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InkAnnotation="0" defaultThemeVersion="153222"/>
  <mc:AlternateContent xmlns:mc="http://schemas.openxmlformats.org/markup-compatibility/2006">
    <mc:Choice Requires="x15">
      <x15ac:absPath xmlns:x15ac="http://schemas.microsoft.com/office/spreadsheetml/2010/11/ac" url="\\vp-ds\vp_data\groupshare\Gramatvediba\Vecākais speciālists\Maksas Pakalpojumu aprekins\2022\11.2022\"/>
    </mc:Choice>
  </mc:AlternateContent>
  <bookViews>
    <workbookView xWindow="0" yWindow="0" windowWidth="28800" windowHeight="11835" tabRatio="745" firstSheet="27" activeTab="31"/>
  </bookViews>
  <sheets>
    <sheet name="1.1(1)" sheetId="40" state="hidden" r:id="rId1"/>
    <sheet name="1.1 " sheetId="80" r:id="rId2"/>
    <sheet name="1.2(1)" sheetId="77" state="hidden" r:id="rId3"/>
    <sheet name="1.2" sheetId="83" r:id="rId4"/>
    <sheet name="1.3(1)" sheetId="78" state="hidden" r:id="rId5"/>
    <sheet name="1.4(1)" sheetId="79" state="hidden" r:id="rId6"/>
    <sheet name="1.3" sheetId="84" r:id="rId7"/>
    <sheet name="1.4.1" sheetId="85" r:id="rId8"/>
    <sheet name="1.4.2" sheetId="109" r:id="rId9"/>
    <sheet name="1.4.3" sheetId="110" r:id="rId10"/>
    <sheet name="2." sheetId="86" r:id="rId11"/>
    <sheet name="3." sheetId="87" r:id="rId12"/>
    <sheet name="4.1" sheetId="88" r:id="rId13"/>
    <sheet name="4.2" sheetId="111" r:id="rId14"/>
    <sheet name="5." sheetId="89" r:id="rId15"/>
    <sheet name="6.1." sheetId="91" r:id="rId16"/>
    <sheet name="6.2." sheetId="92" r:id="rId17"/>
    <sheet name="6.3." sheetId="93" r:id="rId18"/>
    <sheet name="7." sheetId="94" r:id="rId19"/>
    <sheet name="8.1." sheetId="95" r:id="rId20"/>
    <sheet name="8.2." sheetId="96" r:id="rId21"/>
    <sheet name="8.3." sheetId="97" r:id="rId22"/>
    <sheet name="8.4." sheetId="98" r:id="rId23"/>
    <sheet name="8.5." sheetId="99" r:id="rId24"/>
    <sheet name="8.6." sheetId="100" r:id="rId25"/>
    <sheet name="8.7." sheetId="101" r:id="rId26"/>
    <sheet name="8.8." sheetId="102" r:id="rId27"/>
    <sheet name="8.9." sheetId="103" r:id="rId28"/>
    <sheet name="9.1." sheetId="104" r:id="rId29"/>
    <sheet name="9.2." sheetId="105" r:id="rId30"/>
    <sheet name="10." sheetId="107" r:id="rId31"/>
    <sheet name="Cenrāžu_salīdzinājums" sheetId="76" r:id="rId32"/>
    <sheet name="Izdevumu sadalījums_pa_EKK" sheetId="108" r:id="rId33"/>
  </sheets>
  <definedNames>
    <definedName name="_xlnm._FilterDatabase" localSheetId="1" hidden="1">'1.1 '!$A$17:$H$17</definedName>
    <definedName name="_xlnm.Print_Area" localSheetId="1">'1.1 '!$A$8:$H$507</definedName>
    <definedName name="_xlnm.Print_Area" localSheetId="0">'1.1(1)'!$A$1:$E$121</definedName>
    <definedName name="_xlnm.Print_Area" localSheetId="3">'1.2'!$A$1:$H$500</definedName>
    <definedName name="_xlnm.Print_Area" localSheetId="2">'1.2(1)'!$A$1:$E$121</definedName>
    <definedName name="_xlnm.Print_Area" localSheetId="6">'1.3'!$A$1:$H$500</definedName>
    <definedName name="_xlnm.Print_Area" localSheetId="4">'1.3(1)'!$A$1:$E$121</definedName>
    <definedName name="_xlnm.Print_Area" localSheetId="5">'1.4(1)'!$A$1:$E$121</definedName>
    <definedName name="_xlnm.Print_Area" localSheetId="7">'1.4.1'!$A$1:$H$501</definedName>
    <definedName name="_xlnm.Print_Area" localSheetId="8">'1.4.2'!$A$1:$H$498</definedName>
    <definedName name="_xlnm.Print_Area" localSheetId="9">'1.4.3'!$A$1:$H$498</definedName>
    <definedName name="_xlnm.Print_Area" localSheetId="30">'10.'!$A$1:$H$500</definedName>
    <definedName name="_xlnm.Print_Area" localSheetId="10">'2.'!$A$1:$H$500</definedName>
    <definedName name="_xlnm.Print_Area" localSheetId="11">'3.'!$A$1:$H$500</definedName>
    <definedName name="_xlnm.Print_Area" localSheetId="12">'4.1'!$A$1:$H$500</definedName>
    <definedName name="_xlnm.Print_Area" localSheetId="13">'4.2'!$A$1:$H$500</definedName>
    <definedName name="_xlnm.Print_Area" localSheetId="14">'5.'!$A$1:$H$500</definedName>
    <definedName name="_xlnm.Print_Area" localSheetId="15">'6.1.'!$A$1:$H$500</definedName>
    <definedName name="_xlnm.Print_Area" localSheetId="16">'6.2.'!$A$1:$H$523</definedName>
    <definedName name="_xlnm.Print_Area" localSheetId="17">'6.3.'!$A$1:$H$500</definedName>
    <definedName name="_xlnm.Print_Area" localSheetId="18">'7.'!$A$1:$H$494</definedName>
    <definedName name="_xlnm.Print_Area" localSheetId="19">'8.1.'!$A$1:$H$500</definedName>
    <definedName name="_xlnm.Print_Area" localSheetId="20">'8.2.'!$A$1:$H$500</definedName>
    <definedName name="_xlnm.Print_Area" localSheetId="21">'8.3.'!$A$1:$H$500</definedName>
    <definedName name="_xlnm.Print_Area" localSheetId="22">'8.4.'!$A$1:$H$500</definedName>
    <definedName name="_xlnm.Print_Area" localSheetId="23">'8.5.'!$A$1:$H$500</definedName>
    <definedName name="_xlnm.Print_Area" localSheetId="24">'8.6.'!$A$1:$H$500</definedName>
    <definedName name="_xlnm.Print_Area" localSheetId="25">'8.7.'!$A$1:$H$500</definedName>
    <definedName name="_xlnm.Print_Area" localSheetId="26">'8.8.'!$A$1:$H$500</definedName>
    <definedName name="_xlnm.Print_Area" localSheetId="27">'8.9.'!$A$1:$H$500</definedName>
    <definedName name="_xlnm.Print_Area" localSheetId="28">'9.1.'!$A$1:$H$500</definedName>
    <definedName name="_xlnm.Print_Area" localSheetId="29">'9.2.'!$A$1:$H$500</definedName>
    <definedName name="_xlnm.Print_Area" localSheetId="31">Cenrāžu_salīdzinājums!$A$1:$AE$39</definedName>
    <definedName name="_xlnm.Print_Titles" localSheetId="32">'Izdevumu sadalījums_pa_EKK'!$A:$A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3" i="76" l="1"/>
  <c r="F214" i="92" l="1"/>
  <c r="H214" i="92"/>
  <c r="M16" i="76" l="1"/>
  <c r="Q10" i="76"/>
  <c r="P10" i="76"/>
  <c r="F225" i="92" l="1"/>
  <c r="F239" i="92"/>
  <c r="F272" i="92"/>
  <c r="F454" i="107"/>
  <c r="F453" i="107"/>
  <c r="F432" i="107"/>
  <c r="F431" i="107"/>
  <c r="F408" i="107"/>
  <c r="F454" i="105"/>
  <c r="F453" i="105"/>
  <c r="F432" i="105"/>
  <c r="F431" i="105"/>
  <c r="F408" i="105"/>
  <c r="F454" i="104"/>
  <c r="F453" i="104"/>
  <c r="F432" i="104"/>
  <c r="F431" i="104"/>
  <c r="F408" i="104"/>
  <c r="F454" i="103"/>
  <c r="F453" i="103"/>
  <c r="F432" i="103"/>
  <c r="F431" i="103"/>
  <c r="F408" i="103"/>
  <c r="F454" i="102"/>
  <c r="F453" i="102"/>
  <c r="F432" i="102"/>
  <c r="F431" i="102"/>
  <c r="F408" i="102"/>
  <c r="F454" i="101"/>
  <c r="F453" i="101"/>
  <c r="F432" i="101"/>
  <c r="F431" i="101"/>
  <c r="F408" i="101"/>
  <c r="F454" i="100"/>
  <c r="F453" i="100"/>
  <c r="F432" i="100"/>
  <c r="F431" i="100"/>
  <c r="F408" i="100"/>
  <c r="F454" i="99"/>
  <c r="F453" i="99"/>
  <c r="F432" i="99"/>
  <c r="F431" i="99"/>
  <c r="F408" i="99"/>
  <c r="F454" i="98"/>
  <c r="F453" i="98"/>
  <c r="F432" i="98"/>
  <c r="F431" i="98"/>
  <c r="F408" i="98"/>
  <c r="F432" i="97"/>
  <c r="F431" i="97"/>
  <c r="F454" i="97"/>
  <c r="F453" i="97"/>
  <c r="F408" i="97"/>
  <c r="F454" i="96"/>
  <c r="F453" i="96"/>
  <c r="F432" i="96"/>
  <c r="F431" i="96"/>
  <c r="F408" i="96"/>
  <c r="F454" i="95"/>
  <c r="F453" i="95"/>
  <c r="F432" i="95"/>
  <c r="F431" i="95"/>
  <c r="F408" i="95"/>
  <c r="F448" i="94"/>
  <c r="F447" i="94"/>
  <c r="F426" i="94"/>
  <c r="F425" i="94"/>
  <c r="F402" i="94"/>
  <c r="F454" i="93"/>
  <c r="F453" i="93"/>
  <c r="F432" i="93"/>
  <c r="F431" i="93"/>
  <c r="F408" i="93"/>
  <c r="F477" i="92"/>
  <c r="F476" i="92"/>
  <c r="F455" i="92"/>
  <c r="F454" i="92"/>
  <c r="F431" i="92"/>
  <c r="F454" i="91"/>
  <c r="F453" i="91"/>
  <c r="F432" i="91"/>
  <c r="F431" i="91"/>
  <c r="F408" i="91"/>
  <c r="F454" i="89"/>
  <c r="F453" i="89"/>
  <c r="F432" i="89"/>
  <c r="F431" i="89"/>
  <c r="F408" i="89"/>
  <c r="F454" i="111"/>
  <c r="F453" i="111"/>
  <c r="F432" i="111"/>
  <c r="F431" i="111"/>
  <c r="F408" i="111"/>
  <c r="F454" i="88"/>
  <c r="F453" i="88"/>
  <c r="F432" i="88"/>
  <c r="F431" i="88"/>
  <c r="F408" i="88"/>
  <c r="F454" i="87"/>
  <c r="F453" i="87"/>
  <c r="F432" i="87"/>
  <c r="F431" i="87"/>
  <c r="F408" i="87"/>
  <c r="F454" i="86"/>
  <c r="F453" i="86"/>
  <c r="F432" i="86"/>
  <c r="F431" i="86"/>
  <c r="F408" i="86"/>
  <c r="F452" i="110"/>
  <c r="F451" i="110"/>
  <c r="F430" i="110"/>
  <c r="F429" i="110"/>
  <c r="F406" i="110"/>
  <c r="F452" i="109"/>
  <c r="F451" i="109"/>
  <c r="F430" i="109"/>
  <c r="F429" i="109"/>
  <c r="F406" i="109"/>
  <c r="F409" i="85"/>
  <c r="F433" i="85"/>
  <c r="F432" i="85"/>
  <c r="F455" i="85"/>
  <c r="F454" i="85"/>
  <c r="F408" i="84"/>
  <c r="F432" i="84"/>
  <c r="F431" i="84"/>
  <c r="F454" i="84"/>
  <c r="F453" i="84"/>
  <c r="F432" i="83"/>
  <c r="F431" i="83"/>
  <c r="F439" i="80"/>
  <c r="F438" i="80"/>
  <c r="F454" i="83"/>
  <c r="F453" i="83"/>
  <c r="F408" i="83"/>
  <c r="F415" i="80"/>
  <c r="F461" i="80"/>
  <c r="F460" i="80"/>
  <c r="BB17" i="108" l="1"/>
  <c r="AZ17" i="108"/>
  <c r="AX17" i="108"/>
  <c r="AV17" i="108"/>
  <c r="AT17" i="108"/>
  <c r="AR17" i="108"/>
  <c r="AP17" i="108"/>
  <c r="AN17" i="108"/>
  <c r="AL17" i="108"/>
  <c r="AJ17" i="108"/>
  <c r="AH17" i="108"/>
  <c r="AF17" i="108"/>
  <c r="AD17" i="108"/>
  <c r="AB17" i="108"/>
  <c r="Z17" i="108"/>
  <c r="X17" i="108"/>
  <c r="V17" i="108"/>
  <c r="T17" i="108"/>
  <c r="R17" i="108"/>
  <c r="P17" i="108"/>
  <c r="N17" i="108"/>
  <c r="L17" i="108"/>
  <c r="J17" i="108"/>
  <c r="H17" i="108"/>
  <c r="F17" i="108"/>
  <c r="D17" i="108"/>
  <c r="B17" i="108"/>
  <c r="F34" i="76" l="1"/>
  <c r="F35" i="76"/>
  <c r="F33" i="76"/>
  <c r="F24" i="76"/>
  <c r="F25" i="76"/>
  <c r="F26" i="76"/>
  <c r="F27" i="76"/>
  <c r="F28" i="76"/>
  <c r="F29" i="76"/>
  <c r="F30" i="76"/>
  <c r="F31" i="76"/>
  <c r="F23" i="76"/>
  <c r="F21" i="76"/>
  <c r="F20" i="76"/>
  <c r="F19" i="76"/>
  <c r="F18" i="76"/>
  <c r="M15" i="76"/>
  <c r="Q11" i="76" l="1"/>
  <c r="AD10" i="76" l="1"/>
  <c r="AD11" i="76"/>
  <c r="F10" i="76"/>
  <c r="F11" i="76"/>
  <c r="Q9" i="76"/>
  <c r="F9" i="76"/>
  <c r="F8" i="76"/>
  <c r="F12" i="76"/>
  <c r="F13" i="76"/>
  <c r="F14" i="76"/>
  <c r="F16" i="76"/>
  <c r="F7" i="76"/>
  <c r="F6" i="76"/>
  <c r="H591" i="107" l="1"/>
  <c r="H590" i="107"/>
  <c r="H584" i="107"/>
  <c r="H583" i="107"/>
  <c r="H564" i="107"/>
  <c r="H560" i="107"/>
  <c r="H559" i="107"/>
  <c r="H556" i="107"/>
  <c r="H555" i="107" s="1"/>
  <c r="H554" i="107"/>
  <c r="H553" i="107"/>
  <c r="H498" i="107"/>
  <c r="H497" i="107"/>
  <c r="H496" i="107"/>
  <c r="H495" i="107"/>
  <c r="H494" i="107"/>
  <c r="H493" i="107"/>
  <c r="H492" i="107"/>
  <c r="H491" i="107"/>
  <c r="H490" i="107"/>
  <c r="H489" i="107"/>
  <c r="H488" i="107" s="1"/>
  <c r="H598" i="107" s="1"/>
  <c r="H487" i="107"/>
  <c r="H486" i="107"/>
  <c r="H485" i="107"/>
  <c r="H484" i="107"/>
  <c r="H483" i="107"/>
  <c r="H482" i="107"/>
  <c r="H481" i="107"/>
  <c r="H480" i="107"/>
  <c r="H479" i="107"/>
  <c r="H475" i="107"/>
  <c r="H474" i="107"/>
  <c r="H473" i="107"/>
  <c r="H472" i="107"/>
  <c r="H471" i="107"/>
  <c r="H470" i="107"/>
  <c r="H469" i="107"/>
  <c r="H468" i="107"/>
  <c r="H464" i="107" s="1"/>
  <c r="H467" i="107"/>
  <c r="H466" i="107"/>
  <c r="H465" i="107" s="1"/>
  <c r="H595" i="107" s="1"/>
  <c r="H462" i="107"/>
  <c r="H461" i="107"/>
  <c r="H460" i="107"/>
  <c r="H459" i="107"/>
  <c r="H458" i="107"/>
  <c r="H457" i="107"/>
  <c r="H456" i="107"/>
  <c r="H455" i="107"/>
  <c r="H451" i="107"/>
  <c r="H450" i="107"/>
  <c r="H449" i="107"/>
  <c r="H448" i="107"/>
  <c r="H447" i="107"/>
  <c r="H446" i="107"/>
  <c r="H445" i="107"/>
  <c r="H444" i="107"/>
  <c r="G442" i="107"/>
  <c r="G443" i="107" s="1"/>
  <c r="H443" i="107" s="1"/>
  <c r="H440" i="107"/>
  <c r="H439" i="107"/>
  <c r="H438" i="107"/>
  <c r="H437" i="107"/>
  <c r="H436" i="107"/>
  <c r="H435" i="107"/>
  <c r="H434" i="107"/>
  <c r="H433" i="107"/>
  <c r="H432" i="107"/>
  <c r="H430" i="107" s="1"/>
  <c r="H588" i="107" s="1"/>
  <c r="H431" i="107"/>
  <c r="H428" i="107"/>
  <c r="H427" i="107"/>
  <c r="H425" i="107"/>
  <c r="H424" i="107"/>
  <c r="H423" i="107"/>
  <c r="H422" i="107"/>
  <c r="H421" i="107"/>
  <c r="H420" i="107"/>
  <c r="H419" i="107"/>
  <c r="H418" i="107" s="1"/>
  <c r="H417" i="107"/>
  <c r="H416" i="107"/>
  <c r="H415" i="107"/>
  <c r="H414" i="107"/>
  <c r="H413" i="107"/>
  <c r="H412" i="107"/>
  <c r="H411" i="107"/>
  <c r="H410" i="107"/>
  <c r="H409" i="107"/>
  <c r="G408" i="107"/>
  <c r="G454" i="107" s="1"/>
  <c r="H454" i="107" s="1"/>
  <c r="G404" i="107"/>
  <c r="F404" i="107"/>
  <c r="H404" i="107" s="1"/>
  <c r="C404" i="107"/>
  <c r="H403" i="107"/>
  <c r="G403" i="107"/>
  <c r="F403" i="107"/>
  <c r="C403" i="107"/>
  <c r="G402" i="107"/>
  <c r="F402" i="107"/>
  <c r="H402" i="107" s="1"/>
  <c r="C402" i="107"/>
  <c r="G401" i="107"/>
  <c r="F401" i="107"/>
  <c r="H401" i="107" s="1"/>
  <c r="C401" i="107"/>
  <c r="H400" i="107"/>
  <c r="G400" i="107"/>
  <c r="F400" i="107"/>
  <c r="C400" i="107"/>
  <c r="G399" i="107"/>
  <c r="F399" i="107"/>
  <c r="H399" i="107" s="1"/>
  <c r="C399" i="107"/>
  <c r="G398" i="107"/>
  <c r="F398" i="107"/>
  <c r="H398" i="107" s="1"/>
  <c r="C398" i="107"/>
  <c r="H397" i="107"/>
  <c r="G397" i="107"/>
  <c r="F397" i="107"/>
  <c r="C397" i="107"/>
  <c r="H396" i="107"/>
  <c r="F396" i="107"/>
  <c r="C396" i="107"/>
  <c r="H395" i="107"/>
  <c r="F395" i="107"/>
  <c r="C395" i="107"/>
  <c r="H394" i="107"/>
  <c r="F394" i="107"/>
  <c r="C394" i="107"/>
  <c r="H393" i="107"/>
  <c r="F393" i="107"/>
  <c r="C393" i="107"/>
  <c r="H392" i="107"/>
  <c r="F392" i="107"/>
  <c r="C392" i="107"/>
  <c r="H391" i="107"/>
  <c r="F391" i="107"/>
  <c r="C391" i="107"/>
  <c r="H390" i="107"/>
  <c r="F390" i="107"/>
  <c r="C390" i="107"/>
  <c r="H389" i="107"/>
  <c r="F389" i="107"/>
  <c r="C389" i="107"/>
  <c r="H388" i="107"/>
  <c r="F388" i="107"/>
  <c r="C388" i="107"/>
  <c r="H387" i="107"/>
  <c r="F387" i="107"/>
  <c r="C387" i="107"/>
  <c r="H386" i="107"/>
  <c r="F386" i="107"/>
  <c r="C386" i="107"/>
  <c r="H385" i="107"/>
  <c r="F385" i="107"/>
  <c r="C385" i="107"/>
  <c r="G383" i="107"/>
  <c r="F383" i="107"/>
  <c r="H383" i="107" s="1"/>
  <c r="C383" i="107"/>
  <c r="G382" i="107"/>
  <c r="H382" i="107" s="1"/>
  <c r="F382" i="107"/>
  <c r="C382" i="107"/>
  <c r="H381" i="107"/>
  <c r="G381" i="107"/>
  <c r="F381" i="107"/>
  <c r="C381" i="107"/>
  <c r="G380" i="107"/>
  <c r="F380" i="107"/>
  <c r="H380" i="107" s="1"/>
  <c r="C380" i="107"/>
  <c r="G379" i="107"/>
  <c r="H379" i="107" s="1"/>
  <c r="F379" i="107"/>
  <c r="C379" i="107"/>
  <c r="H378" i="107"/>
  <c r="G378" i="107"/>
  <c r="F378" i="107"/>
  <c r="C378" i="107"/>
  <c r="G377" i="107"/>
  <c r="F377" i="107"/>
  <c r="H377" i="107" s="1"/>
  <c r="C377" i="107"/>
  <c r="G376" i="107"/>
  <c r="H376" i="107" s="1"/>
  <c r="F376" i="107"/>
  <c r="C376" i="107"/>
  <c r="H375" i="107"/>
  <c r="G375" i="107"/>
  <c r="F375" i="107"/>
  <c r="C375" i="107"/>
  <c r="G374" i="107"/>
  <c r="F374" i="107"/>
  <c r="H374" i="107" s="1"/>
  <c r="C374" i="107"/>
  <c r="G373" i="107"/>
  <c r="H373" i="107" s="1"/>
  <c r="F373" i="107"/>
  <c r="C373" i="107"/>
  <c r="H372" i="107"/>
  <c r="G372" i="107"/>
  <c r="F372" i="107"/>
  <c r="C372" i="107"/>
  <c r="G371" i="107"/>
  <c r="F371" i="107"/>
  <c r="H371" i="107" s="1"/>
  <c r="C371" i="107"/>
  <c r="G370" i="107"/>
  <c r="H370" i="107" s="1"/>
  <c r="F370" i="107"/>
  <c r="C370" i="107"/>
  <c r="H369" i="107"/>
  <c r="G369" i="107"/>
  <c r="F369" i="107"/>
  <c r="C369" i="107"/>
  <c r="G368" i="107"/>
  <c r="F368" i="107"/>
  <c r="H368" i="107" s="1"/>
  <c r="C368" i="107"/>
  <c r="G367" i="107"/>
  <c r="H367" i="107" s="1"/>
  <c r="F367" i="107"/>
  <c r="C367" i="107"/>
  <c r="H366" i="107"/>
  <c r="G366" i="107"/>
  <c r="F366" i="107"/>
  <c r="C366" i="107"/>
  <c r="G365" i="107"/>
  <c r="F365" i="107"/>
  <c r="H365" i="107" s="1"/>
  <c r="C365" i="107"/>
  <c r="G364" i="107"/>
  <c r="H364" i="107" s="1"/>
  <c r="F364" i="107"/>
  <c r="C364" i="107"/>
  <c r="G360" i="107"/>
  <c r="F360" i="107"/>
  <c r="H360" i="107" s="1"/>
  <c r="C360" i="107"/>
  <c r="G359" i="107"/>
  <c r="F359" i="107"/>
  <c r="H359" i="107" s="1"/>
  <c r="C359" i="107"/>
  <c r="H358" i="107"/>
  <c r="G358" i="107"/>
  <c r="F358" i="107"/>
  <c r="C358" i="107"/>
  <c r="G357" i="107"/>
  <c r="F357" i="107"/>
  <c r="H357" i="107" s="1"/>
  <c r="C357" i="107"/>
  <c r="G356" i="107"/>
  <c r="F356" i="107"/>
  <c r="H356" i="107" s="1"/>
  <c r="C356" i="107"/>
  <c r="H355" i="107"/>
  <c r="G355" i="107"/>
  <c r="F355" i="107"/>
  <c r="C355" i="107"/>
  <c r="G354" i="107"/>
  <c r="F354" i="107"/>
  <c r="H354" i="107" s="1"/>
  <c r="C354" i="107"/>
  <c r="G353" i="107"/>
  <c r="F353" i="107"/>
  <c r="H353" i="107" s="1"/>
  <c r="C353" i="107"/>
  <c r="H352" i="107"/>
  <c r="F352" i="107"/>
  <c r="C352" i="107"/>
  <c r="F351" i="107"/>
  <c r="H351" i="107" s="1"/>
  <c r="C351" i="107"/>
  <c r="F350" i="107"/>
  <c r="H350" i="107" s="1"/>
  <c r="C350" i="107"/>
  <c r="H349" i="107"/>
  <c r="F349" i="107"/>
  <c r="C349" i="107"/>
  <c r="F348" i="107"/>
  <c r="H348" i="107" s="1"/>
  <c r="C348" i="107"/>
  <c r="F347" i="107"/>
  <c r="H347" i="107" s="1"/>
  <c r="C347" i="107"/>
  <c r="H346" i="107"/>
  <c r="F346" i="107"/>
  <c r="C346" i="107"/>
  <c r="F345" i="107"/>
  <c r="H345" i="107" s="1"/>
  <c r="C345" i="107"/>
  <c r="F344" i="107"/>
  <c r="H344" i="107" s="1"/>
  <c r="C344" i="107"/>
  <c r="H343" i="107"/>
  <c r="F343" i="107"/>
  <c r="C343" i="107"/>
  <c r="F342" i="107"/>
  <c r="H342" i="107" s="1"/>
  <c r="C342" i="107"/>
  <c r="F341" i="107"/>
  <c r="H341" i="107" s="1"/>
  <c r="C341" i="107"/>
  <c r="H339" i="107"/>
  <c r="G339" i="107"/>
  <c r="F339" i="107"/>
  <c r="C339" i="107"/>
  <c r="G338" i="107"/>
  <c r="F338" i="107"/>
  <c r="H338" i="107" s="1"/>
  <c r="C338" i="107"/>
  <c r="G337" i="107"/>
  <c r="H337" i="107" s="1"/>
  <c r="F337" i="107"/>
  <c r="C337" i="107"/>
  <c r="H336" i="107"/>
  <c r="G336" i="107"/>
  <c r="F336" i="107"/>
  <c r="C336" i="107"/>
  <c r="G335" i="107"/>
  <c r="F335" i="107"/>
  <c r="H335" i="107" s="1"/>
  <c r="C335" i="107"/>
  <c r="G334" i="107"/>
  <c r="H334" i="107" s="1"/>
  <c r="F334" i="107"/>
  <c r="C334" i="107"/>
  <c r="H333" i="107"/>
  <c r="G333" i="107"/>
  <c r="F333" i="107"/>
  <c r="C333" i="107"/>
  <c r="G332" i="107"/>
  <c r="F332" i="107"/>
  <c r="H332" i="107" s="1"/>
  <c r="C332" i="107"/>
  <c r="F331" i="107"/>
  <c r="H331" i="107" s="1"/>
  <c r="C331" i="107"/>
  <c r="H330" i="107"/>
  <c r="F330" i="107"/>
  <c r="C330" i="107"/>
  <c r="F329" i="107"/>
  <c r="H329" i="107" s="1"/>
  <c r="C329" i="107"/>
  <c r="H328" i="107"/>
  <c r="F328" i="107"/>
  <c r="C328" i="107"/>
  <c r="F327" i="107"/>
  <c r="H327" i="107" s="1"/>
  <c r="C327" i="107"/>
  <c r="H326" i="107"/>
  <c r="F326" i="107"/>
  <c r="C326" i="107"/>
  <c r="F325" i="107"/>
  <c r="H325" i="107" s="1"/>
  <c r="C325" i="107"/>
  <c r="H324" i="107"/>
  <c r="F324" i="107"/>
  <c r="C324" i="107"/>
  <c r="F323" i="107"/>
  <c r="H323" i="107" s="1"/>
  <c r="C323" i="107"/>
  <c r="H322" i="107"/>
  <c r="F322" i="107"/>
  <c r="C322" i="107"/>
  <c r="F321" i="107"/>
  <c r="H321" i="107" s="1"/>
  <c r="C321" i="107"/>
  <c r="H320" i="107"/>
  <c r="F320" i="107"/>
  <c r="C320" i="107"/>
  <c r="G318" i="107"/>
  <c r="F318" i="107"/>
  <c r="H318" i="107" s="1"/>
  <c r="C318" i="107"/>
  <c r="G317" i="107"/>
  <c r="F317" i="107"/>
  <c r="H317" i="107" s="1"/>
  <c r="C317" i="107"/>
  <c r="H316" i="107"/>
  <c r="G316" i="107"/>
  <c r="F316" i="107"/>
  <c r="C316" i="107"/>
  <c r="G315" i="107"/>
  <c r="F315" i="107"/>
  <c r="H315" i="107" s="1"/>
  <c r="C315" i="107"/>
  <c r="G314" i="107"/>
  <c r="F314" i="107"/>
  <c r="H314" i="107" s="1"/>
  <c r="C314" i="107"/>
  <c r="H313" i="107"/>
  <c r="G313" i="107"/>
  <c r="F313" i="107"/>
  <c r="C313" i="107"/>
  <c r="G312" i="107"/>
  <c r="F312" i="107"/>
  <c r="H312" i="107" s="1"/>
  <c r="C312" i="107"/>
  <c r="G311" i="107"/>
  <c r="F311" i="107"/>
  <c r="H311" i="107" s="1"/>
  <c r="C311" i="107"/>
  <c r="H310" i="107"/>
  <c r="F310" i="107"/>
  <c r="C310" i="107"/>
  <c r="F309" i="107"/>
  <c r="H309" i="107" s="1"/>
  <c r="C309" i="107"/>
  <c r="H308" i="107"/>
  <c r="F308" i="107"/>
  <c r="C308" i="107"/>
  <c r="F307" i="107"/>
  <c r="H307" i="107" s="1"/>
  <c r="C307" i="107"/>
  <c r="H306" i="107"/>
  <c r="F306" i="107"/>
  <c r="C306" i="107"/>
  <c r="F305" i="107"/>
  <c r="H305" i="107" s="1"/>
  <c r="C305" i="107"/>
  <c r="H304" i="107"/>
  <c r="F304" i="107"/>
  <c r="C304" i="107"/>
  <c r="F303" i="107"/>
  <c r="H303" i="107" s="1"/>
  <c r="C303" i="107"/>
  <c r="H302" i="107"/>
  <c r="F302" i="107"/>
  <c r="C302" i="107"/>
  <c r="F301" i="107"/>
  <c r="H301" i="107" s="1"/>
  <c r="C301" i="107"/>
  <c r="H300" i="107"/>
  <c r="F300" i="107"/>
  <c r="C300" i="107"/>
  <c r="F299" i="107"/>
  <c r="H299" i="107" s="1"/>
  <c r="C299" i="107"/>
  <c r="H297" i="107"/>
  <c r="G297" i="107"/>
  <c r="G296" i="107"/>
  <c r="H296" i="107" s="1"/>
  <c r="G295" i="107"/>
  <c r="H295" i="107" s="1"/>
  <c r="H294" i="107"/>
  <c r="G294" i="107"/>
  <c r="G293" i="107"/>
  <c r="H293" i="107" s="1"/>
  <c r="G292" i="107"/>
  <c r="H292" i="107" s="1"/>
  <c r="H291" i="107"/>
  <c r="G291" i="107"/>
  <c r="G290" i="107"/>
  <c r="H290" i="107" s="1"/>
  <c r="G289" i="107"/>
  <c r="H289" i="107" s="1"/>
  <c r="H288" i="107"/>
  <c r="G288" i="107"/>
  <c r="H286" i="107"/>
  <c r="H285" i="107"/>
  <c r="H284" i="107"/>
  <c r="H283" i="107"/>
  <c r="H282" i="107"/>
  <c r="H281" i="107"/>
  <c r="H280" i="107"/>
  <c r="H279" i="107"/>
  <c r="H278" i="107"/>
  <c r="H277" i="107"/>
  <c r="H276" i="107" s="1"/>
  <c r="H572" i="107" s="1"/>
  <c r="H275" i="107"/>
  <c r="H274" i="107"/>
  <c r="H273" i="107"/>
  <c r="H272" i="107"/>
  <c r="H271" i="107"/>
  <c r="H270" i="107"/>
  <c r="H269" i="107"/>
  <c r="H268" i="107"/>
  <c r="H267" i="107"/>
  <c r="H266" i="107"/>
  <c r="H265" i="107" s="1"/>
  <c r="H259" i="107"/>
  <c r="H258" i="107"/>
  <c r="H257" i="107"/>
  <c r="H256" i="107"/>
  <c r="H255" i="107"/>
  <c r="H254" i="107"/>
  <c r="H253" i="107"/>
  <c r="H252" i="107"/>
  <c r="H251" i="107"/>
  <c r="H250" i="107"/>
  <c r="H249" i="107" s="1"/>
  <c r="H248" i="107"/>
  <c r="H247" i="107"/>
  <c r="H246" i="107"/>
  <c r="H245" i="107"/>
  <c r="H244" i="107"/>
  <c r="H243" i="107"/>
  <c r="H242" i="107"/>
  <c r="H241" i="107"/>
  <c r="H240" i="107"/>
  <c r="H239" i="107"/>
  <c r="H238" i="107" s="1"/>
  <c r="H237" i="107" s="1"/>
  <c r="H236" i="107"/>
  <c r="H235" i="107"/>
  <c r="H234" i="107"/>
  <c r="H233" i="107"/>
  <c r="H232" i="107"/>
  <c r="H231" i="107"/>
  <c r="H230" i="107"/>
  <c r="H229" i="107"/>
  <c r="H228" i="107"/>
  <c r="H227" i="107"/>
  <c r="H226" i="107" s="1"/>
  <c r="H225" i="107" s="1"/>
  <c r="H223" i="107"/>
  <c r="H222" i="107"/>
  <c r="H221" i="107"/>
  <c r="H220" i="107"/>
  <c r="H219" i="107"/>
  <c r="H218" i="107"/>
  <c r="H217" i="107"/>
  <c r="H216" i="107"/>
  <c r="H215" i="107"/>
  <c r="H214" i="107"/>
  <c r="H213" i="107" s="1"/>
  <c r="H561" i="107" s="1"/>
  <c r="H212" i="107"/>
  <c r="H211" i="107"/>
  <c r="H210" i="107"/>
  <c r="H209" i="107"/>
  <c r="H208" i="107"/>
  <c r="H207" i="107"/>
  <c r="H206" i="107"/>
  <c r="H205" i="107"/>
  <c r="H204" i="107"/>
  <c r="H203" i="107"/>
  <c r="H202" i="107" s="1"/>
  <c r="H200" i="107"/>
  <c r="H199" i="107"/>
  <c r="H198" i="107"/>
  <c r="H197" i="107"/>
  <c r="H196" i="107"/>
  <c r="H195" i="107"/>
  <c r="H194" i="107"/>
  <c r="H193" i="107"/>
  <c r="H192" i="107"/>
  <c r="H191" i="107"/>
  <c r="H190" i="107" s="1"/>
  <c r="H189" i="107"/>
  <c r="H188" i="107"/>
  <c r="H187" i="107"/>
  <c r="H186" i="107"/>
  <c r="H185" i="107"/>
  <c r="H184" i="107"/>
  <c r="H183" i="107"/>
  <c r="H182" i="107"/>
  <c r="H181" i="107"/>
  <c r="H180" i="107"/>
  <c r="H179" i="107" s="1"/>
  <c r="H178" i="107" s="1"/>
  <c r="H177" i="107"/>
  <c r="H167" i="107"/>
  <c r="H166" i="107"/>
  <c r="H156" i="107"/>
  <c r="H155" i="107" s="1"/>
  <c r="G153" i="107"/>
  <c r="H153" i="107" s="1"/>
  <c r="F153" i="107"/>
  <c r="C153" i="107"/>
  <c r="H152" i="107"/>
  <c r="G152" i="107"/>
  <c r="F152" i="107"/>
  <c r="C152" i="107"/>
  <c r="G151" i="107"/>
  <c r="F151" i="107"/>
  <c r="H151" i="107" s="1"/>
  <c r="C151" i="107"/>
  <c r="G150" i="107"/>
  <c r="H150" i="107" s="1"/>
  <c r="F150" i="107"/>
  <c r="C150" i="107"/>
  <c r="H149" i="107"/>
  <c r="G149" i="107"/>
  <c r="F149" i="107"/>
  <c r="C149" i="107"/>
  <c r="G148" i="107"/>
  <c r="F148" i="107"/>
  <c r="H148" i="107" s="1"/>
  <c r="C148" i="107"/>
  <c r="G147" i="107"/>
  <c r="H147" i="107" s="1"/>
  <c r="F147" i="107"/>
  <c r="C147" i="107"/>
  <c r="H146" i="107"/>
  <c r="G146" i="107"/>
  <c r="F146" i="107"/>
  <c r="C146" i="107"/>
  <c r="G145" i="107"/>
  <c r="F145" i="107"/>
  <c r="H145" i="107" s="1"/>
  <c r="C145" i="107"/>
  <c r="F144" i="107"/>
  <c r="H144" i="107" s="1"/>
  <c r="C144" i="107"/>
  <c r="H143" i="107"/>
  <c r="G143" i="107"/>
  <c r="F143" i="107"/>
  <c r="C143" i="107"/>
  <c r="G142" i="107"/>
  <c r="F142" i="107"/>
  <c r="H142" i="107" s="1"/>
  <c r="C142" i="107"/>
  <c r="G141" i="107"/>
  <c r="F141" i="107"/>
  <c r="H141" i="107" s="1"/>
  <c r="C141" i="107"/>
  <c r="H140" i="107"/>
  <c r="G140" i="107"/>
  <c r="F140" i="107"/>
  <c r="C140" i="107"/>
  <c r="G139" i="107"/>
  <c r="F139" i="107"/>
  <c r="H139" i="107" s="1"/>
  <c r="C139" i="107"/>
  <c r="G138" i="107"/>
  <c r="F138" i="107"/>
  <c r="H138" i="107" s="1"/>
  <c r="C138" i="107"/>
  <c r="H137" i="107"/>
  <c r="G137" i="107"/>
  <c r="F137" i="107"/>
  <c r="C137" i="107"/>
  <c r="G136" i="107"/>
  <c r="F136" i="107"/>
  <c r="H136" i="107" s="1"/>
  <c r="C136" i="107"/>
  <c r="G135" i="107"/>
  <c r="F135" i="107"/>
  <c r="H135" i="107" s="1"/>
  <c r="C135" i="107"/>
  <c r="H134" i="107"/>
  <c r="G134" i="107"/>
  <c r="F134" i="107"/>
  <c r="C134" i="107"/>
  <c r="G132" i="107"/>
  <c r="F132" i="107"/>
  <c r="H132" i="107" s="1"/>
  <c r="C132" i="107"/>
  <c r="G131" i="107"/>
  <c r="F131" i="107"/>
  <c r="H131" i="107" s="1"/>
  <c r="C131" i="107"/>
  <c r="H130" i="107"/>
  <c r="G130" i="107"/>
  <c r="F130" i="107"/>
  <c r="C130" i="107"/>
  <c r="G129" i="107"/>
  <c r="F129" i="107"/>
  <c r="H129" i="107" s="1"/>
  <c r="C129" i="107"/>
  <c r="G128" i="107"/>
  <c r="F128" i="107"/>
  <c r="H128" i="107" s="1"/>
  <c r="C128" i="107"/>
  <c r="H127" i="107"/>
  <c r="G127" i="107"/>
  <c r="F127" i="107"/>
  <c r="C127" i="107"/>
  <c r="G126" i="107"/>
  <c r="F126" i="107"/>
  <c r="H126" i="107" s="1"/>
  <c r="C126" i="107"/>
  <c r="G125" i="107"/>
  <c r="F125" i="107"/>
  <c r="H125" i="107" s="1"/>
  <c r="C125" i="107"/>
  <c r="H124" i="107"/>
  <c r="G124" i="107"/>
  <c r="F124" i="107"/>
  <c r="C124" i="107"/>
  <c r="G123" i="107"/>
  <c r="F123" i="107"/>
  <c r="H123" i="107" s="1"/>
  <c r="C123" i="107"/>
  <c r="G122" i="107"/>
  <c r="F122" i="107"/>
  <c r="H122" i="107" s="1"/>
  <c r="C122" i="107"/>
  <c r="H121" i="107"/>
  <c r="G121" i="107"/>
  <c r="F121" i="107"/>
  <c r="C121" i="107"/>
  <c r="G120" i="107"/>
  <c r="F120" i="107"/>
  <c r="H120" i="107" s="1"/>
  <c r="C120" i="107"/>
  <c r="G119" i="107"/>
  <c r="F119" i="107"/>
  <c r="H119" i="107" s="1"/>
  <c r="C119" i="107"/>
  <c r="H118" i="107"/>
  <c r="G118" i="107"/>
  <c r="F118" i="107"/>
  <c r="C118" i="107"/>
  <c r="G117" i="107"/>
  <c r="F117" i="107"/>
  <c r="H117" i="107" s="1"/>
  <c r="C117" i="107"/>
  <c r="G116" i="107"/>
  <c r="F116" i="107"/>
  <c r="H116" i="107" s="1"/>
  <c r="C116" i="107"/>
  <c r="H115" i="107"/>
  <c r="G115" i="107"/>
  <c r="F115" i="107"/>
  <c r="C115" i="107"/>
  <c r="G114" i="107"/>
  <c r="F114" i="107"/>
  <c r="H114" i="107" s="1"/>
  <c r="C114" i="107"/>
  <c r="G113" i="107"/>
  <c r="F113" i="107"/>
  <c r="H113" i="107" s="1"/>
  <c r="C113" i="107"/>
  <c r="G109" i="107"/>
  <c r="F109" i="107"/>
  <c r="H109" i="107" s="1"/>
  <c r="C109" i="107"/>
  <c r="G108" i="107"/>
  <c r="F108" i="107"/>
  <c r="H108" i="107" s="1"/>
  <c r="C108" i="107"/>
  <c r="H107" i="107"/>
  <c r="G107" i="107"/>
  <c r="F107" i="107"/>
  <c r="C107" i="107"/>
  <c r="G106" i="107"/>
  <c r="F106" i="107"/>
  <c r="H106" i="107" s="1"/>
  <c r="C106" i="107"/>
  <c r="G105" i="107"/>
  <c r="F105" i="107"/>
  <c r="H105" i="107" s="1"/>
  <c r="C105" i="107"/>
  <c r="H104" i="107"/>
  <c r="G104" i="107"/>
  <c r="F104" i="107"/>
  <c r="C104" i="107"/>
  <c r="G103" i="107"/>
  <c r="F103" i="107"/>
  <c r="H103" i="107" s="1"/>
  <c r="C103" i="107"/>
  <c r="G102" i="107"/>
  <c r="F102" i="107"/>
  <c r="H102" i="107" s="1"/>
  <c r="C102" i="107"/>
  <c r="H101" i="107"/>
  <c r="G101" i="107"/>
  <c r="F101" i="107"/>
  <c r="C101" i="107"/>
  <c r="F100" i="107"/>
  <c r="H100" i="107" s="1"/>
  <c r="C100" i="107"/>
  <c r="G99" i="107"/>
  <c r="F99" i="107"/>
  <c r="H99" i="107" s="1"/>
  <c r="C99" i="107"/>
  <c r="H98" i="107"/>
  <c r="G98" i="107"/>
  <c r="F98" i="107"/>
  <c r="C98" i="107"/>
  <c r="G97" i="107"/>
  <c r="F97" i="107"/>
  <c r="H97" i="107" s="1"/>
  <c r="C97" i="107"/>
  <c r="G96" i="107"/>
  <c r="F96" i="107"/>
  <c r="H96" i="107" s="1"/>
  <c r="C96" i="107"/>
  <c r="H95" i="107"/>
  <c r="G95" i="107"/>
  <c r="F95" i="107"/>
  <c r="C95" i="107"/>
  <c r="G94" i="107"/>
  <c r="F94" i="107"/>
  <c r="H94" i="107" s="1"/>
  <c r="C94" i="107"/>
  <c r="G93" i="107"/>
  <c r="F93" i="107"/>
  <c r="H93" i="107" s="1"/>
  <c r="C93" i="107"/>
  <c r="H92" i="107"/>
  <c r="G92" i="107"/>
  <c r="F92" i="107"/>
  <c r="C92" i="107"/>
  <c r="G91" i="107"/>
  <c r="F91" i="107"/>
  <c r="H91" i="107" s="1"/>
  <c r="C91" i="107"/>
  <c r="G90" i="107"/>
  <c r="F90" i="107"/>
  <c r="H90" i="107" s="1"/>
  <c r="C90" i="107"/>
  <c r="H88" i="107"/>
  <c r="G88" i="107"/>
  <c r="F88" i="107"/>
  <c r="C88" i="107"/>
  <c r="G87" i="107"/>
  <c r="F87" i="107"/>
  <c r="H87" i="107" s="1"/>
  <c r="G86" i="107"/>
  <c r="F86" i="107"/>
  <c r="H86" i="107" s="1"/>
  <c r="C86" i="107"/>
  <c r="H85" i="107"/>
  <c r="G85" i="107"/>
  <c r="F85" i="107"/>
  <c r="C85" i="107"/>
  <c r="G84" i="107"/>
  <c r="F84" i="107"/>
  <c r="H84" i="107" s="1"/>
  <c r="C84" i="107"/>
  <c r="G83" i="107"/>
  <c r="F83" i="107"/>
  <c r="H83" i="107" s="1"/>
  <c r="C83" i="107"/>
  <c r="H82" i="107"/>
  <c r="G82" i="107"/>
  <c r="F82" i="107"/>
  <c r="C82" i="107"/>
  <c r="G81" i="107"/>
  <c r="F81" i="107"/>
  <c r="H81" i="107" s="1"/>
  <c r="C81" i="107"/>
  <c r="G80" i="107"/>
  <c r="F80" i="107"/>
  <c r="H80" i="107" s="1"/>
  <c r="C80" i="107"/>
  <c r="H79" i="107"/>
  <c r="F79" i="107"/>
  <c r="C79" i="107"/>
  <c r="G78" i="107"/>
  <c r="F78" i="107"/>
  <c r="H78" i="107" s="1"/>
  <c r="C78" i="107"/>
  <c r="H77" i="107"/>
  <c r="G77" i="107"/>
  <c r="F77" i="107"/>
  <c r="C77" i="107"/>
  <c r="G76" i="107"/>
  <c r="F76" i="107"/>
  <c r="H76" i="107" s="1"/>
  <c r="C76" i="107"/>
  <c r="G75" i="107"/>
  <c r="F75" i="107"/>
  <c r="H75" i="107" s="1"/>
  <c r="C75" i="107"/>
  <c r="H74" i="107"/>
  <c r="G74" i="107"/>
  <c r="F74" i="107"/>
  <c r="C74" i="107"/>
  <c r="G73" i="107"/>
  <c r="F73" i="107"/>
  <c r="H73" i="107" s="1"/>
  <c r="C73" i="107"/>
  <c r="G72" i="107"/>
  <c r="F72" i="107"/>
  <c r="H72" i="107" s="1"/>
  <c r="C72" i="107"/>
  <c r="H71" i="107"/>
  <c r="G71" i="107"/>
  <c r="F71" i="107"/>
  <c r="C71" i="107"/>
  <c r="G70" i="107"/>
  <c r="F70" i="107"/>
  <c r="H70" i="107" s="1"/>
  <c r="C70" i="107"/>
  <c r="G69" i="107"/>
  <c r="F69" i="107"/>
  <c r="H69" i="107" s="1"/>
  <c r="C69" i="107"/>
  <c r="G67" i="107"/>
  <c r="F67" i="107"/>
  <c r="H67" i="107" s="1"/>
  <c r="C67" i="107"/>
  <c r="H66" i="107"/>
  <c r="G66" i="107"/>
  <c r="F66" i="107"/>
  <c r="C66" i="107"/>
  <c r="G65" i="107"/>
  <c r="F65" i="107"/>
  <c r="H65" i="107" s="1"/>
  <c r="C65" i="107"/>
  <c r="G64" i="107"/>
  <c r="F64" i="107"/>
  <c r="H64" i="107" s="1"/>
  <c r="C64" i="107"/>
  <c r="H63" i="107"/>
  <c r="G63" i="107"/>
  <c r="F63" i="107"/>
  <c r="C63" i="107"/>
  <c r="G62" i="107"/>
  <c r="F62" i="107"/>
  <c r="H62" i="107" s="1"/>
  <c r="C62" i="107"/>
  <c r="G61" i="107"/>
  <c r="F61" i="107"/>
  <c r="H61" i="107" s="1"/>
  <c r="C61" i="107"/>
  <c r="H60" i="107"/>
  <c r="G60" i="107"/>
  <c r="F60" i="107"/>
  <c r="C60" i="107"/>
  <c r="G59" i="107"/>
  <c r="F59" i="107"/>
  <c r="H59" i="107" s="1"/>
  <c r="C59" i="107"/>
  <c r="H58" i="107"/>
  <c r="F58" i="107"/>
  <c r="C58" i="107"/>
  <c r="G57" i="107"/>
  <c r="F57" i="107"/>
  <c r="H57" i="107" s="1"/>
  <c r="C57" i="107"/>
  <c r="G56" i="107"/>
  <c r="F56" i="107"/>
  <c r="H56" i="107" s="1"/>
  <c r="C56" i="107"/>
  <c r="H55" i="107"/>
  <c r="G55" i="107"/>
  <c r="F55" i="107"/>
  <c r="C55" i="107"/>
  <c r="G54" i="107"/>
  <c r="F54" i="107"/>
  <c r="H54" i="107" s="1"/>
  <c r="C54" i="107"/>
  <c r="G53" i="107"/>
  <c r="F53" i="107"/>
  <c r="H53" i="107" s="1"/>
  <c r="C53" i="107"/>
  <c r="H52" i="107"/>
  <c r="G52" i="107"/>
  <c r="F52" i="107"/>
  <c r="C52" i="107"/>
  <c r="G51" i="107"/>
  <c r="F51" i="107"/>
  <c r="H51" i="107" s="1"/>
  <c r="C51" i="107"/>
  <c r="G50" i="107"/>
  <c r="H50" i="107" s="1"/>
  <c r="F50" i="107"/>
  <c r="C50" i="107"/>
  <c r="H49" i="107"/>
  <c r="G49" i="107"/>
  <c r="F49" i="107"/>
  <c r="C49" i="107"/>
  <c r="G48" i="107"/>
  <c r="F48" i="107"/>
  <c r="H48" i="107" s="1"/>
  <c r="C48" i="107"/>
  <c r="H46" i="107"/>
  <c r="G46" i="107"/>
  <c r="H45" i="107"/>
  <c r="G45" i="107"/>
  <c r="H44" i="107"/>
  <c r="G44" i="107"/>
  <c r="H43" i="107"/>
  <c r="G43" i="107"/>
  <c r="H42" i="107"/>
  <c r="G42" i="107"/>
  <c r="H41" i="107"/>
  <c r="G41" i="107"/>
  <c r="H40" i="107"/>
  <c r="G40" i="107"/>
  <c r="H39" i="107"/>
  <c r="G39" i="107"/>
  <c r="H38" i="107"/>
  <c r="G38" i="107"/>
  <c r="H37" i="107"/>
  <c r="G37" i="107"/>
  <c r="H36" i="107"/>
  <c r="H543" i="107" s="1"/>
  <c r="H35" i="107"/>
  <c r="H34" i="107"/>
  <c r="H33" i="107"/>
  <c r="H32" i="107"/>
  <c r="H31" i="107"/>
  <c r="H30" i="107"/>
  <c r="H29" i="107"/>
  <c r="H28" i="107"/>
  <c r="H27" i="107"/>
  <c r="H26" i="107"/>
  <c r="H25" i="107" s="1"/>
  <c r="H542" i="107" s="1"/>
  <c r="H24" i="107"/>
  <c r="H23" i="107"/>
  <c r="H22" i="107"/>
  <c r="H21" i="107"/>
  <c r="H20" i="107"/>
  <c r="H19" i="107"/>
  <c r="H18" i="107"/>
  <c r="H14" i="107" s="1"/>
  <c r="H17" i="107"/>
  <c r="H16" i="107"/>
  <c r="H15" i="107"/>
  <c r="H591" i="105"/>
  <c r="H590" i="105"/>
  <c r="H584" i="105"/>
  <c r="H583" i="105"/>
  <c r="H564" i="105"/>
  <c r="H560" i="105"/>
  <c r="H559" i="105"/>
  <c r="H556" i="105"/>
  <c r="H555" i="105" s="1"/>
  <c r="H554" i="105"/>
  <c r="H553" i="105"/>
  <c r="H498" i="105"/>
  <c r="H497" i="105"/>
  <c r="H496" i="105"/>
  <c r="H495" i="105"/>
  <c r="H494" i="105"/>
  <c r="H493" i="105"/>
  <c r="H492" i="105"/>
  <c r="H491" i="105"/>
  <c r="H490" i="105"/>
  <c r="H488" i="105" s="1"/>
  <c r="H598" i="105" s="1"/>
  <c r="H489" i="105"/>
  <c r="H487" i="105"/>
  <c r="H486" i="105"/>
  <c r="H485" i="105"/>
  <c r="H484" i="105"/>
  <c r="H483" i="105"/>
  <c r="H482" i="105"/>
  <c r="H481" i="105"/>
  <c r="H480" i="105"/>
  <c r="H479" i="105"/>
  <c r="H475" i="105"/>
  <c r="H474" i="105"/>
  <c r="H473" i="105"/>
  <c r="H472" i="105"/>
  <c r="H471" i="105"/>
  <c r="H470" i="105"/>
  <c r="H469" i="105"/>
  <c r="H468" i="105"/>
  <c r="H464" i="105" s="1"/>
  <c r="H467" i="105"/>
  <c r="H465" i="105" s="1"/>
  <c r="H595" i="105" s="1"/>
  <c r="H594" i="105" s="1"/>
  <c r="H466" i="105"/>
  <c r="H462" i="105"/>
  <c r="H461" i="105"/>
  <c r="H460" i="105"/>
  <c r="H459" i="105"/>
  <c r="H458" i="105"/>
  <c r="H457" i="105"/>
  <c r="H456" i="105"/>
  <c r="H455" i="105"/>
  <c r="H451" i="105"/>
  <c r="H450" i="105"/>
  <c r="H449" i="105"/>
  <c r="H448" i="105"/>
  <c r="H447" i="105"/>
  <c r="H446" i="105"/>
  <c r="H445" i="105"/>
  <c r="H444" i="105"/>
  <c r="G442" i="105"/>
  <c r="G443" i="105" s="1"/>
  <c r="H443" i="105" s="1"/>
  <c r="H440" i="105"/>
  <c r="H439" i="105"/>
  <c r="H438" i="105"/>
  <c r="H437" i="105"/>
  <c r="H436" i="105"/>
  <c r="H435" i="105"/>
  <c r="H434" i="105"/>
  <c r="H433" i="105"/>
  <c r="H432" i="105"/>
  <c r="H431" i="105"/>
  <c r="H430" i="105"/>
  <c r="H588" i="105" s="1"/>
  <c r="H428" i="105"/>
  <c r="H427" i="105"/>
  <c r="H425" i="105"/>
  <c r="H424" i="105"/>
  <c r="H423" i="105"/>
  <c r="H422" i="105"/>
  <c r="H421" i="105"/>
  <c r="H420" i="105"/>
  <c r="H419" i="105"/>
  <c r="H418" i="105" s="1"/>
  <c r="H417" i="105"/>
  <c r="H416" i="105"/>
  <c r="H415" i="105"/>
  <c r="H414" i="105"/>
  <c r="H413" i="105"/>
  <c r="H412" i="105"/>
  <c r="H411" i="105"/>
  <c r="H410" i="105"/>
  <c r="H409" i="105"/>
  <c r="G408" i="105"/>
  <c r="G454" i="105" s="1"/>
  <c r="H454" i="105" s="1"/>
  <c r="G404" i="105"/>
  <c r="F404" i="105"/>
  <c r="H404" i="105" s="1"/>
  <c r="C404" i="105"/>
  <c r="H403" i="105"/>
  <c r="G403" i="105"/>
  <c r="F403" i="105"/>
  <c r="C403" i="105"/>
  <c r="G402" i="105"/>
  <c r="F402" i="105"/>
  <c r="H402" i="105" s="1"/>
  <c r="C402" i="105"/>
  <c r="G401" i="105"/>
  <c r="F401" i="105"/>
  <c r="H401" i="105" s="1"/>
  <c r="C401" i="105"/>
  <c r="H400" i="105"/>
  <c r="G400" i="105"/>
  <c r="F400" i="105"/>
  <c r="C400" i="105"/>
  <c r="G399" i="105"/>
  <c r="F399" i="105"/>
  <c r="H399" i="105" s="1"/>
  <c r="C399" i="105"/>
  <c r="G398" i="105"/>
  <c r="F398" i="105"/>
  <c r="H398" i="105" s="1"/>
  <c r="C398" i="105"/>
  <c r="H397" i="105"/>
  <c r="G397" i="105"/>
  <c r="F397" i="105"/>
  <c r="C397" i="105"/>
  <c r="G396" i="105"/>
  <c r="F396" i="105"/>
  <c r="H396" i="105" s="1"/>
  <c r="C396" i="105"/>
  <c r="F395" i="105"/>
  <c r="H395" i="105" s="1"/>
  <c r="C395" i="105"/>
  <c r="G394" i="105"/>
  <c r="F394" i="105"/>
  <c r="H394" i="105" s="1"/>
  <c r="C394" i="105"/>
  <c r="G393" i="105"/>
  <c r="F393" i="105"/>
  <c r="H393" i="105" s="1"/>
  <c r="C393" i="105"/>
  <c r="H392" i="105"/>
  <c r="G392" i="105"/>
  <c r="F392" i="105"/>
  <c r="C392" i="105"/>
  <c r="G391" i="105"/>
  <c r="F391" i="105"/>
  <c r="H391" i="105" s="1"/>
  <c r="C391" i="105"/>
  <c r="G390" i="105"/>
  <c r="F390" i="105"/>
  <c r="H390" i="105" s="1"/>
  <c r="C390" i="105"/>
  <c r="H389" i="105"/>
  <c r="G389" i="105"/>
  <c r="F389" i="105"/>
  <c r="C389" i="105"/>
  <c r="G388" i="105"/>
  <c r="F388" i="105"/>
  <c r="H388" i="105" s="1"/>
  <c r="C388" i="105"/>
  <c r="G387" i="105"/>
  <c r="F387" i="105"/>
  <c r="H387" i="105" s="1"/>
  <c r="C387" i="105"/>
  <c r="H386" i="105"/>
  <c r="G386" i="105"/>
  <c r="F386" i="105"/>
  <c r="C386" i="105"/>
  <c r="G385" i="105"/>
  <c r="F385" i="105"/>
  <c r="H385" i="105" s="1"/>
  <c r="C385" i="105"/>
  <c r="G383" i="105"/>
  <c r="F383" i="105"/>
  <c r="H383" i="105" s="1"/>
  <c r="C383" i="105"/>
  <c r="G382" i="105"/>
  <c r="F382" i="105"/>
  <c r="H382" i="105" s="1"/>
  <c r="C382" i="105"/>
  <c r="H381" i="105"/>
  <c r="G381" i="105"/>
  <c r="F381" i="105"/>
  <c r="C381" i="105"/>
  <c r="G380" i="105"/>
  <c r="F380" i="105"/>
  <c r="H380" i="105" s="1"/>
  <c r="C380" i="105"/>
  <c r="G379" i="105"/>
  <c r="F379" i="105"/>
  <c r="H379" i="105" s="1"/>
  <c r="C379" i="105"/>
  <c r="H378" i="105"/>
  <c r="G378" i="105"/>
  <c r="F378" i="105"/>
  <c r="C378" i="105"/>
  <c r="G377" i="105"/>
  <c r="F377" i="105"/>
  <c r="H377" i="105" s="1"/>
  <c r="C377" i="105"/>
  <c r="G376" i="105"/>
  <c r="F376" i="105"/>
  <c r="H376" i="105" s="1"/>
  <c r="C376" i="105"/>
  <c r="H375" i="105"/>
  <c r="G375" i="105"/>
  <c r="F375" i="105"/>
  <c r="C375" i="105"/>
  <c r="G374" i="105"/>
  <c r="F374" i="105"/>
  <c r="H374" i="105" s="1"/>
  <c r="C374" i="105"/>
  <c r="G373" i="105"/>
  <c r="F373" i="105"/>
  <c r="H373" i="105" s="1"/>
  <c r="C373" i="105"/>
  <c r="H372" i="105"/>
  <c r="G372" i="105"/>
  <c r="F372" i="105"/>
  <c r="C372" i="105"/>
  <c r="G371" i="105"/>
  <c r="F371" i="105"/>
  <c r="H371" i="105" s="1"/>
  <c r="C371" i="105"/>
  <c r="G370" i="105"/>
  <c r="F370" i="105"/>
  <c r="H370" i="105" s="1"/>
  <c r="C370" i="105"/>
  <c r="H369" i="105"/>
  <c r="G369" i="105"/>
  <c r="F369" i="105"/>
  <c r="C369" i="105"/>
  <c r="G368" i="105"/>
  <c r="F368" i="105"/>
  <c r="H368" i="105" s="1"/>
  <c r="C368" i="105"/>
  <c r="G367" i="105"/>
  <c r="F367" i="105"/>
  <c r="H367" i="105" s="1"/>
  <c r="C367" i="105"/>
  <c r="H366" i="105"/>
  <c r="G366" i="105"/>
  <c r="F366" i="105"/>
  <c r="C366" i="105"/>
  <c r="G365" i="105"/>
  <c r="F365" i="105"/>
  <c r="H365" i="105" s="1"/>
  <c r="C365" i="105"/>
  <c r="G364" i="105"/>
  <c r="F364" i="105"/>
  <c r="H364" i="105" s="1"/>
  <c r="C364" i="105"/>
  <c r="G360" i="105"/>
  <c r="F360" i="105"/>
  <c r="H360" i="105" s="1"/>
  <c r="C360" i="105"/>
  <c r="H359" i="105"/>
  <c r="G359" i="105"/>
  <c r="F359" i="105"/>
  <c r="C359" i="105"/>
  <c r="G358" i="105"/>
  <c r="F358" i="105"/>
  <c r="H358" i="105" s="1"/>
  <c r="C358" i="105"/>
  <c r="G357" i="105"/>
  <c r="F357" i="105"/>
  <c r="H357" i="105" s="1"/>
  <c r="C357" i="105"/>
  <c r="H356" i="105"/>
  <c r="G356" i="105"/>
  <c r="F356" i="105"/>
  <c r="C356" i="105"/>
  <c r="G355" i="105"/>
  <c r="F355" i="105"/>
  <c r="H355" i="105" s="1"/>
  <c r="C355" i="105"/>
  <c r="G354" i="105"/>
  <c r="F354" i="105"/>
  <c r="H354" i="105" s="1"/>
  <c r="C354" i="105"/>
  <c r="H353" i="105"/>
  <c r="G353" i="105"/>
  <c r="F353" i="105"/>
  <c r="C353" i="105"/>
  <c r="G352" i="105"/>
  <c r="F352" i="105"/>
  <c r="H352" i="105" s="1"/>
  <c r="C352" i="105"/>
  <c r="F351" i="105"/>
  <c r="H351" i="105" s="1"/>
  <c r="C351" i="105"/>
  <c r="H350" i="105"/>
  <c r="G350" i="105"/>
  <c r="F350" i="105"/>
  <c r="C350" i="105"/>
  <c r="G349" i="105"/>
  <c r="F349" i="105"/>
  <c r="H349" i="105" s="1"/>
  <c r="C349" i="105"/>
  <c r="G348" i="105"/>
  <c r="F348" i="105"/>
  <c r="H348" i="105" s="1"/>
  <c r="C348" i="105"/>
  <c r="H347" i="105"/>
  <c r="G347" i="105"/>
  <c r="F347" i="105"/>
  <c r="C347" i="105"/>
  <c r="G346" i="105"/>
  <c r="F346" i="105"/>
  <c r="H346" i="105" s="1"/>
  <c r="C346" i="105"/>
  <c r="G345" i="105"/>
  <c r="F345" i="105"/>
  <c r="H345" i="105" s="1"/>
  <c r="C345" i="105"/>
  <c r="H344" i="105"/>
  <c r="G344" i="105"/>
  <c r="F344" i="105"/>
  <c r="C344" i="105"/>
  <c r="G343" i="105"/>
  <c r="F343" i="105"/>
  <c r="H343" i="105" s="1"/>
  <c r="C343" i="105"/>
  <c r="G342" i="105"/>
  <c r="F342" i="105"/>
  <c r="H342" i="105" s="1"/>
  <c r="C342" i="105"/>
  <c r="H341" i="105"/>
  <c r="G341" i="105"/>
  <c r="F341" i="105"/>
  <c r="C341" i="105"/>
  <c r="H339" i="105"/>
  <c r="G339" i="105"/>
  <c r="F339" i="105"/>
  <c r="C339" i="105"/>
  <c r="G338" i="105"/>
  <c r="F338" i="105"/>
  <c r="H338" i="105" s="1"/>
  <c r="C338" i="105"/>
  <c r="G337" i="105"/>
  <c r="F337" i="105"/>
  <c r="H337" i="105" s="1"/>
  <c r="C337" i="105"/>
  <c r="H336" i="105"/>
  <c r="G336" i="105"/>
  <c r="F336" i="105"/>
  <c r="C336" i="105"/>
  <c r="G335" i="105"/>
  <c r="F335" i="105"/>
  <c r="H335" i="105" s="1"/>
  <c r="C335" i="105"/>
  <c r="G334" i="105"/>
  <c r="F334" i="105"/>
  <c r="H334" i="105" s="1"/>
  <c r="C334" i="105"/>
  <c r="H333" i="105"/>
  <c r="G333" i="105"/>
  <c r="F333" i="105"/>
  <c r="C333" i="105"/>
  <c r="G332" i="105"/>
  <c r="F332" i="105"/>
  <c r="H332" i="105" s="1"/>
  <c r="C332" i="105"/>
  <c r="G331" i="105"/>
  <c r="F331" i="105"/>
  <c r="H331" i="105" s="1"/>
  <c r="C331" i="105"/>
  <c r="H330" i="105"/>
  <c r="F330" i="105"/>
  <c r="C330" i="105"/>
  <c r="G329" i="105"/>
  <c r="F329" i="105"/>
  <c r="H329" i="105" s="1"/>
  <c r="C329" i="105"/>
  <c r="H328" i="105"/>
  <c r="G328" i="105"/>
  <c r="F328" i="105"/>
  <c r="C328" i="105"/>
  <c r="G327" i="105"/>
  <c r="F327" i="105"/>
  <c r="H327" i="105" s="1"/>
  <c r="C327" i="105"/>
  <c r="G326" i="105"/>
  <c r="F326" i="105"/>
  <c r="H326" i="105" s="1"/>
  <c r="C326" i="105"/>
  <c r="H325" i="105"/>
  <c r="G325" i="105"/>
  <c r="F325" i="105"/>
  <c r="C325" i="105"/>
  <c r="G324" i="105"/>
  <c r="F324" i="105"/>
  <c r="H324" i="105" s="1"/>
  <c r="C324" i="105"/>
  <c r="G323" i="105"/>
  <c r="F323" i="105"/>
  <c r="H323" i="105" s="1"/>
  <c r="C323" i="105"/>
  <c r="H322" i="105"/>
  <c r="G322" i="105"/>
  <c r="F322" i="105"/>
  <c r="C322" i="105"/>
  <c r="G321" i="105"/>
  <c r="F321" i="105"/>
  <c r="H321" i="105" s="1"/>
  <c r="C321" i="105"/>
  <c r="G320" i="105"/>
  <c r="F320" i="105"/>
  <c r="H320" i="105" s="1"/>
  <c r="C320" i="105"/>
  <c r="G318" i="105"/>
  <c r="F318" i="105"/>
  <c r="H318" i="105" s="1"/>
  <c r="C318" i="105"/>
  <c r="H317" i="105"/>
  <c r="G317" i="105"/>
  <c r="F317" i="105"/>
  <c r="C317" i="105"/>
  <c r="G316" i="105"/>
  <c r="F316" i="105"/>
  <c r="H316" i="105" s="1"/>
  <c r="C316" i="105"/>
  <c r="G315" i="105"/>
  <c r="F315" i="105"/>
  <c r="H315" i="105" s="1"/>
  <c r="C315" i="105"/>
  <c r="H314" i="105"/>
  <c r="G314" i="105"/>
  <c r="F314" i="105"/>
  <c r="C314" i="105"/>
  <c r="G313" i="105"/>
  <c r="F313" i="105"/>
  <c r="H313" i="105" s="1"/>
  <c r="C313" i="105"/>
  <c r="G312" i="105"/>
  <c r="F312" i="105"/>
  <c r="H312" i="105" s="1"/>
  <c r="C312" i="105"/>
  <c r="H311" i="105"/>
  <c r="G311" i="105"/>
  <c r="F311" i="105"/>
  <c r="C311" i="105"/>
  <c r="G310" i="105"/>
  <c r="F310" i="105"/>
  <c r="H310" i="105" s="1"/>
  <c r="C310" i="105"/>
  <c r="F309" i="105"/>
  <c r="H309" i="105" s="1"/>
  <c r="C309" i="105"/>
  <c r="G308" i="105"/>
  <c r="F308" i="105"/>
  <c r="H308" i="105" s="1"/>
  <c r="C308" i="105"/>
  <c r="G307" i="105"/>
  <c r="F307" i="105"/>
  <c r="H307" i="105" s="1"/>
  <c r="C307" i="105"/>
  <c r="H306" i="105"/>
  <c r="G306" i="105"/>
  <c r="F306" i="105"/>
  <c r="C306" i="105"/>
  <c r="G305" i="105"/>
  <c r="F305" i="105"/>
  <c r="H305" i="105" s="1"/>
  <c r="C305" i="105"/>
  <c r="G304" i="105"/>
  <c r="F304" i="105"/>
  <c r="H304" i="105" s="1"/>
  <c r="C304" i="105"/>
  <c r="H303" i="105"/>
  <c r="G303" i="105"/>
  <c r="F303" i="105"/>
  <c r="C303" i="105"/>
  <c r="G302" i="105"/>
  <c r="F302" i="105"/>
  <c r="H302" i="105" s="1"/>
  <c r="C302" i="105"/>
  <c r="G301" i="105"/>
  <c r="F301" i="105"/>
  <c r="H301" i="105" s="1"/>
  <c r="C301" i="105"/>
  <c r="H300" i="105"/>
  <c r="G300" i="105"/>
  <c r="F300" i="105"/>
  <c r="C300" i="105"/>
  <c r="G299" i="105"/>
  <c r="F299" i="105"/>
  <c r="H299" i="105" s="1"/>
  <c r="C299" i="105"/>
  <c r="H297" i="105"/>
  <c r="G297" i="105"/>
  <c r="H296" i="105"/>
  <c r="G296" i="105"/>
  <c r="G295" i="105"/>
  <c r="H295" i="105" s="1"/>
  <c r="H294" i="105"/>
  <c r="G294" i="105"/>
  <c r="H293" i="105"/>
  <c r="G293" i="105"/>
  <c r="G292" i="105"/>
  <c r="H292" i="105" s="1"/>
  <c r="H291" i="105"/>
  <c r="G291" i="105"/>
  <c r="H290" i="105"/>
  <c r="G290" i="105"/>
  <c r="G289" i="105"/>
  <c r="H289" i="105" s="1"/>
  <c r="H287" i="105" s="1"/>
  <c r="H573" i="105" s="1"/>
  <c r="H288" i="105"/>
  <c r="G288" i="105"/>
  <c r="H286" i="105"/>
  <c r="H285" i="105"/>
  <c r="H284" i="105"/>
  <c r="H283" i="105"/>
  <c r="H282" i="105"/>
  <c r="H281" i="105"/>
  <c r="H280" i="105"/>
  <c r="H279" i="105"/>
  <c r="H278" i="105"/>
  <c r="H277" i="105"/>
  <c r="H276" i="105" s="1"/>
  <c r="H572" i="105" s="1"/>
  <c r="H275" i="105"/>
  <c r="H274" i="105"/>
  <c r="H273" i="105"/>
  <c r="H272" i="105"/>
  <c r="H271" i="105"/>
  <c r="H270" i="105"/>
  <c r="H269" i="105"/>
  <c r="H265" i="105" s="1"/>
  <c r="H268" i="105"/>
  <c r="H267" i="105"/>
  <c r="H266" i="105"/>
  <c r="H259" i="105"/>
  <c r="H258" i="105"/>
  <c r="H257" i="105"/>
  <c r="H256" i="105"/>
  <c r="H255" i="105"/>
  <c r="H254" i="105"/>
  <c r="H253" i="105"/>
  <c r="H252" i="105"/>
  <c r="H251" i="105"/>
  <c r="H250" i="105"/>
  <c r="H249" i="105"/>
  <c r="H248" i="105"/>
  <c r="H247" i="105"/>
  <c r="H246" i="105"/>
  <c r="H245" i="105"/>
  <c r="H244" i="105"/>
  <c r="H243" i="105"/>
  <c r="H242" i="105"/>
  <c r="H241" i="105"/>
  <c r="H240" i="105"/>
  <c r="H239" i="105"/>
  <c r="H238" i="105" s="1"/>
  <c r="H237" i="105" s="1"/>
  <c r="H236" i="105"/>
  <c r="H235" i="105"/>
  <c r="H234" i="105"/>
  <c r="H233" i="105"/>
  <c r="H232" i="105"/>
  <c r="H231" i="105"/>
  <c r="H230" i="105"/>
  <c r="H229" i="105"/>
  <c r="H228" i="105"/>
  <c r="H227" i="105"/>
  <c r="H226" i="105" s="1"/>
  <c r="H225" i="105" s="1"/>
  <c r="H223" i="105"/>
  <c r="H222" i="105"/>
  <c r="H221" i="105"/>
  <c r="H220" i="105"/>
  <c r="H219" i="105"/>
  <c r="H218" i="105"/>
  <c r="H217" i="105"/>
  <c r="H216" i="105"/>
  <c r="H215" i="105"/>
  <c r="H214" i="105"/>
  <c r="H213" i="105"/>
  <c r="H561" i="105" s="1"/>
  <c r="H212" i="105"/>
  <c r="H211" i="105"/>
  <c r="H210" i="105"/>
  <c r="H209" i="105"/>
  <c r="H208" i="105"/>
  <c r="H207" i="105"/>
  <c r="H206" i="105"/>
  <c r="H205" i="105"/>
  <c r="H204" i="105"/>
  <c r="H203" i="105"/>
  <c r="H202" i="105" s="1"/>
  <c r="H200" i="105"/>
  <c r="H199" i="105"/>
  <c r="H198" i="105"/>
  <c r="H197" i="105"/>
  <c r="H196" i="105"/>
  <c r="H195" i="105"/>
  <c r="H194" i="105"/>
  <c r="H193" i="105"/>
  <c r="H192" i="105"/>
  <c r="H191" i="105"/>
  <c r="H190" i="105" s="1"/>
  <c r="H189" i="105"/>
  <c r="H188" i="105"/>
  <c r="H187" i="105"/>
  <c r="H186" i="105"/>
  <c r="H185" i="105"/>
  <c r="H184" i="105"/>
  <c r="H183" i="105"/>
  <c r="H179" i="105" s="1"/>
  <c r="H178" i="105" s="1"/>
  <c r="H182" i="105"/>
  <c r="H181" i="105"/>
  <c r="H180" i="105"/>
  <c r="H177" i="105"/>
  <c r="H167" i="105" s="1"/>
  <c r="H155" i="105" s="1"/>
  <c r="H166" i="105"/>
  <c r="H156" i="105"/>
  <c r="H153" i="105"/>
  <c r="G153" i="105"/>
  <c r="F153" i="105"/>
  <c r="C153" i="105"/>
  <c r="G152" i="105"/>
  <c r="F152" i="105"/>
  <c r="H152" i="105" s="1"/>
  <c r="C152" i="105"/>
  <c r="G151" i="105"/>
  <c r="F151" i="105"/>
  <c r="H151" i="105" s="1"/>
  <c r="C151" i="105"/>
  <c r="H150" i="105"/>
  <c r="G150" i="105"/>
  <c r="F150" i="105"/>
  <c r="C150" i="105"/>
  <c r="G149" i="105"/>
  <c r="F149" i="105"/>
  <c r="H149" i="105" s="1"/>
  <c r="C149" i="105"/>
  <c r="G148" i="105"/>
  <c r="F148" i="105"/>
  <c r="H148" i="105" s="1"/>
  <c r="C148" i="105"/>
  <c r="H147" i="105"/>
  <c r="G147" i="105"/>
  <c r="F147" i="105"/>
  <c r="C147" i="105"/>
  <c r="G146" i="105"/>
  <c r="F146" i="105"/>
  <c r="H146" i="105" s="1"/>
  <c r="C146" i="105"/>
  <c r="G145" i="105"/>
  <c r="F145" i="105"/>
  <c r="H145" i="105" s="1"/>
  <c r="C145" i="105"/>
  <c r="H144" i="105"/>
  <c r="G144" i="105"/>
  <c r="F144" i="105"/>
  <c r="C144" i="105"/>
  <c r="G143" i="105"/>
  <c r="F143" i="105"/>
  <c r="H143" i="105" s="1"/>
  <c r="C143" i="105"/>
  <c r="G142" i="105"/>
  <c r="F142" i="105"/>
  <c r="H142" i="105" s="1"/>
  <c r="C142" i="105"/>
  <c r="H141" i="105"/>
  <c r="G141" i="105"/>
  <c r="F141" i="105"/>
  <c r="C141" i="105"/>
  <c r="G140" i="105"/>
  <c r="F140" i="105"/>
  <c r="H140" i="105" s="1"/>
  <c r="C140" i="105"/>
  <c r="G139" i="105"/>
  <c r="F139" i="105"/>
  <c r="H139" i="105" s="1"/>
  <c r="C139" i="105"/>
  <c r="H138" i="105"/>
  <c r="F138" i="105"/>
  <c r="C138" i="105"/>
  <c r="F137" i="105"/>
  <c r="H137" i="105" s="1"/>
  <c r="C137" i="105"/>
  <c r="H136" i="105"/>
  <c r="F136" i="105"/>
  <c r="C136" i="105"/>
  <c r="F135" i="105"/>
  <c r="H135" i="105" s="1"/>
  <c r="C135" i="105"/>
  <c r="H134" i="105"/>
  <c r="F134" i="105"/>
  <c r="C134" i="105"/>
  <c r="G132" i="105"/>
  <c r="F132" i="105"/>
  <c r="H132" i="105" s="1"/>
  <c r="C132" i="105"/>
  <c r="G131" i="105"/>
  <c r="F131" i="105"/>
  <c r="H131" i="105" s="1"/>
  <c r="C131" i="105"/>
  <c r="H130" i="105"/>
  <c r="G130" i="105"/>
  <c r="F130" i="105"/>
  <c r="C130" i="105"/>
  <c r="G129" i="105"/>
  <c r="F129" i="105"/>
  <c r="H129" i="105" s="1"/>
  <c r="C129" i="105"/>
  <c r="G128" i="105"/>
  <c r="F128" i="105"/>
  <c r="H128" i="105" s="1"/>
  <c r="C128" i="105"/>
  <c r="H127" i="105"/>
  <c r="G127" i="105"/>
  <c r="F127" i="105"/>
  <c r="C127" i="105"/>
  <c r="G126" i="105"/>
  <c r="F126" i="105"/>
  <c r="H126" i="105" s="1"/>
  <c r="C126" i="105"/>
  <c r="G125" i="105"/>
  <c r="F125" i="105"/>
  <c r="H125" i="105" s="1"/>
  <c r="C125" i="105"/>
  <c r="H124" i="105"/>
  <c r="G124" i="105"/>
  <c r="F124" i="105"/>
  <c r="C124" i="105"/>
  <c r="G123" i="105"/>
  <c r="F123" i="105"/>
  <c r="H123" i="105" s="1"/>
  <c r="C123" i="105"/>
  <c r="G122" i="105"/>
  <c r="F122" i="105"/>
  <c r="H122" i="105" s="1"/>
  <c r="C122" i="105"/>
  <c r="H121" i="105"/>
  <c r="G121" i="105"/>
  <c r="F121" i="105"/>
  <c r="C121" i="105"/>
  <c r="G120" i="105"/>
  <c r="F120" i="105"/>
  <c r="H120" i="105" s="1"/>
  <c r="C120" i="105"/>
  <c r="G119" i="105"/>
  <c r="F119" i="105"/>
  <c r="H119" i="105" s="1"/>
  <c r="C119" i="105"/>
  <c r="H118" i="105"/>
  <c r="G118" i="105"/>
  <c r="F118" i="105"/>
  <c r="C118" i="105"/>
  <c r="G117" i="105"/>
  <c r="F117" i="105"/>
  <c r="H117" i="105" s="1"/>
  <c r="C117" i="105"/>
  <c r="G116" i="105"/>
  <c r="F116" i="105"/>
  <c r="H116" i="105" s="1"/>
  <c r="C116" i="105"/>
  <c r="H115" i="105"/>
  <c r="G115" i="105"/>
  <c r="F115" i="105"/>
  <c r="C115" i="105"/>
  <c r="G114" i="105"/>
  <c r="F114" i="105"/>
  <c r="H114" i="105" s="1"/>
  <c r="C114" i="105"/>
  <c r="G113" i="105"/>
  <c r="F113" i="105"/>
  <c r="H113" i="105" s="1"/>
  <c r="H112" i="105" s="1"/>
  <c r="H549" i="105" s="1"/>
  <c r="C113" i="105"/>
  <c r="G109" i="105"/>
  <c r="F109" i="105"/>
  <c r="H109" i="105" s="1"/>
  <c r="C109" i="105"/>
  <c r="H108" i="105"/>
  <c r="G108" i="105"/>
  <c r="F108" i="105"/>
  <c r="C108" i="105"/>
  <c r="G107" i="105"/>
  <c r="F107" i="105"/>
  <c r="H107" i="105" s="1"/>
  <c r="C107" i="105"/>
  <c r="G106" i="105"/>
  <c r="F106" i="105"/>
  <c r="H106" i="105" s="1"/>
  <c r="C106" i="105"/>
  <c r="H105" i="105"/>
  <c r="G105" i="105"/>
  <c r="F105" i="105"/>
  <c r="C105" i="105"/>
  <c r="G104" i="105"/>
  <c r="F104" i="105"/>
  <c r="H104" i="105" s="1"/>
  <c r="C104" i="105"/>
  <c r="G103" i="105"/>
  <c r="F103" i="105"/>
  <c r="H103" i="105" s="1"/>
  <c r="C103" i="105"/>
  <c r="H102" i="105"/>
  <c r="G102" i="105"/>
  <c r="F102" i="105"/>
  <c r="C102" i="105"/>
  <c r="G101" i="105"/>
  <c r="F101" i="105"/>
  <c r="H101" i="105" s="1"/>
  <c r="C101" i="105"/>
  <c r="G100" i="105"/>
  <c r="F100" i="105"/>
  <c r="H100" i="105" s="1"/>
  <c r="C100" i="105"/>
  <c r="H99" i="105"/>
  <c r="G99" i="105"/>
  <c r="F99" i="105"/>
  <c r="C99" i="105"/>
  <c r="G98" i="105"/>
  <c r="F98" i="105"/>
  <c r="H98" i="105" s="1"/>
  <c r="C98" i="105"/>
  <c r="G97" i="105"/>
  <c r="F97" i="105"/>
  <c r="H97" i="105" s="1"/>
  <c r="C97" i="105"/>
  <c r="H96" i="105"/>
  <c r="G96" i="105"/>
  <c r="F96" i="105"/>
  <c r="C96" i="105"/>
  <c r="G95" i="105"/>
  <c r="F95" i="105"/>
  <c r="H95" i="105" s="1"/>
  <c r="C95" i="105"/>
  <c r="F94" i="105"/>
  <c r="H94" i="105" s="1"/>
  <c r="C94" i="105"/>
  <c r="H93" i="105"/>
  <c r="F93" i="105"/>
  <c r="C93" i="105"/>
  <c r="F92" i="105"/>
  <c r="H92" i="105" s="1"/>
  <c r="C92" i="105"/>
  <c r="F91" i="105"/>
  <c r="H91" i="105" s="1"/>
  <c r="C91" i="105"/>
  <c r="H90" i="105"/>
  <c r="F90" i="105"/>
  <c r="C90" i="105"/>
  <c r="H88" i="105"/>
  <c r="G88" i="105"/>
  <c r="F88" i="105"/>
  <c r="C88" i="105"/>
  <c r="G87" i="105"/>
  <c r="F87" i="105"/>
  <c r="H87" i="105" s="1"/>
  <c r="H86" i="105"/>
  <c r="G86" i="105"/>
  <c r="F86" i="105"/>
  <c r="C86" i="105"/>
  <c r="G85" i="105"/>
  <c r="F85" i="105"/>
  <c r="H85" i="105" s="1"/>
  <c r="C85" i="105"/>
  <c r="G84" i="105"/>
  <c r="F84" i="105"/>
  <c r="H84" i="105" s="1"/>
  <c r="C84" i="105"/>
  <c r="H83" i="105"/>
  <c r="G83" i="105"/>
  <c r="F83" i="105"/>
  <c r="C83" i="105"/>
  <c r="G82" i="105"/>
  <c r="F82" i="105"/>
  <c r="H82" i="105" s="1"/>
  <c r="C82" i="105"/>
  <c r="G81" i="105"/>
  <c r="F81" i="105"/>
  <c r="H81" i="105" s="1"/>
  <c r="C81" i="105"/>
  <c r="H80" i="105"/>
  <c r="G80" i="105"/>
  <c r="F80" i="105"/>
  <c r="C80" i="105"/>
  <c r="G79" i="105"/>
  <c r="F79" i="105"/>
  <c r="H79" i="105" s="1"/>
  <c r="C79" i="105"/>
  <c r="G78" i="105"/>
  <c r="F78" i="105"/>
  <c r="H78" i="105" s="1"/>
  <c r="C78" i="105"/>
  <c r="H77" i="105"/>
  <c r="G77" i="105"/>
  <c r="F77" i="105"/>
  <c r="C77" i="105"/>
  <c r="G76" i="105"/>
  <c r="F76" i="105"/>
  <c r="H76" i="105" s="1"/>
  <c r="C76" i="105"/>
  <c r="G75" i="105"/>
  <c r="F75" i="105"/>
  <c r="H75" i="105" s="1"/>
  <c r="C75" i="105"/>
  <c r="H74" i="105"/>
  <c r="G74" i="105"/>
  <c r="F74" i="105"/>
  <c r="C74" i="105"/>
  <c r="F73" i="105"/>
  <c r="H73" i="105" s="1"/>
  <c r="C73" i="105"/>
  <c r="F72" i="105"/>
  <c r="H72" i="105" s="1"/>
  <c r="C72" i="105"/>
  <c r="F71" i="105"/>
  <c r="H71" i="105" s="1"/>
  <c r="C71" i="105"/>
  <c r="F70" i="105"/>
  <c r="H70" i="105" s="1"/>
  <c r="C70" i="105"/>
  <c r="F69" i="105"/>
  <c r="H69" i="105" s="1"/>
  <c r="C69" i="105"/>
  <c r="G67" i="105"/>
  <c r="F67" i="105"/>
  <c r="H67" i="105" s="1"/>
  <c r="C67" i="105"/>
  <c r="H66" i="105"/>
  <c r="G66" i="105"/>
  <c r="F66" i="105"/>
  <c r="C66" i="105"/>
  <c r="G65" i="105"/>
  <c r="F65" i="105"/>
  <c r="H65" i="105" s="1"/>
  <c r="C65" i="105"/>
  <c r="G64" i="105"/>
  <c r="F64" i="105"/>
  <c r="H64" i="105" s="1"/>
  <c r="C64" i="105"/>
  <c r="H63" i="105"/>
  <c r="G63" i="105"/>
  <c r="F63" i="105"/>
  <c r="C63" i="105"/>
  <c r="G62" i="105"/>
  <c r="F62" i="105"/>
  <c r="H62" i="105" s="1"/>
  <c r="C62" i="105"/>
  <c r="G61" i="105"/>
  <c r="F61" i="105"/>
  <c r="H61" i="105" s="1"/>
  <c r="C61" i="105"/>
  <c r="H60" i="105"/>
  <c r="G60" i="105"/>
  <c r="F60" i="105"/>
  <c r="C60" i="105"/>
  <c r="G59" i="105"/>
  <c r="F59" i="105"/>
  <c r="H59" i="105" s="1"/>
  <c r="C59" i="105"/>
  <c r="G58" i="105"/>
  <c r="F58" i="105"/>
  <c r="H58" i="105" s="1"/>
  <c r="C58" i="105"/>
  <c r="H57" i="105"/>
  <c r="G57" i="105"/>
  <c r="F57" i="105"/>
  <c r="C57" i="105"/>
  <c r="G56" i="105"/>
  <c r="F56" i="105"/>
  <c r="H56" i="105" s="1"/>
  <c r="C56" i="105"/>
  <c r="G55" i="105"/>
  <c r="F55" i="105"/>
  <c r="H55" i="105" s="1"/>
  <c r="C55" i="105"/>
  <c r="H54" i="105"/>
  <c r="G54" i="105"/>
  <c r="F54" i="105"/>
  <c r="C54" i="105"/>
  <c r="G53" i="105"/>
  <c r="F53" i="105"/>
  <c r="H53" i="105" s="1"/>
  <c r="C53" i="105"/>
  <c r="F52" i="105"/>
  <c r="H52" i="105" s="1"/>
  <c r="C52" i="105"/>
  <c r="H51" i="105"/>
  <c r="F51" i="105"/>
  <c r="C51" i="105"/>
  <c r="F50" i="105"/>
  <c r="H50" i="105" s="1"/>
  <c r="C50" i="105"/>
  <c r="H49" i="105"/>
  <c r="F49" i="105"/>
  <c r="C49" i="105"/>
  <c r="F48" i="105"/>
  <c r="H48" i="105" s="1"/>
  <c r="C48" i="105"/>
  <c r="H46" i="105"/>
  <c r="G46" i="105"/>
  <c r="G45" i="105"/>
  <c r="H45" i="105" s="1"/>
  <c r="G44" i="105"/>
  <c r="H44" i="105" s="1"/>
  <c r="H43" i="105"/>
  <c r="G43" i="105"/>
  <c r="G42" i="105"/>
  <c r="H42" i="105" s="1"/>
  <c r="G41" i="105"/>
  <c r="H41" i="105" s="1"/>
  <c r="H40" i="105"/>
  <c r="G40" i="105"/>
  <c r="G39" i="105"/>
  <c r="H39" i="105" s="1"/>
  <c r="G38" i="105"/>
  <c r="H38" i="105" s="1"/>
  <c r="H37" i="105"/>
  <c r="G37" i="105"/>
  <c r="H35" i="105"/>
  <c r="H34" i="105"/>
  <c r="H33" i="105"/>
  <c r="H32" i="105"/>
  <c r="H31" i="105"/>
  <c r="H30" i="105"/>
  <c r="H29" i="105"/>
  <c r="H28" i="105"/>
  <c r="H27" i="105"/>
  <c r="H26" i="105"/>
  <c r="H25" i="105" s="1"/>
  <c r="H542" i="105" s="1"/>
  <c r="H24" i="105"/>
  <c r="H23" i="105"/>
  <c r="H22" i="105"/>
  <c r="H21" i="105"/>
  <c r="H20" i="105"/>
  <c r="H19" i="105"/>
  <c r="H18" i="105"/>
  <c r="H17" i="105"/>
  <c r="H16" i="105"/>
  <c r="H15" i="105"/>
  <c r="H14" i="105" s="1"/>
  <c r="H591" i="104"/>
  <c r="H590" i="104"/>
  <c r="H584" i="104"/>
  <c r="H583" i="104"/>
  <c r="H564" i="104"/>
  <c r="H560" i="104"/>
  <c r="H559" i="104"/>
  <c r="H556" i="104"/>
  <c r="H555" i="104" s="1"/>
  <c r="H554" i="104"/>
  <c r="H553" i="104"/>
  <c r="H498" i="104"/>
  <c r="H497" i="104"/>
  <c r="H496" i="104"/>
  <c r="H495" i="104"/>
  <c r="H494" i="104"/>
  <c r="H493" i="104"/>
  <c r="H492" i="104"/>
  <c r="H491" i="104"/>
  <c r="H490" i="104"/>
  <c r="H488" i="104" s="1"/>
  <c r="H598" i="104" s="1"/>
  <c r="H489" i="104"/>
  <c r="H487" i="104"/>
  <c r="H486" i="104"/>
  <c r="H485" i="104"/>
  <c r="H484" i="104"/>
  <c r="H483" i="104"/>
  <c r="H482" i="104"/>
  <c r="H481" i="104"/>
  <c r="H480" i="104"/>
  <c r="H479" i="104"/>
  <c r="H475" i="104"/>
  <c r="H474" i="104"/>
  <c r="H473" i="104"/>
  <c r="H472" i="104"/>
  <c r="H471" i="104"/>
  <c r="H470" i="104"/>
  <c r="H469" i="104"/>
  <c r="H468" i="104"/>
  <c r="H467" i="104"/>
  <c r="H465" i="104" s="1"/>
  <c r="H595" i="104" s="1"/>
  <c r="H594" i="104" s="1"/>
  <c r="H466" i="104"/>
  <c r="H462" i="104"/>
  <c r="H461" i="104"/>
  <c r="H460" i="104"/>
  <c r="H459" i="104"/>
  <c r="H458" i="104"/>
  <c r="H457" i="104"/>
  <c r="H456" i="104"/>
  <c r="H455" i="104"/>
  <c r="H453" i="104"/>
  <c r="G453" i="104"/>
  <c r="G478" i="104" s="1"/>
  <c r="H478" i="104" s="1"/>
  <c r="H477" i="104" s="1"/>
  <c r="H451" i="104"/>
  <c r="H450" i="104"/>
  <c r="H449" i="104"/>
  <c r="H448" i="104"/>
  <c r="H447" i="104"/>
  <c r="H446" i="104"/>
  <c r="H445" i="104"/>
  <c r="H444" i="104"/>
  <c r="G443" i="104"/>
  <c r="H443" i="104" s="1"/>
  <c r="H441" i="104" s="1"/>
  <c r="H589" i="104" s="1"/>
  <c r="H442" i="104"/>
  <c r="G442" i="104"/>
  <c r="H440" i="104"/>
  <c r="H439" i="104"/>
  <c r="H438" i="104"/>
  <c r="H437" i="104"/>
  <c r="H436" i="104"/>
  <c r="H435" i="104"/>
  <c r="H434" i="104"/>
  <c r="H433" i="104"/>
  <c r="H432" i="104"/>
  <c r="H431" i="104"/>
  <c r="H428" i="104"/>
  <c r="H427" i="104"/>
  <c r="H425" i="104"/>
  <c r="H424" i="104"/>
  <c r="H423" i="104"/>
  <c r="H422" i="104"/>
  <c r="H421" i="104"/>
  <c r="H420" i="104"/>
  <c r="H419" i="104"/>
  <c r="H418" i="104" s="1"/>
  <c r="H417" i="104"/>
  <c r="H416" i="104"/>
  <c r="H415" i="104"/>
  <c r="H414" i="104"/>
  <c r="H413" i="104"/>
  <c r="H412" i="104"/>
  <c r="H411" i="104"/>
  <c r="H410" i="104"/>
  <c r="H409" i="104"/>
  <c r="G408" i="104"/>
  <c r="G454" i="104" s="1"/>
  <c r="H454" i="104" s="1"/>
  <c r="G404" i="104"/>
  <c r="F404" i="104"/>
  <c r="H404" i="104" s="1"/>
  <c r="C404" i="104"/>
  <c r="G403" i="104"/>
  <c r="H403" i="104" s="1"/>
  <c r="F403" i="104"/>
  <c r="C403" i="104"/>
  <c r="H402" i="104"/>
  <c r="G402" i="104"/>
  <c r="F402" i="104"/>
  <c r="C402" i="104"/>
  <c r="G401" i="104"/>
  <c r="F401" i="104"/>
  <c r="H401" i="104" s="1"/>
  <c r="C401" i="104"/>
  <c r="G400" i="104"/>
  <c r="H400" i="104" s="1"/>
  <c r="F400" i="104"/>
  <c r="C400" i="104"/>
  <c r="H399" i="104"/>
  <c r="G399" i="104"/>
  <c r="F399" i="104"/>
  <c r="C399" i="104"/>
  <c r="G398" i="104"/>
  <c r="F398" i="104"/>
  <c r="H398" i="104" s="1"/>
  <c r="C398" i="104"/>
  <c r="G397" i="104"/>
  <c r="H397" i="104" s="1"/>
  <c r="F397" i="104"/>
  <c r="C397" i="104"/>
  <c r="H396" i="104"/>
  <c r="G396" i="104"/>
  <c r="F396" i="104"/>
  <c r="C396" i="104"/>
  <c r="F395" i="104"/>
  <c r="H395" i="104" s="1"/>
  <c r="C395" i="104"/>
  <c r="H394" i="104"/>
  <c r="F394" i="104"/>
  <c r="C394" i="104"/>
  <c r="F393" i="104"/>
  <c r="H393" i="104" s="1"/>
  <c r="C393" i="104"/>
  <c r="H392" i="104"/>
  <c r="F392" i="104"/>
  <c r="C392" i="104"/>
  <c r="F391" i="104"/>
  <c r="H391" i="104" s="1"/>
  <c r="C391" i="104"/>
  <c r="H390" i="104"/>
  <c r="F390" i="104"/>
  <c r="C390" i="104"/>
  <c r="F389" i="104"/>
  <c r="H389" i="104" s="1"/>
  <c r="C389" i="104"/>
  <c r="H388" i="104"/>
  <c r="F388" i="104"/>
  <c r="C388" i="104"/>
  <c r="F387" i="104"/>
  <c r="H387" i="104" s="1"/>
  <c r="C387" i="104"/>
  <c r="H386" i="104"/>
  <c r="F386" i="104"/>
  <c r="C386" i="104"/>
  <c r="F385" i="104"/>
  <c r="H385" i="104" s="1"/>
  <c r="C385" i="104"/>
  <c r="G383" i="104"/>
  <c r="H383" i="104" s="1"/>
  <c r="F383" i="104"/>
  <c r="C383" i="104"/>
  <c r="H382" i="104"/>
  <c r="G382" i="104"/>
  <c r="F382" i="104"/>
  <c r="C382" i="104"/>
  <c r="G381" i="104"/>
  <c r="F381" i="104"/>
  <c r="H381" i="104" s="1"/>
  <c r="C381" i="104"/>
  <c r="G380" i="104"/>
  <c r="H380" i="104" s="1"/>
  <c r="F380" i="104"/>
  <c r="C380" i="104"/>
  <c r="H379" i="104"/>
  <c r="G379" i="104"/>
  <c r="F379" i="104"/>
  <c r="C379" i="104"/>
  <c r="G378" i="104"/>
  <c r="F378" i="104"/>
  <c r="H378" i="104" s="1"/>
  <c r="C378" i="104"/>
  <c r="G377" i="104"/>
  <c r="H377" i="104" s="1"/>
  <c r="F377" i="104"/>
  <c r="C377" i="104"/>
  <c r="H376" i="104"/>
  <c r="G376" i="104"/>
  <c r="F376" i="104"/>
  <c r="C376" i="104"/>
  <c r="G375" i="104"/>
  <c r="F375" i="104"/>
  <c r="H375" i="104" s="1"/>
  <c r="C375" i="104"/>
  <c r="G374" i="104"/>
  <c r="H374" i="104" s="1"/>
  <c r="F374" i="104"/>
  <c r="C374" i="104"/>
  <c r="H373" i="104"/>
  <c r="G373" i="104"/>
  <c r="F373" i="104"/>
  <c r="C373" i="104"/>
  <c r="G372" i="104"/>
  <c r="F372" i="104"/>
  <c r="H372" i="104" s="1"/>
  <c r="C372" i="104"/>
  <c r="G371" i="104"/>
  <c r="H371" i="104" s="1"/>
  <c r="F371" i="104"/>
  <c r="C371" i="104"/>
  <c r="H370" i="104"/>
  <c r="G370" i="104"/>
  <c r="F370" i="104"/>
  <c r="C370" i="104"/>
  <c r="G369" i="104"/>
  <c r="F369" i="104"/>
  <c r="H369" i="104" s="1"/>
  <c r="C369" i="104"/>
  <c r="G368" i="104"/>
  <c r="H368" i="104" s="1"/>
  <c r="F368" i="104"/>
  <c r="C368" i="104"/>
  <c r="H367" i="104"/>
  <c r="G367" i="104"/>
  <c r="F367" i="104"/>
  <c r="C367" i="104"/>
  <c r="G366" i="104"/>
  <c r="F366" i="104"/>
  <c r="H366" i="104" s="1"/>
  <c r="C366" i="104"/>
  <c r="G365" i="104"/>
  <c r="H365" i="104" s="1"/>
  <c r="F365" i="104"/>
  <c r="C365" i="104"/>
  <c r="H364" i="104"/>
  <c r="G364" i="104"/>
  <c r="F364" i="104"/>
  <c r="C364" i="104"/>
  <c r="G360" i="104"/>
  <c r="F360" i="104"/>
  <c r="H360" i="104" s="1"/>
  <c r="C360" i="104"/>
  <c r="G359" i="104"/>
  <c r="F359" i="104"/>
  <c r="H359" i="104" s="1"/>
  <c r="C359" i="104"/>
  <c r="H358" i="104"/>
  <c r="G358" i="104"/>
  <c r="F358" i="104"/>
  <c r="C358" i="104"/>
  <c r="G357" i="104"/>
  <c r="F357" i="104"/>
  <c r="H357" i="104" s="1"/>
  <c r="C357" i="104"/>
  <c r="G356" i="104"/>
  <c r="F356" i="104"/>
  <c r="H356" i="104" s="1"/>
  <c r="C356" i="104"/>
  <c r="H355" i="104"/>
  <c r="G355" i="104"/>
  <c r="F355" i="104"/>
  <c r="C355" i="104"/>
  <c r="G354" i="104"/>
  <c r="F354" i="104"/>
  <c r="H354" i="104" s="1"/>
  <c r="C354" i="104"/>
  <c r="G353" i="104"/>
  <c r="F353" i="104"/>
  <c r="H353" i="104" s="1"/>
  <c r="C353" i="104"/>
  <c r="H352" i="104"/>
  <c r="G352" i="104"/>
  <c r="F352" i="104"/>
  <c r="C352" i="104"/>
  <c r="F351" i="104"/>
  <c r="H351" i="104" s="1"/>
  <c r="C351" i="104"/>
  <c r="F350" i="104"/>
  <c r="H350" i="104" s="1"/>
  <c r="C350" i="104"/>
  <c r="H349" i="104"/>
  <c r="F349" i="104"/>
  <c r="C349" i="104"/>
  <c r="F348" i="104"/>
  <c r="H348" i="104" s="1"/>
  <c r="C348" i="104"/>
  <c r="F347" i="104"/>
  <c r="H347" i="104" s="1"/>
  <c r="C347" i="104"/>
  <c r="H346" i="104"/>
  <c r="F346" i="104"/>
  <c r="C346" i="104"/>
  <c r="F345" i="104"/>
  <c r="H345" i="104" s="1"/>
  <c r="C345" i="104"/>
  <c r="F344" i="104"/>
  <c r="H344" i="104" s="1"/>
  <c r="C344" i="104"/>
  <c r="H343" i="104"/>
  <c r="F343" i="104"/>
  <c r="C343" i="104"/>
  <c r="F342" i="104"/>
  <c r="H342" i="104" s="1"/>
  <c r="C342" i="104"/>
  <c r="F341" i="104"/>
  <c r="H341" i="104" s="1"/>
  <c r="C341" i="104"/>
  <c r="G339" i="104"/>
  <c r="F339" i="104"/>
  <c r="H339" i="104" s="1"/>
  <c r="C339" i="104"/>
  <c r="G338" i="104"/>
  <c r="H338" i="104" s="1"/>
  <c r="F338" i="104"/>
  <c r="C338" i="104"/>
  <c r="H337" i="104"/>
  <c r="G337" i="104"/>
  <c r="F337" i="104"/>
  <c r="C337" i="104"/>
  <c r="G336" i="104"/>
  <c r="F336" i="104"/>
  <c r="H336" i="104" s="1"/>
  <c r="C336" i="104"/>
  <c r="G335" i="104"/>
  <c r="H335" i="104" s="1"/>
  <c r="F335" i="104"/>
  <c r="C335" i="104"/>
  <c r="H334" i="104"/>
  <c r="G334" i="104"/>
  <c r="F334" i="104"/>
  <c r="C334" i="104"/>
  <c r="G333" i="104"/>
  <c r="F333" i="104"/>
  <c r="H333" i="104" s="1"/>
  <c r="C333" i="104"/>
  <c r="G332" i="104"/>
  <c r="H332" i="104" s="1"/>
  <c r="F332" i="104"/>
  <c r="C332" i="104"/>
  <c r="H331" i="104"/>
  <c r="G331" i="104"/>
  <c r="F331" i="104"/>
  <c r="C331" i="104"/>
  <c r="F330" i="104"/>
  <c r="H330" i="104" s="1"/>
  <c r="C330" i="104"/>
  <c r="H329" i="104"/>
  <c r="F329" i="104"/>
  <c r="C329" i="104"/>
  <c r="F328" i="104"/>
  <c r="H328" i="104" s="1"/>
  <c r="C328" i="104"/>
  <c r="H327" i="104"/>
  <c r="F327" i="104"/>
  <c r="C327" i="104"/>
  <c r="F326" i="104"/>
  <c r="H326" i="104" s="1"/>
  <c r="C326" i="104"/>
  <c r="H325" i="104"/>
  <c r="F325" i="104"/>
  <c r="C325" i="104"/>
  <c r="F324" i="104"/>
  <c r="H324" i="104" s="1"/>
  <c r="C324" i="104"/>
  <c r="H323" i="104"/>
  <c r="F323" i="104"/>
  <c r="C323" i="104"/>
  <c r="F322" i="104"/>
  <c r="H322" i="104" s="1"/>
  <c r="C322" i="104"/>
  <c r="H321" i="104"/>
  <c r="F321" i="104"/>
  <c r="C321" i="104"/>
  <c r="F320" i="104"/>
  <c r="H320" i="104" s="1"/>
  <c r="C320" i="104"/>
  <c r="G318" i="104"/>
  <c r="H318" i="104" s="1"/>
  <c r="F318" i="104"/>
  <c r="C318" i="104"/>
  <c r="H317" i="104"/>
  <c r="G317" i="104"/>
  <c r="F317" i="104"/>
  <c r="C317" i="104"/>
  <c r="G316" i="104"/>
  <c r="F316" i="104"/>
  <c r="H316" i="104" s="1"/>
  <c r="C316" i="104"/>
  <c r="G315" i="104"/>
  <c r="H315" i="104" s="1"/>
  <c r="F315" i="104"/>
  <c r="C315" i="104"/>
  <c r="H314" i="104"/>
  <c r="G314" i="104"/>
  <c r="F314" i="104"/>
  <c r="C314" i="104"/>
  <c r="G313" i="104"/>
  <c r="F313" i="104"/>
  <c r="H313" i="104" s="1"/>
  <c r="C313" i="104"/>
  <c r="G312" i="104"/>
  <c r="H312" i="104" s="1"/>
  <c r="F312" i="104"/>
  <c r="C312" i="104"/>
  <c r="H311" i="104"/>
  <c r="G311" i="104"/>
  <c r="F311" i="104"/>
  <c r="C311" i="104"/>
  <c r="G310" i="104"/>
  <c r="F310" i="104"/>
  <c r="H310" i="104" s="1"/>
  <c r="C310" i="104"/>
  <c r="F309" i="104"/>
  <c r="H309" i="104" s="1"/>
  <c r="C309" i="104"/>
  <c r="F308" i="104"/>
  <c r="H308" i="104" s="1"/>
  <c r="C308" i="104"/>
  <c r="F307" i="104"/>
  <c r="H307" i="104" s="1"/>
  <c r="C307" i="104"/>
  <c r="F306" i="104"/>
  <c r="H306" i="104" s="1"/>
  <c r="C306" i="104"/>
  <c r="F305" i="104"/>
  <c r="H305" i="104" s="1"/>
  <c r="C305" i="104"/>
  <c r="F304" i="104"/>
  <c r="H304" i="104" s="1"/>
  <c r="C304" i="104"/>
  <c r="F303" i="104"/>
  <c r="H303" i="104" s="1"/>
  <c r="C303" i="104"/>
  <c r="F302" i="104"/>
  <c r="H302" i="104" s="1"/>
  <c r="C302" i="104"/>
  <c r="F301" i="104"/>
  <c r="H301" i="104" s="1"/>
  <c r="C301" i="104"/>
  <c r="F300" i="104"/>
  <c r="H300" i="104" s="1"/>
  <c r="C300" i="104"/>
  <c r="F299" i="104"/>
  <c r="H299" i="104" s="1"/>
  <c r="C299" i="104"/>
  <c r="H297" i="104"/>
  <c r="G297" i="104"/>
  <c r="G296" i="104"/>
  <c r="H296" i="104" s="1"/>
  <c r="G295" i="104"/>
  <c r="H295" i="104" s="1"/>
  <c r="H294" i="104"/>
  <c r="G294" i="104"/>
  <c r="G293" i="104"/>
  <c r="H293" i="104" s="1"/>
  <c r="G292" i="104"/>
  <c r="H292" i="104" s="1"/>
  <c r="H291" i="104"/>
  <c r="G291" i="104"/>
  <c r="G290" i="104"/>
  <c r="H290" i="104" s="1"/>
  <c r="G289" i="104"/>
  <c r="H289" i="104" s="1"/>
  <c r="H288" i="104"/>
  <c r="G288" i="104"/>
  <c r="H286" i="104"/>
  <c r="H285" i="104"/>
  <c r="H284" i="104"/>
  <c r="H283" i="104"/>
  <c r="H282" i="104"/>
  <c r="H281" i="104"/>
  <c r="H280" i="104"/>
  <c r="H279" i="104"/>
  <c r="H278" i="104"/>
  <c r="H277" i="104"/>
  <c r="H276" i="104" s="1"/>
  <c r="H572" i="104" s="1"/>
  <c r="H275" i="104"/>
  <c r="H274" i="104"/>
  <c r="H273" i="104"/>
  <c r="H272" i="104"/>
  <c r="H271" i="104"/>
  <c r="H270" i="104"/>
  <c r="H269" i="104"/>
  <c r="H268" i="104"/>
  <c r="H265" i="104" s="1"/>
  <c r="H267" i="104"/>
  <c r="H266" i="104"/>
  <c r="H259" i="104"/>
  <c r="H258" i="104"/>
  <c r="H257" i="104"/>
  <c r="H256" i="104"/>
  <c r="H255" i="104"/>
  <c r="H254" i="104"/>
  <c r="H253" i="104"/>
  <c r="H252" i="104"/>
  <c r="H251" i="104"/>
  <c r="H250" i="104"/>
  <c r="H249" i="104" s="1"/>
  <c r="H248" i="104"/>
  <c r="H247" i="104"/>
  <c r="H246" i="104"/>
  <c r="H245" i="104"/>
  <c r="H244" i="104"/>
  <c r="H243" i="104"/>
  <c r="H242" i="104"/>
  <c r="H241" i="104"/>
  <c r="H240" i="104"/>
  <c r="H239" i="104"/>
  <c r="H238" i="104" s="1"/>
  <c r="H237" i="104" s="1"/>
  <c r="H236" i="104"/>
  <c r="H235" i="104"/>
  <c r="H234" i="104"/>
  <c r="H233" i="104"/>
  <c r="H232" i="104"/>
  <c r="H231" i="104"/>
  <c r="H230" i="104"/>
  <c r="H229" i="104"/>
  <c r="H228" i="104"/>
  <c r="H227" i="104"/>
  <c r="H226" i="104" s="1"/>
  <c r="H225" i="104" s="1"/>
  <c r="H224" i="104" s="1"/>
  <c r="H223" i="104"/>
  <c r="H222" i="104"/>
  <c r="H221" i="104"/>
  <c r="H220" i="104"/>
  <c r="H219" i="104"/>
  <c r="H218" i="104"/>
  <c r="H217" i="104"/>
  <c r="H216" i="104"/>
  <c r="H215" i="104"/>
  <c r="H214" i="104"/>
  <c r="H213" i="104" s="1"/>
  <c r="H561" i="104" s="1"/>
  <c r="H212" i="104"/>
  <c r="H211" i="104"/>
  <c r="H210" i="104"/>
  <c r="H209" i="104"/>
  <c r="H208" i="104"/>
  <c r="H207" i="104"/>
  <c r="H206" i="104"/>
  <c r="H205" i="104"/>
  <c r="H204" i="104"/>
  <c r="H203" i="104"/>
  <c r="H202" i="104" s="1"/>
  <c r="H200" i="104"/>
  <c r="H199" i="104"/>
  <c r="H198" i="104"/>
  <c r="H197" i="104"/>
  <c r="H196" i="104"/>
  <c r="H195" i="104"/>
  <c r="H194" i="104"/>
  <c r="H193" i="104"/>
  <c r="H192" i="104"/>
  <c r="H191" i="104"/>
  <c r="H190" i="104" s="1"/>
  <c r="H189" i="104"/>
  <c r="H188" i="104"/>
  <c r="H187" i="104"/>
  <c r="H186" i="104"/>
  <c r="H185" i="104"/>
  <c r="H184" i="104"/>
  <c r="H183" i="104"/>
  <c r="H182" i="104"/>
  <c r="H179" i="104" s="1"/>
  <c r="H178" i="104" s="1"/>
  <c r="H181" i="104"/>
  <c r="H180" i="104"/>
  <c r="H177" i="104"/>
  <c r="H167" i="104"/>
  <c r="H155" i="104" s="1"/>
  <c r="H166" i="104"/>
  <c r="H156" i="104"/>
  <c r="G153" i="104"/>
  <c r="H153" i="104" s="1"/>
  <c r="F153" i="104"/>
  <c r="C153" i="104"/>
  <c r="H152" i="104"/>
  <c r="G152" i="104"/>
  <c r="F152" i="104"/>
  <c r="C152" i="104"/>
  <c r="G151" i="104"/>
  <c r="F151" i="104"/>
  <c r="H151" i="104" s="1"/>
  <c r="C151" i="104"/>
  <c r="G150" i="104"/>
  <c r="H150" i="104" s="1"/>
  <c r="F150" i="104"/>
  <c r="C150" i="104"/>
  <c r="H149" i="104"/>
  <c r="G149" i="104"/>
  <c r="F149" i="104"/>
  <c r="C149" i="104"/>
  <c r="G148" i="104"/>
  <c r="F148" i="104"/>
  <c r="H148" i="104" s="1"/>
  <c r="C148" i="104"/>
  <c r="G147" i="104"/>
  <c r="H147" i="104" s="1"/>
  <c r="F147" i="104"/>
  <c r="C147" i="104"/>
  <c r="H146" i="104"/>
  <c r="G146" i="104"/>
  <c r="F146" i="104"/>
  <c r="C146" i="104"/>
  <c r="G145" i="104"/>
  <c r="F145" i="104"/>
  <c r="H145" i="104" s="1"/>
  <c r="C145" i="104"/>
  <c r="G144" i="104"/>
  <c r="H144" i="104" s="1"/>
  <c r="F144" i="104"/>
  <c r="C144" i="104"/>
  <c r="H143" i="104"/>
  <c r="G143" i="104"/>
  <c r="F143" i="104"/>
  <c r="C143" i="104"/>
  <c r="G142" i="104"/>
  <c r="F142" i="104"/>
  <c r="H142" i="104" s="1"/>
  <c r="C142" i="104"/>
  <c r="G141" i="104"/>
  <c r="H141" i="104" s="1"/>
  <c r="F141" i="104"/>
  <c r="C141" i="104"/>
  <c r="H140" i="104"/>
  <c r="G140" i="104"/>
  <c r="F140" i="104"/>
  <c r="C140" i="104"/>
  <c r="G139" i="104"/>
  <c r="F139" i="104"/>
  <c r="H139" i="104" s="1"/>
  <c r="C139" i="104"/>
  <c r="F138" i="104"/>
  <c r="H138" i="104" s="1"/>
  <c r="C138" i="104"/>
  <c r="F137" i="104"/>
  <c r="H137" i="104" s="1"/>
  <c r="C137" i="104"/>
  <c r="F136" i="104"/>
  <c r="H136" i="104" s="1"/>
  <c r="C136" i="104"/>
  <c r="F135" i="104"/>
  <c r="H135" i="104" s="1"/>
  <c r="C135" i="104"/>
  <c r="F134" i="104"/>
  <c r="H134" i="104" s="1"/>
  <c r="C134" i="104"/>
  <c r="H132" i="104"/>
  <c r="G132" i="104"/>
  <c r="F132" i="104"/>
  <c r="C132" i="104"/>
  <c r="G131" i="104"/>
  <c r="F131" i="104"/>
  <c r="H131" i="104" s="1"/>
  <c r="C131" i="104"/>
  <c r="G130" i="104"/>
  <c r="H130" i="104" s="1"/>
  <c r="F130" i="104"/>
  <c r="C130" i="104"/>
  <c r="H129" i="104"/>
  <c r="G129" i="104"/>
  <c r="F129" i="104"/>
  <c r="C129" i="104"/>
  <c r="G128" i="104"/>
  <c r="F128" i="104"/>
  <c r="H128" i="104" s="1"/>
  <c r="C128" i="104"/>
  <c r="G127" i="104"/>
  <c r="H127" i="104" s="1"/>
  <c r="F127" i="104"/>
  <c r="C127" i="104"/>
  <c r="H126" i="104"/>
  <c r="G126" i="104"/>
  <c r="F126" i="104"/>
  <c r="C126" i="104"/>
  <c r="G125" i="104"/>
  <c r="F125" i="104"/>
  <c r="H125" i="104" s="1"/>
  <c r="C125" i="104"/>
  <c r="G124" i="104"/>
  <c r="H124" i="104" s="1"/>
  <c r="F124" i="104"/>
  <c r="C124" i="104"/>
  <c r="H123" i="104"/>
  <c r="G123" i="104"/>
  <c r="F123" i="104"/>
  <c r="C123" i="104"/>
  <c r="G122" i="104"/>
  <c r="F122" i="104"/>
  <c r="H122" i="104" s="1"/>
  <c r="C122" i="104"/>
  <c r="G121" i="104"/>
  <c r="H121" i="104" s="1"/>
  <c r="F121" i="104"/>
  <c r="C121" i="104"/>
  <c r="H120" i="104"/>
  <c r="G120" i="104"/>
  <c r="F120" i="104"/>
  <c r="C120" i="104"/>
  <c r="G119" i="104"/>
  <c r="F119" i="104"/>
  <c r="H119" i="104" s="1"/>
  <c r="C119" i="104"/>
  <c r="G118" i="104"/>
  <c r="H118" i="104" s="1"/>
  <c r="F118" i="104"/>
  <c r="C118" i="104"/>
  <c r="H117" i="104"/>
  <c r="G117" i="104"/>
  <c r="F117" i="104"/>
  <c r="C117" i="104"/>
  <c r="G116" i="104"/>
  <c r="F116" i="104"/>
  <c r="H116" i="104" s="1"/>
  <c r="C116" i="104"/>
  <c r="G115" i="104"/>
  <c r="H115" i="104" s="1"/>
  <c r="F115" i="104"/>
  <c r="C115" i="104"/>
  <c r="H114" i="104"/>
  <c r="G114" i="104"/>
  <c r="F114" i="104"/>
  <c r="C114" i="104"/>
  <c r="G113" i="104"/>
  <c r="F113" i="104"/>
  <c r="H113" i="104" s="1"/>
  <c r="C113" i="104"/>
  <c r="G109" i="104"/>
  <c r="F109" i="104"/>
  <c r="H109" i="104" s="1"/>
  <c r="C109" i="104"/>
  <c r="H108" i="104"/>
  <c r="G108" i="104"/>
  <c r="F108" i="104"/>
  <c r="C108" i="104"/>
  <c r="G107" i="104"/>
  <c r="F107" i="104"/>
  <c r="H107" i="104" s="1"/>
  <c r="C107" i="104"/>
  <c r="G106" i="104"/>
  <c r="F106" i="104"/>
  <c r="H106" i="104" s="1"/>
  <c r="C106" i="104"/>
  <c r="H105" i="104"/>
  <c r="G105" i="104"/>
  <c r="F105" i="104"/>
  <c r="C105" i="104"/>
  <c r="G104" i="104"/>
  <c r="F104" i="104"/>
  <c r="H104" i="104" s="1"/>
  <c r="C104" i="104"/>
  <c r="G103" i="104"/>
  <c r="F103" i="104"/>
  <c r="H103" i="104" s="1"/>
  <c r="C103" i="104"/>
  <c r="H102" i="104"/>
  <c r="G102" i="104"/>
  <c r="F102" i="104"/>
  <c r="C102" i="104"/>
  <c r="G101" i="104"/>
  <c r="F101" i="104"/>
  <c r="H101" i="104" s="1"/>
  <c r="C101" i="104"/>
  <c r="G100" i="104"/>
  <c r="F100" i="104"/>
  <c r="H100" i="104" s="1"/>
  <c r="C100" i="104"/>
  <c r="H99" i="104"/>
  <c r="G99" i="104"/>
  <c r="F99" i="104"/>
  <c r="C99" i="104"/>
  <c r="G98" i="104"/>
  <c r="F98" i="104"/>
  <c r="H98" i="104" s="1"/>
  <c r="C98" i="104"/>
  <c r="G97" i="104"/>
  <c r="F97" i="104"/>
  <c r="H97" i="104" s="1"/>
  <c r="C97" i="104"/>
  <c r="H96" i="104"/>
  <c r="G96" i="104"/>
  <c r="F96" i="104"/>
  <c r="C96" i="104"/>
  <c r="G95" i="104"/>
  <c r="F95" i="104"/>
  <c r="H95" i="104" s="1"/>
  <c r="C95" i="104"/>
  <c r="F94" i="104"/>
  <c r="H94" i="104" s="1"/>
  <c r="C94" i="104"/>
  <c r="H93" i="104"/>
  <c r="F93" i="104"/>
  <c r="C93" i="104"/>
  <c r="F92" i="104"/>
  <c r="H92" i="104" s="1"/>
  <c r="C92" i="104"/>
  <c r="F91" i="104"/>
  <c r="H91" i="104" s="1"/>
  <c r="C91" i="104"/>
  <c r="H90" i="104"/>
  <c r="F90" i="104"/>
  <c r="C90" i="104"/>
  <c r="G88" i="104"/>
  <c r="H88" i="104" s="1"/>
  <c r="F88" i="104"/>
  <c r="C88" i="104"/>
  <c r="H87" i="104"/>
  <c r="G87" i="104"/>
  <c r="F87" i="104"/>
  <c r="H86" i="104"/>
  <c r="G86" i="104"/>
  <c r="F86" i="104"/>
  <c r="C86" i="104"/>
  <c r="G85" i="104"/>
  <c r="F85" i="104"/>
  <c r="H85" i="104" s="1"/>
  <c r="C85" i="104"/>
  <c r="G84" i="104"/>
  <c r="F84" i="104"/>
  <c r="H84" i="104" s="1"/>
  <c r="C84" i="104"/>
  <c r="H83" i="104"/>
  <c r="G83" i="104"/>
  <c r="F83" i="104"/>
  <c r="C83" i="104"/>
  <c r="G82" i="104"/>
  <c r="F82" i="104"/>
  <c r="H82" i="104" s="1"/>
  <c r="C82" i="104"/>
  <c r="G81" i="104"/>
  <c r="F81" i="104"/>
  <c r="H81" i="104" s="1"/>
  <c r="C81" i="104"/>
  <c r="H80" i="104"/>
  <c r="G80" i="104"/>
  <c r="F80" i="104"/>
  <c r="C80" i="104"/>
  <c r="G79" i="104"/>
  <c r="F79" i="104"/>
  <c r="H79" i="104" s="1"/>
  <c r="C79" i="104"/>
  <c r="G78" i="104"/>
  <c r="F78" i="104"/>
  <c r="H78" i="104" s="1"/>
  <c r="C78" i="104"/>
  <c r="H77" i="104"/>
  <c r="G77" i="104"/>
  <c r="F77" i="104"/>
  <c r="C77" i="104"/>
  <c r="G76" i="104"/>
  <c r="F76" i="104"/>
  <c r="H76" i="104" s="1"/>
  <c r="C76" i="104"/>
  <c r="G75" i="104"/>
  <c r="F75" i="104"/>
  <c r="H75" i="104" s="1"/>
  <c r="C75" i="104"/>
  <c r="H74" i="104"/>
  <c r="G74" i="104"/>
  <c r="F74" i="104"/>
  <c r="C74" i="104"/>
  <c r="H73" i="104"/>
  <c r="F73" i="104"/>
  <c r="C73" i="104"/>
  <c r="F72" i="104"/>
  <c r="H72" i="104" s="1"/>
  <c r="C72" i="104"/>
  <c r="H71" i="104"/>
  <c r="F71" i="104"/>
  <c r="C71" i="104"/>
  <c r="F70" i="104"/>
  <c r="H70" i="104" s="1"/>
  <c r="C70" i="104"/>
  <c r="H69" i="104"/>
  <c r="F69" i="104"/>
  <c r="C69" i="104"/>
  <c r="G67" i="104"/>
  <c r="F67" i="104"/>
  <c r="H67" i="104" s="1"/>
  <c r="C67" i="104"/>
  <c r="H66" i="104"/>
  <c r="G66" i="104"/>
  <c r="F66" i="104"/>
  <c r="C66" i="104"/>
  <c r="G65" i="104"/>
  <c r="F65" i="104"/>
  <c r="H65" i="104" s="1"/>
  <c r="C65" i="104"/>
  <c r="G64" i="104"/>
  <c r="F64" i="104"/>
  <c r="H64" i="104" s="1"/>
  <c r="C64" i="104"/>
  <c r="H63" i="104"/>
  <c r="G63" i="104"/>
  <c r="F63" i="104"/>
  <c r="C63" i="104"/>
  <c r="G62" i="104"/>
  <c r="F62" i="104"/>
  <c r="H62" i="104" s="1"/>
  <c r="C62" i="104"/>
  <c r="G61" i="104"/>
  <c r="F61" i="104"/>
  <c r="H61" i="104" s="1"/>
  <c r="C61" i="104"/>
  <c r="H60" i="104"/>
  <c r="G60" i="104"/>
  <c r="F60" i="104"/>
  <c r="C60" i="104"/>
  <c r="G59" i="104"/>
  <c r="F59" i="104"/>
  <c r="H59" i="104" s="1"/>
  <c r="C59" i="104"/>
  <c r="G58" i="104"/>
  <c r="F58" i="104"/>
  <c r="H58" i="104" s="1"/>
  <c r="C58" i="104"/>
  <c r="H57" i="104"/>
  <c r="G57" i="104"/>
  <c r="F57" i="104"/>
  <c r="C57" i="104"/>
  <c r="G56" i="104"/>
  <c r="F56" i="104"/>
  <c r="H56" i="104" s="1"/>
  <c r="C56" i="104"/>
  <c r="G55" i="104"/>
  <c r="F55" i="104"/>
  <c r="H55" i="104" s="1"/>
  <c r="C55" i="104"/>
  <c r="H54" i="104"/>
  <c r="G54" i="104"/>
  <c r="F54" i="104"/>
  <c r="C54" i="104"/>
  <c r="G53" i="104"/>
  <c r="F53" i="104"/>
  <c r="H53" i="104" s="1"/>
  <c r="C53" i="104"/>
  <c r="F52" i="104"/>
  <c r="H52" i="104" s="1"/>
  <c r="C52" i="104"/>
  <c r="F51" i="104"/>
  <c r="H51" i="104" s="1"/>
  <c r="C51" i="104"/>
  <c r="F50" i="104"/>
  <c r="H50" i="104" s="1"/>
  <c r="C50" i="104"/>
  <c r="F49" i="104"/>
  <c r="H49" i="104" s="1"/>
  <c r="C49" i="104"/>
  <c r="F48" i="104"/>
  <c r="H48" i="104" s="1"/>
  <c r="C48" i="104"/>
  <c r="H46" i="104"/>
  <c r="G46" i="104"/>
  <c r="G45" i="104"/>
  <c r="H45" i="104" s="1"/>
  <c r="H44" i="104"/>
  <c r="G44" i="104"/>
  <c r="H43" i="104"/>
  <c r="G43" i="104"/>
  <c r="G42" i="104"/>
  <c r="H42" i="104" s="1"/>
  <c r="H41" i="104"/>
  <c r="G41" i="104"/>
  <c r="H40" i="104"/>
  <c r="G40" i="104"/>
  <c r="G39" i="104"/>
  <c r="H39" i="104" s="1"/>
  <c r="H38" i="104"/>
  <c r="G38" i="104"/>
  <c r="H37" i="104"/>
  <c r="G37" i="104"/>
  <c r="H35" i="104"/>
  <c r="H34" i="104"/>
  <c r="H33" i="104"/>
  <c r="H32" i="104"/>
  <c r="H31" i="104"/>
  <c r="H30" i="104"/>
  <c r="H29" i="104"/>
  <c r="H28" i="104"/>
  <c r="H27" i="104"/>
  <c r="H26" i="104"/>
  <c r="H25" i="104" s="1"/>
  <c r="H542" i="104" s="1"/>
  <c r="H24" i="104"/>
  <c r="H23" i="104"/>
  <c r="H22" i="104"/>
  <c r="H21" i="104"/>
  <c r="H20" i="104"/>
  <c r="H19" i="104"/>
  <c r="H18" i="104"/>
  <c r="H17" i="104"/>
  <c r="H16" i="104"/>
  <c r="H15" i="104"/>
  <c r="H14" i="104"/>
  <c r="H591" i="103"/>
  <c r="H590" i="103"/>
  <c r="H584" i="103"/>
  <c r="H583" i="103"/>
  <c r="H564" i="103"/>
  <c r="H560" i="103"/>
  <c r="H559" i="103"/>
  <c r="H556" i="103"/>
  <c r="H555" i="103" s="1"/>
  <c r="H554" i="103"/>
  <c r="H553" i="103"/>
  <c r="H498" i="103"/>
  <c r="H497" i="103"/>
  <c r="H496" i="103"/>
  <c r="H495" i="103"/>
  <c r="H494" i="103"/>
  <c r="H493" i="103"/>
  <c r="H492" i="103"/>
  <c r="H491" i="103"/>
  <c r="H490" i="103"/>
  <c r="H488" i="103" s="1"/>
  <c r="H598" i="103" s="1"/>
  <c r="H489" i="103"/>
  <c r="H487" i="103"/>
  <c r="H486" i="103"/>
  <c r="H485" i="103"/>
  <c r="H484" i="103"/>
  <c r="H483" i="103"/>
  <c r="H482" i="103"/>
  <c r="H481" i="103"/>
  <c r="H480" i="103"/>
  <c r="H479" i="103"/>
  <c r="H478" i="103"/>
  <c r="H477" i="103" s="1"/>
  <c r="G478" i="103"/>
  <c r="H475" i="103"/>
  <c r="H474" i="103"/>
  <c r="H473" i="103"/>
  <c r="H472" i="103"/>
  <c r="H471" i="103"/>
  <c r="H470" i="103"/>
  <c r="H469" i="103"/>
  <c r="H468" i="103"/>
  <c r="H464" i="103" s="1"/>
  <c r="H467" i="103"/>
  <c r="H465" i="103" s="1"/>
  <c r="H595" i="103" s="1"/>
  <c r="H594" i="103" s="1"/>
  <c r="H466" i="103"/>
  <c r="H462" i="103"/>
  <c r="H461" i="103"/>
  <c r="H460" i="103"/>
  <c r="H459" i="103"/>
  <c r="H458" i="103"/>
  <c r="H457" i="103"/>
  <c r="H456" i="103"/>
  <c r="H455" i="103"/>
  <c r="H454" i="103"/>
  <c r="H453" i="103"/>
  <c r="H451" i="103"/>
  <c r="H450" i="103"/>
  <c r="H449" i="103"/>
  <c r="H448" i="103"/>
  <c r="H447" i="103"/>
  <c r="H446" i="103"/>
  <c r="H445" i="103"/>
  <c r="H444" i="103"/>
  <c r="G442" i="103"/>
  <c r="G443" i="103" s="1"/>
  <c r="H443" i="103" s="1"/>
  <c r="H440" i="103"/>
  <c r="H439" i="103"/>
  <c r="H438" i="103"/>
  <c r="H437" i="103"/>
  <c r="H436" i="103"/>
  <c r="H435" i="103"/>
  <c r="H434" i="103"/>
  <c r="H433" i="103"/>
  <c r="H432" i="103"/>
  <c r="H431" i="103"/>
  <c r="H428" i="103"/>
  <c r="H427" i="103"/>
  <c r="H425" i="103"/>
  <c r="H424" i="103"/>
  <c r="H423" i="103"/>
  <c r="H422" i="103"/>
  <c r="H421" i="103"/>
  <c r="H420" i="103"/>
  <c r="H418" i="103" s="1"/>
  <c r="H419" i="103"/>
  <c r="H417" i="103"/>
  <c r="H416" i="103"/>
  <c r="H415" i="103"/>
  <c r="H414" i="103"/>
  <c r="H413" i="103"/>
  <c r="H412" i="103"/>
  <c r="H411" i="103"/>
  <c r="H410" i="103"/>
  <c r="H409" i="103"/>
  <c r="H408" i="103"/>
  <c r="H407" i="103" s="1"/>
  <c r="G404" i="103"/>
  <c r="H404" i="103" s="1"/>
  <c r="F404" i="103"/>
  <c r="C404" i="103"/>
  <c r="G403" i="103"/>
  <c r="F403" i="103"/>
  <c r="H403" i="103" s="1"/>
  <c r="C403" i="103"/>
  <c r="H402" i="103"/>
  <c r="G402" i="103"/>
  <c r="F402" i="103"/>
  <c r="C402" i="103"/>
  <c r="G401" i="103"/>
  <c r="H401" i="103" s="1"/>
  <c r="F401" i="103"/>
  <c r="C401" i="103"/>
  <c r="G400" i="103"/>
  <c r="F400" i="103"/>
  <c r="H400" i="103" s="1"/>
  <c r="C400" i="103"/>
  <c r="H399" i="103"/>
  <c r="G399" i="103"/>
  <c r="F399" i="103"/>
  <c r="C399" i="103"/>
  <c r="G398" i="103"/>
  <c r="H398" i="103" s="1"/>
  <c r="F398" i="103"/>
  <c r="C398" i="103"/>
  <c r="G397" i="103"/>
  <c r="F397" i="103"/>
  <c r="H397" i="103" s="1"/>
  <c r="C397" i="103"/>
  <c r="H396" i="103"/>
  <c r="G396" i="103"/>
  <c r="F396" i="103"/>
  <c r="C396" i="103"/>
  <c r="F395" i="103"/>
  <c r="H395" i="103" s="1"/>
  <c r="C395" i="103"/>
  <c r="F394" i="103"/>
  <c r="H394" i="103" s="1"/>
  <c r="C394" i="103"/>
  <c r="F393" i="103"/>
  <c r="H393" i="103" s="1"/>
  <c r="C393" i="103"/>
  <c r="F392" i="103"/>
  <c r="H392" i="103" s="1"/>
  <c r="C392" i="103"/>
  <c r="F391" i="103"/>
  <c r="H391" i="103" s="1"/>
  <c r="C391" i="103"/>
  <c r="F390" i="103"/>
  <c r="H390" i="103" s="1"/>
  <c r="C390" i="103"/>
  <c r="F389" i="103"/>
  <c r="H389" i="103" s="1"/>
  <c r="C389" i="103"/>
  <c r="F388" i="103"/>
  <c r="H388" i="103" s="1"/>
  <c r="C388" i="103"/>
  <c r="F387" i="103"/>
  <c r="H387" i="103" s="1"/>
  <c r="C387" i="103"/>
  <c r="F386" i="103"/>
  <c r="H386" i="103" s="1"/>
  <c r="C386" i="103"/>
  <c r="F385" i="103"/>
  <c r="H385" i="103" s="1"/>
  <c r="C385" i="103"/>
  <c r="G383" i="103"/>
  <c r="F383" i="103"/>
  <c r="H383" i="103" s="1"/>
  <c r="C383" i="103"/>
  <c r="H382" i="103"/>
  <c r="G382" i="103"/>
  <c r="F382" i="103"/>
  <c r="C382" i="103"/>
  <c r="G381" i="103"/>
  <c r="H381" i="103" s="1"/>
  <c r="F381" i="103"/>
  <c r="C381" i="103"/>
  <c r="G380" i="103"/>
  <c r="F380" i="103"/>
  <c r="H380" i="103" s="1"/>
  <c r="C380" i="103"/>
  <c r="H379" i="103"/>
  <c r="G379" i="103"/>
  <c r="F379" i="103"/>
  <c r="C379" i="103"/>
  <c r="G378" i="103"/>
  <c r="H378" i="103" s="1"/>
  <c r="F378" i="103"/>
  <c r="C378" i="103"/>
  <c r="G377" i="103"/>
  <c r="F377" i="103"/>
  <c r="H377" i="103" s="1"/>
  <c r="C377" i="103"/>
  <c r="H376" i="103"/>
  <c r="G376" i="103"/>
  <c r="F376" i="103"/>
  <c r="C376" i="103"/>
  <c r="G375" i="103"/>
  <c r="H375" i="103" s="1"/>
  <c r="F375" i="103"/>
  <c r="C375" i="103"/>
  <c r="G374" i="103"/>
  <c r="F374" i="103"/>
  <c r="H374" i="103" s="1"/>
  <c r="C374" i="103"/>
  <c r="H373" i="103"/>
  <c r="G373" i="103"/>
  <c r="F373" i="103"/>
  <c r="C373" i="103"/>
  <c r="G372" i="103"/>
  <c r="H372" i="103" s="1"/>
  <c r="F372" i="103"/>
  <c r="C372" i="103"/>
  <c r="G371" i="103"/>
  <c r="F371" i="103"/>
  <c r="H371" i="103" s="1"/>
  <c r="C371" i="103"/>
  <c r="H370" i="103"/>
  <c r="G370" i="103"/>
  <c r="F370" i="103"/>
  <c r="C370" i="103"/>
  <c r="G369" i="103"/>
  <c r="H369" i="103" s="1"/>
  <c r="F369" i="103"/>
  <c r="C369" i="103"/>
  <c r="G368" i="103"/>
  <c r="F368" i="103"/>
  <c r="H368" i="103" s="1"/>
  <c r="C368" i="103"/>
  <c r="H367" i="103"/>
  <c r="G367" i="103"/>
  <c r="F367" i="103"/>
  <c r="C367" i="103"/>
  <c r="G366" i="103"/>
  <c r="H366" i="103" s="1"/>
  <c r="F366" i="103"/>
  <c r="C366" i="103"/>
  <c r="G365" i="103"/>
  <c r="F365" i="103"/>
  <c r="H365" i="103" s="1"/>
  <c r="C365" i="103"/>
  <c r="H364" i="103"/>
  <c r="G364" i="103"/>
  <c r="F364" i="103"/>
  <c r="C364" i="103"/>
  <c r="G360" i="103"/>
  <c r="F360" i="103"/>
  <c r="H360" i="103" s="1"/>
  <c r="C360" i="103"/>
  <c r="H359" i="103"/>
  <c r="G359" i="103"/>
  <c r="F359" i="103"/>
  <c r="C359" i="103"/>
  <c r="G358" i="103"/>
  <c r="F358" i="103"/>
  <c r="H358" i="103" s="1"/>
  <c r="C358" i="103"/>
  <c r="G357" i="103"/>
  <c r="F357" i="103"/>
  <c r="H357" i="103" s="1"/>
  <c r="C357" i="103"/>
  <c r="H356" i="103"/>
  <c r="G356" i="103"/>
  <c r="F356" i="103"/>
  <c r="C356" i="103"/>
  <c r="G355" i="103"/>
  <c r="F355" i="103"/>
  <c r="H355" i="103" s="1"/>
  <c r="C355" i="103"/>
  <c r="G354" i="103"/>
  <c r="F354" i="103"/>
  <c r="H354" i="103" s="1"/>
  <c r="C354" i="103"/>
  <c r="H353" i="103"/>
  <c r="G353" i="103"/>
  <c r="F353" i="103"/>
  <c r="C353" i="103"/>
  <c r="G352" i="103"/>
  <c r="F352" i="103"/>
  <c r="H352" i="103" s="1"/>
  <c r="C352" i="103"/>
  <c r="F351" i="103"/>
  <c r="H351" i="103" s="1"/>
  <c r="C351" i="103"/>
  <c r="H350" i="103"/>
  <c r="F350" i="103"/>
  <c r="C350" i="103"/>
  <c r="F349" i="103"/>
  <c r="H349" i="103" s="1"/>
  <c r="C349" i="103"/>
  <c r="F348" i="103"/>
  <c r="H348" i="103" s="1"/>
  <c r="C348" i="103"/>
  <c r="H347" i="103"/>
  <c r="F347" i="103"/>
  <c r="C347" i="103"/>
  <c r="F346" i="103"/>
  <c r="H346" i="103" s="1"/>
  <c r="C346" i="103"/>
  <c r="F345" i="103"/>
  <c r="H345" i="103" s="1"/>
  <c r="C345" i="103"/>
  <c r="H344" i="103"/>
  <c r="F344" i="103"/>
  <c r="C344" i="103"/>
  <c r="F343" i="103"/>
  <c r="H343" i="103" s="1"/>
  <c r="C343" i="103"/>
  <c r="F342" i="103"/>
  <c r="H342" i="103" s="1"/>
  <c r="C342" i="103"/>
  <c r="H341" i="103"/>
  <c r="F341" i="103"/>
  <c r="C341" i="103"/>
  <c r="G339" i="103"/>
  <c r="H339" i="103" s="1"/>
  <c r="F339" i="103"/>
  <c r="C339" i="103"/>
  <c r="G338" i="103"/>
  <c r="F338" i="103"/>
  <c r="H338" i="103" s="1"/>
  <c r="C338" i="103"/>
  <c r="H337" i="103"/>
  <c r="G337" i="103"/>
  <c r="F337" i="103"/>
  <c r="C337" i="103"/>
  <c r="G336" i="103"/>
  <c r="H336" i="103" s="1"/>
  <c r="F336" i="103"/>
  <c r="C336" i="103"/>
  <c r="G335" i="103"/>
  <c r="F335" i="103"/>
  <c r="H335" i="103" s="1"/>
  <c r="C335" i="103"/>
  <c r="H334" i="103"/>
  <c r="G334" i="103"/>
  <c r="F334" i="103"/>
  <c r="C334" i="103"/>
  <c r="G333" i="103"/>
  <c r="H333" i="103" s="1"/>
  <c r="F333" i="103"/>
  <c r="C333" i="103"/>
  <c r="G332" i="103"/>
  <c r="F332" i="103"/>
  <c r="H332" i="103" s="1"/>
  <c r="C332" i="103"/>
  <c r="H331" i="103"/>
  <c r="G331" i="103"/>
  <c r="F331" i="103"/>
  <c r="C331" i="103"/>
  <c r="F330" i="103"/>
  <c r="H330" i="103" s="1"/>
  <c r="C330" i="103"/>
  <c r="F329" i="103"/>
  <c r="H329" i="103" s="1"/>
  <c r="C329" i="103"/>
  <c r="F328" i="103"/>
  <c r="H328" i="103" s="1"/>
  <c r="C328" i="103"/>
  <c r="F327" i="103"/>
  <c r="H327" i="103" s="1"/>
  <c r="C327" i="103"/>
  <c r="F326" i="103"/>
  <c r="H326" i="103" s="1"/>
  <c r="C326" i="103"/>
  <c r="F325" i="103"/>
  <c r="H325" i="103" s="1"/>
  <c r="C325" i="103"/>
  <c r="F324" i="103"/>
  <c r="H324" i="103" s="1"/>
  <c r="C324" i="103"/>
  <c r="F323" i="103"/>
  <c r="H323" i="103" s="1"/>
  <c r="C323" i="103"/>
  <c r="F322" i="103"/>
  <c r="H322" i="103" s="1"/>
  <c r="C322" i="103"/>
  <c r="F321" i="103"/>
  <c r="H321" i="103" s="1"/>
  <c r="C321" i="103"/>
  <c r="F320" i="103"/>
  <c r="H320" i="103" s="1"/>
  <c r="C320" i="103"/>
  <c r="G318" i="103"/>
  <c r="F318" i="103"/>
  <c r="H318" i="103" s="1"/>
  <c r="C318" i="103"/>
  <c r="H317" i="103"/>
  <c r="G317" i="103"/>
  <c r="F317" i="103"/>
  <c r="C317" i="103"/>
  <c r="G316" i="103"/>
  <c r="H316" i="103" s="1"/>
  <c r="F316" i="103"/>
  <c r="C316" i="103"/>
  <c r="G315" i="103"/>
  <c r="F315" i="103"/>
  <c r="H315" i="103" s="1"/>
  <c r="C315" i="103"/>
  <c r="H314" i="103"/>
  <c r="G314" i="103"/>
  <c r="F314" i="103"/>
  <c r="C314" i="103"/>
  <c r="G313" i="103"/>
  <c r="H313" i="103" s="1"/>
  <c r="F313" i="103"/>
  <c r="C313" i="103"/>
  <c r="G312" i="103"/>
  <c r="F312" i="103"/>
  <c r="H312" i="103" s="1"/>
  <c r="C312" i="103"/>
  <c r="H311" i="103"/>
  <c r="G311" i="103"/>
  <c r="F311" i="103"/>
  <c r="C311" i="103"/>
  <c r="G310" i="103"/>
  <c r="H310" i="103" s="1"/>
  <c r="F310" i="103"/>
  <c r="C310" i="103"/>
  <c r="F309" i="103"/>
  <c r="H309" i="103" s="1"/>
  <c r="C309" i="103"/>
  <c r="H308" i="103"/>
  <c r="F308" i="103"/>
  <c r="C308" i="103"/>
  <c r="F307" i="103"/>
  <c r="H307" i="103" s="1"/>
  <c r="C307" i="103"/>
  <c r="H306" i="103"/>
  <c r="F306" i="103"/>
  <c r="C306" i="103"/>
  <c r="F305" i="103"/>
  <c r="H305" i="103" s="1"/>
  <c r="C305" i="103"/>
  <c r="H304" i="103"/>
  <c r="F304" i="103"/>
  <c r="C304" i="103"/>
  <c r="F303" i="103"/>
  <c r="H303" i="103" s="1"/>
  <c r="C303" i="103"/>
  <c r="H302" i="103"/>
  <c r="F302" i="103"/>
  <c r="C302" i="103"/>
  <c r="F301" i="103"/>
  <c r="H301" i="103" s="1"/>
  <c r="C301" i="103"/>
  <c r="H300" i="103"/>
  <c r="F300" i="103"/>
  <c r="C300" i="103"/>
  <c r="F299" i="103"/>
  <c r="H299" i="103" s="1"/>
  <c r="C299" i="103"/>
  <c r="H297" i="103"/>
  <c r="G297" i="103"/>
  <c r="G296" i="103"/>
  <c r="H296" i="103" s="1"/>
  <c r="G295" i="103"/>
  <c r="H295" i="103" s="1"/>
  <c r="H294" i="103"/>
  <c r="G294" i="103"/>
  <c r="G293" i="103"/>
  <c r="H293" i="103" s="1"/>
  <c r="G292" i="103"/>
  <c r="H292" i="103" s="1"/>
  <c r="H291" i="103"/>
  <c r="G291" i="103"/>
  <c r="G290" i="103"/>
  <c r="H290" i="103" s="1"/>
  <c r="G289" i="103"/>
  <c r="H289" i="103" s="1"/>
  <c r="H288" i="103"/>
  <c r="G288" i="103"/>
  <c r="H286" i="103"/>
  <c r="H285" i="103"/>
  <c r="H284" i="103"/>
  <c r="H283" i="103"/>
  <c r="H282" i="103"/>
  <c r="H281" i="103"/>
  <c r="H280" i="103"/>
  <c r="H279" i="103"/>
  <c r="H278" i="103"/>
  <c r="H277" i="103"/>
  <c r="H276" i="103" s="1"/>
  <c r="H572" i="103" s="1"/>
  <c r="H275" i="103"/>
  <c r="H274" i="103"/>
  <c r="H273" i="103"/>
  <c r="H272" i="103"/>
  <c r="H271" i="103"/>
  <c r="H270" i="103"/>
  <c r="H269" i="103"/>
  <c r="H268" i="103"/>
  <c r="H267" i="103"/>
  <c r="H266" i="103"/>
  <c r="H265" i="103" s="1"/>
  <c r="H259" i="103"/>
  <c r="H258" i="103"/>
  <c r="H257" i="103"/>
  <c r="H256" i="103"/>
  <c r="H255" i="103"/>
  <c r="H254" i="103"/>
  <c r="H253" i="103"/>
  <c r="H252" i="103"/>
  <c r="H251" i="103"/>
  <c r="H249" i="103" s="1"/>
  <c r="H250" i="103"/>
  <c r="H248" i="103"/>
  <c r="H247" i="103"/>
  <c r="H246" i="103"/>
  <c r="H245" i="103"/>
  <c r="H244" i="103"/>
  <c r="H243" i="103"/>
  <c r="H242" i="103"/>
  <c r="H241" i="103"/>
  <c r="H240" i="103"/>
  <c r="H239" i="103"/>
  <c r="H238" i="103" s="1"/>
  <c r="H237" i="103" s="1"/>
  <c r="H236" i="103"/>
  <c r="H235" i="103"/>
  <c r="H234" i="103"/>
  <c r="H233" i="103"/>
  <c r="H232" i="103"/>
  <c r="H231" i="103"/>
  <c r="H230" i="103"/>
  <c r="H229" i="103"/>
  <c r="H228" i="103"/>
  <c r="H227" i="103"/>
  <c r="H226" i="103" s="1"/>
  <c r="H225" i="103" s="1"/>
  <c r="H224" i="103" s="1"/>
  <c r="H223" i="103"/>
  <c r="H222" i="103"/>
  <c r="H221" i="103"/>
  <c r="H220" i="103"/>
  <c r="H219" i="103"/>
  <c r="H218" i="103"/>
  <c r="H217" i="103"/>
  <c r="H216" i="103"/>
  <c r="H215" i="103"/>
  <c r="H213" i="103" s="1"/>
  <c r="H561" i="103" s="1"/>
  <c r="H214" i="103"/>
  <c r="H212" i="103"/>
  <c r="H211" i="103"/>
  <c r="H210" i="103"/>
  <c r="H209" i="103"/>
  <c r="H208" i="103"/>
  <c r="H207" i="103"/>
  <c r="H206" i="103"/>
  <c r="H205" i="103"/>
  <c r="H204" i="103"/>
  <c r="H203" i="103"/>
  <c r="H200" i="103"/>
  <c r="H199" i="103"/>
  <c r="H198" i="103"/>
  <c r="H197" i="103"/>
  <c r="H196" i="103"/>
  <c r="H195" i="103"/>
  <c r="H194" i="103"/>
  <c r="H193" i="103"/>
  <c r="H192" i="103"/>
  <c r="H191" i="103"/>
  <c r="H190" i="103" s="1"/>
  <c r="H189" i="103"/>
  <c r="H188" i="103"/>
  <c r="H187" i="103"/>
  <c r="H186" i="103"/>
  <c r="H185" i="103"/>
  <c r="H184" i="103"/>
  <c r="H183" i="103"/>
  <c r="H182" i="103"/>
  <c r="H181" i="103"/>
  <c r="H180" i="103"/>
  <c r="H179" i="103" s="1"/>
  <c r="H178" i="103" s="1"/>
  <c r="H177" i="103"/>
  <c r="H167" i="103"/>
  <c r="H166" i="103"/>
  <c r="H156" i="103"/>
  <c r="H155" i="103" s="1"/>
  <c r="G153" i="103"/>
  <c r="F153" i="103"/>
  <c r="H153" i="103" s="1"/>
  <c r="C153" i="103"/>
  <c r="H152" i="103"/>
  <c r="G152" i="103"/>
  <c r="F152" i="103"/>
  <c r="C152" i="103"/>
  <c r="G151" i="103"/>
  <c r="H151" i="103" s="1"/>
  <c r="F151" i="103"/>
  <c r="C151" i="103"/>
  <c r="G150" i="103"/>
  <c r="F150" i="103"/>
  <c r="H150" i="103" s="1"/>
  <c r="C150" i="103"/>
  <c r="H149" i="103"/>
  <c r="G149" i="103"/>
  <c r="F149" i="103"/>
  <c r="C149" i="103"/>
  <c r="G148" i="103"/>
  <c r="H148" i="103" s="1"/>
  <c r="F148" i="103"/>
  <c r="C148" i="103"/>
  <c r="G147" i="103"/>
  <c r="F147" i="103"/>
  <c r="H147" i="103" s="1"/>
  <c r="C147" i="103"/>
  <c r="H146" i="103"/>
  <c r="G146" i="103"/>
  <c r="F146" i="103"/>
  <c r="C146" i="103"/>
  <c r="G145" i="103"/>
  <c r="H145" i="103" s="1"/>
  <c r="F145" i="103"/>
  <c r="C145" i="103"/>
  <c r="F144" i="103"/>
  <c r="H144" i="103" s="1"/>
  <c r="C144" i="103"/>
  <c r="H143" i="103"/>
  <c r="G143" i="103"/>
  <c r="F143" i="103"/>
  <c r="C143" i="103"/>
  <c r="G142" i="103"/>
  <c r="F142" i="103"/>
  <c r="H142" i="103" s="1"/>
  <c r="C142" i="103"/>
  <c r="G141" i="103"/>
  <c r="F141" i="103"/>
  <c r="H141" i="103" s="1"/>
  <c r="C141" i="103"/>
  <c r="H140" i="103"/>
  <c r="G140" i="103"/>
  <c r="F140" i="103"/>
  <c r="C140" i="103"/>
  <c r="G139" i="103"/>
  <c r="F139" i="103"/>
  <c r="H139" i="103" s="1"/>
  <c r="C139" i="103"/>
  <c r="G138" i="103"/>
  <c r="F138" i="103"/>
  <c r="H138" i="103" s="1"/>
  <c r="C138" i="103"/>
  <c r="H137" i="103"/>
  <c r="G137" i="103"/>
  <c r="F137" i="103"/>
  <c r="C137" i="103"/>
  <c r="G136" i="103"/>
  <c r="F136" i="103"/>
  <c r="H136" i="103" s="1"/>
  <c r="C136" i="103"/>
  <c r="G135" i="103"/>
  <c r="F135" i="103"/>
  <c r="H135" i="103" s="1"/>
  <c r="C135" i="103"/>
  <c r="H134" i="103"/>
  <c r="G134" i="103"/>
  <c r="F134" i="103"/>
  <c r="C134" i="103"/>
  <c r="G132" i="103"/>
  <c r="H132" i="103" s="1"/>
  <c r="F132" i="103"/>
  <c r="C132" i="103"/>
  <c r="G131" i="103"/>
  <c r="F131" i="103"/>
  <c r="H131" i="103" s="1"/>
  <c r="C131" i="103"/>
  <c r="H130" i="103"/>
  <c r="G130" i="103"/>
  <c r="F130" i="103"/>
  <c r="C130" i="103"/>
  <c r="G129" i="103"/>
  <c r="H129" i="103" s="1"/>
  <c r="F129" i="103"/>
  <c r="C129" i="103"/>
  <c r="G128" i="103"/>
  <c r="F128" i="103"/>
  <c r="H128" i="103" s="1"/>
  <c r="C128" i="103"/>
  <c r="H127" i="103"/>
  <c r="G127" i="103"/>
  <c r="F127" i="103"/>
  <c r="C127" i="103"/>
  <c r="G126" i="103"/>
  <c r="H126" i="103" s="1"/>
  <c r="F126" i="103"/>
  <c r="C126" i="103"/>
  <c r="G125" i="103"/>
  <c r="F125" i="103"/>
  <c r="H125" i="103" s="1"/>
  <c r="C125" i="103"/>
  <c r="H124" i="103"/>
  <c r="G124" i="103"/>
  <c r="F124" i="103"/>
  <c r="C124" i="103"/>
  <c r="G123" i="103"/>
  <c r="H123" i="103" s="1"/>
  <c r="F123" i="103"/>
  <c r="C123" i="103"/>
  <c r="G122" i="103"/>
  <c r="F122" i="103"/>
  <c r="H122" i="103" s="1"/>
  <c r="C122" i="103"/>
  <c r="H121" i="103"/>
  <c r="G121" i="103"/>
  <c r="F121" i="103"/>
  <c r="C121" i="103"/>
  <c r="G120" i="103"/>
  <c r="H120" i="103" s="1"/>
  <c r="F120" i="103"/>
  <c r="C120" i="103"/>
  <c r="G119" i="103"/>
  <c r="F119" i="103"/>
  <c r="H119" i="103" s="1"/>
  <c r="C119" i="103"/>
  <c r="H118" i="103"/>
  <c r="G118" i="103"/>
  <c r="F118" i="103"/>
  <c r="C118" i="103"/>
  <c r="G117" i="103"/>
  <c r="H117" i="103" s="1"/>
  <c r="F117" i="103"/>
  <c r="C117" i="103"/>
  <c r="G116" i="103"/>
  <c r="F116" i="103"/>
  <c r="H116" i="103" s="1"/>
  <c r="C116" i="103"/>
  <c r="H115" i="103"/>
  <c r="G115" i="103"/>
  <c r="F115" i="103"/>
  <c r="C115" i="103"/>
  <c r="G114" i="103"/>
  <c r="H114" i="103" s="1"/>
  <c r="F114" i="103"/>
  <c r="C114" i="103"/>
  <c r="G113" i="103"/>
  <c r="F113" i="103"/>
  <c r="H113" i="103" s="1"/>
  <c r="C113" i="103"/>
  <c r="G109" i="103"/>
  <c r="F109" i="103"/>
  <c r="H109" i="103" s="1"/>
  <c r="C109" i="103"/>
  <c r="G108" i="103"/>
  <c r="F108" i="103"/>
  <c r="H108" i="103" s="1"/>
  <c r="C108" i="103"/>
  <c r="H107" i="103"/>
  <c r="G107" i="103"/>
  <c r="F107" i="103"/>
  <c r="C107" i="103"/>
  <c r="G106" i="103"/>
  <c r="F106" i="103"/>
  <c r="H106" i="103" s="1"/>
  <c r="C106" i="103"/>
  <c r="G105" i="103"/>
  <c r="F105" i="103"/>
  <c r="H105" i="103" s="1"/>
  <c r="C105" i="103"/>
  <c r="H104" i="103"/>
  <c r="G104" i="103"/>
  <c r="F104" i="103"/>
  <c r="C104" i="103"/>
  <c r="G103" i="103"/>
  <c r="F103" i="103"/>
  <c r="H103" i="103" s="1"/>
  <c r="C103" i="103"/>
  <c r="G102" i="103"/>
  <c r="F102" i="103"/>
  <c r="H102" i="103" s="1"/>
  <c r="C102" i="103"/>
  <c r="H101" i="103"/>
  <c r="G101" i="103"/>
  <c r="F101" i="103"/>
  <c r="C101" i="103"/>
  <c r="F100" i="103"/>
  <c r="H100" i="103" s="1"/>
  <c r="C100" i="103"/>
  <c r="G99" i="103"/>
  <c r="F99" i="103"/>
  <c r="H99" i="103" s="1"/>
  <c r="C99" i="103"/>
  <c r="H98" i="103"/>
  <c r="G98" i="103"/>
  <c r="F98" i="103"/>
  <c r="C98" i="103"/>
  <c r="G97" i="103"/>
  <c r="F97" i="103"/>
  <c r="H97" i="103" s="1"/>
  <c r="C97" i="103"/>
  <c r="G96" i="103"/>
  <c r="F96" i="103"/>
  <c r="H96" i="103" s="1"/>
  <c r="C96" i="103"/>
  <c r="H95" i="103"/>
  <c r="G95" i="103"/>
  <c r="F95" i="103"/>
  <c r="C95" i="103"/>
  <c r="G94" i="103"/>
  <c r="F94" i="103"/>
  <c r="H94" i="103" s="1"/>
  <c r="C94" i="103"/>
  <c r="G93" i="103"/>
  <c r="F93" i="103"/>
  <c r="H93" i="103" s="1"/>
  <c r="C93" i="103"/>
  <c r="H92" i="103"/>
  <c r="G92" i="103"/>
  <c r="F92" i="103"/>
  <c r="C92" i="103"/>
  <c r="G91" i="103"/>
  <c r="F91" i="103"/>
  <c r="H91" i="103" s="1"/>
  <c r="C91" i="103"/>
  <c r="G90" i="103"/>
  <c r="F90" i="103"/>
  <c r="H90" i="103" s="1"/>
  <c r="C90" i="103"/>
  <c r="H88" i="103"/>
  <c r="G88" i="103"/>
  <c r="F88" i="103"/>
  <c r="C88" i="103"/>
  <c r="G87" i="103"/>
  <c r="H87" i="103" s="1"/>
  <c r="F87" i="103"/>
  <c r="G86" i="103"/>
  <c r="F86" i="103"/>
  <c r="H86" i="103" s="1"/>
  <c r="C86" i="103"/>
  <c r="H85" i="103"/>
  <c r="G85" i="103"/>
  <c r="F85" i="103"/>
  <c r="C85" i="103"/>
  <c r="G84" i="103"/>
  <c r="F84" i="103"/>
  <c r="H84" i="103" s="1"/>
  <c r="C84" i="103"/>
  <c r="G83" i="103"/>
  <c r="F83" i="103"/>
  <c r="H83" i="103" s="1"/>
  <c r="C83" i="103"/>
  <c r="H82" i="103"/>
  <c r="G82" i="103"/>
  <c r="F82" i="103"/>
  <c r="C82" i="103"/>
  <c r="G81" i="103"/>
  <c r="F81" i="103"/>
  <c r="H81" i="103" s="1"/>
  <c r="C81" i="103"/>
  <c r="G80" i="103"/>
  <c r="F80" i="103"/>
  <c r="H80" i="103" s="1"/>
  <c r="C80" i="103"/>
  <c r="H79" i="103"/>
  <c r="F79" i="103"/>
  <c r="C79" i="103"/>
  <c r="G78" i="103"/>
  <c r="F78" i="103"/>
  <c r="H78" i="103" s="1"/>
  <c r="C78" i="103"/>
  <c r="H77" i="103"/>
  <c r="G77" i="103"/>
  <c r="F77" i="103"/>
  <c r="C77" i="103"/>
  <c r="G76" i="103"/>
  <c r="H76" i="103" s="1"/>
  <c r="F76" i="103"/>
  <c r="C76" i="103"/>
  <c r="G75" i="103"/>
  <c r="F75" i="103"/>
  <c r="H75" i="103" s="1"/>
  <c r="C75" i="103"/>
  <c r="H74" i="103"/>
  <c r="G74" i="103"/>
  <c r="F74" i="103"/>
  <c r="C74" i="103"/>
  <c r="G73" i="103"/>
  <c r="H73" i="103" s="1"/>
  <c r="F73" i="103"/>
  <c r="C73" i="103"/>
  <c r="G72" i="103"/>
  <c r="F72" i="103"/>
  <c r="H72" i="103" s="1"/>
  <c r="C72" i="103"/>
  <c r="H71" i="103"/>
  <c r="G71" i="103"/>
  <c r="F71" i="103"/>
  <c r="C71" i="103"/>
  <c r="G70" i="103"/>
  <c r="H70" i="103" s="1"/>
  <c r="F70" i="103"/>
  <c r="C70" i="103"/>
  <c r="G69" i="103"/>
  <c r="F69" i="103"/>
  <c r="H69" i="103" s="1"/>
  <c r="C69" i="103"/>
  <c r="G67" i="103"/>
  <c r="F67" i="103"/>
  <c r="H67" i="103" s="1"/>
  <c r="C67" i="103"/>
  <c r="H66" i="103"/>
  <c r="G66" i="103"/>
  <c r="F66" i="103"/>
  <c r="C66" i="103"/>
  <c r="G65" i="103"/>
  <c r="F65" i="103"/>
  <c r="H65" i="103" s="1"/>
  <c r="C65" i="103"/>
  <c r="G64" i="103"/>
  <c r="F64" i="103"/>
  <c r="H64" i="103" s="1"/>
  <c r="C64" i="103"/>
  <c r="H63" i="103"/>
  <c r="G63" i="103"/>
  <c r="F63" i="103"/>
  <c r="C63" i="103"/>
  <c r="G62" i="103"/>
  <c r="F62" i="103"/>
  <c r="H62" i="103" s="1"/>
  <c r="C62" i="103"/>
  <c r="G61" i="103"/>
  <c r="F61" i="103"/>
  <c r="H61" i="103" s="1"/>
  <c r="C61" i="103"/>
  <c r="H60" i="103"/>
  <c r="G60" i="103"/>
  <c r="F60" i="103"/>
  <c r="C60" i="103"/>
  <c r="G59" i="103"/>
  <c r="F59" i="103"/>
  <c r="H59" i="103" s="1"/>
  <c r="C59" i="103"/>
  <c r="F58" i="103"/>
  <c r="H58" i="103" s="1"/>
  <c r="C58" i="103"/>
  <c r="G57" i="103"/>
  <c r="H57" i="103" s="1"/>
  <c r="F57" i="103"/>
  <c r="C57" i="103"/>
  <c r="G56" i="103"/>
  <c r="F56" i="103"/>
  <c r="H56" i="103" s="1"/>
  <c r="C56" i="103"/>
  <c r="H55" i="103"/>
  <c r="G55" i="103"/>
  <c r="F55" i="103"/>
  <c r="C55" i="103"/>
  <c r="G54" i="103"/>
  <c r="H54" i="103" s="1"/>
  <c r="F54" i="103"/>
  <c r="C54" i="103"/>
  <c r="G53" i="103"/>
  <c r="F53" i="103"/>
  <c r="H53" i="103" s="1"/>
  <c r="C53" i="103"/>
  <c r="H52" i="103"/>
  <c r="G52" i="103"/>
  <c r="F52" i="103"/>
  <c r="C52" i="103"/>
  <c r="G51" i="103"/>
  <c r="H51" i="103" s="1"/>
  <c r="F51" i="103"/>
  <c r="C51" i="103"/>
  <c r="G50" i="103"/>
  <c r="F50" i="103"/>
  <c r="H50" i="103" s="1"/>
  <c r="C50" i="103"/>
  <c r="H49" i="103"/>
  <c r="G49" i="103"/>
  <c r="F49" i="103"/>
  <c r="C49" i="103"/>
  <c r="G48" i="103"/>
  <c r="H48" i="103" s="1"/>
  <c r="F48" i="103"/>
  <c r="C48" i="103"/>
  <c r="G46" i="103"/>
  <c r="H46" i="103" s="1"/>
  <c r="H45" i="103"/>
  <c r="G45" i="103"/>
  <c r="G44" i="103"/>
  <c r="H44" i="103" s="1"/>
  <c r="G43" i="103"/>
  <c r="H43" i="103" s="1"/>
  <c r="H42" i="103"/>
  <c r="G42" i="103"/>
  <c r="G41" i="103"/>
  <c r="H41" i="103" s="1"/>
  <c r="G40" i="103"/>
  <c r="H40" i="103" s="1"/>
  <c r="H39" i="103"/>
  <c r="G39" i="103"/>
  <c r="G38" i="103"/>
  <c r="H38" i="103" s="1"/>
  <c r="G37" i="103"/>
  <c r="H37" i="103" s="1"/>
  <c r="H35" i="103"/>
  <c r="H34" i="103"/>
  <c r="H33" i="103"/>
  <c r="H32" i="103"/>
  <c r="H31" i="103"/>
  <c r="H30" i="103"/>
  <c r="H25" i="103" s="1"/>
  <c r="H542" i="103" s="1"/>
  <c r="H29" i="103"/>
  <c r="H28" i="103"/>
  <c r="H27" i="103"/>
  <c r="H26" i="103"/>
  <c r="H24" i="103"/>
  <c r="H23" i="103"/>
  <c r="H22" i="103"/>
  <c r="H21" i="103"/>
  <c r="H20" i="103"/>
  <c r="H19" i="103"/>
  <c r="H18" i="103"/>
  <c r="H17" i="103"/>
  <c r="H14" i="103" s="1"/>
  <c r="H16" i="103"/>
  <c r="H15" i="103"/>
  <c r="H591" i="102"/>
  <c r="H590" i="102"/>
  <c r="H584" i="102"/>
  <c r="H583" i="102"/>
  <c r="H564" i="102"/>
  <c r="H560" i="102"/>
  <c r="H559" i="102"/>
  <c r="H556" i="102"/>
  <c r="H555" i="102" s="1"/>
  <c r="H554" i="102"/>
  <c r="H553" i="102"/>
  <c r="H498" i="102"/>
  <c r="H497" i="102"/>
  <c r="H496" i="102"/>
  <c r="H495" i="102"/>
  <c r="H494" i="102"/>
  <c r="H493" i="102"/>
  <c r="H492" i="102"/>
  <c r="H491" i="102"/>
  <c r="H490" i="102"/>
  <c r="H488" i="102" s="1"/>
  <c r="H598" i="102" s="1"/>
  <c r="H489" i="102"/>
  <c r="H487" i="102"/>
  <c r="H486" i="102"/>
  <c r="H485" i="102"/>
  <c r="H484" i="102"/>
  <c r="H483" i="102"/>
  <c r="H482" i="102"/>
  <c r="H481" i="102"/>
  <c r="H480" i="102"/>
  <c r="H479" i="102"/>
  <c r="H475" i="102"/>
  <c r="H474" i="102"/>
  <c r="H473" i="102"/>
  <c r="H472" i="102"/>
  <c r="H471" i="102"/>
  <c r="H470" i="102"/>
  <c r="H469" i="102"/>
  <c r="H468" i="102"/>
  <c r="H467" i="102"/>
  <c r="H465" i="102" s="1"/>
  <c r="H595" i="102" s="1"/>
  <c r="H594" i="102" s="1"/>
  <c r="H466" i="102"/>
  <c r="H462" i="102"/>
  <c r="H461" i="102"/>
  <c r="H460" i="102"/>
  <c r="H459" i="102"/>
  <c r="H458" i="102"/>
  <c r="H457" i="102"/>
  <c r="H456" i="102"/>
  <c r="H455" i="102"/>
  <c r="H453" i="102"/>
  <c r="G453" i="102"/>
  <c r="G478" i="102" s="1"/>
  <c r="H478" i="102" s="1"/>
  <c r="H477" i="102" s="1"/>
  <c r="H451" i="102"/>
  <c r="H450" i="102"/>
  <c r="H449" i="102"/>
  <c r="H448" i="102"/>
  <c r="H447" i="102"/>
  <c r="H446" i="102"/>
  <c r="H445" i="102"/>
  <c r="H444" i="102"/>
  <c r="G443" i="102"/>
  <c r="H443" i="102" s="1"/>
  <c r="H441" i="102" s="1"/>
  <c r="H589" i="102" s="1"/>
  <c r="H442" i="102"/>
  <c r="G442" i="102"/>
  <c r="H440" i="102"/>
  <c r="H439" i="102"/>
  <c r="H438" i="102"/>
  <c r="H437" i="102"/>
  <c r="H436" i="102"/>
  <c r="H435" i="102"/>
  <c r="H434" i="102"/>
  <c r="H433" i="102"/>
  <c r="H432" i="102"/>
  <c r="H431" i="102"/>
  <c r="H428" i="102"/>
  <c r="H427" i="102"/>
  <c r="H425" i="102"/>
  <c r="H424" i="102"/>
  <c r="H423" i="102"/>
  <c r="H422" i="102"/>
  <c r="H421" i="102"/>
  <c r="H420" i="102"/>
  <c r="H419" i="102"/>
  <c r="H418" i="102" s="1"/>
  <c r="H417" i="102"/>
  <c r="H416" i="102"/>
  <c r="H415" i="102"/>
  <c r="H414" i="102"/>
  <c r="H413" i="102"/>
  <c r="H412" i="102"/>
  <c r="H411" i="102"/>
  <c r="H410" i="102"/>
  <c r="H409" i="102"/>
  <c r="G408" i="102"/>
  <c r="G454" i="102" s="1"/>
  <c r="H454" i="102" s="1"/>
  <c r="G404" i="102"/>
  <c r="F404" i="102"/>
  <c r="H404" i="102" s="1"/>
  <c r="C404" i="102"/>
  <c r="G403" i="102"/>
  <c r="H403" i="102" s="1"/>
  <c r="F403" i="102"/>
  <c r="C403" i="102"/>
  <c r="H402" i="102"/>
  <c r="G402" i="102"/>
  <c r="F402" i="102"/>
  <c r="C402" i="102"/>
  <c r="G401" i="102"/>
  <c r="F401" i="102"/>
  <c r="H401" i="102" s="1"/>
  <c r="C401" i="102"/>
  <c r="G400" i="102"/>
  <c r="H400" i="102" s="1"/>
  <c r="F400" i="102"/>
  <c r="C400" i="102"/>
  <c r="H399" i="102"/>
  <c r="G399" i="102"/>
  <c r="F399" i="102"/>
  <c r="C399" i="102"/>
  <c r="G398" i="102"/>
  <c r="F398" i="102"/>
  <c r="H398" i="102" s="1"/>
  <c r="C398" i="102"/>
  <c r="G397" i="102"/>
  <c r="H397" i="102" s="1"/>
  <c r="F397" i="102"/>
  <c r="C397" i="102"/>
  <c r="H396" i="102"/>
  <c r="G396" i="102"/>
  <c r="F396" i="102"/>
  <c r="C396" i="102"/>
  <c r="F395" i="102"/>
  <c r="H395" i="102" s="1"/>
  <c r="C395" i="102"/>
  <c r="H394" i="102"/>
  <c r="F394" i="102"/>
  <c r="C394" i="102"/>
  <c r="F393" i="102"/>
  <c r="H393" i="102" s="1"/>
  <c r="C393" i="102"/>
  <c r="H392" i="102"/>
  <c r="F392" i="102"/>
  <c r="C392" i="102"/>
  <c r="F391" i="102"/>
  <c r="H391" i="102" s="1"/>
  <c r="C391" i="102"/>
  <c r="H390" i="102"/>
  <c r="F390" i="102"/>
  <c r="C390" i="102"/>
  <c r="F389" i="102"/>
  <c r="H389" i="102" s="1"/>
  <c r="C389" i="102"/>
  <c r="H388" i="102"/>
  <c r="F388" i="102"/>
  <c r="C388" i="102"/>
  <c r="F387" i="102"/>
  <c r="H387" i="102" s="1"/>
  <c r="C387" i="102"/>
  <c r="H386" i="102"/>
  <c r="F386" i="102"/>
  <c r="C386" i="102"/>
  <c r="F385" i="102"/>
  <c r="H385" i="102" s="1"/>
  <c r="C385" i="102"/>
  <c r="G383" i="102"/>
  <c r="H383" i="102" s="1"/>
  <c r="F383" i="102"/>
  <c r="C383" i="102"/>
  <c r="H382" i="102"/>
  <c r="G382" i="102"/>
  <c r="F382" i="102"/>
  <c r="C382" i="102"/>
  <c r="G381" i="102"/>
  <c r="F381" i="102"/>
  <c r="H381" i="102" s="1"/>
  <c r="C381" i="102"/>
  <c r="G380" i="102"/>
  <c r="H380" i="102" s="1"/>
  <c r="F380" i="102"/>
  <c r="C380" i="102"/>
  <c r="H379" i="102"/>
  <c r="G379" i="102"/>
  <c r="F379" i="102"/>
  <c r="C379" i="102"/>
  <c r="G378" i="102"/>
  <c r="F378" i="102"/>
  <c r="H378" i="102" s="1"/>
  <c r="C378" i="102"/>
  <c r="G377" i="102"/>
  <c r="H377" i="102" s="1"/>
  <c r="F377" i="102"/>
  <c r="C377" i="102"/>
  <c r="H376" i="102"/>
  <c r="G376" i="102"/>
  <c r="F376" i="102"/>
  <c r="C376" i="102"/>
  <c r="G375" i="102"/>
  <c r="F375" i="102"/>
  <c r="H375" i="102" s="1"/>
  <c r="C375" i="102"/>
  <c r="G374" i="102"/>
  <c r="H374" i="102" s="1"/>
  <c r="F374" i="102"/>
  <c r="C374" i="102"/>
  <c r="H373" i="102"/>
  <c r="G373" i="102"/>
  <c r="F373" i="102"/>
  <c r="C373" i="102"/>
  <c r="G372" i="102"/>
  <c r="F372" i="102"/>
  <c r="H372" i="102" s="1"/>
  <c r="C372" i="102"/>
  <c r="G371" i="102"/>
  <c r="H371" i="102" s="1"/>
  <c r="F371" i="102"/>
  <c r="C371" i="102"/>
  <c r="H370" i="102"/>
  <c r="G370" i="102"/>
  <c r="F370" i="102"/>
  <c r="C370" i="102"/>
  <c r="G369" i="102"/>
  <c r="F369" i="102"/>
  <c r="H369" i="102" s="1"/>
  <c r="C369" i="102"/>
  <c r="G368" i="102"/>
  <c r="H368" i="102" s="1"/>
  <c r="F368" i="102"/>
  <c r="C368" i="102"/>
  <c r="H367" i="102"/>
  <c r="G367" i="102"/>
  <c r="F367" i="102"/>
  <c r="C367" i="102"/>
  <c r="G366" i="102"/>
  <c r="F366" i="102"/>
  <c r="H366" i="102" s="1"/>
  <c r="C366" i="102"/>
  <c r="G365" i="102"/>
  <c r="H365" i="102" s="1"/>
  <c r="F365" i="102"/>
  <c r="C365" i="102"/>
  <c r="H364" i="102"/>
  <c r="G364" i="102"/>
  <c r="F364" i="102"/>
  <c r="C364" i="102"/>
  <c r="G360" i="102"/>
  <c r="F360" i="102"/>
  <c r="H360" i="102" s="1"/>
  <c r="C360" i="102"/>
  <c r="G359" i="102"/>
  <c r="F359" i="102"/>
  <c r="H359" i="102" s="1"/>
  <c r="C359" i="102"/>
  <c r="H358" i="102"/>
  <c r="G358" i="102"/>
  <c r="F358" i="102"/>
  <c r="C358" i="102"/>
  <c r="G357" i="102"/>
  <c r="F357" i="102"/>
  <c r="H357" i="102" s="1"/>
  <c r="C357" i="102"/>
  <c r="G356" i="102"/>
  <c r="F356" i="102"/>
  <c r="H356" i="102" s="1"/>
  <c r="C356" i="102"/>
  <c r="H355" i="102"/>
  <c r="G355" i="102"/>
  <c r="F355" i="102"/>
  <c r="C355" i="102"/>
  <c r="G354" i="102"/>
  <c r="F354" i="102"/>
  <c r="H354" i="102" s="1"/>
  <c r="C354" i="102"/>
  <c r="G353" i="102"/>
  <c r="F353" i="102"/>
  <c r="H353" i="102" s="1"/>
  <c r="C353" i="102"/>
  <c r="H352" i="102"/>
  <c r="G352" i="102"/>
  <c r="F352" i="102"/>
  <c r="C352" i="102"/>
  <c r="F351" i="102"/>
  <c r="H351" i="102" s="1"/>
  <c r="C351" i="102"/>
  <c r="F350" i="102"/>
  <c r="H350" i="102" s="1"/>
  <c r="C350" i="102"/>
  <c r="H349" i="102"/>
  <c r="F349" i="102"/>
  <c r="C349" i="102"/>
  <c r="F348" i="102"/>
  <c r="H348" i="102" s="1"/>
  <c r="C348" i="102"/>
  <c r="F347" i="102"/>
  <c r="H347" i="102" s="1"/>
  <c r="C347" i="102"/>
  <c r="H346" i="102"/>
  <c r="F346" i="102"/>
  <c r="C346" i="102"/>
  <c r="F345" i="102"/>
  <c r="H345" i="102" s="1"/>
  <c r="C345" i="102"/>
  <c r="F344" i="102"/>
  <c r="H344" i="102" s="1"/>
  <c r="C344" i="102"/>
  <c r="H343" i="102"/>
  <c r="F343" i="102"/>
  <c r="C343" i="102"/>
  <c r="F342" i="102"/>
  <c r="H342" i="102" s="1"/>
  <c r="C342" i="102"/>
  <c r="F341" i="102"/>
  <c r="H341" i="102" s="1"/>
  <c r="C341" i="102"/>
  <c r="G339" i="102"/>
  <c r="F339" i="102"/>
  <c r="H339" i="102" s="1"/>
  <c r="C339" i="102"/>
  <c r="G338" i="102"/>
  <c r="H338" i="102" s="1"/>
  <c r="F338" i="102"/>
  <c r="C338" i="102"/>
  <c r="H337" i="102"/>
  <c r="G337" i="102"/>
  <c r="F337" i="102"/>
  <c r="C337" i="102"/>
  <c r="G336" i="102"/>
  <c r="F336" i="102"/>
  <c r="H336" i="102" s="1"/>
  <c r="C336" i="102"/>
  <c r="G335" i="102"/>
  <c r="H335" i="102" s="1"/>
  <c r="F335" i="102"/>
  <c r="C335" i="102"/>
  <c r="H334" i="102"/>
  <c r="G334" i="102"/>
  <c r="F334" i="102"/>
  <c r="C334" i="102"/>
  <c r="G333" i="102"/>
  <c r="F333" i="102"/>
  <c r="H333" i="102" s="1"/>
  <c r="C333" i="102"/>
  <c r="G332" i="102"/>
  <c r="H332" i="102" s="1"/>
  <c r="F332" i="102"/>
  <c r="C332" i="102"/>
  <c r="H331" i="102"/>
  <c r="G331" i="102"/>
  <c r="F331" i="102"/>
  <c r="C331" i="102"/>
  <c r="F330" i="102"/>
  <c r="H330" i="102" s="1"/>
  <c r="C330" i="102"/>
  <c r="H329" i="102"/>
  <c r="F329" i="102"/>
  <c r="C329" i="102"/>
  <c r="F328" i="102"/>
  <c r="H328" i="102" s="1"/>
  <c r="C328" i="102"/>
  <c r="H327" i="102"/>
  <c r="F327" i="102"/>
  <c r="C327" i="102"/>
  <c r="F326" i="102"/>
  <c r="H326" i="102" s="1"/>
  <c r="C326" i="102"/>
  <c r="H325" i="102"/>
  <c r="F325" i="102"/>
  <c r="C325" i="102"/>
  <c r="F324" i="102"/>
  <c r="H324" i="102" s="1"/>
  <c r="C324" i="102"/>
  <c r="H323" i="102"/>
  <c r="F323" i="102"/>
  <c r="C323" i="102"/>
  <c r="F322" i="102"/>
  <c r="H322" i="102" s="1"/>
  <c r="C322" i="102"/>
  <c r="H321" i="102"/>
  <c r="F321" i="102"/>
  <c r="C321" i="102"/>
  <c r="F320" i="102"/>
  <c r="H320" i="102" s="1"/>
  <c r="C320" i="102"/>
  <c r="G318" i="102"/>
  <c r="H318" i="102" s="1"/>
  <c r="F318" i="102"/>
  <c r="C318" i="102"/>
  <c r="H317" i="102"/>
  <c r="G317" i="102"/>
  <c r="F317" i="102"/>
  <c r="C317" i="102"/>
  <c r="G316" i="102"/>
  <c r="F316" i="102"/>
  <c r="H316" i="102" s="1"/>
  <c r="C316" i="102"/>
  <c r="G315" i="102"/>
  <c r="H315" i="102" s="1"/>
  <c r="F315" i="102"/>
  <c r="C315" i="102"/>
  <c r="H314" i="102"/>
  <c r="G314" i="102"/>
  <c r="F314" i="102"/>
  <c r="C314" i="102"/>
  <c r="G313" i="102"/>
  <c r="F313" i="102"/>
  <c r="H313" i="102" s="1"/>
  <c r="C313" i="102"/>
  <c r="G312" i="102"/>
  <c r="H312" i="102" s="1"/>
  <c r="F312" i="102"/>
  <c r="C312" i="102"/>
  <c r="H311" i="102"/>
  <c r="G311" i="102"/>
  <c r="F311" i="102"/>
  <c r="C311" i="102"/>
  <c r="G310" i="102"/>
  <c r="F310" i="102"/>
  <c r="H310" i="102" s="1"/>
  <c r="C310" i="102"/>
  <c r="F309" i="102"/>
  <c r="H309" i="102" s="1"/>
  <c r="C309" i="102"/>
  <c r="F308" i="102"/>
  <c r="H308" i="102" s="1"/>
  <c r="C308" i="102"/>
  <c r="F307" i="102"/>
  <c r="H307" i="102" s="1"/>
  <c r="C307" i="102"/>
  <c r="F306" i="102"/>
  <c r="H306" i="102" s="1"/>
  <c r="C306" i="102"/>
  <c r="F305" i="102"/>
  <c r="H305" i="102" s="1"/>
  <c r="C305" i="102"/>
  <c r="F304" i="102"/>
  <c r="H304" i="102" s="1"/>
  <c r="C304" i="102"/>
  <c r="F303" i="102"/>
  <c r="H303" i="102" s="1"/>
  <c r="C303" i="102"/>
  <c r="F302" i="102"/>
  <c r="H302" i="102" s="1"/>
  <c r="C302" i="102"/>
  <c r="F301" i="102"/>
  <c r="H301" i="102" s="1"/>
  <c r="C301" i="102"/>
  <c r="F300" i="102"/>
  <c r="H300" i="102" s="1"/>
  <c r="C300" i="102"/>
  <c r="F299" i="102"/>
  <c r="H299" i="102" s="1"/>
  <c r="C299" i="102"/>
  <c r="H297" i="102"/>
  <c r="G297" i="102"/>
  <c r="G296" i="102"/>
  <c r="H296" i="102" s="1"/>
  <c r="G295" i="102"/>
  <c r="H295" i="102" s="1"/>
  <c r="H294" i="102"/>
  <c r="G294" i="102"/>
  <c r="G293" i="102"/>
  <c r="H293" i="102" s="1"/>
  <c r="G292" i="102"/>
  <c r="H292" i="102" s="1"/>
  <c r="H291" i="102"/>
  <c r="G291" i="102"/>
  <c r="G290" i="102"/>
  <c r="H290" i="102" s="1"/>
  <c r="G289" i="102"/>
  <c r="H289" i="102" s="1"/>
  <c r="H288" i="102"/>
  <c r="G288" i="102"/>
  <c r="H286" i="102"/>
  <c r="H285" i="102"/>
  <c r="H284" i="102"/>
  <c r="H283" i="102"/>
  <c r="H282" i="102"/>
  <c r="H281" i="102"/>
  <c r="H280" i="102"/>
  <c r="H279" i="102"/>
  <c r="H278" i="102"/>
  <c r="H277" i="102"/>
  <c r="H276" i="102" s="1"/>
  <c r="H572" i="102" s="1"/>
  <c r="H275" i="102"/>
  <c r="H274" i="102"/>
  <c r="H273" i="102"/>
  <c r="H272" i="102"/>
  <c r="H271" i="102"/>
  <c r="H270" i="102"/>
  <c r="H269" i="102"/>
  <c r="H268" i="102"/>
  <c r="H265" i="102" s="1"/>
  <c r="H267" i="102"/>
  <c r="H266" i="102"/>
  <c r="H259" i="102"/>
  <c r="H258" i="102"/>
  <c r="H257" i="102"/>
  <c r="H256" i="102"/>
  <c r="H255" i="102"/>
  <c r="H254" i="102"/>
  <c r="H253" i="102"/>
  <c r="H252" i="102"/>
  <c r="H251" i="102"/>
  <c r="H250" i="102"/>
  <c r="H249" i="102" s="1"/>
  <c r="H248" i="102"/>
  <c r="H247" i="102"/>
  <c r="H246" i="102"/>
  <c r="H245" i="102"/>
  <c r="H244" i="102"/>
  <c r="H243" i="102"/>
  <c r="H242" i="102"/>
  <c r="H241" i="102"/>
  <c r="H240" i="102"/>
  <c r="H239" i="102"/>
  <c r="H238" i="102" s="1"/>
  <c r="H237" i="102" s="1"/>
  <c r="H236" i="102"/>
  <c r="H235" i="102"/>
  <c r="H234" i="102"/>
  <c r="H233" i="102"/>
  <c r="H232" i="102"/>
  <c r="H231" i="102"/>
  <c r="H230" i="102"/>
  <c r="H229" i="102"/>
  <c r="H228" i="102"/>
  <c r="H227" i="102"/>
  <c r="H226" i="102" s="1"/>
  <c r="H225" i="102" s="1"/>
  <c r="H224" i="102" s="1"/>
  <c r="H223" i="102"/>
  <c r="H222" i="102"/>
  <c r="H221" i="102"/>
  <c r="H220" i="102"/>
  <c r="H219" i="102"/>
  <c r="H218" i="102"/>
  <c r="H217" i="102"/>
  <c r="H216" i="102"/>
  <c r="H215" i="102"/>
  <c r="H214" i="102"/>
  <c r="H213" i="102" s="1"/>
  <c r="H561" i="102" s="1"/>
  <c r="H212" i="102"/>
  <c r="H211" i="102"/>
  <c r="H210" i="102"/>
  <c r="H209" i="102"/>
  <c r="H208" i="102"/>
  <c r="H207" i="102"/>
  <c r="H206" i="102"/>
  <c r="H205" i="102"/>
  <c r="H204" i="102"/>
  <c r="H203" i="102"/>
  <c r="H202" i="102" s="1"/>
  <c r="H200" i="102"/>
  <c r="H199" i="102"/>
  <c r="H198" i="102"/>
  <c r="H197" i="102"/>
  <c r="H196" i="102"/>
  <c r="H195" i="102"/>
  <c r="H194" i="102"/>
  <c r="H193" i="102"/>
  <c r="H192" i="102"/>
  <c r="H191" i="102"/>
  <c r="H190" i="102" s="1"/>
  <c r="H189" i="102"/>
  <c r="H188" i="102"/>
  <c r="H187" i="102"/>
  <c r="H186" i="102"/>
  <c r="H185" i="102"/>
  <c r="H184" i="102"/>
  <c r="H183" i="102"/>
  <c r="H182" i="102"/>
  <c r="H179" i="102" s="1"/>
  <c r="H178" i="102" s="1"/>
  <c r="H181" i="102"/>
  <c r="H180" i="102"/>
  <c r="H177" i="102"/>
  <c r="H167" i="102"/>
  <c r="H155" i="102" s="1"/>
  <c r="H166" i="102"/>
  <c r="H156" i="102"/>
  <c r="G153" i="102"/>
  <c r="H153" i="102" s="1"/>
  <c r="F153" i="102"/>
  <c r="C153" i="102"/>
  <c r="H152" i="102"/>
  <c r="G152" i="102"/>
  <c r="F152" i="102"/>
  <c r="C152" i="102"/>
  <c r="G151" i="102"/>
  <c r="F151" i="102"/>
  <c r="H151" i="102" s="1"/>
  <c r="C151" i="102"/>
  <c r="G150" i="102"/>
  <c r="H150" i="102" s="1"/>
  <c r="F150" i="102"/>
  <c r="C150" i="102"/>
  <c r="H149" i="102"/>
  <c r="G149" i="102"/>
  <c r="F149" i="102"/>
  <c r="C149" i="102"/>
  <c r="G148" i="102"/>
  <c r="F148" i="102"/>
  <c r="H148" i="102" s="1"/>
  <c r="C148" i="102"/>
  <c r="G147" i="102"/>
  <c r="H147" i="102" s="1"/>
  <c r="F147" i="102"/>
  <c r="C147" i="102"/>
  <c r="H146" i="102"/>
  <c r="G146" i="102"/>
  <c r="F146" i="102"/>
  <c r="C146" i="102"/>
  <c r="G145" i="102"/>
  <c r="F145" i="102"/>
  <c r="H145" i="102" s="1"/>
  <c r="C145" i="102"/>
  <c r="F144" i="102"/>
  <c r="H144" i="102" s="1"/>
  <c r="C144" i="102"/>
  <c r="G143" i="102"/>
  <c r="F143" i="102"/>
  <c r="H143" i="102" s="1"/>
  <c r="C143" i="102"/>
  <c r="H142" i="102"/>
  <c r="G142" i="102"/>
  <c r="F142" i="102"/>
  <c r="C142" i="102"/>
  <c r="G141" i="102"/>
  <c r="F141" i="102"/>
  <c r="H141" i="102" s="1"/>
  <c r="C141" i="102"/>
  <c r="G140" i="102"/>
  <c r="F140" i="102"/>
  <c r="H140" i="102" s="1"/>
  <c r="C140" i="102"/>
  <c r="H139" i="102"/>
  <c r="G139" i="102"/>
  <c r="F139" i="102"/>
  <c r="C139" i="102"/>
  <c r="G138" i="102"/>
  <c r="F138" i="102"/>
  <c r="H138" i="102" s="1"/>
  <c r="C138" i="102"/>
  <c r="G137" i="102"/>
  <c r="F137" i="102"/>
  <c r="H137" i="102" s="1"/>
  <c r="C137" i="102"/>
  <c r="H136" i="102"/>
  <c r="G136" i="102"/>
  <c r="F136" i="102"/>
  <c r="C136" i="102"/>
  <c r="G135" i="102"/>
  <c r="F135" i="102"/>
  <c r="H135" i="102" s="1"/>
  <c r="C135" i="102"/>
  <c r="G134" i="102"/>
  <c r="F134" i="102"/>
  <c r="H134" i="102" s="1"/>
  <c r="C134" i="102"/>
  <c r="G132" i="102"/>
  <c r="F132" i="102"/>
  <c r="H132" i="102" s="1"/>
  <c r="C132" i="102"/>
  <c r="G131" i="102"/>
  <c r="H131" i="102" s="1"/>
  <c r="F131" i="102"/>
  <c r="C131" i="102"/>
  <c r="H130" i="102"/>
  <c r="G130" i="102"/>
  <c r="F130" i="102"/>
  <c r="C130" i="102"/>
  <c r="G129" i="102"/>
  <c r="F129" i="102"/>
  <c r="H129" i="102" s="1"/>
  <c r="C129" i="102"/>
  <c r="G128" i="102"/>
  <c r="H128" i="102" s="1"/>
  <c r="F128" i="102"/>
  <c r="C128" i="102"/>
  <c r="H127" i="102"/>
  <c r="G127" i="102"/>
  <c r="F127" i="102"/>
  <c r="C127" i="102"/>
  <c r="G126" i="102"/>
  <c r="F126" i="102"/>
  <c r="H126" i="102" s="1"/>
  <c r="C126" i="102"/>
  <c r="G125" i="102"/>
  <c r="H125" i="102" s="1"/>
  <c r="F125" i="102"/>
  <c r="C125" i="102"/>
  <c r="H124" i="102"/>
  <c r="G124" i="102"/>
  <c r="F124" i="102"/>
  <c r="C124" i="102"/>
  <c r="G123" i="102"/>
  <c r="F123" i="102"/>
  <c r="H123" i="102" s="1"/>
  <c r="C123" i="102"/>
  <c r="G122" i="102"/>
  <c r="H122" i="102" s="1"/>
  <c r="F122" i="102"/>
  <c r="C122" i="102"/>
  <c r="H121" i="102"/>
  <c r="G121" i="102"/>
  <c r="F121" i="102"/>
  <c r="C121" i="102"/>
  <c r="G120" i="102"/>
  <c r="F120" i="102"/>
  <c r="H120" i="102" s="1"/>
  <c r="C120" i="102"/>
  <c r="G119" i="102"/>
  <c r="H119" i="102" s="1"/>
  <c r="F119" i="102"/>
  <c r="C119" i="102"/>
  <c r="H118" i="102"/>
  <c r="G118" i="102"/>
  <c r="F118" i="102"/>
  <c r="C118" i="102"/>
  <c r="G117" i="102"/>
  <c r="F117" i="102"/>
  <c r="H117" i="102" s="1"/>
  <c r="C117" i="102"/>
  <c r="G116" i="102"/>
  <c r="H116" i="102" s="1"/>
  <c r="F116" i="102"/>
  <c r="C116" i="102"/>
  <c r="H115" i="102"/>
  <c r="G115" i="102"/>
  <c r="F115" i="102"/>
  <c r="C115" i="102"/>
  <c r="G114" i="102"/>
  <c r="F114" i="102"/>
  <c r="H114" i="102" s="1"/>
  <c r="C114" i="102"/>
  <c r="G113" i="102"/>
  <c r="H113" i="102" s="1"/>
  <c r="F113" i="102"/>
  <c r="C113" i="102"/>
  <c r="H109" i="102"/>
  <c r="G109" i="102"/>
  <c r="F109" i="102"/>
  <c r="C109" i="102"/>
  <c r="G108" i="102"/>
  <c r="F108" i="102"/>
  <c r="H108" i="102" s="1"/>
  <c r="C108" i="102"/>
  <c r="G107" i="102"/>
  <c r="F107" i="102"/>
  <c r="H107" i="102" s="1"/>
  <c r="C107" i="102"/>
  <c r="H106" i="102"/>
  <c r="G106" i="102"/>
  <c r="F106" i="102"/>
  <c r="C106" i="102"/>
  <c r="G105" i="102"/>
  <c r="F105" i="102"/>
  <c r="H105" i="102" s="1"/>
  <c r="C105" i="102"/>
  <c r="G104" i="102"/>
  <c r="F104" i="102"/>
  <c r="H104" i="102" s="1"/>
  <c r="C104" i="102"/>
  <c r="H103" i="102"/>
  <c r="G103" i="102"/>
  <c r="F103" i="102"/>
  <c r="C103" i="102"/>
  <c r="G102" i="102"/>
  <c r="F102" i="102"/>
  <c r="H102" i="102" s="1"/>
  <c r="C102" i="102"/>
  <c r="G101" i="102"/>
  <c r="F101" i="102"/>
  <c r="H101" i="102" s="1"/>
  <c r="C101" i="102"/>
  <c r="H100" i="102"/>
  <c r="F100" i="102"/>
  <c r="C100" i="102"/>
  <c r="G99" i="102"/>
  <c r="F99" i="102"/>
  <c r="H99" i="102" s="1"/>
  <c r="C99" i="102"/>
  <c r="G98" i="102"/>
  <c r="F98" i="102"/>
  <c r="H98" i="102" s="1"/>
  <c r="C98" i="102"/>
  <c r="H97" i="102"/>
  <c r="G97" i="102"/>
  <c r="F97" i="102"/>
  <c r="C97" i="102"/>
  <c r="G96" i="102"/>
  <c r="F96" i="102"/>
  <c r="H96" i="102" s="1"/>
  <c r="C96" i="102"/>
  <c r="G95" i="102"/>
  <c r="F95" i="102"/>
  <c r="H95" i="102" s="1"/>
  <c r="C95" i="102"/>
  <c r="H94" i="102"/>
  <c r="G94" i="102"/>
  <c r="F94" i="102"/>
  <c r="C94" i="102"/>
  <c r="G93" i="102"/>
  <c r="F93" i="102"/>
  <c r="H93" i="102" s="1"/>
  <c r="C93" i="102"/>
  <c r="G92" i="102"/>
  <c r="F92" i="102"/>
  <c r="H92" i="102" s="1"/>
  <c r="C92" i="102"/>
  <c r="H91" i="102"/>
  <c r="G91" i="102"/>
  <c r="F91" i="102"/>
  <c r="C91" i="102"/>
  <c r="G90" i="102"/>
  <c r="F90" i="102"/>
  <c r="H90" i="102" s="1"/>
  <c r="C90" i="102"/>
  <c r="H88" i="102"/>
  <c r="G88" i="102"/>
  <c r="F88" i="102"/>
  <c r="C88" i="102"/>
  <c r="G87" i="102"/>
  <c r="F87" i="102"/>
  <c r="H87" i="102" s="1"/>
  <c r="G86" i="102"/>
  <c r="F86" i="102"/>
  <c r="H86" i="102" s="1"/>
  <c r="C86" i="102"/>
  <c r="G85" i="102"/>
  <c r="F85" i="102"/>
  <c r="H85" i="102" s="1"/>
  <c r="C85" i="102"/>
  <c r="H84" i="102"/>
  <c r="G84" i="102"/>
  <c r="F84" i="102"/>
  <c r="C84" i="102"/>
  <c r="G83" i="102"/>
  <c r="F83" i="102"/>
  <c r="H83" i="102" s="1"/>
  <c r="C83" i="102"/>
  <c r="G82" i="102"/>
  <c r="F82" i="102"/>
  <c r="H82" i="102" s="1"/>
  <c r="C82" i="102"/>
  <c r="H81" i="102"/>
  <c r="G81" i="102"/>
  <c r="F81" i="102"/>
  <c r="C81" i="102"/>
  <c r="G80" i="102"/>
  <c r="F80" i="102"/>
  <c r="H80" i="102" s="1"/>
  <c r="C80" i="102"/>
  <c r="F79" i="102"/>
  <c r="H79" i="102" s="1"/>
  <c r="C79" i="102"/>
  <c r="G78" i="102"/>
  <c r="H78" i="102" s="1"/>
  <c r="F78" i="102"/>
  <c r="C78" i="102"/>
  <c r="H77" i="102"/>
  <c r="G77" i="102"/>
  <c r="F77" i="102"/>
  <c r="C77" i="102"/>
  <c r="G76" i="102"/>
  <c r="F76" i="102"/>
  <c r="H76" i="102" s="1"/>
  <c r="C76" i="102"/>
  <c r="G75" i="102"/>
  <c r="H75" i="102" s="1"/>
  <c r="F75" i="102"/>
  <c r="C75" i="102"/>
  <c r="H74" i="102"/>
  <c r="G74" i="102"/>
  <c r="F74" i="102"/>
  <c r="C74" i="102"/>
  <c r="G73" i="102"/>
  <c r="F73" i="102"/>
  <c r="H73" i="102" s="1"/>
  <c r="C73" i="102"/>
  <c r="G72" i="102"/>
  <c r="H72" i="102" s="1"/>
  <c r="F72" i="102"/>
  <c r="C72" i="102"/>
  <c r="H71" i="102"/>
  <c r="G71" i="102"/>
  <c r="F71" i="102"/>
  <c r="C71" i="102"/>
  <c r="G70" i="102"/>
  <c r="F70" i="102"/>
  <c r="H70" i="102" s="1"/>
  <c r="C70" i="102"/>
  <c r="G69" i="102"/>
  <c r="H69" i="102" s="1"/>
  <c r="F69" i="102"/>
  <c r="C69" i="102"/>
  <c r="G67" i="102"/>
  <c r="F67" i="102"/>
  <c r="H67" i="102" s="1"/>
  <c r="C67" i="102"/>
  <c r="G66" i="102"/>
  <c r="F66" i="102"/>
  <c r="H66" i="102" s="1"/>
  <c r="C66" i="102"/>
  <c r="H65" i="102"/>
  <c r="G65" i="102"/>
  <c r="F65" i="102"/>
  <c r="C65" i="102"/>
  <c r="G64" i="102"/>
  <c r="F64" i="102"/>
  <c r="H64" i="102" s="1"/>
  <c r="C64" i="102"/>
  <c r="G63" i="102"/>
  <c r="F63" i="102"/>
  <c r="H63" i="102" s="1"/>
  <c r="C63" i="102"/>
  <c r="H62" i="102"/>
  <c r="G62" i="102"/>
  <c r="F62" i="102"/>
  <c r="C62" i="102"/>
  <c r="G61" i="102"/>
  <c r="F61" i="102"/>
  <c r="H61" i="102" s="1"/>
  <c r="C61" i="102"/>
  <c r="G60" i="102"/>
  <c r="F60" i="102"/>
  <c r="H60" i="102" s="1"/>
  <c r="C60" i="102"/>
  <c r="H59" i="102"/>
  <c r="G59" i="102"/>
  <c r="F59" i="102"/>
  <c r="C59" i="102"/>
  <c r="H58" i="102"/>
  <c r="F58" i="102"/>
  <c r="C58" i="102"/>
  <c r="G57" i="102"/>
  <c r="F57" i="102"/>
  <c r="H57" i="102" s="1"/>
  <c r="C57" i="102"/>
  <c r="G56" i="102"/>
  <c r="H56" i="102" s="1"/>
  <c r="F56" i="102"/>
  <c r="C56" i="102"/>
  <c r="H55" i="102"/>
  <c r="G55" i="102"/>
  <c r="F55" i="102"/>
  <c r="C55" i="102"/>
  <c r="G54" i="102"/>
  <c r="F54" i="102"/>
  <c r="H54" i="102" s="1"/>
  <c r="C54" i="102"/>
  <c r="G53" i="102"/>
  <c r="H53" i="102" s="1"/>
  <c r="F53" i="102"/>
  <c r="C53" i="102"/>
  <c r="H52" i="102"/>
  <c r="G52" i="102"/>
  <c r="F52" i="102"/>
  <c r="C52" i="102"/>
  <c r="G51" i="102"/>
  <c r="F51" i="102"/>
  <c r="H51" i="102" s="1"/>
  <c r="C51" i="102"/>
  <c r="G50" i="102"/>
  <c r="H50" i="102" s="1"/>
  <c r="F50" i="102"/>
  <c r="C50" i="102"/>
  <c r="H49" i="102"/>
  <c r="G49" i="102"/>
  <c r="F49" i="102"/>
  <c r="C49" i="102"/>
  <c r="G48" i="102"/>
  <c r="F48" i="102"/>
  <c r="H48" i="102" s="1"/>
  <c r="C48" i="102"/>
  <c r="H46" i="102"/>
  <c r="G46" i="102"/>
  <c r="G45" i="102"/>
  <c r="H45" i="102" s="1"/>
  <c r="H44" i="102"/>
  <c r="G44" i="102"/>
  <c r="H43" i="102"/>
  <c r="G43" i="102"/>
  <c r="G42" i="102"/>
  <c r="H42" i="102" s="1"/>
  <c r="H41" i="102"/>
  <c r="G41" i="102"/>
  <c r="H40" i="102"/>
  <c r="G40" i="102"/>
  <c r="G39" i="102"/>
  <c r="H39" i="102" s="1"/>
  <c r="H38" i="102"/>
  <c r="G38" i="102"/>
  <c r="H37" i="102"/>
  <c r="G37" i="102"/>
  <c r="H35" i="102"/>
  <c r="H34" i="102"/>
  <c r="H33" i="102"/>
  <c r="H32" i="102"/>
  <c r="H31" i="102"/>
  <c r="H30" i="102"/>
  <c r="H29" i="102"/>
  <c r="H28" i="102"/>
  <c r="H27" i="102"/>
  <c r="H26" i="102"/>
  <c r="H25" i="102" s="1"/>
  <c r="H542" i="102" s="1"/>
  <c r="H24" i="102"/>
  <c r="H23" i="102"/>
  <c r="H22" i="102"/>
  <c r="H21" i="102"/>
  <c r="H20" i="102"/>
  <c r="H19" i="102"/>
  <c r="H18" i="102"/>
  <c r="H17" i="102"/>
  <c r="H16" i="102"/>
  <c r="H15" i="102"/>
  <c r="H14" i="102"/>
  <c r="H591" i="101"/>
  <c r="H590" i="101"/>
  <c r="H584" i="101"/>
  <c r="H583" i="101"/>
  <c r="H564" i="101"/>
  <c r="H560" i="101"/>
  <c r="H559" i="101"/>
  <c r="H556" i="101"/>
  <c r="H555" i="101" s="1"/>
  <c r="H554" i="101"/>
  <c r="H553" i="101"/>
  <c r="H498" i="101"/>
  <c r="H497" i="101"/>
  <c r="H496" i="101"/>
  <c r="H495" i="101"/>
  <c r="H494" i="101"/>
  <c r="H493" i="101"/>
  <c r="H492" i="101"/>
  <c r="H491" i="101"/>
  <c r="H488" i="101" s="1"/>
  <c r="H598" i="101" s="1"/>
  <c r="H490" i="101"/>
  <c r="H489" i="101"/>
  <c r="H487" i="101"/>
  <c r="H486" i="101"/>
  <c r="H485" i="101"/>
  <c r="H484" i="101"/>
  <c r="H483" i="101"/>
  <c r="H482" i="101"/>
  <c r="H481" i="101"/>
  <c r="H480" i="101"/>
  <c r="H479" i="101"/>
  <c r="H475" i="101"/>
  <c r="H474" i="101"/>
  <c r="H473" i="101"/>
  <c r="H472" i="101"/>
  <c r="H471" i="101"/>
  <c r="H470" i="101"/>
  <c r="H469" i="101"/>
  <c r="H468" i="101"/>
  <c r="H465" i="101" s="1"/>
  <c r="H595" i="101" s="1"/>
  <c r="H594" i="101" s="1"/>
  <c r="H467" i="101"/>
  <c r="H466" i="101"/>
  <c r="H462" i="101"/>
  <c r="H461" i="101"/>
  <c r="H460" i="101"/>
  <c r="H459" i="101"/>
  <c r="H458" i="101"/>
  <c r="H457" i="101"/>
  <c r="H456" i="101"/>
  <c r="H455" i="101"/>
  <c r="H451" i="101"/>
  <c r="H450" i="101"/>
  <c r="H449" i="101"/>
  <c r="H448" i="101"/>
  <c r="H447" i="101"/>
  <c r="H446" i="101"/>
  <c r="H445" i="101"/>
  <c r="H444" i="101"/>
  <c r="G442" i="101"/>
  <c r="G443" i="101" s="1"/>
  <c r="H443" i="101" s="1"/>
  <c r="H440" i="101"/>
  <c r="H439" i="101"/>
  <c r="H438" i="101"/>
  <c r="H437" i="101"/>
  <c r="H436" i="101"/>
  <c r="H435" i="101"/>
  <c r="H434" i="101"/>
  <c r="H433" i="101"/>
  <c r="H432" i="101"/>
  <c r="H431" i="101"/>
  <c r="H430" i="101" s="1"/>
  <c r="H588" i="101" s="1"/>
  <c r="H428" i="101"/>
  <c r="H427" i="101"/>
  <c r="H425" i="101"/>
  <c r="H424" i="101"/>
  <c r="H423" i="101"/>
  <c r="H422" i="101"/>
  <c r="H421" i="101"/>
  <c r="H420" i="101"/>
  <c r="H419" i="101"/>
  <c r="H418" i="101" s="1"/>
  <c r="H417" i="101"/>
  <c r="H416" i="101"/>
  <c r="H415" i="101"/>
  <c r="H414" i="101"/>
  <c r="H413" i="101"/>
  <c r="H412" i="101"/>
  <c r="H411" i="101"/>
  <c r="H410" i="101"/>
  <c r="H409" i="101"/>
  <c r="H408" i="101"/>
  <c r="H407" i="101" s="1"/>
  <c r="G408" i="101"/>
  <c r="G454" i="101" s="1"/>
  <c r="H454" i="101" s="1"/>
  <c r="G404" i="101"/>
  <c r="F404" i="101"/>
  <c r="H404" i="101" s="1"/>
  <c r="C404" i="101"/>
  <c r="H403" i="101"/>
  <c r="G403" i="101"/>
  <c r="F403" i="101"/>
  <c r="C403" i="101"/>
  <c r="G402" i="101"/>
  <c r="F402" i="101"/>
  <c r="H402" i="101" s="1"/>
  <c r="C402" i="101"/>
  <c r="G401" i="101"/>
  <c r="F401" i="101"/>
  <c r="H401" i="101" s="1"/>
  <c r="C401" i="101"/>
  <c r="H400" i="101"/>
  <c r="G400" i="101"/>
  <c r="F400" i="101"/>
  <c r="C400" i="101"/>
  <c r="G399" i="101"/>
  <c r="F399" i="101"/>
  <c r="H399" i="101" s="1"/>
  <c r="C399" i="101"/>
  <c r="G398" i="101"/>
  <c r="F398" i="101"/>
  <c r="H398" i="101" s="1"/>
  <c r="C398" i="101"/>
  <c r="H397" i="101"/>
  <c r="G397" i="101"/>
  <c r="F397" i="101"/>
  <c r="C397" i="101"/>
  <c r="G396" i="101"/>
  <c r="F396" i="101"/>
  <c r="H396" i="101" s="1"/>
  <c r="C396" i="101"/>
  <c r="F395" i="101"/>
  <c r="H395" i="101" s="1"/>
  <c r="C395" i="101"/>
  <c r="F394" i="101"/>
  <c r="H394" i="101" s="1"/>
  <c r="C394" i="101"/>
  <c r="F393" i="101"/>
  <c r="H393" i="101" s="1"/>
  <c r="C393" i="101"/>
  <c r="F392" i="101"/>
  <c r="H392" i="101" s="1"/>
  <c r="C392" i="101"/>
  <c r="F391" i="101"/>
  <c r="H391" i="101" s="1"/>
  <c r="C391" i="101"/>
  <c r="F390" i="101"/>
  <c r="H390" i="101" s="1"/>
  <c r="C390" i="101"/>
  <c r="F389" i="101"/>
  <c r="H389" i="101" s="1"/>
  <c r="C389" i="101"/>
  <c r="F388" i="101"/>
  <c r="H388" i="101" s="1"/>
  <c r="C388" i="101"/>
  <c r="F387" i="101"/>
  <c r="H387" i="101" s="1"/>
  <c r="C387" i="101"/>
  <c r="F386" i="101"/>
  <c r="H386" i="101" s="1"/>
  <c r="C386" i="101"/>
  <c r="F385" i="101"/>
  <c r="H385" i="101" s="1"/>
  <c r="C385" i="101"/>
  <c r="H383" i="101"/>
  <c r="G383" i="101"/>
  <c r="F383" i="101"/>
  <c r="C383" i="101"/>
  <c r="G382" i="101"/>
  <c r="F382" i="101"/>
  <c r="H382" i="101" s="1"/>
  <c r="C382" i="101"/>
  <c r="G381" i="101"/>
  <c r="F381" i="101"/>
  <c r="H381" i="101" s="1"/>
  <c r="C381" i="101"/>
  <c r="H380" i="101"/>
  <c r="G380" i="101"/>
  <c r="F380" i="101"/>
  <c r="C380" i="101"/>
  <c r="G379" i="101"/>
  <c r="F379" i="101"/>
  <c r="H379" i="101" s="1"/>
  <c r="C379" i="101"/>
  <c r="G378" i="101"/>
  <c r="F378" i="101"/>
  <c r="H378" i="101" s="1"/>
  <c r="C378" i="101"/>
  <c r="H377" i="101"/>
  <c r="G377" i="101"/>
  <c r="F377" i="101"/>
  <c r="C377" i="101"/>
  <c r="G376" i="101"/>
  <c r="F376" i="101"/>
  <c r="H376" i="101" s="1"/>
  <c r="C376" i="101"/>
  <c r="G375" i="101"/>
  <c r="F375" i="101"/>
  <c r="H375" i="101" s="1"/>
  <c r="C375" i="101"/>
  <c r="H374" i="101"/>
  <c r="G374" i="101"/>
  <c r="F374" i="101"/>
  <c r="C374" i="101"/>
  <c r="G373" i="101"/>
  <c r="F373" i="101"/>
  <c r="H373" i="101" s="1"/>
  <c r="C373" i="101"/>
  <c r="G372" i="101"/>
  <c r="F372" i="101"/>
  <c r="H372" i="101" s="1"/>
  <c r="C372" i="101"/>
  <c r="H371" i="101"/>
  <c r="G371" i="101"/>
  <c r="F371" i="101"/>
  <c r="C371" i="101"/>
  <c r="G370" i="101"/>
  <c r="F370" i="101"/>
  <c r="H370" i="101" s="1"/>
  <c r="C370" i="101"/>
  <c r="G369" i="101"/>
  <c r="F369" i="101"/>
  <c r="H369" i="101" s="1"/>
  <c r="C369" i="101"/>
  <c r="H368" i="101"/>
  <c r="G368" i="101"/>
  <c r="F368" i="101"/>
  <c r="C368" i="101"/>
  <c r="G367" i="101"/>
  <c r="F367" i="101"/>
  <c r="H367" i="101" s="1"/>
  <c r="C367" i="101"/>
  <c r="G366" i="101"/>
  <c r="F366" i="101"/>
  <c r="H366" i="101" s="1"/>
  <c r="C366" i="101"/>
  <c r="H365" i="101"/>
  <c r="G365" i="101"/>
  <c r="F365" i="101"/>
  <c r="C365" i="101"/>
  <c r="G364" i="101"/>
  <c r="F364" i="101"/>
  <c r="H364" i="101" s="1"/>
  <c r="C364" i="101"/>
  <c r="G360" i="101"/>
  <c r="F360" i="101"/>
  <c r="H360" i="101" s="1"/>
  <c r="C360" i="101"/>
  <c r="H359" i="101"/>
  <c r="G359" i="101"/>
  <c r="F359" i="101"/>
  <c r="C359" i="101"/>
  <c r="G358" i="101"/>
  <c r="F358" i="101"/>
  <c r="H358" i="101" s="1"/>
  <c r="C358" i="101"/>
  <c r="G357" i="101"/>
  <c r="F357" i="101"/>
  <c r="H357" i="101" s="1"/>
  <c r="C357" i="101"/>
  <c r="H356" i="101"/>
  <c r="G356" i="101"/>
  <c r="F356" i="101"/>
  <c r="C356" i="101"/>
  <c r="G355" i="101"/>
  <c r="F355" i="101"/>
  <c r="H355" i="101" s="1"/>
  <c r="C355" i="101"/>
  <c r="G354" i="101"/>
  <c r="F354" i="101"/>
  <c r="H354" i="101" s="1"/>
  <c r="C354" i="101"/>
  <c r="H353" i="101"/>
  <c r="G353" i="101"/>
  <c r="F353" i="101"/>
  <c r="C353" i="101"/>
  <c r="G352" i="101"/>
  <c r="F352" i="101"/>
  <c r="H352" i="101" s="1"/>
  <c r="C352" i="101"/>
  <c r="F351" i="101"/>
  <c r="H351" i="101" s="1"/>
  <c r="C351" i="101"/>
  <c r="H350" i="101"/>
  <c r="F350" i="101"/>
  <c r="C350" i="101"/>
  <c r="F349" i="101"/>
  <c r="H349" i="101" s="1"/>
  <c r="C349" i="101"/>
  <c r="F348" i="101"/>
  <c r="H348" i="101" s="1"/>
  <c r="C348" i="101"/>
  <c r="H347" i="101"/>
  <c r="F347" i="101"/>
  <c r="C347" i="101"/>
  <c r="F346" i="101"/>
  <c r="H346" i="101" s="1"/>
  <c r="C346" i="101"/>
  <c r="F345" i="101"/>
  <c r="H345" i="101" s="1"/>
  <c r="C345" i="101"/>
  <c r="H344" i="101"/>
  <c r="F344" i="101"/>
  <c r="C344" i="101"/>
  <c r="F343" i="101"/>
  <c r="H343" i="101" s="1"/>
  <c r="C343" i="101"/>
  <c r="F342" i="101"/>
  <c r="H342" i="101" s="1"/>
  <c r="C342" i="101"/>
  <c r="H341" i="101"/>
  <c r="F341" i="101"/>
  <c r="C341" i="101"/>
  <c r="G339" i="101"/>
  <c r="F339" i="101"/>
  <c r="H339" i="101" s="1"/>
  <c r="C339" i="101"/>
  <c r="H338" i="101"/>
  <c r="G338" i="101"/>
  <c r="F338" i="101"/>
  <c r="C338" i="101"/>
  <c r="G337" i="101"/>
  <c r="F337" i="101"/>
  <c r="H337" i="101" s="1"/>
  <c r="C337" i="101"/>
  <c r="G336" i="101"/>
  <c r="F336" i="101"/>
  <c r="H336" i="101" s="1"/>
  <c r="C336" i="101"/>
  <c r="H335" i="101"/>
  <c r="G335" i="101"/>
  <c r="F335" i="101"/>
  <c r="C335" i="101"/>
  <c r="G334" i="101"/>
  <c r="F334" i="101"/>
  <c r="H334" i="101" s="1"/>
  <c r="C334" i="101"/>
  <c r="G333" i="101"/>
  <c r="F333" i="101"/>
  <c r="H333" i="101" s="1"/>
  <c r="C333" i="101"/>
  <c r="H332" i="101"/>
  <c r="G332" i="101"/>
  <c r="F332" i="101"/>
  <c r="C332" i="101"/>
  <c r="G331" i="101"/>
  <c r="F331" i="101"/>
  <c r="H331" i="101" s="1"/>
  <c r="C331" i="101"/>
  <c r="F330" i="101"/>
  <c r="H330" i="101" s="1"/>
  <c r="C330" i="101"/>
  <c r="F329" i="101"/>
  <c r="H329" i="101" s="1"/>
  <c r="C329" i="101"/>
  <c r="F328" i="101"/>
  <c r="H328" i="101" s="1"/>
  <c r="C328" i="101"/>
  <c r="F327" i="101"/>
  <c r="H327" i="101" s="1"/>
  <c r="C327" i="101"/>
  <c r="F326" i="101"/>
  <c r="H326" i="101" s="1"/>
  <c r="C326" i="101"/>
  <c r="F325" i="101"/>
  <c r="H325" i="101" s="1"/>
  <c r="C325" i="101"/>
  <c r="F324" i="101"/>
  <c r="H324" i="101" s="1"/>
  <c r="C324" i="101"/>
  <c r="F323" i="101"/>
  <c r="H323" i="101" s="1"/>
  <c r="C323" i="101"/>
  <c r="F322" i="101"/>
  <c r="H322" i="101" s="1"/>
  <c r="C322" i="101"/>
  <c r="F321" i="101"/>
  <c r="H321" i="101" s="1"/>
  <c r="C321" i="101"/>
  <c r="F320" i="101"/>
  <c r="H320" i="101" s="1"/>
  <c r="H319" i="101" s="1"/>
  <c r="H575" i="101" s="1"/>
  <c r="C320" i="101"/>
  <c r="H318" i="101"/>
  <c r="G318" i="101"/>
  <c r="F318" i="101"/>
  <c r="C318" i="101"/>
  <c r="G317" i="101"/>
  <c r="F317" i="101"/>
  <c r="H317" i="101" s="1"/>
  <c r="C317" i="101"/>
  <c r="G316" i="101"/>
  <c r="F316" i="101"/>
  <c r="H316" i="101" s="1"/>
  <c r="C316" i="101"/>
  <c r="H315" i="101"/>
  <c r="G315" i="101"/>
  <c r="F315" i="101"/>
  <c r="C315" i="101"/>
  <c r="G314" i="101"/>
  <c r="F314" i="101"/>
  <c r="H314" i="101" s="1"/>
  <c r="C314" i="101"/>
  <c r="G313" i="101"/>
  <c r="F313" i="101"/>
  <c r="H313" i="101" s="1"/>
  <c r="C313" i="101"/>
  <c r="H312" i="101"/>
  <c r="G312" i="101"/>
  <c r="F312" i="101"/>
  <c r="C312" i="101"/>
  <c r="G311" i="101"/>
  <c r="F311" i="101"/>
  <c r="H311" i="101" s="1"/>
  <c r="C311" i="101"/>
  <c r="G310" i="101"/>
  <c r="F310" i="101"/>
  <c r="H310" i="101" s="1"/>
  <c r="C310" i="101"/>
  <c r="H309" i="101"/>
  <c r="F309" i="101"/>
  <c r="C309" i="101"/>
  <c r="H308" i="101"/>
  <c r="F308" i="101"/>
  <c r="C308" i="101"/>
  <c r="H307" i="101"/>
  <c r="F307" i="101"/>
  <c r="C307" i="101"/>
  <c r="H306" i="101"/>
  <c r="F306" i="101"/>
  <c r="C306" i="101"/>
  <c r="H305" i="101"/>
  <c r="F305" i="101"/>
  <c r="C305" i="101"/>
  <c r="H304" i="101"/>
  <c r="F304" i="101"/>
  <c r="C304" i="101"/>
  <c r="H303" i="101"/>
  <c r="F303" i="101"/>
  <c r="C303" i="101"/>
  <c r="H302" i="101"/>
  <c r="F302" i="101"/>
  <c r="C302" i="101"/>
  <c r="H301" i="101"/>
  <c r="F301" i="101"/>
  <c r="C301" i="101"/>
  <c r="H300" i="101"/>
  <c r="F300" i="101"/>
  <c r="C300" i="101"/>
  <c r="H299" i="101"/>
  <c r="F299" i="101"/>
  <c r="C299" i="101"/>
  <c r="H297" i="101"/>
  <c r="G297" i="101"/>
  <c r="H296" i="101"/>
  <c r="G296" i="101"/>
  <c r="G295" i="101"/>
  <c r="H295" i="101" s="1"/>
  <c r="H294" i="101"/>
  <c r="G294" i="101"/>
  <c r="H293" i="101"/>
  <c r="G293" i="101"/>
  <c r="G292" i="101"/>
  <c r="H292" i="101" s="1"/>
  <c r="H291" i="101"/>
  <c r="G291" i="101"/>
  <c r="H290" i="101"/>
  <c r="G290" i="101"/>
  <c r="G289" i="101"/>
  <c r="H289" i="101" s="1"/>
  <c r="H288" i="101"/>
  <c r="G288" i="101"/>
  <c r="H286" i="101"/>
  <c r="H285" i="101"/>
  <c r="H284" i="101"/>
  <c r="H283" i="101"/>
  <c r="H282" i="101"/>
  <c r="H281" i="101"/>
  <c r="H280" i="101"/>
  <c r="H279" i="101"/>
  <c r="H278" i="101"/>
  <c r="H277" i="101"/>
  <c r="H276" i="101" s="1"/>
  <c r="H572" i="101" s="1"/>
  <c r="H275" i="101"/>
  <c r="H274" i="101"/>
  <c r="H273" i="101"/>
  <c r="H272" i="101"/>
  <c r="H271" i="101"/>
  <c r="H270" i="101"/>
  <c r="H269" i="101"/>
  <c r="H268" i="101"/>
  <c r="H267" i="101"/>
  <c r="H266" i="101"/>
  <c r="H265" i="101" s="1"/>
  <c r="H259" i="101"/>
  <c r="H258" i="101"/>
  <c r="H257" i="101"/>
  <c r="H256" i="101"/>
  <c r="H255" i="101"/>
  <c r="H249" i="101" s="1"/>
  <c r="H254" i="101"/>
  <c r="H253" i="101"/>
  <c r="H252" i="101"/>
  <c r="H251" i="101"/>
  <c r="H250" i="101"/>
  <c r="H248" i="101"/>
  <c r="H247" i="101"/>
  <c r="H246" i="101"/>
  <c r="H245" i="101"/>
  <c r="H244" i="101"/>
  <c r="H243" i="101"/>
  <c r="H242" i="101"/>
  <c r="H241" i="101"/>
  <c r="H240" i="101"/>
  <c r="H239" i="101"/>
  <c r="H238" i="101" s="1"/>
  <c r="H237" i="101" s="1"/>
  <c r="H236" i="101"/>
  <c r="H235" i="101"/>
  <c r="H234" i="101"/>
  <c r="H233" i="101"/>
  <c r="H232" i="101"/>
  <c r="H231" i="101"/>
  <c r="H230" i="101"/>
  <c r="H229" i="101"/>
  <c r="H228" i="101"/>
  <c r="H227" i="101"/>
  <c r="H226" i="101" s="1"/>
  <c r="H225" i="101" s="1"/>
  <c r="H223" i="101"/>
  <c r="H222" i="101"/>
  <c r="H221" i="101"/>
  <c r="H220" i="101"/>
  <c r="H219" i="101"/>
  <c r="H213" i="101" s="1"/>
  <c r="H561" i="101" s="1"/>
  <c r="H218" i="101"/>
  <c r="H217" i="101"/>
  <c r="H216" i="101"/>
  <c r="H215" i="101"/>
  <c r="H214" i="101"/>
  <c r="H212" i="101"/>
  <c r="H211" i="101"/>
  <c r="H210" i="101"/>
  <c r="H209" i="101"/>
  <c r="H208" i="101"/>
  <c r="H207" i="101"/>
  <c r="H206" i="101"/>
  <c r="H205" i="101"/>
  <c r="H204" i="101"/>
  <c r="H203" i="101"/>
  <c r="H202" i="101" s="1"/>
  <c r="H200" i="101"/>
  <c r="H199" i="101"/>
  <c r="H198" i="101"/>
  <c r="H197" i="101"/>
  <c r="H196" i="101"/>
  <c r="H195" i="101"/>
  <c r="H194" i="101"/>
  <c r="H193" i="101"/>
  <c r="H192" i="101"/>
  <c r="H191" i="101"/>
  <c r="H190" i="101" s="1"/>
  <c r="H189" i="101"/>
  <c r="H188" i="101"/>
  <c r="H187" i="101"/>
  <c r="H186" i="101"/>
  <c r="H185" i="101"/>
  <c r="H184" i="101"/>
  <c r="H183" i="101"/>
  <c r="H182" i="101"/>
  <c r="H181" i="101"/>
  <c r="H180" i="101"/>
  <c r="H179" i="101" s="1"/>
  <c r="H178" i="101" s="1"/>
  <c r="H177" i="101"/>
  <c r="H167" i="101" s="1"/>
  <c r="H166" i="101"/>
  <c r="H156" i="101"/>
  <c r="H155" i="101" s="1"/>
  <c r="H153" i="101"/>
  <c r="G153" i="101"/>
  <c r="F153" i="101"/>
  <c r="C153" i="101"/>
  <c r="G152" i="101"/>
  <c r="F152" i="101"/>
  <c r="H152" i="101" s="1"/>
  <c r="C152" i="101"/>
  <c r="G151" i="101"/>
  <c r="F151" i="101"/>
  <c r="H151" i="101" s="1"/>
  <c r="C151" i="101"/>
  <c r="H150" i="101"/>
  <c r="G150" i="101"/>
  <c r="F150" i="101"/>
  <c r="C150" i="101"/>
  <c r="G149" i="101"/>
  <c r="F149" i="101"/>
  <c r="H149" i="101" s="1"/>
  <c r="C149" i="101"/>
  <c r="G148" i="101"/>
  <c r="F148" i="101"/>
  <c r="H148" i="101" s="1"/>
  <c r="C148" i="101"/>
  <c r="H147" i="101"/>
  <c r="G147" i="101"/>
  <c r="F147" i="101"/>
  <c r="C147" i="101"/>
  <c r="G146" i="101"/>
  <c r="F146" i="101"/>
  <c r="H146" i="101" s="1"/>
  <c r="C146" i="101"/>
  <c r="G145" i="101"/>
  <c r="F145" i="101"/>
  <c r="H145" i="101" s="1"/>
  <c r="C145" i="101"/>
  <c r="H144" i="101"/>
  <c r="F144" i="101"/>
  <c r="C144" i="101"/>
  <c r="H143" i="101"/>
  <c r="G143" i="101"/>
  <c r="F143" i="101"/>
  <c r="C143" i="101"/>
  <c r="G142" i="101"/>
  <c r="F142" i="101"/>
  <c r="H142" i="101" s="1"/>
  <c r="C142" i="101"/>
  <c r="G141" i="101"/>
  <c r="F141" i="101"/>
  <c r="H141" i="101" s="1"/>
  <c r="C141" i="101"/>
  <c r="H140" i="101"/>
  <c r="G140" i="101"/>
  <c r="F140" i="101"/>
  <c r="C140" i="101"/>
  <c r="G139" i="101"/>
  <c r="F139" i="101"/>
  <c r="H139" i="101" s="1"/>
  <c r="C139" i="101"/>
  <c r="G138" i="101"/>
  <c r="F138" i="101"/>
  <c r="H138" i="101" s="1"/>
  <c r="C138" i="101"/>
  <c r="H137" i="101"/>
  <c r="G137" i="101"/>
  <c r="F137" i="101"/>
  <c r="C137" i="101"/>
  <c r="G136" i="101"/>
  <c r="F136" i="101"/>
  <c r="H136" i="101" s="1"/>
  <c r="C136" i="101"/>
  <c r="G135" i="101"/>
  <c r="F135" i="101"/>
  <c r="H135" i="101" s="1"/>
  <c r="C135" i="101"/>
  <c r="H134" i="101"/>
  <c r="G134" i="101"/>
  <c r="F134" i="101"/>
  <c r="C134" i="101"/>
  <c r="G132" i="101"/>
  <c r="F132" i="101"/>
  <c r="H132" i="101" s="1"/>
  <c r="C132" i="101"/>
  <c r="H131" i="101"/>
  <c r="G131" i="101"/>
  <c r="F131" i="101"/>
  <c r="C131" i="101"/>
  <c r="G130" i="101"/>
  <c r="F130" i="101"/>
  <c r="H130" i="101" s="1"/>
  <c r="C130" i="101"/>
  <c r="G129" i="101"/>
  <c r="F129" i="101"/>
  <c r="H129" i="101" s="1"/>
  <c r="C129" i="101"/>
  <c r="H128" i="101"/>
  <c r="G128" i="101"/>
  <c r="F128" i="101"/>
  <c r="C128" i="101"/>
  <c r="G127" i="101"/>
  <c r="F127" i="101"/>
  <c r="H127" i="101" s="1"/>
  <c r="C127" i="101"/>
  <c r="G126" i="101"/>
  <c r="F126" i="101"/>
  <c r="H126" i="101" s="1"/>
  <c r="C126" i="101"/>
  <c r="H125" i="101"/>
  <c r="G125" i="101"/>
  <c r="F125" i="101"/>
  <c r="C125" i="101"/>
  <c r="G124" i="101"/>
  <c r="F124" i="101"/>
  <c r="H124" i="101" s="1"/>
  <c r="C124" i="101"/>
  <c r="G123" i="101"/>
  <c r="F123" i="101"/>
  <c r="H123" i="101" s="1"/>
  <c r="C123" i="101"/>
  <c r="H122" i="101"/>
  <c r="G122" i="101"/>
  <c r="F122" i="101"/>
  <c r="C122" i="101"/>
  <c r="G121" i="101"/>
  <c r="F121" i="101"/>
  <c r="H121" i="101" s="1"/>
  <c r="C121" i="101"/>
  <c r="G120" i="101"/>
  <c r="F120" i="101"/>
  <c r="H120" i="101" s="1"/>
  <c r="C120" i="101"/>
  <c r="H119" i="101"/>
  <c r="G119" i="101"/>
  <c r="F119" i="101"/>
  <c r="C119" i="101"/>
  <c r="G118" i="101"/>
  <c r="F118" i="101"/>
  <c r="H118" i="101" s="1"/>
  <c r="C118" i="101"/>
  <c r="G117" i="101"/>
  <c r="F117" i="101"/>
  <c r="H117" i="101" s="1"/>
  <c r="C117" i="101"/>
  <c r="H116" i="101"/>
  <c r="G116" i="101"/>
  <c r="F116" i="101"/>
  <c r="C116" i="101"/>
  <c r="G115" i="101"/>
  <c r="F115" i="101"/>
  <c r="H115" i="101" s="1"/>
  <c r="C115" i="101"/>
  <c r="G114" i="101"/>
  <c r="F114" i="101"/>
  <c r="H114" i="101" s="1"/>
  <c r="C114" i="101"/>
  <c r="H113" i="101"/>
  <c r="G113" i="101"/>
  <c r="F113" i="101"/>
  <c r="C113" i="101"/>
  <c r="G109" i="101"/>
  <c r="F109" i="101"/>
  <c r="H109" i="101" s="1"/>
  <c r="C109" i="101"/>
  <c r="G108" i="101"/>
  <c r="F108" i="101"/>
  <c r="H108" i="101" s="1"/>
  <c r="C108" i="101"/>
  <c r="G107" i="101"/>
  <c r="F107" i="101"/>
  <c r="C107" i="101"/>
  <c r="G106" i="101"/>
  <c r="F106" i="101"/>
  <c r="H106" i="101" s="1"/>
  <c r="C106" i="101"/>
  <c r="G105" i="101"/>
  <c r="F105" i="101"/>
  <c r="H105" i="101" s="1"/>
  <c r="C105" i="101"/>
  <c r="G104" i="101"/>
  <c r="F104" i="101"/>
  <c r="C104" i="101"/>
  <c r="G103" i="101"/>
  <c r="F103" i="101"/>
  <c r="H103" i="101" s="1"/>
  <c r="C103" i="101"/>
  <c r="G102" i="101"/>
  <c r="F102" i="101"/>
  <c r="H102" i="101" s="1"/>
  <c r="C102" i="101"/>
  <c r="G101" i="101"/>
  <c r="F101" i="101"/>
  <c r="C101" i="101"/>
  <c r="F100" i="101"/>
  <c r="H100" i="101" s="1"/>
  <c r="C100" i="101"/>
  <c r="G99" i="101"/>
  <c r="F99" i="101"/>
  <c r="H99" i="101" s="1"/>
  <c r="C99" i="101"/>
  <c r="G98" i="101"/>
  <c r="F98" i="101"/>
  <c r="C98" i="101"/>
  <c r="G97" i="101"/>
  <c r="F97" i="101"/>
  <c r="H97" i="101" s="1"/>
  <c r="C97" i="101"/>
  <c r="G96" i="101"/>
  <c r="F96" i="101"/>
  <c r="H96" i="101" s="1"/>
  <c r="C96" i="101"/>
  <c r="G95" i="101"/>
  <c r="F95" i="101"/>
  <c r="C95" i="101"/>
  <c r="G94" i="101"/>
  <c r="F94" i="101"/>
  <c r="H94" i="101" s="1"/>
  <c r="C94" i="101"/>
  <c r="G93" i="101"/>
  <c r="F93" i="101"/>
  <c r="H93" i="101" s="1"/>
  <c r="C93" i="101"/>
  <c r="G92" i="101"/>
  <c r="F92" i="101"/>
  <c r="C92" i="101"/>
  <c r="G91" i="101"/>
  <c r="F91" i="101"/>
  <c r="H91" i="101" s="1"/>
  <c r="C91" i="101"/>
  <c r="G90" i="101"/>
  <c r="H107" i="101" s="1"/>
  <c r="F90" i="101"/>
  <c r="H90" i="101" s="1"/>
  <c r="C90" i="101"/>
  <c r="G88" i="101"/>
  <c r="F88" i="101"/>
  <c r="H88" i="101" s="1"/>
  <c r="C88" i="101"/>
  <c r="G87" i="101"/>
  <c r="F87" i="101"/>
  <c r="H87" i="101" s="1"/>
  <c r="G86" i="101"/>
  <c r="F86" i="101"/>
  <c r="H86" i="101" s="1"/>
  <c r="C86" i="101"/>
  <c r="H85" i="101"/>
  <c r="G85" i="101"/>
  <c r="F85" i="101"/>
  <c r="C85" i="101"/>
  <c r="G84" i="101"/>
  <c r="F84" i="101"/>
  <c r="H84" i="101" s="1"/>
  <c r="C84" i="101"/>
  <c r="G83" i="101"/>
  <c r="F83" i="101"/>
  <c r="H83" i="101" s="1"/>
  <c r="C83" i="101"/>
  <c r="H82" i="101"/>
  <c r="G82" i="101"/>
  <c r="F82" i="101"/>
  <c r="C82" i="101"/>
  <c r="G81" i="101"/>
  <c r="F81" i="101"/>
  <c r="H81" i="101" s="1"/>
  <c r="C81" i="101"/>
  <c r="G80" i="101"/>
  <c r="F80" i="101"/>
  <c r="H80" i="101" s="1"/>
  <c r="C80" i="101"/>
  <c r="H79" i="101"/>
  <c r="F79" i="101"/>
  <c r="C79" i="101"/>
  <c r="H78" i="101"/>
  <c r="G78" i="101"/>
  <c r="F78" i="101"/>
  <c r="C78" i="101"/>
  <c r="G77" i="101"/>
  <c r="F77" i="101"/>
  <c r="H77" i="101" s="1"/>
  <c r="C77" i="101"/>
  <c r="G76" i="101"/>
  <c r="F76" i="101"/>
  <c r="H76" i="101" s="1"/>
  <c r="C76" i="101"/>
  <c r="H75" i="101"/>
  <c r="G75" i="101"/>
  <c r="F75" i="101"/>
  <c r="C75" i="101"/>
  <c r="G74" i="101"/>
  <c r="F74" i="101"/>
  <c r="H74" i="101" s="1"/>
  <c r="C74" i="101"/>
  <c r="G73" i="101"/>
  <c r="F73" i="101"/>
  <c r="H73" i="101" s="1"/>
  <c r="C73" i="101"/>
  <c r="H72" i="101"/>
  <c r="G72" i="101"/>
  <c r="F72" i="101"/>
  <c r="C72" i="101"/>
  <c r="G71" i="101"/>
  <c r="F71" i="101"/>
  <c r="H71" i="101" s="1"/>
  <c r="C71" i="101"/>
  <c r="G70" i="101"/>
  <c r="F70" i="101"/>
  <c r="H70" i="101" s="1"/>
  <c r="C70" i="101"/>
  <c r="H69" i="101"/>
  <c r="G69" i="101"/>
  <c r="F69" i="101"/>
  <c r="C69" i="101"/>
  <c r="G67" i="101"/>
  <c r="F67" i="101"/>
  <c r="H67" i="101" s="1"/>
  <c r="C67" i="101"/>
  <c r="H66" i="101"/>
  <c r="G66" i="101"/>
  <c r="F66" i="101"/>
  <c r="C66" i="101"/>
  <c r="G65" i="101"/>
  <c r="F65" i="101"/>
  <c r="H65" i="101" s="1"/>
  <c r="C65" i="101"/>
  <c r="G64" i="101"/>
  <c r="F64" i="101"/>
  <c r="H64" i="101" s="1"/>
  <c r="C64" i="101"/>
  <c r="H63" i="101"/>
  <c r="G63" i="101"/>
  <c r="F63" i="101"/>
  <c r="C63" i="101"/>
  <c r="G62" i="101"/>
  <c r="F62" i="101"/>
  <c r="H62" i="101" s="1"/>
  <c r="C62" i="101"/>
  <c r="G61" i="101"/>
  <c r="F61" i="101"/>
  <c r="H61" i="101" s="1"/>
  <c r="C61" i="101"/>
  <c r="H60" i="101"/>
  <c r="G60" i="101"/>
  <c r="F60" i="101"/>
  <c r="C60" i="101"/>
  <c r="G59" i="101"/>
  <c r="F59" i="101"/>
  <c r="H59" i="101" s="1"/>
  <c r="C59" i="101"/>
  <c r="F58" i="101"/>
  <c r="H58" i="101" s="1"/>
  <c r="C58" i="101"/>
  <c r="G57" i="101"/>
  <c r="F57" i="101"/>
  <c r="H57" i="101" s="1"/>
  <c r="C57" i="101"/>
  <c r="H56" i="101"/>
  <c r="G56" i="101"/>
  <c r="F56" i="101"/>
  <c r="C56" i="101"/>
  <c r="G55" i="101"/>
  <c r="F55" i="101"/>
  <c r="H55" i="101" s="1"/>
  <c r="C55" i="101"/>
  <c r="G54" i="101"/>
  <c r="F54" i="101"/>
  <c r="H54" i="101" s="1"/>
  <c r="C54" i="101"/>
  <c r="H53" i="101"/>
  <c r="G53" i="101"/>
  <c r="F53" i="101"/>
  <c r="C53" i="101"/>
  <c r="G52" i="101"/>
  <c r="F52" i="101"/>
  <c r="H52" i="101" s="1"/>
  <c r="C52" i="101"/>
  <c r="G51" i="101"/>
  <c r="F51" i="101"/>
  <c r="H51" i="101" s="1"/>
  <c r="C51" i="101"/>
  <c r="H50" i="101"/>
  <c r="G50" i="101"/>
  <c r="F50" i="101"/>
  <c r="C50" i="101"/>
  <c r="G49" i="101"/>
  <c r="F49" i="101"/>
  <c r="H49" i="101" s="1"/>
  <c r="C49" i="101"/>
  <c r="G48" i="101"/>
  <c r="F48" i="101"/>
  <c r="H48" i="101" s="1"/>
  <c r="C48" i="101"/>
  <c r="H46" i="101"/>
  <c r="G46" i="101"/>
  <c r="H45" i="101"/>
  <c r="G45" i="101"/>
  <c r="G44" i="101"/>
  <c r="H44" i="101" s="1"/>
  <c r="H43" i="101"/>
  <c r="G43" i="101"/>
  <c r="H42" i="101"/>
  <c r="G42" i="101"/>
  <c r="G41" i="101"/>
  <c r="H41" i="101" s="1"/>
  <c r="H40" i="101"/>
  <c r="G40" i="101"/>
  <c r="H39" i="101"/>
  <c r="G39" i="101"/>
  <c r="G38" i="101"/>
  <c r="H38" i="101" s="1"/>
  <c r="H37" i="101"/>
  <c r="G37" i="101"/>
  <c r="H35" i="101"/>
  <c r="H34" i="101"/>
  <c r="H33" i="101"/>
  <c r="H32" i="101"/>
  <c r="H31" i="101"/>
  <c r="H30" i="101"/>
  <c r="H29" i="101"/>
  <c r="H28" i="101"/>
  <c r="H27" i="101"/>
  <c r="H26" i="101"/>
  <c r="H25" i="101" s="1"/>
  <c r="H542" i="101" s="1"/>
  <c r="H24" i="101"/>
  <c r="H23" i="101"/>
  <c r="H22" i="101"/>
  <c r="H21" i="101"/>
  <c r="H20" i="101"/>
  <c r="H19" i="101"/>
  <c r="H18" i="101"/>
  <c r="H17" i="101"/>
  <c r="H16" i="101"/>
  <c r="H15" i="101"/>
  <c r="H14" i="101" s="1"/>
  <c r="H591" i="100"/>
  <c r="H590" i="100"/>
  <c r="H584" i="100"/>
  <c r="H583" i="100"/>
  <c r="H564" i="100"/>
  <c r="H560" i="100"/>
  <c r="H559" i="100"/>
  <c r="H556" i="100"/>
  <c r="H555" i="100" s="1"/>
  <c r="H554" i="100"/>
  <c r="H553" i="100"/>
  <c r="H498" i="100"/>
  <c r="H497" i="100"/>
  <c r="H496" i="100"/>
  <c r="H495" i="100"/>
  <c r="H494" i="100"/>
  <c r="H493" i="100"/>
  <c r="H492" i="100"/>
  <c r="H491" i="100"/>
  <c r="H490" i="100"/>
  <c r="H489" i="100"/>
  <c r="H488" i="100" s="1"/>
  <c r="H598" i="100" s="1"/>
  <c r="H487" i="100"/>
  <c r="H486" i="100"/>
  <c r="H485" i="100"/>
  <c r="H484" i="100"/>
  <c r="H483" i="100"/>
  <c r="H482" i="100"/>
  <c r="H481" i="100"/>
  <c r="H480" i="100"/>
  <c r="H479" i="100"/>
  <c r="H478" i="100"/>
  <c r="H477" i="100" s="1"/>
  <c r="G478" i="100"/>
  <c r="H475" i="100"/>
  <c r="H474" i="100"/>
  <c r="H473" i="100"/>
  <c r="H472" i="100"/>
  <c r="H471" i="100"/>
  <c r="H470" i="100"/>
  <c r="H469" i="100"/>
  <c r="H468" i="100"/>
  <c r="H464" i="100" s="1"/>
  <c r="H467" i="100"/>
  <c r="H466" i="100"/>
  <c r="H465" i="100" s="1"/>
  <c r="H595" i="100" s="1"/>
  <c r="H594" i="100" s="1"/>
  <c r="H462" i="100"/>
  <c r="H461" i="100"/>
  <c r="H460" i="100"/>
  <c r="H459" i="100"/>
  <c r="H458" i="100"/>
  <c r="H457" i="100"/>
  <c r="H456" i="100"/>
  <c r="H455" i="100"/>
  <c r="H454" i="100"/>
  <c r="H453" i="100"/>
  <c r="H451" i="100"/>
  <c r="H450" i="100"/>
  <c r="H449" i="100"/>
  <c r="H448" i="100"/>
  <c r="H447" i="100"/>
  <c r="H446" i="100"/>
  <c r="H445" i="100"/>
  <c r="H444" i="100"/>
  <c r="G442" i="100"/>
  <c r="G443" i="100" s="1"/>
  <c r="H443" i="100" s="1"/>
  <c r="H440" i="100"/>
  <c r="H439" i="100"/>
  <c r="H438" i="100"/>
  <c r="H437" i="100"/>
  <c r="H436" i="100"/>
  <c r="H435" i="100"/>
  <c r="H434" i="100"/>
  <c r="H433" i="100"/>
  <c r="H432" i="100"/>
  <c r="H431" i="100"/>
  <c r="H428" i="100"/>
  <c r="H427" i="100"/>
  <c r="H425" i="100"/>
  <c r="H424" i="100"/>
  <c r="H423" i="100"/>
  <c r="H422" i="100"/>
  <c r="H421" i="100"/>
  <c r="H420" i="100"/>
  <c r="H419" i="100"/>
  <c r="H418" i="100" s="1"/>
  <c r="H417" i="100"/>
  <c r="H416" i="100"/>
  <c r="H415" i="100"/>
  <c r="H414" i="100"/>
  <c r="H413" i="100"/>
  <c r="H412" i="100"/>
  <c r="H411" i="100"/>
  <c r="H410" i="100"/>
  <c r="H409" i="100"/>
  <c r="H408" i="100"/>
  <c r="H407" i="100" s="1"/>
  <c r="G404" i="100"/>
  <c r="H404" i="100" s="1"/>
  <c r="F404" i="100"/>
  <c r="C404" i="100"/>
  <c r="G403" i="100"/>
  <c r="F403" i="100"/>
  <c r="H403" i="100" s="1"/>
  <c r="C403" i="100"/>
  <c r="H402" i="100"/>
  <c r="G402" i="100"/>
  <c r="F402" i="100"/>
  <c r="C402" i="100"/>
  <c r="G401" i="100"/>
  <c r="H401" i="100" s="1"/>
  <c r="F401" i="100"/>
  <c r="C401" i="100"/>
  <c r="G400" i="100"/>
  <c r="F400" i="100"/>
  <c r="H400" i="100" s="1"/>
  <c r="C400" i="100"/>
  <c r="H399" i="100"/>
  <c r="G399" i="100"/>
  <c r="F399" i="100"/>
  <c r="C399" i="100"/>
  <c r="G398" i="100"/>
  <c r="H398" i="100" s="1"/>
  <c r="F398" i="100"/>
  <c r="C398" i="100"/>
  <c r="G397" i="100"/>
  <c r="F397" i="100"/>
  <c r="H397" i="100" s="1"/>
  <c r="C397" i="100"/>
  <c r="H396" i="100"/>
  <c r="G396" i="100"/>
  <c r="F396" i="100"/>
  <c r="C396" i="100"/>
  <c r="F395" i="100"/>
  <c r="H395" i="100" s="1"/>
  <c r="C395" i="100"/>
  <c r="H394" i="100"/>
  <c r="F394" i="100"/>
  <c r="C394" i="100"/>
  <c r="F393" i="100"/>
  <c r="H393" i="100" s="1"/>
  <c r="C393" i="100"/>
  <c r="H392" i="100"/>
  <c r="F392" i="100"/>
  <c r="C392" i="100"/>
  <c r="F391" i="100"/>
  <c r="H391" i="100" s="1"/>
  <c r="C391" i="100"/>
  <c r="H390" i="100"/>
  <c r="F390" i="100"/>
  <c r="C390" i="100"/>
  <c r="F389" i="100"/>
  <c r="H389" i="100" s="1"/>
  <c r="C389" i="100"/>
  <c r="H388" i="100"/>
  <c r="F388" i="100"/>
  <c r="C388" i="100"/>
  <c r="F387" i="100"/>
  <c r="H387" i="100" s="1"/>
  <c r="C387" i="100"/>
  <c r="H386" i="100"/>
  <c r="F386" i="100"/>
  <c r="C386" i="100"/>
  <c r="F385" i="100"/>
  <c r="H385" i="100" s="1"/>
  <c r="C385" i="100"/>
  <c r="G383" i="100"/>
  <c r="F383" i="100"/>
  <c r="H383" i="100" s="1"/>
  <c r="C383" i="100"/>
  <c r="H382" i="100"/>
  <c r="G382" i="100"/>
  <c r="F382" i="100"/>
  <c r="C382" i="100"/>
  <c r="G381" i="100"/>
  <c r="H381" i="100" s="1"/>
  <c r="F381" i="100"/>
  <c r="C381" i="100"/>
  <c r="G380" i="100"/>
  <c r="F380" i="100"/>
  <c r="H380" i="100" s="1"/>
  <c r="C380" i="100"/>
  <c r="H379" i="100"/>
  <c r="G379" i="100"/>
  <c r="F379" i="100"/>
  <c r="C379" i="100"/>
  <c r="G378" i="100"/>
  <c r="H378" i="100" s="1"/>
  <c r="F378" i="100"/>
  <c r="C378" i="100"/>
  <c r="G377" i="100"/>
  <c r="F377" i="100"/>
  <c r="H377" i="100" s="1"/>
  <c r="C377" i="100"/>
  <c r="H376" i="100"/>
  <c r="G376" i="100"/>
  <c r="F376" i="100"/>
  <c r="C376" i="100"/>
  <c r="G375" i="100"/>
  <c r="H375" i="100" s="1"/>
  <c r="F375" i="100"/>
  <c r="C375" i="100"/>
  <c r="G374" i="100"/>
  <c r="F374" i="100"/>
  <c r="H374" i="100" s="1"/>
  <c r="C374" i="100"/>
  <c r="H373" i="100"/>
  <c r="G373" i="100"/>
  <c r="F373" i="100"/>
  <c r="C373" i="100"/>
  <c r="G372" i="100"/>
  <c r="H372" i="100" s="1"/>
  <c r="F372" i="100"/>
  <c r="C372" i="100"/>
  <c r="G371" i="100"/>
  <c r="F371" i="100"/>
  <c r="H371" i="100" s="1"/>
  <c r="C371" i="100"/>
  <c r="H370" i="100"/>
  <c r="G370" i="100"/>
  <c r="F370" i="100"/>
  <c r="C370" i="100"/>
  <c r="G369" i="100"/>
  <c r="H369" i="100" s="1"/>
  <c r="F369" i="100"/>
  <c r="C369" i="100"/>
  <c r="G368" i="100"/>
  <c r="F368" i="100"/>
  <c r="H368" i="100" s="1"/>
  <c r="C368" i="100"/>
  <c r="H367" i="100"/>
  <c r="G367" i="100"/>
  <c r="F367" i="100"/>
  <c r="C367" i="100"/>
  <c r="G366" i="100"/>
  <c r="H366" i="100" s="1"/>
  <c r="F366" i="100"/>
  <c r="C366" i="100"/>
  <c r="G365" i="100"/>
  <c r="F365" i="100"/>
  <c r="H365" i="100" s="1"/>
  <c r="C365" i="100"/>
  <c r="H364" i="100"/>
  <c r="G364" i="100"/>
  <c r="F364" i="100"/>
  <c r="C364" i="100"/>
  <c r="G360" i="100"/>
  <c r="F360" i="100"/>
  <c r="H360" i="100" s="1"/>
  <c r="C360" i="100"/>
  <c r="H359" i="100"/>
  <c r="G359" i="100"/>
  <c r="F359" i="100"/>
  <c r="C359" i="100"/>
  <c r="G358" i="100"/>
  <c r="F358" i="100"/>
  <c r="H358" i="100" s="1"/>
  <c r="C358" i="100"/>
  <c r="G357" i="100"/>
  <c r="F357" i="100"/>
  <c r="H357" i="100" s="1"/>
  <c r="C357" i="100"/>
  <c r="H356" i="100"/>
  <c r="G356" i="100"/>
  <c r="F356" i="100"/>
  <c r="C356" i="100"/>
  <c r="G355" i="100"/>
  <c r="F355" i="100"/>
  <c r="H355" i="100" s="1"/>
  <c r="C355" i="100"/>
  <c r="G354" i="100"/>
  <c r="F354" i="100"/>
  <c r="H354" i="100" s="1"/>
  <c r="C354" i="100"/>
  <c r="H353" i="100"/>
  <c r="G353" i="100"/>
  <c r="F353" i="100"/>
  <c r="C353" i="100"/>
  <c r="G352" i="100"/>
  <c r="F352" i="100"/>
  <c r="H352" i="100" s="1"/>
  <c r="C352" i="100"/>
  <c r="F351" i="100"/>
  <c r="H351" i="100" s="1"/>
  <c r="C351" i="100"/>
  <c r="H350" i="100"/>
  <c r="F350" i="100"/>
  <c r="C350" i="100"/>
  <c r="F349" i="100"/>
  <c r="H349" i="100" s="1"/>
  <c r="C349" i="100"/>
  <c r="F348" i="100"/>
  <c r="H348" i="100" s="1"/>
  <c r="C348" i="100"/>
  <c r="H347" i="100"/>
  <c r="F347" i="100"/>
  <c r="C347" i="100"/>
  <c r="F346" i="100"/>
  <c r="H346" i="100" s="1"/>
  <c r="C346" i="100"/>
  <c r="F345" i="100"/>
  <c r="H345" i="100" s="1"/>
  <c r="C345" i="100"/>
  <c r="H344" i="100"/>
  <c r="F344" i="100"/>
  <c r="C344" i="100"/>
  <c r="F343" i="100"/>
  <c r="H343" i="100" s="1"/>
  <c r="C343" i="100"/>
  <c r="F342" i="100"/>
  <c r="H342" i="100" s="1"/>
  <c r="C342" i="100"/>
  <c r="H341" i="100"/>
  <c r="F341" i="100"/>
  <c r="C341" i="100"/>
  <c r="G339" i="100"/>
  <c r="H339" i="100" s="1"/>
  <c r="F339" i="100"/>
  <c r="C339" i="100"/>
  <c r="G338" i="100"/>
  <c r="F338" i="100"/>
  <c r="H338" i="100" s="1"/>
  <c r="C338" i="100"/>
  <c r="H337" i="100"/>
  <c r="G337" i="100"/>
  <c r="F337" i="100"/>
  <c r="C337" i="100"/>
  <c r="G336" i="100"/>
  <c r="H336" i="100" s="1"/>
  <c r="F336" i="100"/>
  <c r="C336" i="100"/>
  <c r="G335" i="100"/>
  <c r="F335" i="100"/>
  <c r="H335" i="100" s="1"/>
  <c r="C335" i="100"/>
  <c r="H334" i="100"/>
  <c r="G334" i="100"/>
  <c r="F334" i="100"/>
  <c r="C334" i="100"/>
  <c r="G333" i="100"/>
  <c r="H333" i="100" s="1"/>
  <c r="F333" i="100"/>
  <c r="C333" i="100"/>
  <c r="G332" i="100"/>
  <c r="F332" i="100"/>
  <c r="H332" i="100" s="1"/>
  <c r="C332" i="100"/>
  <c r="H331" i="100"/>
  <c r="G331" i="100"/>
  <c r="F331" i="100"/>
  <c r="C331" i="100"/>
  <c r="F330" i="100"/>
  <c r="H330" i="100" s="1"/>
  <c r="C330" i="100"/>
  <c r="H329" i="100"/>
  <c r="F329" i="100"/>
  <c r="C329" i="100"/>
  <c r="F328" i="100"/>
  <c r="H328" i="100" s="1"/>
  <c r="C328" i="100"/>
  <c r="H327" i="100"/>
  <c r="F327" i="100"/>
  <c r="C327" i="100"/>
  <c r="F326" i="100"/>
  <c r="H326" i="100" s="1"/>
  <c r="C326" i="100"/>
  <c r="H325" i="100"/>
  <c r="F325" i="100"/>
  <c r="C325" i="100"/>
  <c r="F324" i="100"/>
  <c r="H324" i="100" s="1"/>
  <c r="C324" i="100"/>
  <c r="H323" i="100"/>
  <c r="F323" i="100"/>
  <c r="C323" i="100"/>
  <c r="F322" i="100"/>
  <c r="H322" i="100" s="1"/>
  <c r="C322" i="100"/>
  <c r="H321" i="100"/>
  <c r="F321" i="100"/>
  <c r="C321" i="100"/>
  <c r="F320" i="100"/>
  <c r="H320" i="100" s="1"/>
  <c r="C320" i="100"/>
  <c r="G318" i="100"/>
  <c r="F318" i="100"/>
  <c r="H318" i="100" s="1"/>
  <c r="C318" i="100"/>
  <c r="H317" i="100"/>
  <c r="G317" i="100"/>
  <c r="F317" i="100"/>
  <c r="C317" i="100"/>
  <c r="G316" i="100"/>
  <c r="H316" i="100" s="1"/>
  <c r="F316" i="100"/>
  <c r="C316" i="100"/>
  <c r="G315" i="100"/>
  <c r="F315" i="100"/>
  <c r="H315" i="100" s="1"/>
  <c r="C315" i="100"/>
  <c r="H314" i="100"/>
  <c r="G314" i="100"/>
  <c r="F314" i="100"/>
  <c r="C314" i="100"/>
  <c r="G313" i="100"/>
  <c r="H313" i="100" s="1"/>
  <c r="F313" i="100"/>
  <c r="C313" i="100"/>
  <c r="G312" i="100"/>
  <c r="F312" i="100"/>
  <c r="H312" i="100" s="1"/>
  <c r="C312" i="100"/>
  <c r="H311" i="100"/>
  <c r="G311" i="100"/>
  <c r="F311" i="100"/>
  <c r="C311" i="100"/>
  <c r="G310" i="100"/>
  <c r="H310" i="100" s="1"/>
  <c r="F310" i="100"/>
  <c r="C310" i="100"/>
  <c r="F309" i="100"/>
  <c r="H309" i="100" s="1"/>
  <c r="C309" i="100"/>
  <c r="H308" i="100"/>
  <c r="F308" i="100"/>
  <c r="C308" i="100"/>
  <c r="F307" i="100"/>
  <c r="H307" i="100" s="1"/>
  <c r="C307" i="100"/>
  <c r="H306" i="100"/>
  <c r="F306" i="100"/>
  <c r="C306" i="100"/>
  <c r="F305" i="100"/>
  <c r="H305" i="100" s="1"/>
  <c r="C305" i="100"/>
  <c r="H304" i="100"/>
  <c r="F304" i="100"/>
  <c r="C304" i="100"/>
  <c r="F303" i="100"/>
  <c r="H303" i="100" s="1"/>
  <c r="C303" i="100"/>
  <c r="H302" i="100"/>
  <c r="F302" i="100"/>
  <c r="C302" i="100"/>
  <c r="F301" i="100"/>
  <c r="H301" i="100" s="1"/>
  <c r="C301" i="100"/>
  <c r="H300" i="100"/>
  <c r="F300" i="100"/>
  <c r="C300" i="100"/>
  <c r="F299" i="100"/>
  <c r="H299" i="100" s="1"/>
  <c r="C299" i="100"/>
  <c r="H297" i="100"/>
  <c r="G297" i="100"/>
  <c r="G296" i="100"/>
  <c r="H296" i="100" s="1"/>
  <c r="G295" i="100"/>
  <c r="H295" i="100" s="1"/>
  <c r="H294" i="100"/>
  <c r="G294" i="100"/>
  <c r="G293" i="100"/>
  <c r="H293" i="100" s="1"/>
  <c r="G292" i="100"/>
  <c r="H292" i="100" s="1"/>
  <c r="H291" i="100"/>
  <c r="G291" i="100"/>
  <c r="G290" i="100"/>
  <c r="H290" i="100" s="1"/>
  <c r="G289" i="100"/>
  <c r="H289" i="100" s="1"/>
  <c r="H288" i="100"/>
  <c r="H287" i="100" s="1"/>
  <c r="H573" i="100" s="1"/>
  <c r="G288" i="100"/>
  <c r="H286" i="100"/>
  <c r="H285" i="100"/>
  <c r="H284" i="100"/>
  <c r="H283" i="100"/>
  <c r="H282" i="100"/>
  <c r="H281" i="100"/>
  <c r="H280" i="100"/>
  <c r="H279" i="100"/>
  <c r="H278" i="100"/>
  <c r="H277" i="100"/>
  <c r="H276" i="100" s="1"/>
  <c r="H572" i="100" s="1"/>
  <c r="H275" i="100"/>
  <c r="H274" i="100"/>
  <c r="H273" i="100"/>
  <c r="H272" i="100"/>
  <c r="H271" i="100"/>
  <c r="H270" i="100"/>
  <c r="H269" i="100"/>
  <c r="H268" i="100"/>
  <c r="H267" i="100"/>
  <c r="H266" i="100"/>
  <c r="H265" i="100" s="1"/>
  <c r="H259" i="100"/>
  <c r="H258" i="100"/>
  <c r="H257" i="100"/>
  <c r="H256" i="100"/>
  <c r="H255" i="100"/>
  <c r="H254" i="100"/>
  <c r="H253" i="100"/>
  <c r="H252" i="100"/>
  <c r="H251" i="100"/>
  <c r="H250" i="100"/>
  <c r="H249" i="100" s="1"/>
  <c r="H248" i="100"/>
  <c r="H247" i="100"/>
  <c r="H246" i="100"/>
  <c r="H245" i="100"/>
  <c r="H244" i="100"/>
  <c r="H243" i="100"/>
  <c r="H242" i="100"/>
  <c r="H241" i="100"/>
  <c r="H240" i="100"/>
  <c r="H239" i="100"/>
  <c r="H238" i="100" s="1"/>
  <c r="H237" i="100" s="1"/>
  <c r="H236" i="100"/>
  <c r="H235" i="100"/>
  <c r="H234" i="100"/>
  <c r="H233" i="100"/>
  <c r="H232" i="100"/>
  <c r="H231" i="100"/>
  <c r="H230" i="100"/>
  <c r="H229" i="100"/>
  <c r="H228" i="100"/>
  <c r="H227" i="100"/>
  <c r="H226" i="100" s="1"/>
  <c r="H225" i="100" s="1"/>
  <c r="H223" i="100"/>
  <c r="H222" i="100"/>
  <c r="H221" i="100"/>
  <c r="H220" i="100"/>
  <c r="H219" i="100"/>
  <c r="H218" i="100"/>
  <c r="H217" i="100"/>
  <c r="H216" i="100"/>
  <c r="H215" i="100"/>
  <c r="H214" i="100"/>
  <c r="H213" i="100" s="1"/>
  <c r="H561" i="100" s="1"/>
  <c r="H212" i="100"/>
  <c r="H211" i="100"/>
  <c r="H210" i="100"/>
  <c r="H209" i="100"/>
  <c r="H208" i="100"/>
  <c r="H207" i="100"/>
  <c r="H206" i="100"/>
  <c r="H205" i="100"/>
  <c r="H204" i="100"/>
  <c r="H203" i="100"/>
  <c r="H202" i="100" s="1"/>
  <c r="H200" i="100"/>
  <c r="H199" i="100"/>
  <c r="H198" i="100"/>
  <c r="H197" i="100"/>
  <c r="H196" i="100"/>
  <c r="H195" i="100"/>
  <c r="H194" i="100"/>
  <c r="H193" i="100"/>
  <c r="H192" i="100"/>
  <c r="H191" i="100"/>
  <c r="H190" i="100" s="1"/>
  <c r="H189" i="100"/>
  <c r="H188" i="100"/>
  <c r="H187" i="100"/>
  <c r="H186" i="100"/>
  <c r="H185" i="100"/>
  <c r="H184" i="100"/>
  <c r="H183" i="100"/>
  <c r="H182" i="100"/>
  <c r="H181" i="100"/>
  <c r="H180" i="100"/>
  <c r="H179" i="100" s="1"/>
  <c r="H178" i="100" s="1"/>
  <c r="H177" i="100"/>
  <c r="H167" i="100"/>
  <c r="H166" i="100"/>
  <c r="H156" i="100"/>
  <c r="H155" i="100" s="1"/>
  <c r="G153" i="100"/>
  <c r="F153" i="100"/>
  <c r="H153" i="100" s="1"/>
  <c r="C153" i="100"/>
  <c r="H152" i="100"/>
  <c r="G152" i="100"/>
  <c r="F152" i="100"/>
  <c r="C152" i="100"/>
  <c r="G151" i="100"/>
  <c r="H151" i="100" s="1"/>
  <c r="F151" i="100"/>
  <c r="C151" i="100"/>
  <c r="G150" i="100"/>
  <c r="F150" i="100"/>
  <c r="H150" i="100" s="1"/>
  <c r="C150" i="100"/>
  <c r="H149" i="100"/>
  <c r="G149" i="100"/>
  <c r="F149" i="100"/>
  <c r="C149" i="100"/>
  <c r="G148" i="100"/>
  <c r="H148" i="100" s="1"/>
  <c r="F148" i="100"/>
  <c r="C148" i="100"/>
  <c r="G147" i="100"/>
  <c r="F147" i="100"/>
  <c r="H147" i="100" s="1"/>
  <c r="C147" i="100"/>
  <c r="H146" i="100"/>
  <c r="G146" i="100"/>
  <c r="F146" i="100"/>
  <c r="C146" i="100"/>
  <c r="G145" i="100"/>
  <c r="H145" i="100" s="1"/>
  <c r="F145" i="100"/>
  <c r="C145" i="100"/>
  <c r="F144" i="100"/>
  <c r="H144" i="100" s="1"/>
  <c r="C144" i="100"/>
  <c r="H143" i="100"/>
  <c r="G143" i="100"/>
  <c r="F143" i="100"/>
  <c r="C143" i="100"/>
  <c r="G142" i="100"/>
  <c r="F142" i="100"/>
  <c r="H142" i="100" s="1"/>
  <c r="C142" i="100"/>
  <c r="G141" i="100"/>
  <c r="F141" i="100"/>
  <c r="H141" i="100" s="1"/>
  <c r="C141" i="100"/>
  <c r="H140" i="100"/>
  <c r="G140" i="100"/>
  <c r="F140" i="100"/>
  <c r="C140" i="100"/>
  <c r="G139" i="100"/>
  <c r="F139" i="100"/>
  <c r="H139" i="100" s="1"/>
  <c r="C139" i="100"/>
  <c r="G138" i="100"/>
  <c r="F138" i="100"/>
  <c r="H138" i="100" s="1"/>
  <c r="C138" i="100"/>
  <c r="H137" i="100"/>
  <c r="G137" i="100"/>
  <c r="F137" i="100"/>
  <c r="C137" i="100"/>
  <c r="G136" i="100"/>
  <c r="F136" i="100"/>
  <c r="H136" i="100" s="1"/>
  <c r="C136" i="100"/>
  <c r="G135" i="100"/>
  <c r="F135" i="100"/>
  <c r="H135" i="100" s="1"/>
  <c r="C135" i="100"/>
  <c r="H134" i="100"/>
  <c r="G134" i="100"/>
  <c r="F134" i="100"/>
  <c r="C134" i="100"/>
  <c r="G132" i="100"/>
  <c r="H132" i="100" s="1"/>
  <c r="F132" i="100"/>
  <c r="C132" i="100"/>
  <c r="G131" i="100"/>
  <c r="F131" i="100"/>
  <c r="H131" i="100" s="1"/>
  <c r="C131" i="100"/>
  <c r="H130" i="100"/>
  <c r="G130" i="100"/>
  <c r="F130" i="100"/>
  <c r="C130" i="100"/>
  <c r="G129" i="100"/>
  <c r="H129" i="100" s="1"/>
  <c r="F129" i="100"/>
  <c r="C129" i="100"/>
  <c r="G128" i="100"/>
  <c r="F128" i="100"/>
  <c r="H128" i="100" s="1"/>
  <c r="C128" i="100"/>
  <c r="H127" i="100"/>
  <c r="G127" i="100"/>
  <c r="F127" i="100"/>
  <c r="C127" i="100"/>
  <c r="G126" i="100"/>
  <c r="H126" i="100" s="1"/>
  <c r="F126" i="100"/>
  <c r="C126" i="100"/>
  <c r="G125" i="100"/>
  <c r="F125" i="100"/>
  <c r="H125" i="100" s="1"/>
  <c r="C125" i="100"/>
  <c r="H124" i="100"/>
  <c r="G124" i="100"/>
  <c r="F124" i="100"/>
  <c r="C124" i="100"/>
  <c r="G123" i="100"/>
  <c r="H123" i="100" s="1"/>
  <c r="F123" i="100"/>
  <c r="C123" i="100"/>
  <c r="G122" i="100"/>
  <c r="F122" i="100"/>
  <c r="H122" i="100" s="1"/>
  <c r="C122" i="100"/>
  <c r="H121" i="100"/>
  <c r="G121" i="100"/>
  <c r="F121" i="100"/>
  <c r="C121" i="100"/>
  <c r="G120" i="100"/>
  <c r="H120" i="100" s="1"/>
  <c r="F120" i="100"/>
  <c r="C120" i="100"/>
  <c r="G119" i="100"/>
  <c r="F119" i="100"/>
  <c r="H119" i="100" s="1"/>
  <c r="C119" i="100"/>
  <c r="H118" i="100"/>
  <c r="G118" i="100"/>
  <c r="F118" i="100"/>
  <c r="C118" i="100"/>
  <c r="G117" i="100"/>
  <c r="H117" i="100" s="1"/>
  <c r="F117" i="100"/>
  <c r="C117" i="100"/>
  <c r="G116" i="100"/>
  <c r="F116" i="100"/>
  <c r="H116" i="100" s="1"/>
  <c r="C116" i="100"/>
  <c r="H115" i="100"/>
  <c r="G115" i="100"/>
  <c r="F115" i="100"/>
  <c r="C115" i="100"/>
  <c r="G114" i="100"/>
  <c r="H114" i="100" s="1"/>
  <c r="F114" i="100"/>
  <c r="C114" i="100"/>
  <c r="G113" i="100"/>
  <c r="F113" i="100"/>
  <c r="H113" i="100" s="1"/>
  <c r="C113" i="100"/>
  <c r="G109" i="100"/>
  <c r="F109" i="100"/>
  <c r="H109" i="100" s="1"/>
  <c r="C109" i="100"/>
  <c r="G108" i="100"/>
  <c r="F108" i="100"/>
  <c r="H108" i="100" s="1"/>
  <c r="C108" i="100"/>
  <c r="H107" i="100"/>
  <c r="G107" i="100"/>
  <c r="F107" i="100"/>
  <c r="C107" i="100"/>
  <c r="G106" i="100"/>
  <c r="F106" i="100"/>
  <c r="H106" i="100" s="1"/>
  <c r="C106" i="100"/>
  <c r="G105" i="100"/>
  <c r="F105" i="100"/>
  <c r="H105" i="100" s="1"/>
  <c r="C105" i="100"/>
  <c r="H104" i="100"/>
  <c r="G104" i="100"/>
  <c r="F104" i="100"/>
  <c r="C104" i="100"/>
  <c r="G103" i="100"/>
  <c r="F103" i="100"/>
  <c r="H103" i="100" s="1"/>
  <c r="C103" i="100"/>
  <c r="G102" i="100"/>
  <c r="F102" i="100"/>
  <c r="H102" i="100" s="1"/>
  <c r="C102" i="100"/>
  <c r="H101" i="100"/>
  <c r="G101" i="100"/>
  <c r="F101" i="100"/>
  <c r="C101" i="100"/>
  <c r="F100" i="100"/>
  <c r="H100" i="100" s="1"/>
  <c r="C100" i="100"/>
  <c r="G99" i="100"/>
  <c r="F99" i="100"/>
  <c r="H99" i="100" s="1"/>
  <c r="C99" i="100"/>
  <c r="H98" i="100"/>
  <c r="G98" i="100"/>
  <c r="F98" i="100"/>
  <c r="C98" i="100"/>
  <c r="G97" i="100"/>
  <c r="F97" i="100"/>
  <c r="H97" i="100" s="1"/>
  <c r="C97" i="100"/>
  <c r="G96" i="100"/>
  <c r="F96" i="100"/>
  <c r="H96" i="100" s="1"/>
  <c r="C96" i="100"/>
  <c r="H95" i="100"/>
  <c r="G95" i="100"/>
  <c r="F95" i="100"/>
  <c r="C95" i="100"/>
  <c r="G94" i="100"/>
  <c r="F94" i="100"/>
  <c r="H94" i="100" s="1"/>
  <c r="C94" i="100"/>
  <c r="G93" i="100"/>
  <c r="F93" i="100"/>
  <c r="H93" i="100" s="1"/>
  <c r="C93" i="100"/>
  <c r="H92" i="100"/>
  <c r="G92" i="100"/>
  <c r="F92" i="100"/>
  <c r="C92" i="100"/>
  <c r="G91" i="100"/>
  <c r="F91" i="100"/>
  <c r="H91" i="100" s="1"/>
  <c r="C91" i="100"/>
  <c r="G90" i="100"/>
  <c r="F90" i="100"/>
  <c r="H90" i="100" s="1"/>
  <c r="C90" i="100"/>
  <c r="H88" i="100"/>
  <c r="G88" i="100"/>
  <c r="F88" i="100"/>
  <c r="C88" i="100"/>
  <c r="G87" i="100"/>
  <c r="H87" i="100" s="1"/>
  <c r="F87" i="100"/>
  <c r="G86" i="100"/>
  <c r="F86" i="100"/>
  <c r="H86" i="100" s="1"/>
  <c r="C86" i="100"/>
  <c r="H85" i="100"/>
  <c r="G85" i="100"/>
  <c r="F85" i="100"/>
  <c r="C85" i="100"/>
  <c r="G84" i="100"/>
  <c r="F84" i="100"/>
  <c r="H84" i="100" s="1"/>
  <c r="C84" i="100"/>
  <c r="G83" i="100"/>
  <c r="F83" i="100"/>
  <c r="H83" i="100" s="1"/>
  <c r="C83" i="100"/>
  <c r="H82" i="100"/>
  <c r="G82" i="100"/>
  <c r="F82" i="100"/>
  <c r="C82" i="100"/>
  <c r="G81" i="100"/>
  <c r="F81" i="100"/>
  <c r="H81" i="100" s="1"/>
  <c r="C81" i="100"/>
  <c r="G80" i="100"/>
  <c r="F80" i="100"/>
  <c r="H80" i="100" s="1"/>
  <c r="C80" i="100"/>
  <c r="H79" i="100"/>
  <c r="F79" i="100"/>
  <c r="C79" i="100"/>
  <c r="G78" i="100"/>
  <c r="F78" i="100"/>
  <c r="H78" i="100" s="1"/>
  <c r="C78" i="100"/>
  <c r="H77" i="100"/>
  <c r="G77" i="100"/>
  <c r="F77" i="100"/>
  <c r="C77" i="100"/>
  <c r="G76" i="100"/>
  <c r="H76" i="100" s="1"/>
  <c r="F76" i="100"/>
  <c r="C76" i="100"/>
  <c r="G75" i="100"/>
  <c r="F75" i="100"/>
  <c r="H75" i="100" s="1"/>
  <c r="C75" i="100"/>
  <c r="H74" i="100"/>
  <c r="G74" i="100"/>
  <c r="F74" i="100"/>
  <c r="C74" i="100"/>
  <c r="G73" i="100"/>
  <c r="H73" i="100" s="1"/>
  <c r="F73" i="100"/>
  <c r="C73" i="100"/>
  <c r="G72" i="100"/>
  <c r="F72" i="100"/>
  <c r="H72" i="100" s="1"/>
  <c r="C72" i="100"/>
  <c r="H71" i="100"/>
  <c r="G71" i="100"/>
  <c r="F71" i="100"/>
  <c r="C71" i="100"/>
  <c r="G70" i="100"/>
  <c r="H70" i="100" s="1"/>
  <c r="F70" i="100"/>
  <c r="C70" i="100"/>
  <c r="G69" i="100"/>
  <c r="F69" i="100"/>
  <c r="H69" i="100" s="1"/>
  <c r="C69" i="100"/>
  <c r="G67" i="100"/>
  <c r="F67" i="100"/>
  <c r="H67" i="100" s="1"/>
  <c r="C67" i="100"/>
  <c r="H66" i="100"/>
  <c r="G66" i="100"/>
  <c r="F66" i="100"/>
  <c r="C66" i="100"/>
  <c r="G65" i="100"/>
  <c r="F65" i="100"/>
  <c r="H65" i="100" s="1"/>
  <c r="C65" i="100"/>
  <c r="G64" i="100"/>
  <c r="F64" i="100"/>
  <c r="H64" i="100" s="1"/>
  <c r="C64" i="100"/>
  <c r="H63" i="100"/>
  <c r="G63" i="100"/>
  <c r="F63" i="100"/>
  <c r="C63" i="100"/>
  <c r="G62" i="100"/>
  <c r="F62" i="100"/>
  <c r="H62" i="100" s="1"/>
  <c r="C62" i="100"/>
  <c r="G61" i="100"/>
  <c r="F61" i="100"/>
  <c r="H61" i="100" s="1"/>
  <c r="C61" i="100"/>
  <c r="H60" i="100"/>
  <c r="G60" i="100"/>
  <c r="F60" i="100"/>
  <c r="C60" i="100"/>
  <c r="G59" i="100"/>
  <c r="F59" i="100"/>
  <c r="H59" i="100" s="1"/>
  <c r="C59" i="100"/>
  <c r="H58" i="100"/>
  <c r="F58" i="100"/>
  <c r="C58" i="100"/>
  <c r="G57" i="100"/>
  <c r="H57" i="100" s="1"/>
  <c r="F57" i="100"/>
  <c r="C57" i="100"/>
  <c r="G56" i="100"/>
  <c r="F56" i="100"/>
  <c r="H56" i="100" s="1"/>
  <c r="C56" i="100"/>
  <c r="H55" i="100"/>
  <c r="G55" i="100"/>
  <c r="F55" i="100"/>
  <c r="C55" i="100"/>
  <c r="G54" i="100"/>
  <c r="H54" i="100" s="1"/>
  <c r="F54" i="100"/>
  <c r="C54" i="100"/>
  <c r="G53" i="100"/>
  <c r="F53" i="100"/>
  <c r="H53" i="100" s="1"/>
  <c r="C53" i="100"/>
  <c r="H52" i="100"/>
  <c r="G52" i="100"/>
  <c r="F52" i="100"/>
  <c r="C52" i="100"/>
  <c r="G51" i="100"/>
  <c r="H51" i="100" s="1"/>
  <c r="F51" i="100"/>
  <c r="C51" i="100"/>
  <c r="G50" i="100"/>
  <c r="F50" i="100"/>
  <c r="H50" i="100" s="1"/>
  <c r="C50" i="100"/>
  <c r="H49" i="100"/>
  <c r="G49" i="100"/>
  <c r="F49" i="100"/>
  <c r="C49" i="100"/>
  <c r="G48" i="100"/>
  <c r="H48" i="100" s="1"/>
  <c r="F48" i="100"/>
  <c r="C48" i="100"/>
  <c r="G46" i="100"/>
  <c r="H46" i="100" s="1"/>
  <c r="H45" i="100"/>
  <c r="G45" i="100"/>
  <c r="H44" i="100"/>
  <c r="G44" i="100"/>
  <c r="G43" i="100"/>
  <c r="H43" i="100" s="1"/>
  <c r="H42" i="100"/>
  <c r="G42" i="100"/>
  <c r="H41" i="100"/>
  <c r="G41" i="100"/>
  <c r="G40" i="100"/>
  <c r="H40" i="100" s="1"/>
  <c r="H39" i="100"/>
  <c r="G39" i="100"/>
  <c r="H38" i="100"/>
  <c r="G38" i="100"/>
  <c r="G37" i="100"/>
  <c r="H37" i="100" s="1"/>
  <c r="H35" i="100"/>
  <c r="H34" i="100"/>
  <c r="H33" i="100"/>
  <c r="H32" i="100"/>
  <c r="H31" i="100"/>
  <c r="H30" i="100"/>
  <c r="H25" i="100" s="1"/>
  <c r="H542" i="100" s="1"/>
  <c r="H29" i="100"/>
  <c r="H28" i="100"/>
  <c r="H27" i="100"/>
  <c r="H26" i="100"/>
  <c r="H24" i="100"/>
  <c r="H23" i="100"/>
  <c r="H22" i="100"/>
  <c r="H21" i="100"/>
  <c r="H20" i="100"/>
  <c r="H19" i="100"/>
  <c r="H18" i="100"/>
  <c r="H14" i="100" s="1"/>
  <c r="H17" i="100"/>
  <c r="H16" i="100"/>
  <c r="H15" i="100"/>
  <c r="H591" i="99"/>
  <c r="H590" i="99"/>
  <c r="H584" i="99"/>
  <c r="H583" i="99"/>
  <c r="H564" i="99"/>
  <c r="H560" i="99"/>
  <c r="H559" i="99"/>
  <c r="H556" i="99"/>
  <c r="H555" i="99" s="1"/>
  <c r="H554" i="99"/>
  <c r="H553" i="99"/>
  <c r="H498" i="99"/>
  <c r="H497" i="99"/>
  <c r="H496" i="99"/>
  <c r="H495" i="99"/>
  <c r="H494" i="99"/>
  <c r="H493" i="99"/>
  <c r="H492" i="99"/>
  <c r="H491" i="99"/>
  <c r="H490" i="99"/>
  <c r="H488" i="99" s="1"/>
  <c r="H598" i="99" s="1"/>
  <c r="H489" i="99"/>
  <c r="H487" i="99"/>
  <c r="H486" i="99"/>
  <c r="H485" i="99"/>
  <c r="H484" i="99"/>
  <c r="H483" i="99"/>
  <c r="H482" i="99"/>
  <c r="H481" i="99"/>
  <c r="H480" i="99"/>
  <c r="H479" i="99"/>
  <c r="H475" i="99"/>
  <c r="H474" i="99"/>
  <c r="H473" i="99"/>
  <c r="H472" i="99"/>
  <c r="H471" i="99"/>
  <c r="H470" i="99"/>
  <c r="H469" i="99"/>
  <c r="H468" i="99"/>
  <c r="H467" i="99"/>
  <c r="H465" i="99" s="1"/>
  <c r="H595" i="99" s="1"/>
  <c r="H594" i="99" s="1"/>
  <c r="H466" i="99"/>
  <c r="H462" i="99"/>
  <c r="H461" i="99"/>
  <c r="H460" i="99"/>
  <c r="H459" i="99"/>
  <c r="H458" i="99"/>
  <c r="H457" i="99"/>
  <c r="H456" i="99"/>
  <c r="H455" i="99"/>
  <c r="H453" i="99"/>
  <c r="G453" i="99"/>
  <c r="G478" i="99" s="1"/>
  <c r="H478" i="99" s="1"/>
  <c r="H477" i="99" s="1"/>
  <c r="H451" i="99"/>
  <c r="H450" i="99"/>
  <c r="H449" i="99"/>
  <c r="H448" i="99"/>
  <c r="H447" i="99"/>
  <c r="H446" i="99"/>
  <c r="H445" i="99"/>
  <c r="H444" i="99"/>
  <c r="G443" i="99"/>
  <c r="H443" i="99" s="1"/>
  <c r="H441" i="99" s="1"/>
  <c r="H589" i="99" s="1"/>
  <c r="H442" i="99"/>
  <c r="G442" i="99"/>
  <c r="H440" i="99"/>
  <c r="H439" i="99"/>
  <c r="H438" i="99"/>
  <c r="H437" i="99"/>
  <c r="H436" i="99"/>
  <c r="H435" i="99"/>
  <c r="H434" i="99"/>
  <c r="H433" i="99"/>
  <c r="H432" i="99"/>
  <c r="H431" i="99"/>
  <c r="H428" i="99"/>
  <c r="H427" i="99"/>
  <c r="H425" i="99"/>
  <c r="H424" i="99"/>
  <c r="H423" i="99"/>
  <c r="H422" i="99"/>
  <c r="H421" i="99"/>
  <c r="H420" i="99"/>
  <c r="H419" i="99"/>
  <c r="H418" i="99" s="1"/>
  <c r="H417" i="99"/>
  <c r="H416" i="99"/>
  <c r="H415" i="99"/>
  <c r="H414" i="99"/>
  <c r="H413" i="99"/>
  <c r="H412" i="99"/>
  <c r="H411" i="99"/>
  <c r="H410" i="99"/>
  <c r="H409" i="99"/>
  <c r="G408" i="99"/>
  <c r="G454" i="99" s="1"/>
  <c r="H454" i="99" s="1"/>
  <c r="G404" i="99"/>
  <c r="F404" i="99"/>
  <c r="H404" i="99" s="1"/>
  <c r="C404" i="99"/>
  <c r="G403" i="99"/>
  <c r="H403" i="99" s="1"/>
  <c r="F403" i="99"/>
  <c r="C403" i="99"/>
  <c r="H402" i="99"/>
  <c r="G402" i="99"/>
  <c r="F402" i="99"/>
  <c r="C402" i="99"/>
  <c r="G401" i="99"/>
  <c r="F401" i="99"/>
  <c r="H401" i="99" s="1"/>
  <c r="C401" i="99"/>
  <c r="G400" i="99"/>
  <c r="H400" i="99" s="1"/>
  <c r="F400" i="99"/>
  <c r="C400" i="99"/>
  <c r="H399" i="99"/>
  <c r="G399" i="99"/>
  <c r="F399" i="99"/>
  <c r="C399" i="99"/>
  <c r="G398" i="99"/>
  <c r="F398" i="99"/>
  <c r="H398" i="99" s="1"/>
  <c r="C398" i="99"/>
  <c r="G397" i="99"/>
  <c r="H397" i="99" s="1"/>
  <c r="F397" i="99"/>
  <c r="C397" i="99"/>
  <c r="H396" i="99"/>
  <c r="G396" i="99"/>
  <c r="F396" i="99"/>
  <c r="C396" i="99"/>
  <c r="F395" i="99"/>
  <c r="H395" i="99" s="1"/>
  <c r="C395" i="99"/>
  <c r="H394" i="99"/>
  <c r="F394" i="99"/>
  <c r="C394" i="99"/>
  <c r="F393" i="99"/>
  <c r="H393" i="99" s="1"/>
  <c r="C393" i="99"/>
  <c r="H392" i="99"/>
  <c r="F392" i="99"/>
  <c r="C392" i="99"/>
  <c r="F391" i="99"/>
  <c r="H391" i="99" s="1"/>
  <c r="C391" i="99"/>
  <c r="H390" i="99"/>
  <c r="F390" i="99"/>
  <c r="C390" i="99"/>
  <c r="F389" i="99"/>
  <c r="H389" i="99" s="1"/>
  <c r="C389" i="99"/>
  <c r="H388" i="99"/>
  <c r="F388" i="99"/>
  <c r="C388" i="99"/>
  <c r="F387" i="99"/>
  <c r="H387" i="99" s="1"/>
  <c r="C387" i="99"/>
  <c r="H386" i="99"/>
  <c r="F386" i="99"/>
  <c r="C386" i="99"/>
  <c r="F385" i="99"/>
  <c r="H385" i="99" s="1"/>
  <c r="C385" i="99"/>
  <c r="G383" i="99"/>
  <c r="H383" i="99" s="1"/>
  <c r="F383" i="99"/>
  <c r="C383" i="99"/>
  <c r="H382" i="99"/>
  <c r="G382" i="99"/>
  <c r="F382" i="99"/>
  <c r="C382" i="99"/>
  <c r="G381" i="99"/>
  <c r="F381" i="99"/>
  <c r="H381" i="99" s="1"/>
  <c r="C381" i="99"/>
  <c r="G380" i="99"/>
  <c r="H380" i="99" s="1"/>
  <c r="F380" i="99"/>
  <c r="C380" i="99"/>
  <c r="H379" i="99"/>
  <c r="G379" i="99"/>
  <c r="F379" i="99"/>
  <c r="C379" i="99"/>
  <c r="G378" i="99"/>
  <c r="F378" i="99"/>
  <c r="H378" i="99" s="1"/>
  <c r="C378" i="99"/>
  <c r="G377" i="99"/>
  <c r="H377" i="99" s="1"/>
  <c r="F377" i="99"/>
  <c r="C377" i="99"/>
  <c r="H376" i="99"/>
  <c r="G376" i="99"/>
  <c r="F376" i="99"/>
  <c r="C376" i="99"/>
  <c r="G375" i="99"/>
  <c r="F375" i="99"/>
  <c r="H375" i="99" s="1"/>
  <c r="C375" i="99"/>
  <c r="G374" i="99"/>
  <c r="H374" i="99" s="1"/>
  <c r="F374" i="99"/>
  <c r="C374" i="99"/>
  <c r="H373" i="99"/>
  <c r="G373" i="99"/>
  <c r="F373" i="99"/>
  <c r="C373" i="99"/>
  <c r="G372" i="99"/>
  <c r="F372" i="99"/>
  <c r="H372" i="99" s="1"/>
  <c r="C372" i="99"/>
  <c r="G371" i="99"/>
  <c r="H371" i="99" s="1"/>
  <c r="F371" i="99"/>
  <c r="C371" i="99"/>
  <c r="H370" i="99"/>
  <c r="G370" i="99"/>
  <c r="F370" i="99"/>
  <c r="C370" i="99"/>
  <c r="G369" i="99"/>
  <c r="F369" i="99"/>
  <c r="H369" i="99" s="1"/>
  <c r="C369" i="99"/>
  <c r="G368" i="99"/>
  <c r="H368" i="99" s="1"/>
  <c r="F368" i="99"/>
  <c r="C368" i="99"/>
  <c r="H367" i="99"/>
  <c r="G367" i="99"/>
  <c r="F367" i="99"/>
  <c r="C367" i="99"/>
  <c r="G366" i="99"/>
  <c r="F366" i="99"/>
  <c r="H366" i="99" s="1"/>
  <c r="C366" i="99"/>
  <c r="G365" i="99"/>
  <c r="H365" i="99" s="1"/>
  <c r="F365" i="99"/>
  <c r="C365" i="99"/>
  <c r="H364" i="99"/>
  <c r="G364" i="99"/>
  <c r="F364" i="99"/>
  <c r="C364" i="99"/>
  <c r="G360" i="99"/>
  <c r="F360" i="99"/>
  <c r="H360" i="99" s="1"/>
  <c r="C360" i="99"/>
  <c r="G359" i="99"/>
  <c r="F359" i="99"/>
  <c r="H359" i="99" s="1"/>
  <c r="C359" i="99"/>
  <c r="H358" i="99"/>
  <c r="G358" i="99"/>
  <c r="F358" i="99"/>
  <c r="C358" i="99"/>
  <c r="G357" i="99"/>
  <c r="F357" i="99"/>
  <c r="H357" i="99" s="1"/>
  <c r="C357" i="99"/>
  <c r="G356" i="99"/>
  <c r="F356" i="99"/>
  <c r="H356" i="99" s="1"/>
  <c r="C356" i="99"/>
  <c r="H355" i="99"/>
  <c r="G355" i="99"/>
  <c r="F355" i="99"/>
  <c r="C355" i="99"/>
  <c r="G354" i="99"/>
  <c r="F354" i="99"/>
  <c r="H354" i="99" s="1"/>
  <c r="C354" i="99"/>
  <c r="G353" i="99"/>
  <c r="F353" i="99"/>
  <c r="H353" i="99" s="1"/>
  <c r="C353" i="99"/>
  <c r="H352" i="99"/>
  <c r="G352" i="99"/>
  <c r="F352" i="99"/>
  <c r="C352" i="99"/>
  <c r="F351" i="99"/>
  <c r="H351" i="99" s="1"/>
  <c r="C351" i="99"/>
  <c r="F350" i="99"/>
  <c r="H350" i="99" s="1"/>
  <c r="C350" i="99"/>
  <c r="H349" i="99"/>
  <c r="F349" i="99"/>
  <c r="C349" i="99"/>
  <c r="F348" i="99"/>
  <c r="H348" i="99" s="1"/>
  <c r="C348" i="99"/>
  <c r="F347" i="99"/>
  <c r="H347" i="99" s="1"/>
  <c r="C347" i="99"/>
  <c r="H346" i="99"/>
  <c r="F346" i="99"/>
  <c r="C346" i="99"/>
  <c r="F345" i="99"/>
  <c r="H345" i="99" s="1"/>
  <c r="C345" i="99"/>
  <c r="F344" i="99"/>
  <c r="H344" i="99" s="1"/>
  <c r="C344" i="99"/>
  <c r="H343" i="99"/>
  <c r="F343" i="99"/>
  <c r="C343" i="99"/>
  <c r="F342" i="99"/>
  <c r="H342" i="99" s="1"/>
  <c r="C342" i="99"/>
  <c r="F341" i="99"/>
  <c r="H341" i="99" s="1"/>
  <c r="C341" i="99"/>
  <c r="G339" i="99"/>
  <c r="F339" i="99"/>
  <c r="H339" i="99" s="1"/>
  <c r="C339" i="99"/>
  <c r="G338" i="99"/>
  <c r="H338" i="99" s="1"/>
  <c r="F338" i="99"/>
  <c r="C338" i="99"/>
  <c r="H337" i="99"/>
  <c r="G337" i="99"/>
  <c r="F337" i="99"/>
  <c r="C337" i="99"/>
  <c r="G336" i="99"/>
  <c r="F336" i="99"/>
  <c r="H336" i="99" s="1"/>
  <c r="C336" i="99"/>
  <c r="G335" i="99"/>
  <c r="H335" i="99" s="1"/>
  <c r="F335" i="99"/>
  <c r="C335" i="99"/>
  <c r="H334" i="99"/>
  <c r="G334" i="99"/>
  <c r="F334" i="99"/>
  <c r="C334" i="99"/>
  <c r="G333" i="99"/>
  <c r="F333" i="99"/>
  <c r="H333" i="99" s="1"/>
  <c r="C333" i="99"/>
  <c r="G332" i="99"/>
  <c r="H332" i="99" s="1"/>
  <c r="F332" i="99"/>
  <c r="C332" i="99"/>
  <c r="H331" i="99"/>
  <c r="G331" i="99"/>
  <c r="F331" i="99"/>
  <c r="C331" i="99"/>
  <c r="F330" i="99"/>
  <c r="H330" i="99" s="1"/>
  <c r="C330" i="99"/>
  <c r="H329" i="99"/>
  <c r="F329" i="99"/>
  <c r="C329" i="99"/>
  <c r="F328" i="99"/>
  <c r="H328" i="99" s="1"/>
  <c r="C328" i="99"/>
  <c r="H327" i="99"/>
  <c r="F327" i="99"/>
  <c r="C327" i="99"/>
  <c r="F326" i="99"/>
  <c r="H326" i="99" s="1"/>
  <c r="C326" i="99"/>
  <c r="H325" i="99"/>
  <c r="F325" i="99"/>
  <c r="C325" i="99"/>
  <c r="F324" i="99"/>
  <c r="H324" i="99" s="1"/>
  <c r="C324" i="99"/>
  <c r="H323" i="99"/>
  <c r="F323" i="99"/>
  <c r="C323" i="99"/>
  <c r="F322" i="99"/>
  <c r="H322" i="99" s="1"/>
  <c r="C322" i="99"/>
  <c r="H321" i="99"/>
  <c r="F321" i="99"/>
  <c r="C321" i="99"/>
  <c r="F320" i="99"/>
  <c r="H320" i="99" s="1"/>
  <c r="C320" i="99"/>
  <c r="G318" i="99"/>
  <c r="H318" i="99" s="1"/>
  <c r="F318" i="99"/>
  <c r="C318" i="99"/>
  <c r="H317" i="99"/>
  <c r="G317" i="99"/>
  <c r="F317" i="99"/>
  <c r="C317" i="99"/>
  <c r="G316" i="99"/>
  <c r="F316" i="99"/>
  <c r="H316" i="99" s="1"/>
  <c r="C316" i="99"/>
  <c r="G315" i="99"/>
  <c r="H315" i="99" s="1"/>
  <c r="F315" i="99"/>
  <c r="C315" i="99"/>
  <c r="H314" i="99"/>
  <c r="G314" i="99"/>
  <c r="F314" i="99"/>
  <c r="C314" i="99"/>
  <c r="G313" i="99"/>
  <c r="F313" i="99"/>
  <c r="H313" i="99" s="1"/>
  <c r="C313" i="99"/>
  <c r="G312" i="99"/>
  <c r="H312" i="99" s="1"/>
  <c r="F312" i="99"/>
  <c r="C312" i="99"/>
  <c r="H311" i="99"/>
  <c r="G311" i="99"/>
  <c r="F311" i="99"/>
  <c r="C311" i="99"/>
  <c r="G310" i="99"/>
  <c r="F310" i="99"/>
  <c r="H310" i="99" s="1"/>
  <c r="C310" i="99"/>
  <c r="F309" i="99"/>
  <c r="H309" i="99" s="1"/>
  <c r="C309" i="99"/>
  <c r="F308" i="99"/>
  <c r="H308" i="99" s="1"/>
  <c r="C308" i="99"/>
  <c r="F307" i="99"/>
  <c r="H307" i="99" s="1"/>
  <c r="C307" i="99"/>
  <c r="F306" i="99"/>
  <c r="H306" i="99" s="1"/>
  <c r="C306" i="99"/>
  <c r="F305" i="99"/>
  <c r="H305" i="99" s="1"/>
  <c r="C305" i="99"/>
  <c r="F304" i="99"/>
  <c r="H304" i="99" s="1"/>
  <c r="C304" i="99"/>
  <c r="F303" i="99"/>
  <c r="H303" i="99" s="1"/>
  <c r="C303" i="99"/>
  <c r="F302" i="99"/>
  <c r="H302" i="99" s="1"/>
  <c r="C302" i="99"/>
  <c r="F301" i="99"/>
  <c r="H301" i="99" s="1"/>
  <c r="C301" i="99"/>
  <c r="F300" i="99"/>
  <c r="H300" i="99" s="1"/>
  <c r="C300" i="99"/>
  <c r="F299" i="99"/>
  <c r="H299" i="99" s="1"/>
  <c r="C299" i="99"/>
  <c r="H297" i="99"/>
  <c r="G297" i="99"/>
  <c r="G296" i="99"/>
  <c r="H296" i="99" s="1"/>
  <c r="G295" i="99"/>
  <c r="H295" i="99" s="1"/>
  <c r="H294" i="99"/>
  <c r="G294" i="99"/>
  <c r="G293" i="99"/>
  <c r="H293" i="99" s="1"/>
  <c r="G292" i="99"/>
  <c r="H292" i="99" s="1"/>
  <c r="H291" i="99"/>
  <c r="G291" i="99"/>
  <c r="G290" i="99"/>
  <c r="H290" i="99" s="1"/>
  <c r="G289" i="99"/>
  <c r="H289" i="99" s="1"/>
  <c r="H288" i="99"/>
  <c r="G288" i="99"/>
  <c r="H286" i="99"/>
  <c r="H285" i="99"/>
  <c r="H284" i="99"/>
  <c r="H283" i="99"/>
  <c r="H282" i="99"/>
  <c r="H281" i="99"/>
  <c r="H280" i="99"/>
  <c r="H279" i="99"/>
  <c r="H278" i="99"/>
  <c r="H277" i="99"/>
  <c r="H276" i="99" s="1"/>
  <c r="H572" i="99" s="1"/>
  <c r="H275" i="99"/>
  <c r="H274" i="99"/>
  <c r="H273" i="99"/>
  <c r="H272" i="99"/>
  <c r="H271" i="99"/>
  <c r="H270" i="99"/>
  <c r="H269" i="99"/>
  <c r="H268" i="99"/>
  <c r="H265" i="99" s="1"/>
  <c r="H267" i="99"/>
  <c r="H266" i="99"/>
  <c r="H259" i="99"/>
  <c r="H258" i="99"/>
  <c r="H257" i="99"/>
  <c r="H256" i="99"/>
  <c r="H255" i="99"/>
  <c r="H254" i="99"/>
  <c r="H253" i="99"/>
  <c r="H252" i="99"/>
  <c r="H251" i="99"/>
  <c r="H250" i="99"/>
  <c r="H249" i="99" s="1"/>
  <c r="H248" i="99"/>
  <c r="H247" i="99"/>
  <c r="H246" i="99"/>
  <c r="H245" i="99"/>
  <c r="H244" i="99"/>
  <c r="H243" i="99"/>
  <c r="H242" i="99"/>
  <c r="H241" i="99"/>
  <c r="H240" i="99"/>
  <c r="H239" i="99"/>
  <c r="H238" i="99" s="1"/>
  <c r="H237" i="99" s="1"/>
  <c r="H236" i="99"/>
  <c r="H235" i="99"/>
  <c r="H234" i="99"/>
  <c r="H233" i="99"/>
  <c r="H232" i="99"/>
  <c r="H231" i="99"/>
  <c r="H230" i="99"/>
  <c r="H229" i="99"/>
  <c r="H228" i="99"/>
  <c r="H227" i="99"/>
  <c r="H226" i="99" s="1"/>
  <c r="H225" i="99" s="1"/>
  <c r="H223" i="99"/>
  <c r="H222" i="99"/>
  <c r="H221" i="99"/>
  <c r="H220" i="99"/>
  <c r="H219" i="99"/>
  <c r="H218" i="99"/>
  <c r="H217" i="99"/>
  <c r="H216" i="99"/>
  <c r="H215" i="99"/>
  <c r="H214" i="99"/>
  <c r="H213" i="99" s="1"/>
  <c r="H561" i="99" s="1"/>
  <c r="H212" i="99"/>
  <c r="H211" i="99"/>
  <c r="H210" i="99"/>
  <c r="H209" i="99"/>
  <c r="H208" i="99"/>
  <c r="H207" i="99"/>
  <c r="H206" i="99"/>
  <c r="H205" i="99"/>
  <c r="H204" i="99"/>
  <c r="H203" i="99"/>
  <c r="H202" i="99" s="1"/>
  <c r="H200" i="99"/>
  <c r="H199" i="99"/>
  <c r="H198" i="99"/>
  <c r="H197" i="99"/>
  <c r="H196" i="99"/>
  <c r="H195" i="99"/>
  <c r="H194" i="99"/>
  <c r="H193" i="99"/>
  <c r="H192" i="99"/>
  <c r="H191" i="99"/>
  <c r="H190" i="99" s="1"/>
  <c r="H189" i="99"/>
  <c r="H188" i="99"/>
  <c r="H187" i="99"/>
  <c r="H186" i="99"/>
  <c r="H185" i="99"/>
  <c r="H184" i="99"/>
  <c r="H183" i="99"/>
  <c r="H182" i="99"/>
  <c r="H179" i="99" s="1"/>
  <c r="H178" i="99" s="1"/>
  <c r="H181" i="99"/>
  <c r="H180" i="99"/>
  <c r="H177" i="99"/>
  <c r="H167" i="99"/>
  <c r="H155" i="99" s="1"/>
  <c r="H166" i="99"/>
  <c r="H156" i="99"/>
  <c r="G153" i="99"/>
  <c r="H153" i="99" s="1"/>
  <c r="F153" i="99"/>
  <c r="C153" i="99"/>
  <c r="H152" i="99"/>
  <c r="G152" i="99"/>
  <c r="F152" i="99"/>
  <c r="C152" i="99"/>
  <c r="G151" i="99"/>
  <c r="F151" i="99"/>
  <c r="H151" i="99" s="1"/>
  <c r="C151" i="99"/>
  <c r="G150" i="99"/>
  <c r="H150" i="99" s="1"/>
  <c r="F150" i="99"/>
  <c r="C150" i="99"/>
  <c r="H149" i="99"/>
  <c r="G149" i="99"/>
  <c r="F149" i="99"/>
  <c r="C149" i="99"/>
  <c r="G148" i="99"/>
  <c r="F148" i="99"/>
  <c r="H148" i="99" s="1"/>
  <c r="C148" i="99"/>
  <c r="G147" i="99"/>
  <c r="H147" i="99" s="1"/>
  <c r="F147" i="99"/>
  <c r="C147" i="99"/>
  <c r="H146" i="99"/>
  <c r="G146" i="99"/>
  <c r="F146" i="99"/>
  <c r="C146" i="99"/>
  <c r="G145" i="99"/>
  <c r="F145" i="99"/>
  <c r="H145" i="99" s="1"/>
  <c r="C145" i="99"/>
  <c r="F144" i="99"/>
  <c r="H144" i="99" s="1"/>
  <c r="C144" i="99"/>
  <c r="G143" i="99"/>
  <c r="F143" i="99"/>
  <c r="H143" i="99" s="1"/>
  <c r="C143" i="99"/>
  <c r="H142" i="99"/>
  <c r="G142" i="99"/>
  <c r="F142" i="99"/>
  <c r="C142" i="99"/>
  <c r="G141" i="99"/>
  <c r="F141" i="99"/>
  <c r="H141" i="99" s="1"/>
  <c r="C141" i="99"/>
  <c r="G140" i="99"/>
  <c r="F140" i="99"/>
  <c r="H140" i="99" s="1"/>
  <c r="C140" i="99"/>
  <c r="H139" i="99"/>
  <c r="G139" i="99"/>
  <c r="F139" i="99"/>
  <c r="C139" i="99"/>
  <c r="G138" i="99"/>
  <c r="F138" i="99"/>
  <c r="H138" i="99" s="1"/>
  <c r="C138" i="99"/>
  <c r="G137" i="99"/>
  <c r="F137" i="99"/>
  <c r="H137" i="99" s="1"/>
  <c r="C137" i="99"/>
  <c r="H136" i="99"/>
  <c r="G136" i="99"/>
  <c r="F136" i="99"/>
  <c r="C136" i="99"/>
  <c r="G135" i="99"/>
  <c r="F135" i="99"/>
  <c r="H135" i="99" s="1"/>
  <c r="C135" i="99"/>
  <c r="G134" i="99"/>
  <c r="F134" i="99"/>
  <c r="H134" i="99" s="1"/>
  <c r="C134" i="99"/>
  <c r="G132" i="99"/>
  <c r="F132" i="99"/>
  <c r="H132" i="99" s="1"/>
  <c r="C132" i="99"/>
  <c r="G131" i="99"/>
  <c r="F131" i="99"/>
  <c r="H131" i="99" s="1"/>
  <c r="C131" i="99"/>
  <c r="H130" i="99"/>
  <c r="G130" i="99"/>
  <c r="F130" i="99"/>
  <c r="C130" i="99"/>
  <c r="G129" i="99"/>
  <c r="F129" i="99"/>
  <c r="H129" i="99" s="1"/>
  <c r="C129" i="99"/>
  <c r="G128" i="99"/>
  <c r="F128" i="99"/>
  <c r="H128" i="99" s="1"/>
  <c r="C128" i="99"/>
  <c r="H127" i="99"/>
  <c r="G127" i="99"/>
  <c r="F127" i="99"/>
  <c r="C127" i="99"/>
  <c r="G126" i="99"/>
  <c r="F126" i="99"/>
  <c r="H126" i="99" s="1"/>
  <c r="C126" i="99"/>
  <c r="G125" i="99"/>
  <c r="F125" i="99"/>
  <c r="H125" i="99" s="1"/>
  <c r="C125" i="99"/>
  <c r="H124" i="99"/>
  <c r="G124" i="99"/>
  <c r="F124" i="99"/>
  <c r="C124" i="99"/>
  <c r="G123" i="99"/>
  <c r="F123" i="99"/>
  <c r="H123" i="99" s="1"/>
  <c r="C123" i="99"/>
  <c r="G122" i="99"/>
  <c r="F122" i="99"/>
  <c r="H122" i="99" s="1"/>
  <c r="C122" i="99"/>
  <c r="H121" i="99"/>
  <c r="G121" i="99"/>
  <c r="F121" i="99"/>
  <c r="C121" i="99"/>
  <c r="G120" i="99"/>
  <c r="F120" i="99"/>
  <c r="H120" i="99" s="1"/>
  <c r="C120" i="99"/>
  <c r="G119" i="99"/>
  <c r="F119" i="99"/>
  <c r="H119" i="99" s="1"/>
  <c r="C119" i="99"/>
  <c r="H118" i="99"/>
  <c r="G118" i="99"/>
  <c r="F118" i="99"/>
  <c r="C118" i="99"/>
  <c r="G117" i="99"/>
  <c r="F117" i="99"/>
  <c r="H117" i="99" s="1"/>
  <c r="C117" i="99"/>
  <c r="G116" i="99"/>
  <c r="F116" i="99"/>
  <c r="H116" i="99" s="1"/>
  <c r="C116" i="99"/>
  <c r="H115" i="99"/>
  <c r="G115" i="99"/>
  <c r="F115" i="99"/>
  <c r="C115" i="99"/>
  <c r="G114" i="99"/>
  <c r="F114" i="99"/>
  <c r="H114" i="99" s="1"/>
  <c r="C114" i="99"/>
  <c r="G113" i="99"/>
  <c r="F113" i="99"/>
  <c r="H113" i="99" s="1"/>
  <c r="C113" i="99"/>
  <c r="H109" i="99"/>
  <c r="G109" i="99"/>
  <c r="F109" i="99"/>
  <c r="C109" i="99"/>
  <c r="G108" i="99"/>
  <c r="F108" i="99"/>
  <c r="H108" i="99" s="1"/>
  <c r="C108" i="99"/>
  <c r="G107" i="99"/>
  <c r="F107" i="99"/>
  <c r="H107" i="99" s="1"/>
  <c r="C107" i="99"/>
  <c r="H106" i="99"/>
  <c r="G106" i="99"/>
  <c r="F106" i="99"/>
  <c r="C106" i="99"/>
  <c r="G105" i="99"/>
  <c r="F105" i="99"/>
  <c r="H105" i="99" s="1"/>
  <c r="C105" i="99"/>
  <c r="G104" i="99"/>
  <c r="F104" i="99"/>
  <c r="H104" i="99" s="1"/>
  <c r="C104" i="99"/>
  <c r="H103" i="99"/>
  <c r="G103" i="99"/>
  <c r="F103" i="99"/>
  <c r="C103" i="99"/>
  <c r="G102" i="99"/>
  <c r="F102" i="99"/>
  <c r="H102" i="99" s="1"/>
  <c r="C102" i="99"/>
  <c r="G101" i="99"/>
  <c r="F101" i="99"/>
  <c r="H101" i="99" s="1"/>
  <c r="C101" i="99"/>
  <c r="H100" i="99"/>
  <c r="F100" i="99"/>
  <c r="C100" i="99"/>
  <c r="G99" i="99"/>
  <c r="F99" i="99"/>
  <c r="H99" i="99" s="1"/>
  <c r="C99" i="99"/>
  <c r="G98" i="99"/>
  <c r="F98" i="99"/>
  <c r="H98" i="99" s="1"/>
  <c r="C98" i="99"/>
  <c r="H97" i="99"/>
  <c r="G97" i="99"/>
  <c r="F97" i="99"/>
  <c r="C97" i="99"/>
  <c r="G96" i="99"/>
  <c r="F96" i="99"/>
  <c r="H96" i="99" s="1"/>
  <c r="C96" i="99"/>
  <c r="G95" i="99"/>
  <c r="F95" i="99"/>
  <c r="H95" i="99" s="1"/>
  <c r="C95" i="99"/>
  <c r="H94" i="99"/>
  <c r="G94" i="99"/>
  <c r="F94" i="99"/>
  <c r="C94" i="99"/>
  <c r="G93" i="99"/>
  <c r="F93" i="99"/>
  <c r="H93" i="99" s="1"/>
  <c r="C93" i="99"/>
  <c r="G92" i="99"/>
  <c r="F92" i="99"/>
  <c r="H92" i="99" s="1"/>
  <c r="C92" i="99"/>
  <c r="H91" i="99"/>
  <c r="G91" i="99"/>
  <c r="F91" i="99"/>
  <c r="C91" i="99"/>
  <c r="G90" i="99"/>
  <c r="F90" i="99"/>
  <c r="H90" i="99" s="1"/>
  <c r="C90" i="99"/>
  <c r="H88" i="99"/>
  <c r="G88" i="99"/>
  <c r="F88" i="99"/>
  <c r="C88" i="99"/>
  <c r="G87" i="99"/>
  <c r="F87" i="99"/>
  <c r="H87" i="99" s="1"/>
  <c r="G86" i="99"/>
  <c r="F86" i="99"/>
  <c r="H86" i="99" s="1"/>
  <c r="C86" i="99"/>
  <c r="G85" i="99"/>
  <c r="F85" i="99"/>
  <c r="H85" i="99" s="1"/>
  <c r="C85" i="99"/>
  <c r="H84" i="99"/>
  <c r="G84" i="99"/>
  <c r="F84" i="99"/>
  <c r="C84" i="99"/>
  <c r="G83" i="99"/>
  <c r="F83" i="99"/>
  <c r="H83" i="99" s="1"/>
  <c r="C83" i="99"/>
  <c r="G82" i="99"/>
  <c r="F82" i="99"/>
  <c r="H82" i="99" s="1"/>
  <c r="C82" i="99"/>
  <c r="H81" i="99"/>
  <c r="G81" i="99"/>
  <c r="F81" i="99"/>
  <c r="C81" i="99"/>
  <c r="G80" i="99"/>
  <c r="F80" i="99"/>
  <c r="H80" i="99" s="1"/>
  <c r="C80" i="99"/>
  <c r="F79" i="99"/>
  <c r="H79" i="99" s="1"/>
  <c r="C79" i="99"/>
  <c r="G78" i="99"/>
  <c r="H78" i="99" s="1"/>
  <c r="F78" i="99"/>
  <c r="C78" i="99"/>
  <c r="H77" i="99"/>
  <c r="G77" i="99"/>
  <c r="F77" i="99"/>
  <c r="C77" i="99"/>
  <c r="G76" i="99"/>
  <c r="F76" i="99"/>
  <c r="H76" i="99" s="1"/>
  <c r="C76" i="99"/>
  <c r="G75" i="99"/>
  <c r="H75" i="99" s="1"/>
  <c r="F75" i="99"/>
  <c r="C75" i="99"/>
  <c r="H74" i="99"/>
  <c r="G74" i="99"/>
  <c r="F74" i="99"/>
  <c r="C74" i="99"/>
  <c r="G73" i="99"/>
  <c r="F73" i="99"/>
  <c r="H73" i="99" s="1"/>
  <c r="C73" i="99"/>
  <c r="G72" i="99"/>
  <c r="H72" i="99" s="1"/>
  <c r="F72" i="99"/>
  <c r="C72" i="99"/>
  <c r="H71" i="99"/>
  <c r="G71" i="99"/>
  <c r="F71" i="99"/>
  <c r="C71" i="99"/>
  <c r="G70" i="99"/>
  <c r="F70" i="99"/>
  <c r="H70" i="99" s="1"/>
  <c r="C70" i="99"/>
  <c r="G69" i="99"/>
  <c r="H69" i="99" s="1"/>
  <c r="F69" i="99"/>
  <c r="C69" i="99"/>
  <c r="G67" i="99"/>
  <c r="F67" i="99"/>
  <c r="H67" i="99" s="1"/>
  <c r="C67" i="99"/>
  <c r="G66" i="99"/>
  <c r="F66" i="99"/>
  <c r="H66" i="99" s="1"/>
  <c r="C66" i="99"/>
  <c r="H65" i="99"/>
  <c r="G65" i="99"/>
  <c r="F65" i="99"/>
  <c r="C65" i="99"/>
  <c r="G64" i="99"/>
  <c r="F64" i="99"/>
  <c r="H64" i="99" s="1"/>
  <c r="C64" i="99"/>
  <c r="G63" i="99"/>
  <c r="F63" i="99"/>
  <c r="H63" i="99" s="1"/>
  <c r="C63" i="99"/>
  <c r="H62" i="99"/>
  <c r="G62" i="99"/>
  <c r="F62" i="99"/>
  <c r="C62" i="99"/>
  <c r="G61" i="99"/>
  <c r="F61" i="99"/>
  <c r="H61" i="99" s="1"/>
  <c r="C61" i="99"/>
  <c r="G60" i="99"/>
  <c r="F60" i="99"/>
  <c r="H60" i="99" s="1"/>
  <c r="C60" i="99"/>
  <c r="H59" i="99"/>
  <c r="G59" i="99"/>
  <c r="F59" i="99"/>
  <c r="C59" i="99"/>
  <c r="H58" i="99"/>
  <c r="F58" i="99"/>
  <c r="C58" i="99"/>
  <c r="G57" i="99"/>
  <c r="F57" i="99"/>
  <c r="H57" i="99" s="1"/>
  <c r="C57" i="99"/>
  <c r="G56" i="99"/>
  <c r="H56" i="99" s="1"/>
  <c r="F56" i="99"/>
  <c r="C56" i="99"/>
  <c r="H55" i="99"/>
  <c r="G55" i="99"/>
  <c r="F55" i="99"/>
  <c r="C55" i="99"/>
  <c r="G54" i="99"/>
  <c r="F54" i="99"/>
  <c r="H54" i="99" s="1"/>
  <c r="C54" i="99"/>
  <c r="G53" i="99"/>
  <c r="H53" i="99" s="1"/>
  <c r="F53" i="99"/>
  <c r="C53" i="99"/>
  <c r="H52" i="99"/>
  <c r="G52" i="99"/>
  <c r="F52" i="99"/>
  <c r="C52" i="99"/>
  <c r="G51" i="99"/>
  <c r="F51" i="99"/>
  <c r="H51" i="99" s="1"/>
  <c r="C51" i="99"/>
  <c r="G50" i="99"/>
  <c r="H50" i="99" s="1"/>
  <c r="F50" i="99"/>
  <c r="C50" i="99"/>
  <c r="H49" i="99"/>
  <c r="G49" i="99"/>
  <c r="F49" i="99"/>
  <c r="C49" i="99"/>
  <c r="G48" i="99"/>
  <c r="F48" i="99"/>
  <c r="H48" i="99" s="1"/>
  <c r="C48" i="99"/>
  <c r="H46" i="99"/>
  <c r="G46" i="99"/>
  <c r="G45" i="99"/>
  <c r="H45" i="99" s="1"/>
  <c r="H44" i="99"/>
  <c r="G44" i="99"/>
  <c r="H43" i="99"/>
  <c r="G43" i="99"/>
  <c r="G42" i="99"/>
  <c r="H42" i="99" s="1"/>
  <c r="H41" i="99"/>
  <c r="G41" i="99"/>
  <c r="H40" i="99"/>
  <c r="G40" i="99"/>
  <c r="G39" i="99"/>
  <c r="H39" i="99" s="1"/>
  <c r="H38" i="99"/>
  <c r="G38" i="99"/>
  <c r="H37" i="99"/>
  <c r="G37" i="99"/>
  <c r="H35" i="99"/>
  <c r="H34" i="99"/>
  <c r="H33" i="99"/>
  <c r="H32" i="99"/>
  <c r="H31" i="99"/>
  <c r="H30" i="99"/>
  <c r="H29" i="99"/>
  <c r="H28" i="99"/>
  <c r="H27" i="99"/>
  <c r="H26" i="99"/>
  <c r="H25" i="99" s="1"/>
  <c r="H542" i="99" s="1"/>
  <c r="H24" i="99"/>
  <c r="H23" i="99"/>
  <c r="H22" i="99"/>
  <c r="H21" i="99"/>
  <c r="H20" i="99"/>
  <c r="H14" i="99" s="1"/>
  <c r="H19" i="99"/>
  <c r="H18" i="99"/>
  <c r="H17" i="99"/>
  <c r="H16" i="99"/>
  <c r="H15" i="99"/>
  <c r="H591" i="98"/>
  <c r="H590" i="98"/>
  <c r="H584" i="98"/>
  <c r="H583" i="98"/>
  <c r="H564" i="98"/>
  <c r="H560" i="98"/>
  <c r="H559" i="98"/>
  <c r="H556" i="98"/>
  <c r="H555" i="98" s="1"/>
  <c r="H554" i="98"/>
  <c r="H553" i="98"/>
  <c r="H498" i="98"/>
  <c r="H497" i="98"/>
  <c r="H496" i="98"/>
  <c r="H495" i="98"/>
  <c r="H494" i="98"/>
  <c r="H493" i="98"/>
  <c r="H492" i="98"/>
  <c r="H491" i="98"/>
  <c r="H490" i="98"/>
  <c r="H488" i="98" s="1"/>
  <c r="H598" i="98" s="1"/>
  <c r="H489" i="98"/>
  <c r="H487" i="98"/>
  <c r="H486" i="98"/>
  <c r="H485" i="98"/>
  <c r="H484" i="98"/>
  <c r="H483" i="98"/>
  <c r="H482" i="98"/>
  <c r="H481" i="98"/>
  <c r="H480" i="98"/>
  <c r="H479" i="98"/>
  <c r="H478" i="98"/>
  <c r="H477" i="98" s="1"/>
  <c r="G478" i="98"/>
  <c r="H475" i="98"/>
  <c r="H474" i="98"/>
  <c r="H473" i="98"/>
  <c r="H472" i="98"/>
  <c r="H471" i="98"/>
  <c r="H470" i="98"/>
  <c r="H469" i="98"/>
  <c r="H468" i="98"/>
  <c r="H467" i="98"/>
  <c r="H465" i="98" s="1"/>
  <c r="H595" i="98" s="1"/>
  <c r="H594" i="98" s="1"/>
  <c r="H466" i="98"/>
  <c r="H462" i="98"/>
  <c r="H461" i="98"/>
  <c r="H460" i="98"/>
  <c r="H459" i="98"/>
  <c r="H458" i="98"/>
  <c r="H457" i="98"/>
  <c r="H456" i="98"/>
  <c r="H455" i="98"/>
  <c r="H452" i="98" s="1"/>
  <c r="H592" i="98" s="1"/>
  <c r="H454" i="98"/>
  <c r="H453" i="98"/>
  <c r="H451" i="98"/>
  <c r="H450" i="98"/>
  <c r="H449" i="98"/>
  <c r="H448" i="98"/>
  <c r="H447" i="98"/>
  <c r="H446" i="98"/>
  <c r="H445" i="98"/>
  <c r="H444" i="98"/>
  <c r="G442" i="98"/>
  <c r="G443" i="98" s="1"/>
  <c r="H443" i="98" s="1"/>
  <c r="H440" i="98"/>
  <c r="H439" i="98"/>
  <c r="H438" i="98"/>
  <c r="H437" i="98"/>
  <c r="H436" i="98"/>
  <c r="H435" i="98"/>
  <c r="H434" i="98"/>
  <c r="H433" i="98"/>
  <c r="H432" i="98"/>
  <c r="H431" i="98"/>
  <c r="H428" i="98"/>
  <c r="H427" i="98"/>
  <c r="H425" i="98"/>
  <c r="H424" i="98"/>
  <c r="H423" i="98"/>
  <c r="H422" i="98"/>
  <c r="H421" i="98"/>
  <c r="H420" i="98"/>
  <c r="H418" i="98" s="1"/>
  <c r="H419" i="98"/>
  <c r="H417" i="98"/>
  <c r="H416" i="98"/>
  <c r="H415" i="98"/>
  <c r="H414" i="98"/>
  <c r="H413" i="98"/>
  <c r="H412" i="98"/>
  <c r="H411" i="98"/>
  <c r="H410" i="98"/>
  <c r="H409" i="98"/>
  <c r="H408" i="98"/>
  <c r="H407" i="98" s="1"/>
  <c r="G404" i="98"/>
  <c r="F404" i="98"/>
  <c r="H404" i="98" s="1"/>
  <c r="C404" i="98"/>
  <c r="G403" i="98"/>
  <c r="F403" i="98"/>
  <c r="H403" i="98" s="1"/>
  <c r="C403" i="98"/>
  <c r="H402" i="98"/>
  <c r="G402" i="98"/>
  <c r="F402" i="98"/>
  <c r="C402" i="98"/>
  <c r="G401" i="98"/>
  <c r="F401" i="98"/>
  <c r="H401" i="98" s="1"/>
  <c r="C401" i="98"/>
  <c r="G400" i="98"/>
  <c r="F400" i="98"/>
  <c r="H400" i="98" s="1"/>
  <c r="C400" i="98"/>
  <c r="H399" i="98"/>
  <c r="G399" i="98"/>
  <c r="F399" i="98"/>
  <c r="C399" i="98"/>
  <c r="G398" i="98"/>
  <c r="F398" i="98"/>
  <c r="H398" i="98" s="1"/>
  <c r="C398" i="98"/>
  <c r="G397" i="98"/>
  <c r="F397" i="98"/>
  <c r="H397" i="98" s="1"/>
  <c r="C397" i="98"/>
  <c r="H396" i="98"/>
  <c r="G396" i="98"/>
  <c r="F396" i="98"/>
  <c r="C396" i="98"/>
  <c r="H395" i="98"/>
  <c r="F395" i="98"/>
  <c r="C395" i="98"/>
  <c r="F394" i="98"/>
  <c r="H394" i="98" s="1"/>
  <c r="C394" i="98"/>
  <c r="H393" i="98"/>
  <c r="F393" i="98"/>
  <c r="C393" i="98"/>
  <c r="F392" i="98"/>
  <c r="H392" i="98" s="1"/>
  <c r="C392" i="98"/>
  <c r="H391" i="98"/>
  <c r="F391" i="98"/>
  <c r="C391" i="98"/>
  <c r="F390" i="98"/>
  <c r="H390" i="98" s="1"/>
  <c r="C390" i="98"/>
  <c r="H389" i="98"/>
  <c r="F389" i="98"/>
  <c r="C389" i="98"/>
  <c r="F388" i="98"/>
  <c r="H388" i="98" s="1"/>
  <c r="C388" i="98"/>
  <c r="H387" i="98"/>
  <c r="F387" i="98"/>
  <c r="C387" i="98"/>
  <c r="F386" i="98"/>
  <c r="H386" i="98" s="1"/>
  <c r="C386" i="98"/>
  <c r="H385" i="98"/>
  <c r="F385" i="98"/>
  <c r="C385" i="98"/>
  <c r="G383" i="98"/>
  <c r="F383" i="98"/>
  <c r="H383" i="98" s="1"/>
  <c r="C383" i="98"/>
  <c r="H382" i="98"/>
  <c r="G382" i="98"/>
  <c r="F382" i="98"/>
  <c r="C382" i="98"/>
  <c r="G381" i="98"/>
  <c r="F381" i="98"/>
  <c r="H381" i="98" s="1"/>
  <c r="C381" i="98"/>
  <c r="G380" i="98"/>
  <c r="F380" i="98"/>
  <c r="H380" i="98" s="1"/>
  <c r="C380" i="98"/>
  <c r="H379" i="98"/>
  <c r="G379" i="98"/>
  <c r="F379" i="98"/>
  <c r="C379" i="98"/>
  <c r="G378" i="98"/>
  <c r="F378" i="98"/>
  <c r="H378" i="98" s="1"/>
  <c r="C378" i="98"/>
  <c r="G377" i="98"/>
  <c r="F377" i="98"/>
  <c r="H377" i="98" s="1"/>
  <c r="C377" i="98"/>
  <c r="H376" i="98"/>
  <c r="G376" i="98"/>
  <c r="F376" i="98"/>
  <c r="C376" i="98"/>
  <c r="G375" i="98"/>
  <c r="F375" i="98"/>
  <c r="H375" i="98" s="1"/>
  <c r="C375" i="98"/>
  <c r="G374" i="98"/>
  <c r="F374" i="98"/>
  <c r="H374" i="98" s="1"/>
  <c r="C374" i="98"/>
  <c r="H373" i="98"/>
  <c r="G373" i="98"/>
  <c r="F373" i="98"/>
  <c r="C373" i="98"/>
  <c r="G372" i="98"/>
  <c r="F372" i="98"/>
  <c r="H372" i="98" s="1"/>
  <c r="C372" i="98"/>
  <c r="G371" i="98"/>
  <c r="F371" i="98"/>
  <c r="H371" i="98" s="1"/>
  <c r="C371" i="98"/>
  <c r="H370" i="98"/>
  <c r="G370" i="98"/>
  <c r="F370" i="98"/>
  <c r="C370" i="98"/>
  <c r="G369" i="98"/>
  <c r="F369" i="98"/>
  <c r="H369" i="98" s="1"/>
  <c r="C369" i="98"/>
  <c r="G368" i="98"/>
  <c r="F368" i="98"/>
  <c r="H368" i="98" s="1"/>
  <c r="C368" i="98"/>
  <c r="H367" i="98"/>
  <c r="G367" i="98"/>
  <c r="F367" i="98"/>
  <c r="C367" i="98"/>
  <c r="G366" i="98"/>
  <c r="F366" i="98"/>
  <c r="H366" i="98" s="1"/>
  <c r="C366" i="98"/>
  <c r="G365" i="98"/>
  <c r="F365" i="98"/>
  <c r="H365" i="98" s="1"/>
  <c r="C365" i="98"/>
  <c r="H364" i="98"/>
  <c r="H363" i="98" s="1"/>
  <c r="H579" i="98" s="1"/>
  <c r="G364" i="98"/>
  <c r="F364" i="98"/>
  <c r="C364" i="98"/>
  <c r="G360" i="98"/>
  <c r="F360" i="98"/>
  <c r="H360" i="98" s="1"/>
  <c r="C360" i="98"/>
  <c r="G359" i="98"/>
  <c r="H359" i="98" s="1"/>
  <c r="F359" i="98"/>
  <c r="C359" i="98"/>
  <c r="H358" i="98"/>
  <c r="G358" i="98"/>
  <c r="F358" i="98"/>
  <c r="C358" i="98"/>
  <c r="G357" i="98"/>
  <c r="F357" i="98"/>
  <c r="H357" i="98" s="1"/>
  <c r="C357" i="98"/>
  <c r="G356" i="98"/>
  <c r="H356" i="98" s="1"/>
  <c r="F356" i="98"/>
  <c r="C356" i="98"/>
  <c r="H355" i="98"/>
  <c r="G355" i="98"/>
  <c r="F355" i="98"/>
  <c r="C355" i="98"/>
  <c r="G354" i="98"/>
  <c r="F354" i="98"/>
  <c r="H354" i="98" s="1"/>
  <c r="C354" i="98"/>
  <c r="G353" i="98"/>
  <c r="H353" i="98" s="1"/>
  <c r="F353" i="98"/>
  <c r="C353" i="98"/>
  <c r="H352" i="98"/>
  <c r="G352" i="98"/>
  <c r="F352" i="98"/>
  <c r="C352" i="98"/>
  <c r="F351" i="98"/>
  <c r="H351" i="98" s="1"/>
  <c r="C351" i="98"/>
  <c r="H350" i="98"/>
  <c r="F350" i="98"/>
  <c r="C350" i="98"/>
  <c r="H349" i="98"/>
  <c r="F349" i="98"/>
  <c r="C349" i="98"/>
  <c r="F348" i="98"/>
  <c r="H348" i="98" s="1"/>
  <c r="C348" i="98"/>
  <c r="H347" i="98"/>
  <c r="F347" i="98"/>
  <c r="C347" i="98"/>
  <c r="H346" i="98"/>
  <c r="F346" i="98"/>
  <c r="C346" i="98"/>
  <c r="F345" i="98"/>
  <c r="H345" i="98" s="1"/>
  <c r="C345" i="98"/>
  <c r="H344" i="98"/>
  <c r="F344" i="98"/>
  <c r="C344" i="98"/>
  <c r="H343" i="98"/>
  <c r="F343" i="98"/>
  <c r="C343" i="98"/>
  <c r="F342" i="98"/>
  <c r="H342" i="98" s="1"/>
  <c r="C342" i="98"/>
  <c r="H341" i="98"/>
  <c r="F341" i="98"/>
  <c r="C341" i="98"/>
  <c r="G339" i="98"/>
  <c r="F339" i="98"/>
  <c r="H339" i="98" s="1"/>
  <c r="C339" i="98"/>
  <c r="G338" i="98"/>
  <c r="F338" i="98"/>
  <c r="H338" i="98" s="1"/>
  <c r="C338" i="98"/>
  <c r="H337" i="98"/>
  <c r="G337" i="98"/>
  <c r="F337" i="98"/>
  <c r="C337" i="98"/>
  <c r="G336" i="98"/>
  <c r="F336" i="98"/>
  <c r="H336" i="98" s="1"/>
  <c r="C336" i="98"/>
  <c r="G335" i="98"/>
  <c r="F335" i="98"/>
  <c r="H335" i="98" s="1"/>
  <c r="C335" i="98"/>
  <c r="H334" i="98"/>
  <c r="G334" i="98"/>
  <c r="F334" i="98"/>
  <c r="C334" i="98"/>
  <c r="G333" i="98"/>
  <c r="F333" i="98"/>
  <c r="H333" i="98" s="1"/>
  <c r="C333" i="98"/>
  <c r="G332" i="98"/>
  <c r="F332" i="98"/>
  <c r="H332" i="98" s="1"/>
  <c r="C332" i="98"/>
  <c r="H331" i="98"/>
  <c r="G331" i="98"/>
  <c r="F331" i="98"/>
  <c r="C331" i="98"/>
  <c r="H330" i="98"/>
  <c r="F330" i="98"/>
  <c r="C330" i="98"/>
  <c r="F329" i="98"/>
  <c r="H329" i="98" s="1"/>
  <c r="C329" i="98"/>
  <c r="H328" i="98"/>
  <c r="F328" i="98"/>
  <c r="C328" i="98"/>
  <c r="F327" i="98"/>
  <c r="H327" i="98" s="1"/>
  <c r="C327" i="98"/>
  <c r="H326" i="98"/>
  <c r="F326" i="98"/>
  <c r="C326" i="98"/>
  <c r="F325" i="98"/>
  <c r="H325" i="98" s="1"/>
  <c r="C325" i="98"/>
  <c r="H324" i="98"/>
  <c r="F324" i="98"/>
  <c r="C324" i="98"/>
  <c r="F323" i="98"/>
  <c r="H323" i="98" s="1"/>
  <c r="C323" i="98"/>
  <c r="H322" i="98"/>
  <c r="F322" i="98"/>
  <c r="C322" i="98"/>
  <c r="F321" i="98"/>
  <c r="H321" i="98" s="1"/>
  <c r="C321" i="98"/>
  <c r="H320" i="98"/>
  <c r="F320" i="98"/>
  <c r="C320" i="98"/>
  <c r="G318" i="98"/>
  <c r="F318" i="98"/>
  <c r="H318" i="98" s="1"/>
  <c r="C318" i="98"/>
  <c r="H317" i="98"/>
  <c r="G317" i="98"/>
  <c r="F317" i="98"/>
  <c r="C317" i="98"/>
  <c r="G316" i="98"/>
  <c r="F316" i="98"/>
  <c r="H316" i="98" s="1"/>
  <c r="C316" i="98"/>
  <c r="G315" i="98"/>
  <c r="F315" i="98"/>
  <c r="H315" i="98" s="1"/>
  <c r="C315" i="98"/>
  <c r="H314" i="98"/>
  <c r="G314" i="98"/>
  <c r="F314" i="98"/>
  <c r="C314" i="98"/>
  <c r="G313" i="98"/>
  <c r="F313" i="98"/>
  <c r="H313" i="98" s="1"/>
  <c r="C313" i="98"/>
  <c r="G312" i="98"/>
  <c r="F312" i="98"/>
  <c r="H312" i="98" s="1"/>
  <c r="C312" i="98"/>
  <c r="H311" i="98"/>
  <c r="G311" i="98"/>
  <c r="F311" i="98"/>
  <c r="C311" i="98"/>
  <c r="G310" i="98"/>
  <c r="F310" i="98"/>
  <c r="H310" i="98" s="1"/>
  <c r="C310" i="98"/>
  <c r="F309" i="98"/>
  <c r="H309" i="98" s="1"/>
  <c r="C309" i="98"/>
  <c r="F308" i="98"/>
  <c r="H308" i="98" s="1"/>
  <c r="C308" i="98"/>
  <c r="F307" i="98"/>
  <c r="H307" i="98" s="1"/>
  <c r="C307" i="98"/>
  <c r="F306" i="98"/>
  <c r="H306" i="98" s="1"/>
  <c r="C306" i="98"/>
  <c r="F305" i="98"/>
  <c r="H305" i="98" s="1"/>
  <c r="C305" i="98"/>
  <c r="F304" i="98"/>
  <c r="H304" i="98" s="1"/>
  <c r="C304" i="98"/>
  <c r="F303" i="98"/>
  <c r="H303" i="98" s="1"/>
  <c r="C303" i="98"/>
  <c r="F302" i="98"/>
  <c r="H302" i="98" s="1"/>
  <c r="C302" i="98"/>
  <c r="F301" i="98"/>
  <c r="H301" i="98" s="1"/>
  <c r="C301" i="98"/>
  <c r="F300" i="98"/>
  <c r="H300" i="98" s="1"/>
  <c r="C300" i="98"/>
  <c r="F299" i="98"/>
  <c r="H299" i="98" s="1"/>
  <c r="C299" i="98"/>
  <c r="H297" i="98"/>
  <c r="G297" i="98"/>
  <c r="G296" i="98"/>
  <c r="H296" i="98" s="1"/>
  <c r="H295" i="98"/>
  <c r="G295" i="98"/>
  <c r="H294" i="98"/>
  <c r="G294" i="98"/>
  <c r="G293" i="98"/>
  <c r="H293" i="98" s="1"/>
  <c r="H292" i="98"/>
  <c r="G292" i="98"/>
  <c r="H291" i="98"/>
  <c r="G291" i="98"/>
  <c r="G290" i="98"/>
  <c r="H290" i="98" s="1"/>
  <c r="H289" i="98"/>
  <c r="G289" i="98"/>
  <c r="H288" i="98"/>
  <c r="G288" i="98"/>
  <c r="H286" i="98"/>
  <c r="H285" i="98"/>
  <c r="H284" i="98"/>
  <c r="H283" i="98"/>
  <c r="H282" i="98"/>
  <c r="H281" i="98"/>
  <c r="H280" i="98"/>
  <c r="H279" i="98"/>
  <c r="H278" i="98"/>
  <c r="H277" i="98"/>
  <c r="H276" i="98" s="1"/>
  <c r="H572" i="98" s="1"/>
  <c r="H275" i="98"/>
  <c r="H274" i="98"/>
  <c r="H273" i="98"/>
  <c r="H272" i="98"/>
  <c r="H271" i="98"/>
  <c r="H270" i="98"/>
  <c r="H269" i="98"/>
  <c r="H268" i="98"/>
  <c r="H267" i="98"/>
  <c r="H266" i="98"/>
  <c r="H265" i="98"/>
  <c r="H259" i="98"/>
  <c r="H258" i="98"/>
  <c r="H257" i="98"/>
  <c r="H256" i="98"/>
  <c r="H255" i="98"/>
  <c r="H254" i="98"/>
  <c r="H253" i="98"/>
  <c r="H252" i="98"/>
  <c r="H251" i="98"/>
  <c r="H249" i="98" s="1"/>
  <c r="H250" i="98"/>
  <c r="H248" i="98"/>
  <c r="H247" i="98"/>
  <c r="H246" i="98"/>
  <c r="H245" i="98"/>
  <c r="H244" i="98"/>
  <c r="H243" i="98"/>
  <c r="H242" i="98"/>
  <c r="H241" i="98"/>
  <c r="H240" i="98"/>
  <c r="H239" i="98"/>
  <c r="H238" i="98" s="1"/>
  <c r="H236" i="98"/>
  <c r="H235" i="98"/>
  <c r="H234" i="98"/>
  <c r="H233" i="98"/>
  <c r="H232" i="98"/>
  <c r="H231" i="98"/>
  <c r="H230" i="98"/>
  <c r="H229" i="98"/>
  <c r="H228" i="98"/>
  <c r="H227" i="98"/>
  <c r="H226" i="98" s="1"/>
  <c r="H225" i="98" s="1"/>
  <c r="H223" i="98"/>
  <c r="H222" i="98"/>
  <c r="H221" i="98"/>
  <c r="H220" i="98"/>
  <c r="H219" i="98"/>
  <c r="H218" i="98"/>
  <c r="H217" i="98"/>
  <c r="H216" i="98"/>
  <c r="H215" i="98"/>
  <c r="H213" i="98" s="1"/>
  <c r="H561" i="98" s="1"/>
  <c r="H214" i="98"/>
  <c r="H212" i="98"/>
  <c r="H211" i="98"/>
  <c r="H210" i="98"/>
  <c r="H209" i="98"/>
  <c r="H208" i="98"/>
  <c r="H207" i="98"/>
  <c r="H206" i="98"/>
  <c r="H205" i="98"/>
  <c r="H204" i="98"/>
  <c r="H203" i="98"/>
  <c r="H202" i="98" s="1"/>
  <c r="H200" i="98"/>
  <c r="H199" i="98"/>
  <c r="H198" i="98"/>
  <c r="H197" i="98"/>
  <c r="H196" i="98"/>
  <c r="H195" i="98"/>
  <c r="H194" i="98"/>
  <c r="H193" i="98"/>
  <c r="H192" i="98"/>
  <c r="H191" i="98"/>
  <c r="H190" i="98" s="1"/>
  <c r="H189" i="98"/>
  <c r="H188" i="98"/>
  <c r="H187" i="98"/>
  <c r="H186" i="98"/>
  <c r="H185" i="98"/>
  <c r="H179" i="98" s="1"/>
  <c r="H178" i="98" s="1"/>
  <c r="H184" i="98"/>
  <c r="H183" i="98"/>
  <c r="H182" i="98"/>
  <c r="H181" i="98"/>
  <c r="H180" i="98"/>
  <c r="H177" i="98"/>
  <c r="H167" i="98"/>
  <c r="H166" i="98"/>
  <c r="H156" i="98" s="1"/>
  <c r="H155" i="98" s="1"/>
  <c r="G153" i="98"/>
  <c r="F153" i="98"/>
  <c r="H153" i="98" s="1"/>
  <c r="C153" i="98"/>
  <c r="H152" i="98"/>
  <c r="G152" i="98"/>
  <c r="F152" i="98"/>
  <c r="C152" i="98"/>
  <c r="G151" i="98"/>
  <c r="F151" i="98"/>
  <c r="H151" i="98" s="1"/>
  <c r="C151" i="98"/>
  <c r="G150" i="98"/>
  <c r="F150" i="98"/>
  <c r="H150" i="98" s="1"/>
  <c r="C150" i="98"/>
  <c r="H149" i="98"/>
  <c r="G149" i="98"/>
  <c r="F149" i="98"/>
  <c r="C149" i="98"/>
  <c r="G148" i="98"/>
  <c r="F148" i="98"/>
  <c r="H148" i="98" s="1"/>
  <c r="C148" i="98"/>
  <c r="G147" i="98"/>
  <c r="F147" i="98"/>
  <c r="H147" i="98" s="1"/>
  <c r="C147" i="98"/>
  <c r="H146" i="98"/>
  <c r="G146" i="98"/>
  <c r="F146" i="98"/>
  <c r="C146" i="98"/>
  <c r="G145" i="98"/>
  <c r="F145" i="98"/>
  <c r="H145" i="98" s="1"/>
  <c r="C145" i="98"/>
  <c r="F144" i="98"/>
  <c r="H144" i="98" s="1"/>
  <c r="C144" i="98"/>
  <c r="G143" i="98"/>
  <c r="H143" i="98" s="1"/>
  <c r="F143" i="98"/>
  <c r="C143" i="98"/>
  <c r="H142" i="98"/>
  <c r="G142" i="98"/>
  <c r="F142" i="98"/>
  <c r="C142" i="98"/>
  <c r="G141" i="98"/>
  <c r="F141" i="98"/>
  <c r="H141" i="98" s="1"/>
  <c r="C141" i="98"/>
  <c r="G140" i="98"/>
  <c r="H140" i="98" s="1"/>
  <c r="F140" i="98"/>
  <c r="C140" i="98"/>
  <c r="H139" i="98"/>
  <c r="G139" i="98"/>
  <c r="F139" i="98"/>
  <c r="C139" i="98"/>
  <c r="G138" i="98"/>
  <c r="F138" i="98"/>
  <c r="H138" i="98" s="1"/>
  <c r="C138" i="98"/>
  <c r="G137" i="98"/>
  <c r="H137" i="98" s="1"/>
  <c r="F137" i="98"/>
  <c r="C137" i="98"/>
  <c r="H136" i="98"/>
  <c r="G136" i="98"/>
  <c r="F136" i="98"/>
  <c r="C136" i="98"/>
  <c r="G135" i="98"/>
  <c r="F135" i="98"/>
  <c r="H135" i="98" s="1"/>
  <c r="C135" i="98"/>
  <c r="G134" i="98"/>
  <c r="H134" i="98" s="1"/>
  <c r="F134" i="98"/>
  <c r="C134" i="98"/>
  <c r="G132" i="98"/>
  <c r="F132" i="98"/>
  <c r="H132" i="98" s="1"/>
  <c r="C132" i="98"/>
  <c r="G131" i="98"/>
  <c r="F131" i="98"/>
  <c r="H131" i="98" s="1"/>
  <c r="C131" i="98"/>
  <c r="H130" i="98"/>
  <c r="G130" i="98"/>
  <c r="F130" i="98"/>
  <c r="C130" i="98"/>
  <c r="G129" i="98"/>
  <c r="F129" i="98"/>
  <c r="H129" i="98" s="1"/>
  <c r="C129" i="98"/>
  <c r="G128" i="98"/>
  <c r="F128" i="98"/>
  <c r="H128" i="98" s="1"/>
  <c r="C128" i="98"/>
  <c r="H127" i="98"/>
  <c r="G127" i="98"/>
  <c r="F127" i="98"/>
  <c r="C127" i="98"/>
  <c r="G126" i="98"/>
  <c r="F126" i="98"/>
  <c r="H126" i="98" s="1"/>
  <c r="C126" i="98"/>
  <c r="G125" i="98"/>
  <c r="F125" i="98"/>
  <c r="H125" i="98" s="1"/>
  <c r="C125" i="98"/>
  <c r="H124" i="98"/>
  <c r="G124" i="98"/>
  <c r="F124" i="98"/>
  <c r="C124" i="98"/>
  <c r="G123" i="98"/>
  <c r="F123" i="98"/>
  <c r="H123" i="98" s="1"/>
  <c r="C123" i="98"/>
  <c r="G122" i="98"/>
  <c r="F122" i="98"/>
  <c r="H122" i="98" s="1"/>
  <c r="C122" i="98"/>
  <c r="H121" i="98"/>
  <c r="G121" i="98"/>
  <c r="F121" i="98"/>
  <c r="C121" i="98"/>
  <c r="G120" i="98"/>
  <c r="F120" i="98"/>
  <c r="H120" i="98" s="1"/>
  <c r="C120" i="98"/>
  <c r="G119" i="98"/>
  <c r="F119" i="98"/>
  <c r="H119" i="98" s="1"/>
  <c r="C119" i="98"/>
  <c r="H118" i="98"/>
  <c r="G118" i="98"/>
  <c r="F118" i="98"/>
  <c r="C118" i="98"/>
  <c r="G117" i="98"/>
  <c r="F117" i="98"/>
  <c r="H117" i="98" s="1"/>
  <c r="C117" i="98"/>
  <c r="G116" i="98"/>
  <c r="F116" i="98"/>
  <c r="H116" i="98" s="1"/>
  <c r="C116" i="98"/>
  <c r="H115" i="98"/>
  <c r="G115" i="98"/>
  <c r="F115" i="98"/>
  <c r="C115" i="98"/>
  <c r="G114" i="98"/>
  <c r="F114" i="98"/>
  <c r="H114" i="98" s="1"/>
  <c r="C114" i="98"/>
  <c r="G113" i="98"/>
  <c r="F113" i="98"/>
  <c r="H113" i="98" s="1"/>
  <c r="H112" i="98" s="1"/>
  <c r="H549" i="98" s="1"/>
  <c r="C113" i="98"/>
  <c r="H109" i="98"/>
  <c r="G109" i="98"/>
  <c r="F109" i="98"/>
  <c r="C109" i="98"/>
  <c r="G108" i="98"/>
  <c r="F108" i="98"/>
  <c r="H108" i="98" s="1"/>
  <c r="C108" i="98"/>
  <c r="G107" i="98"/>
  <c r="F107" i="98"/>
  <c r="C107" i="98"/>
  <c r="H106" i="98"/>
  <c r="G106" i="98"/>
  <c r="F106" i="98"/>
  <c r="C106" i="98"/>
  <c r="G105" i="98"/>
  <c r="F105" i="98"/>
  <c r="H105" i="98" s="1"/>
  <c r="C105" i="98"/>
  <c r="G104" i="98"/>
  <c r="F104" i="98"/>
  <c r="C104" i="98"/>
  <c r="H103" i="98"/>
  <c r="G103" i="98"/>
  <c r="F103" i="98"/>
  <c r="C103" i="98"/>
  <c r="G102" i="98"/>
  <c r="F102" i="98"/>
  <c r="H102" i="98" s="1"/>
  <c r="C102" i="98"/>
  <c r="G101" i="98"/>
  <c r="F101" i="98"/>
  <c r="C101" i="98"/>
  <c r="H100" i="98"/>
  <c r="F100" i="98"/>
  <c r="C100" i="98"/>
  <c r="G99" i="98"/>
  <c r="F99" i="98"/>
  <c r="H99" i="98" s="1"/>
  <c r="C99" i="98"/>
  <c r="G98" i="98"/>
  <c r="F98" i="98"/>
  <c r="C98" i="98"/>
  <c r="H97" i="98"/>
  <c r="G97" i="98"/>
  <c r="F97" i="98"/>
  <c r="C97" i="98"/>
  <c r="G96" i="98"/>
  <c r="F96" i="98"/>
  <c r="H96" i="98" s="1"/>
  <c r="C96" i="98"/>
  <c r="G95" i="98"/>
  <c r="F95" i="98"/>
  <c r="C95" i="98"/>
  <c r="H94" i="98"/>
  <c r="G94" i="98"/>
  <c r="F94" i="98"/>
  <c r="C94" i="98"/>
  <c r="G93" i="98"/>
  <c r="F93" i="98"/>
  <c r="H93" i="98" s="1"/>
  <c r="C93" i="98"/>
  <c r="G92" i="98"/>
  <c r="F92" i="98"/>
  <c r="C92" i="98"/>
  <c r="H91" i="98"/>
  <c r="G91" i="98"/>
  <c r="F91" i="98"/>
  <c r="C91" i="98"/>
  <c r="G90" i="98"/>
  <c r="H107" i="98" s="1"/>
  <c r="F90" i="98"/>
  <c r="H90" i="98" s="1"/>
  <c r="C90" i="98"/>
  <c r="H88" i="98"/>
  <c r="G88" i="98"/>
  <c r="F88" i="98"/>
  <c r="C88" i="98"/>
  <c r="G87" i="98"/>
  <c r="F87" i="98"/>
  <c r="H87" i="98" s="1"/>
  <c r="G86" i="98"/>
  <c r="F86" i="98"/>
  <c r="H86" i="98" s="1"/>
  <c r="C86" i="98"/>
  <c r="G85" i="98"/>
  <c r="H85" i="98" s="1"/>
  <c r="F85" i="98"/>
  <c r="C85" i="98"/>
  <c r="H84" i="98"/>
  <c r="G84" i="98"/>
  <c r="F84" i="98"/>
  <c r="C84" i="98"/>
  <c r="G83" i="98"/>
  <c r="F83" i="98"/>
  <c r="H83" i="98" s="1"/>
  <c r="C83" i="98"/>
  <c r="G82" i="98"/>
  <c r="H82" i="98" s="1"/>
  <c r="F82" i="98"/>
  <c r="C82" i="98"/>
  <c r="H81" i="98"/>
  <c r="G81" i="98"/>
  <c r="F81" i="98"/>
  <c r="C81" i="98"/>
  <c r="G80" i="98"/>
  <c r="F80" i="98"/>
  <c r="H80" i="98" s="1"/>
  <c r="C80" i="98"/>
  <c r="F79" i="98"/>
  <c r="H79" i="98" s="1"/>
  <c r="C79" i="98"/>
  <c r="G78" i="98"/>
  <c r="F78" i="98"/>
  <c r="H78" i="98" s="1"/>
  <c r="C78" i="98"/>
  <c r="H77" i="98"/>
  <c r="G77" i="98"/>
  <c r="F77" i="98"/>
  <c r="C77" i="98"/>
  <c r="G76" i="98"/>
  <c r="F76" i="98"/>
  <c r="H76" i="98" s="1"/>
  <c r="C76" i="98"/>
  <c r="G75" i="98"/>
  <c r="F75" i="98"/>
  <c r="H75" i="98" s="1"/>
  <c r="C75" i="98"/>
  <c r="H74" i="98"/>
  <c r="G74" i="98"/>
  <c r="F74" i="98"/>
  <c r="C74" i="98"/>
  <c r="G73" i="98"/>
  <c r="F73" i="98"/>
  <c r="H73" i="98" s="1"/>
  <c r="C73" i="98"/>
  <c r="G72" i="98"/>
  <c r="F72" i="98"/>
  <c r="H72" i="98" s="1"/>
  <c r="C72" i="98"/>
  <c r="H71" i="98"/>
  <c r="G71" i="98"/>
  <c r="F71" i="98"/>
  <c r="C71" i="98"/>
  <c r="G70" i="98"/>
  <c r="F70" i="98"/>
  <c r="H70" i="98" s="1"/>
  <c r="C70" i="98"/>
  <c r="G69" i="98"/>
  <c r="F69" i="98"/>
  <c r="H69" i="98" s="1"/>
  <c r="C69" i="98"/>
  <c r="G67" i="98"/>
  <c r="F67" i="98"/>
  <c r="H67" i="98" s="1"/>
  <c r="C67" i="98"/>
  <c r="G66" i="98"/>
  <c r="H66" i="98" s="1"/>
  <c r="F66" i="98"/>
  <c r="C66" i="98"/>
  <c r="H65" i="98"/>
  <c r="G65" i="98"/>
  <c r="F65" i="98"/>
  <c r="C65" i="98"/>
  <c r="G64" i="98"/>
  <c r="F64" i="98"/>
  <c r="H64" i="98" s="1"/>
  <c r="C64" i="98"/>
  <c r="G63" i="98"/>
  <c r="H63" i="98" s="1"/>
  <c r="F63" i="98"/>
  <c r="C63" i="98"/>
  <c r="H62" i="98"/>
  <c r="G62" i="98"/>
  <c r="F62" i="98"/>
  <c r="C62" i="98"/>
  <c r="G61" i="98"/>
  <c r="F61" i="98"/>
  <c r="H61" i="98" s="1"/>
  <c r="C61" i="98"/>
  <c r="G60" i="98"/>
  <c r="H60" i="98" s="1"/>
  <c r="F60" i="98"/>
  <c r="C60" i="98"/>
  <c r="H59" i="98"/>
  <c r="G59" i="98"/>
  <c r="F59" i="98"/>
  <c r="C59" i="98"/>
  <c r="F58" i="98"/>
  <c r="H58" i="98" s="1"/>
  <c r="C58" i="98"/>
  <c r="G57" i="98"/>
  <c r="F57" i="98"/>
  <c r="H57" i="98" s="1"/>
  <c r="C57" i="98"/>
  <c r="G56" i="98"/>
  <c r="F56" i="98"/>
  <c r="H56" i="98" s="1"/>
  <c r="C56" i="98"/>
  <c r="H55" i="98"/>
  <c r="G55" i="98"/>
  <c r="F55" i="98"/>
  <c r="C55" i="98"/>
  <c r="G54" i="98"/>
  <c r="F54" i="98"/>
  <c r="H54" i="98" s="1"/>
  <c r="C54" i="98"/>
  <c r="G53" i="98"/>
  <c r="F53" i="98"/>
  <c r="H53" i="98" s="1"/>
  <c r="C53" i="98"/>
  <c r="H52" i="98"/>
  <c r="G52" i="98"/>
  <c r="F52" i="98"/>
  <c r="C52" i="98"/>
  <c r="G51" i="98"/>
  <c r="F51" i="98"/>
  <c r="H51" i="98" s="1"/>
  <c r="C51" i="98"/>
  <c r="G50" i="98"/>
  <c r="F50" i="98"/>
  <c r="H50" i="98" s="1"/>
  <c r="C50" i="98"/>
  <c r="H49" i="98"/>
  <c r="G49" i="98"/>
  <c r="F49" i="98"/>
  <c r="C49" i="98"/>
  <c r="G48" i="98"/>
  <c r="F48" i="98"/>
  <c r="H48" i="98" s="1"/>
  <c r="C48" i="98"/>
  <c r="H46" i="98"/>
  <c r="G46" i="98"/>
  <c r="G45" i="98"/>
  <c r="H45" i="98" s="1"/>
  <c r="G44" i="98"/>
  <c r="H44" i="98" s="1"/>
  <c r="H43" i="98"/>
  <c r="G43" i="98"/>
  <c r="G42" i="98"/>
  <c r="H42" i="98" s="1"/>
  <c r="G41" i="98"/>
  <c r="H41" i="98" s="1"/>
  <c r="H40" i="98"/>
  <c r="G40" i="98"/>
  <c r="G39" i="98"/>
  <c r="H39" i="98" s="1"/>
  <c r="G38" i="98"/>
  <c r="H38" i="98" s="1"/>
  <c r="H37" i="98"/>
  <c r="H36" i="98" s="1"/>
  <c r="H543" i="98" s="1"/>
  <c r="G37" i="98"/>
  <c r="H35" i="98"/>
  <c r="H34" i="98"/>
  <c r="H33" i="98"/>
  <c r="H32" i="98"/>
  <c r="H31" i="98"/>
  <c r="H30" i="98"/>
  <c r="H29" i="98"/>
  <c r="H28" i="98"/>
  <c r="H27" i="98"/>
  <c r="H26" i="98"/>
  <c r="H25" i="98" s="1"/>
  <c r="H542" i="98" s="1"/>
  <c r="H24" i="98"/>
  <c r="H23" i="98"/>
  <c r="H22" i="98"/>
  <c r="H21" i="98"/>
  <c r="H20" i="98"/>
  <c r="H19" i="98"/>
  <c r="H18" i="98"/>
  <c r="H17" i="98"/>
  <c r="H14" i="98" s="1"/>
  <c r="H16" i="98"/>
  <c r="H15" i="98"/>
  <c r="H591" i="97"/>
  <c r="H590" i="97"/>
  <c r="H584" i="97"/>
  <c r="H583" i="97"/>
  <c r="H564" i="97"/>
  <c r="H560" i="97"/>
  <c r="H559" i="97"/>
  <c r="H556" i="97"/>
  <c r="H555" i="97" s="1"/>
  <c r="H554" i="97"/>
  <c r="H553" i="97"/>
  <c r="H498" i="97"/>
  <c r="H497" i="97"/>
  <c r="H496" i="97"/>
  <c r="H495" i="97"/>
  <c r="H494" i="97"/>
  <c r="H493" i="97"/>
  <c r="H492" i="97"/>
  <c r="H491" i="97"/>
  <c r="H490" i="97"/>
  <c r="H489" i="97"/>
  <c r="H488" i="97" s="1"/>
  <c r="H598" i="97" s="1"/>
  <c r="H487" i="97"/>
  <c r="H486" i="97"/>
  <c r="H485" i="97"/>
  <c r="H484" i="97"/>
  <c r="H483" i="97"/>
  <c r="H482" i="97"/>
  <c r="H481" i="97"/>
  <c r="H480" i="97"/>
  <c r="H479" i="97"/>
  <c r="G478" i="97"/>
  <c r="H478" i="97" s="1"/>
  <c r="H477" i="97" s="1"/>
  <c r="H475" i="97"/>
  <c r="H474" i="97"/>
  <c r="H473" i="97"/>
  <c r="H472" i="97"/>
  <c r="H471" i="97"/>
  <c r="H470" i="97"/>
  <c r="H469" i="97"/>
  <c r="H468" i="97"/>
  <c r="H467" i="97"/>
  <c r="H466" i="97"/>
  <c r="H465" i="97" s="1"/>
  <c r="H595" i="97" s="1"/>
  <c r="H594" i="97" s="1"/>
  <c r="H462" i="97"/>
  <c r="H461" i="97"/>
  <c r="H460" i="97"/>
  <c r="H459" i="97"/>
  <c r="H458" i="97"/>
  <c r="H457" i="97"/>
  <c r="H456" i="97"/>
  <c r="H455" i="97"/>
  <c r="H454" i="97"/>
  <c r="H452" i="97" s="1"/>
  <c r="H592" i="97" s="1"/>
  <c r="H453" i="97"/>
  <c r="H451" i="97"/>
  <c r="H450" i="97"/>
  <c r="H449" i="97"/>
  <c r="H448" i="97"/>
  <c r="H447" i="97"/>
  <c r="H446" i="97"/>
  <c r="H445" i="97"/>
  <c r="H444" i="97"/>
  <c r="G443" i="97"/>
  <c r="H443" i="97" s="1"/>
  <c r="G442" i="97"/>
  <c r="H442" i="97" s="1"/>
  <c r="H440" i="97"/>
  <c r="H439" i="97"/>
  <c r="H438" i="97"/>
  <c r="H437" i="97"/>
  <c r="H436" i="97"/>
  <c r="H435" i="97"/>
  <c r="H434" i="97"/>
  <c r="H433" i="97"/>
  <c r="H432" i="97"/>
  <c r="H431" i="97"/>
  <c r="H428" i="97"/>
  <c r="H427" i="97"/>
  <c r="H425" i="97"/>
  <c r="H424" i="97"/>
  <c r="H423" i="97"/>
  <c r="H422" i="97"/>
  <c r="H421" i="97"/>
  <c r="H420" i="97"/>
  <c r="H419" i="97"/>
  <c r="H418" i="97" s="1"/>
  <c r="H417" i="97"/>
  <c r="H416" i="97"/>
  <c r="H415" i="97"/>
  <c r="H414" i="97"/>
  <c r="H413" i="97"/>
  <c r="H407" i="97" s="1"/>
  <c r="H412" i="97"/>
  <c r="H411" i="97"/>
  <c r="H410" i="97"/>
  <c r="H409" i="97"/>
  <c r="H408" i="97"/>
  <c r="H404" i="97"/>
  <c r="G404" i="97"/>
  <c r="F404" i="97"/>
  <c r="C404" i="97"/>
  <c r="G403" i="97"/>
  <c r="F403" i="97"/>
  <c r="H403" i="97" s="1"/>
  <c r="C403" i="97"/>
  <c r="G402" i="97"/>
  <c r="H402" i="97" s="1"/>
  <c r="F402" i="97"/>
  <c r="C402" i="97"/>
  <c r="H401" i="97"/>
  <c r="G401" i="97"/>
  <c r="F401" i="97"/>
  <c r="C401" i="97"/>
  <c r="G400" i="97"/>
  <c r="F400" i="97"/>
  <c r="H400" i="97" s="1"/>
  <c r="C400" i="97"/>
  <c r="G399" i="97"/>
  <c r="H399" i="97" s="1"/>
  <c r="F399" i="97"/>
  <c r="C399" i="97"/>
  <c r="H398" i="97"/>
  <c r="G398" i="97"/>
  <c r="F398" i="97"/>
  <c r="C398" i="97"/>
  <c r="G397" i="97"/>
  <c r="F397" i="97"/>
  <c r="H397" i="97" s="1"/>
  <c r="C397" i="97"/>
  <c r="G396" i="97"/>
  <c r="H396" i="97" s="1"/>
  <c r="F396" i="97"/>
  <c r="C396" i="97"/>
  <c r="H395" i="97"/>
  <c r="F395" i="97"/>
  <c r="C395" i="97"/>
  <c r="H394" i="97"/>
  <c r="F394" i="97"/>
  <c r="C394" i="97"/>
  <c r="H393" i="97"/>
  <c r="F393" i="97"/>
  <c r="C393" i="97"/>
  <c r="H392" i="97"/>
  <c r="F392" i="97"/>
  <c r="C392" i="97"/>
  <c r="H391" i="97"/>
  <c r="F391" i="97"/>
  <c r="C391" i="97"/>
  <c r="H390" i="97"/>
  <c r="F390" i="97"/>
  <c r="C390" i="97"/>
  <c r="H389" i="97"/>
  <c r="F389" i="97"/>
  <c r="C389" i="97"/>
  <c r="H388" i="97"/>
  <c r="F388" i="97"/>
  <c r="C388" i="97"/>
  <c r="H387" i="97"/>
  <c r="F387" i="97"/>
  <c r="C387" i="97"/>
  <c r="H386" i="97"/>
  <c r="F386" i="97"/>
  <c r="C386" i="97"/>
  <c r="H385" i="97"/>
  <c r="F385" i="97"/>
  <c r="C385" i="97"/>
  <c r="G383" i="97"/>
  <c r="F383" i="97"/>
  <c r="H383" i="97" s="1"/>
  <c r="C383" i="97"/>
  <c r="G382" i="97"/>
  <c r="H382" i="97" s="1"/>
  <c r="F382" i="97"/>
  <c r="C382" i="97"/>
  <c r="H381" i="97"/>
  <c r="G381" i="97"/>
  <c r="F381" i="97"/>
  <c r="C381" i="97"/>
  <c r="G380" i="97"/>
  <c r="F380" i="97"/>
  <c r="H380" i="97" s="1"/>
  <c r="C380" i="97"/>
  <c r="G379" i="97"/>
  <c r="H379" i="97" s="1"/>
  <c r="F379" i="97"/>
  <c r="C379" i="97"/>
  <c r="H378" i="97"/>
  <c r="G378" i="97"/>
  <c r="F378" i="97"/>
  <c r="C378" i="97"/>
  <c r="G377" i="97"/>
  <c r="F377" i="97"/>
  <c r="H377" i="97" s="1"/>
  <c r="C377" i="97"/>
  <c r="G376" i="97"/>
  <c r="H376" i="97" s="1"/>
  <c r="F376" i="97"/>
  <c r="C376" i="97"/>
  <c r="H375" i="97"/>
  <c r="G375" i="97"/>
  <c r="F375" i="97"/>
  <c r="C375" i="97"/>
  <c r="G374" i="97"/>
  <c r="F374" i="97"/>
  <c r="H374" i="97" s="1"/>
  <c r="C374" i="97"/>
  <c r="G373" i="97"/>
  <c r="H373" i="97" s="1"/>
  <c r="F373" i="97"/>
  <c r="C373" i="97"/>
  <c r="H372" i="97"/>
  <c r="G372" i="97"/>
  <c r="F372" i="97"/>
  <c r="C372" i="97"/>
  <c r="G371" i="97"/>
  <c r="F371" i="97"/>
  <c r="H371" i="97" s="1"/>
  <c r="C371" i="97"/>
  <c r="G370" i="97"/>
  <c r="H370" i="97" s="1"/>
  <c r="F370" i="97"/>
  <c r="C370" i="97"/>
  <c r="H369" i="97"/>
  <c r="G369" i="97"/>
  <c r="F369" i="97"/>
  <c r="C369" i="97"/>
  <c r="G368" i="97"/>
  <c r="F368" i="97"/>
  <c r="H368" i="97" s="1"/>
  <c r="C368" i="97"/>
  <c r="G367" i="97"/>
  <c r="H367" i="97" s="1"/>
  <c r="F367" i="97"/>
  <c r="C367" i="97"/>
  <c r="H366" i="97"/>
  <c r="G366" i="97"/>
  <c r="F366" i="97"/>
  <c r="C366" i="97"/>
  <c r="G365" i="97"/>
  <c r="F365" i="97"/>
  <c r="H365" i="97" s="1"/>
  <c r="C365" i="97"/>
  <c r="G364" i="97"/>
  <c r="H364" i="97" s="1"/>
  <c r="H363" i="97" s="1"/>
  <c r="H579" i="97" s="1"/>
  <c r="F364" i="97"/>
  <c r="C364" i="97"/>
  <c r="H360" i="97"/>
  <c r="G360" i="97"/>
  <c r="F360" i="97"/>
  <c r="C360" i="97"/>
  <c r="G359" i="97"/>
  <c r="F359" i="97"/>
  <c r="H359" i="97" s="1"/>
  <c r="C359" i="97"/>
  <c r="G358" i="97"/>
  <c r="F358" i="97"/>
  <c r="H358" i="97" s="1"/>
  <c r="C358" i="97"/>
  <c r="H357" i="97"/>
  <c r="G357" i="97"/>
  <c r="F357" i="97"/>
  <c r="C357" i="97"/>
  <c r="G356" i="97"/>
  <c r="F356" i="97"/>
  <c r="H356" i="97" s="1"/>
  <c r="C356" i="97"/>
  <c r="G355" i="97"/>
  <c r="F355" i="97"/>
  <c r="H355" i="97" s="1"/>
  <c r="C355" i="97"/>
  <c r="H354" i="97"/>
  <c r="G354" i="97"/>
  <c r="F354" i="97"/>
  <c r="C354" i="97"/>
  <c r="G353" i="97"/>
  <c r="F353" i="97"/>
  <c r="H353" i="97" s="1"/>
  <c r="C353" i="97"/>
  <c r="G352" i="97"/>
  <c r="F352" i="97"/>
  <c r="H352" i="97" s="1"/>
  <c r="C352" i="97"/>
  <c r="H351" i="97"/>
  <c r="F351" i="97"/>
  <c r="C351" i="97"/>
  <c r="F350" i="97"/>
  <c r="H350" i="97" s="1"/>
  <c r="C350" i="97"/>
  <c r="F349" i="97"/>
  <c r="H349" i="97" s="1"/>
  <c r="C349" i="97"/>
  <c r="H348" i="97"/>
  <c r="F348" i="97"/>
  <c r="C348" i="97"/>
  <c r="F347" i="97"/>
  <c r="H347" i="97" s="1"/>
  <c r="C347" i="97"/>
  <c r="F346" i="97"/>
  <c r="H346" i="97" s="1"/>
  <c r="C346" i="97"/>
  <c r="H345" i="97"/>
  <c r="F345" i="97"/>
  <c r="C345" i="97"/>
  <c r="F344" i="97"/>
  <c r="H344" i="97" s="1"/>
  <c r="C344" i="97"/>
  <c r="F343" i="97"/>
  <c r="H343" i="97" s="1"/>
  <c r="C343" i="97"/>
  <c r="H342" i="97"/>
  <c r="F342" i="97"/>
  <c r="C342" i="97"/>
  <c r="F341" i="97"/>
  <c r="H341" i="97" s="1"/>
  <c r="C341" i="97"/>
  <c r="H339" i="97"/>
  <c r="G339" i="97"/>
  <c r="F339" i="97"/>
  <c r="C339" i="97"/>
  <c r="G338" i="97"/>
  <c r="F338" i="97"/>
  <c r="H338" i="97" s="1"/>
  <c r="C338" i="97"/>
  <c r="G337" i="97"/>
  <c r="H337" i="97" s="1"/>
  <c r="F337" i="97"/>
  <c r="C337" i="97"/>
  <c r="H336" i="97"/>
  <c r="G336" i="97"/>
  <c r="F336" i="97"/>
  <c r="C336" i="97"/>
  <c r="G335" i="97"/>
  <c r="F335" i="97"/>
  <c r="H335" i="97" s="1"/>
  <c r="C335" i="97"/>
  <c r="G334" i="97"/>
  <c r="H334" i="97" s="1"/>
  <c r="F334" i="97"/>
  <c r="C334" i="97"/>
  <c r="H333" i="97"/>
  <c r="G333" i="97"/>
  <c r="F333" i="97"/>
  <c r="C333" i="97"/>
  <c r="G332" i="97"/>
  <c r="F332" i="97"/>
  <c r="H332" i="97" s="1"/>
  <c r="C332" i="97"/>
  <c r="G331" i="97"/>
  <c r="H331" i="97" s="1"/>
  <c r="F331" i="97"/>
  <c r="C331" i="97"/>
  <c r="H330" i="97"/>
  <c r="F330" i="97"/>
  <c r="C330" i="97"/>
  <c r="H329" i="97"/>
  <c r="F329" i="97"/>
  <c r="C329" i="97"/>
  <c r="H328" i="97"/>
  <c r="F328" i="97"/>
  <c r="C328" i="97"/>
  <c r="H327" i="97"/>
  <c r="F327" i="97"/>
  <c r="C327" i="97"/>
  <c r="H326" i="97"/>
  <c r="F326" i="97"/>
  <c r="C326" i="97"/>
  <c r="H325" i="97"/>
  <c r="F325" i="97"/>
  <c r="C325" i="97"/>
  <c r="H324" i="97"/>
  <c r="F324" i="97"/>
  <c r="C324" i="97"/>
  <c r="H323" i="97"/>
  <c r="F323" i="97"/>
  <c r="C323" i="97"/>
  <c r="H322" i="97"/>
  <c r="F322" i="97"/>
  <c r="C322" i="97"/>
  <c r="H321" i="97"/>
  <c r="F321" i="97"/>
  <c r="C321" i="97"/>
  <c r="H320" i="97"/>
  <c r="F320" i="97"/>
  <c r="C320" i="97"/>
  <c r="G318" i="97"/>
  <c r="F318" i="97"/>
  <c r="H318" i="97" s="1"/>
  <c r="C318" i="97"/>
  <c r="G317" i="97"/>
  <c r="H317" i="97" s="1"/>
  <c r="F317" i="97"/>
  <c r="C317" i="97"/>
  <c r="H316" i="97"/>
  <c r="G316" i="97"/>
  <c r="F316" i="97"/>
  <c r="C316" i="97"/>
  <c r="G315" i="97"/>
  <c r="F315" i="97"/>
  <c r="H315" i="97" s="1"/>
  <c r="C315" i="97"/>
  <c r="G314" i="97"/>
  <c r="H314" i="97" s="1"/>
  <c r="F314" i="97"/>
  <c r="C314" i="97"/>
  <c r="H313" i="97"/>
  <c r="G313" i="97"/>
  <c r="F313" i="97"/>
  <c r="C313" i="97"/>
  <c r="G312" i="97"/>
  <c r="F312" i="97"/>
  <c r="H312" i="97" s="1"/>
  <c r="C312" i="97"/>
  <c r="G311" i="97"/>
  <c r="H311" i="97" s="1"/>
  <c r="F311" i="97"/>
  <c r="C311" i="97"/>
  <c r="H310" i="97"/>
  <c r="G310" i="97"/>
  <c r="F310" i="97"/>
  <c r="C310" i="97"/>
  <c r="F309" i="97"/>
  <c r="H309" i="97" s="1"/>
  <c r="C309" i="97"/>
  <c r="H308" i="97"/>
  <c r="F308" i="97"/>
  <c r="C308" i="97"/>
  <c r="F307" i="97"/>
  <c r="H307" i="97" s="1"/>
  <c r="C307" i="97"/>
  <c r="H306" i="97"/>
  <c r="F306" i="97"/>
  <c r="C306" i="97"/>
  <c r="F305" i="97"/>
  <c r="H305" i="97" s="1"/>
  <c r="C305" i="97"/>
  <c r="H304" i="97"/>
  <c r="F304" i="97"/>
  <c r="C304" i="97"/>
  <c r="F303" i="97"/>
  <c r="H303" i="97" s="1"/>
  <c r="C303" i="97"/>
  <c r="H302" i="97"/>
  <c r="F302" i="97"/>
  <c r="C302" i="97"/>
  <c r="F301" i="97"/>
  <c r="H301" i="97" s="1"/>
  <c r="C301" i="97"/>
  <c r="H300" i="97"/>
  <c r="F300" i="97"/>
  <c r="C300" i="97"/>
  <c r="F299" i="97"/>
  <c r="H299" i="97" s="1"/>
  <c r="C299" i="97"/>
  <c r="G297" i="97"/>
  <c r="H297" i="97" s="1"/>
  <c r="G296" i="97"/>
  <c r="H296" i="97" s="1"/>
  <c r="H295" i="97"/>
  <c r="G295" i="97"/>
  <c r="G294" i="97"/>
  <c r="H294" i="97" s="1"/>
  <c r="G293" i="97"/>
  <c r="H293" i="97" s="1"/>
  <c r="H292" i="97"/>
  <c r="G292" i="97"/>
  <c r="G291" i="97"/>
  <c r="H291" i="97" s="1"/>
  <c r="G290" i="97"/>
  <c r="H290" i="97" s="1"/>
  <c r="H289" i="97"/>
  <c r="G289" i="97"/>
  <c r="G288" i="97"/>
  <c r="H288" i="97" s="1"/>
  <c r="H286" i="97"/>
  <c r="H285" i="97"/>
  <c r="H284" i="97"/>
  <c r="H283" i="97"/>
  <c r="H282" i="97"/>
  <c r="H276" i="97" s="1"/>
  <c r="H572" i="97" s="1"/>
  <c r="H281" i="97"/>
  <c r="H280" i="97"/>
  <c r="H279" i="97"/>
  <c r="H278" i="97"/>
  <c r="H277" i="97"/>
  <c r="H275" i="97"/>
  <c r="H274" i="97"/>
  <c r="H273" i="97"/>
  <c r="H272" i="97"/>
  <c r="H271" i="97"/>
  <c r="H270" i="97"/>
  <c r="H269" i="97"/>
  <c r="H268" i="97"/>
  <c r="H267" i="97"/>
  <c r="H266" i="97"/>
  <c r="H265" i="97" s="1"/>
  <c r="H259" i="97"/>
  <c r="H258" i="97"/>
  <c r="H257" i="97"/>
  <c r="H256" i="97"/>
  <c r="H255" i="97"/>
  <c r="H254" i="97"/>
  <c r="H253" i="97"/>
  <c r="H252" i="97"/>
  <c r="H251" i="97"/>
  <c r="H250" i="97"/>
  <c r="H249" i="97" s="1"/>
  <c r="H248" i="97"/>
  <c r="H247" i="97"/>
  <c r="H246" i="97"/>
  <c r="H245" i="97"/>
  <c r="H244" i="97"/>
  <c r="H238" i="97" s="1"/>
  <c r="H243" i="97"/>
  <c r="H242" i="97"/>
  <c r="H241" i="97"/>
  <c r="H240" i="97"/>
  <c r="H239" i="97"/>
  <c r="H236" i="97"/>
  <c r="H235" i="97"/>
  <c r="H234" i="97"/>
  <c r="H233" i="97"/>
  <c r="H232" i="97"/>
  <c r="H226" i="97" s="1"/>
  <c r="H225" i="97" s="1"/>
  <c r="H231" i="97"/>
  <c r="H230" i="97"/>
  <c r="H229" i="97"/>
  <c r="H228" i="97"/>
  <c r="H227" i="97"/>
  <c r="H223" i="97"/>
  <c r="H222" i="97"/>
  <c r="H221" i="97"/>
  <c r="H220" i="97"/>
  <c r="H219" i="97"/>
  <c r="H218" i="97"/>
  <c r="H217" i="97"/>
  <c r="H216" i="97"/>
  <c r="H215" i="97"/>
  <c r="H214" i="97"/>
  <c r="H213" i="97" s="1"/>
  <c r="H561" i="97" s="1"/>
  <c r="H212" i="97"/>
  <c r="H211" i="97"/>
  <c r="H210" i="97"/>
  <c r="H209" i="97"/>
  <c r="H208" i="97"/>
  <c r="H202" i="97" s="1"/>
  <c r="H207" i="97"/>
  <c r="H206" i="97"/>
  <c r="H205" i="97"/>
  <c r="H204" i="97"/>
  <c r="H203" i="97"/>
  <c r="H200" i="97"/>
  <c r="H199" i="97"/>
  <c r="H198" i="97"/>
  <c r="H197" i="97"/>
  <c r="H196" i="97"/>
  <c r="H195" i="97"/>
  <c r="H194" i="97"/>
  <c r="H193" i="97"/>
  <c r="H192" i="97"/>
  <c r="H191" i="97"/>
  <c r="H190" i="97"/>
  <c r="H189" i="97"/>
  <c r="H188" i="97"/>
  <c r="H187" i="97"/>
  <c r="H186" i="97"/>
  <c r="H185" i="97"/>
  <c r="H184" i="97"/>
  <c r="H183" i="97"/>
  <c r="H182" i="97"/>
  <c r="H181" i="97"/>
  <c r="H180" i="97"/>
  <c r="H179" i="97" s="1"/>
  <c r="H178" i="97" s="1"/>
  <c r="H177" i="97"/>
  <c r="H167" i="97"/>
  <c r="H166" i="97"/>
  <c r="H156" i="97" s="1"/>
  <c r="H155" i="97" s="1"/>
  <c r="G153" i="97"/>
  <c r="F153" i="97"/>
  <c r="H153" i="97" s="1"/>
  <c r="C153" i="97"/>
  <c r="G152" i="97"/>
  <c r="H152" i="97" s="1"/>
  <c r="F152" i="97"/>
  <c r="C152" i="97"/>
  <c r="H151" i="97"/>
  <c r="G151" i="97"/>
  <c r="F151" i="97"/>
  <c r="C151" i="97"/>
  <c r="G150" i="97"/>
  <c r="F150" i="97"/>
  <c r="H150" i="97" s="1"/>
  <c r="C150" i="97"/>
  <c r="G149" i="97"/>
  <c r="H149" i="97" s="1"/>
  <c r="F149" i="97"/>
  <c r="C149" i="97"/>
  <c r="H148" i="97"/>
  <c r="G148" i="97"/>
  <c r="F148" i="97"/>
  <c r="C148" i="97"/>
  <c r="G147" i="97"/>
  <c r="F147" i="97"/>
  <c r="H147" i="97" s="1"/>
  <c r="C147" i="97"/>
  <c r="G146" i="97"/>
  <c r="H146" i="97" s="1"/>
  <c r="F146" i="97"/>
  <c r="C146" i="97"/>
  <c r="H145" i="97"/>
  <c r="G145" i="97"/>
  <c r="F145" i="97"/>
  <c r="C145" i="97"/>
  <c r="F144" i="97"/>
  <c r="H144" i="97" s="1"/>
  <c r="C144" i="97"/>
  <c r="G143" i="97"/>
  <c r="F143" i="97"/>
  <c r="H143" i="97" s="1"/>
  <c r="C143" i="97"/>
  <c r="G142" i="97"/>
  <c r="F142" i="97"/>
  <c r="H142" i="97" s="1"/>
  <c r="C142" i="97"/>
  <c r="H141" i="97"/>
  <c r="G141" i="97"/>
  <c r="F141" i="97"/>
  <c r="C141" i="97"/>
  <c r="G140" i="97"/>
  <c r="F140" i="97"/>
  <c r="H140" i="97" s="1"/>
  <c r="C140" i="97"/>
  <c r="G139" i="97"/>
  <c r="F139" i="97"/>
  <c r="H139" i="97" s="1"/>
  <c r="C139" i="97"/>
  <c r="H138" i="97"/>
  <c r="G138" i="97"/>
  <c r="F138" i="97"/>
  <c r="C138" i="97"/>
  <c r="G137" i="97"/>
  <c r="F137" i="97"/>
  <c r="H137" i="97" s="1"/>
  <c r="C137" i="97"/>
  <c r="G136" i="97"/>
  <c r="F136" i="97"/>
  <c r="H136" i="97" s="1"/>
  <c r="C136" i="97"/>
  <c r="H135" i="97"/>
  <c r="G135" i="97"/>
  <c r="F135" i="97"/>
  <c r="C135" i="97"/>
  <c r="G134" i="97"/>
  <c r="F134" i="97"/>
  <c r="H134" i="97" s="1"/>
  <c r="C134" i="97"/>
  <c r="H132" i="97"/>
  <c r="G132" i="97"/>
  <c r="F132" i="97"/>
  <c r="C132" i="97"/>
  <c r="G131" i="97"/>
  <c r="F131" i="97"/>
  <c r="H131" i="97" s="1"/>
  <c r="C131" i="97"/>
  <c r="G130" i="97"/>
  <c r="H130" i="97" s="1"/>
  <c r="F130" i="97"/>
  <c r="C130" i="97"/>
  <c r="H129" i="97"/>
  <c r="G129" i="97"/>
  <c r="F129" i="97"/>
  <c r="C129" i="97"/>
  <c r="G128" i="97"/>
  <c r="F128" i="97"/>
  <c r="H128" i="97" s="1"/>
  <c r="C128" i="97"/>
  <c r="G127" i="97"/>
  <c r="H127" i="97" s="1"/>
  <c r="F127" i="97"/>
  <c r="C127" i="97"/>
  <c r="H126" i="97"/>
  <c r="G126" i="97"/>
  <c r="F126" i="97"/>
  <c r="C126" i="97"/>
  <c r="G125" i="97"/>
  <c r="F125" i="97"/>
  <c r="H125" i="97" s="1"/>
  <c r="C125" i="97"/>
  <c r="G124" i="97"/>
  <c r="H124" i="97" s="1"/>
  <c r="F124" i="97"/>
  <c r="C124" i="97"/>
  <c r="H123" i="97"/>
  <c r="G123" i="97"/>
  <c r="F123" i="97"/>
  <c r="C123" i="97"/>
  <c r="G122" i="97"/>
  <c r="F122" i="97"/>
  <c r="H122" i="97" s="1"/>
  <c r="C122" i="97"/>
  <c r="G121" i="97"/>
  <c r="H121" i="97" s="1"/>
  <c r="F121" i="97"/>
  <c r="C121" i="97"/>
  <c r="H120" i="97"/>
  <c r="G120" i="97"/>
  <c r="F120" i="97"/>
  <c r="C120" i="97"/>
  <c r="G119" i="97"/>
  <c r="F119" i="97"/>
  <c r="H119" i="97" s="1"/>
  <c r="C119" i="97"/>
  <c r="G118" i="97"/>
  <c r="H118" i="97" s="1"/>
  <c r="F118" i="97"/>
  <c r="C118" i="97"/>
  <c r="H117" i="97"/>
  <c r="G117" i="97"/>
  <c r="F117" i="97"/>
  <c r="C117" i="97"/>
  <c r="G116" i="97"/>
  <c r="F116" i="97"/>
  <c r="H116" i="97" s="1"/>
  <c r="C116" i="97"/>
  <c r="G115" i="97"/>
  <c r="H115" i="97" s="1"/>
  <c r="F115" i="97"/>
  <c r="C115" i="97"/>
  <c r="H114" i="97"/>
  <c r="G114" i="97"/>
  <c r="F114" i="97"/>
  <c r="C114" i="97"/>
  <c r="G113" i="97"/>
  <c r="F113" i="97"/>
  <c r="H113" i="97" s="1"/>
  <c r="C113" i="97"/>
  <c r="G109" i="97"/>
  <c r="F109" i="97"/>
  <c r="H109" i="97" s="1"/>
  <c r="C109" i="97"/>
  <c r="H108" i="97"/>
  <c r="G108" i="97"/>
  <c r="F108" i="97"/>
  <c r="C108" i="97"/>
  <c r="G107" i="97"/>
  <c r="F107" i="97"/>
  <c r="H107" i="97" s="1"/>
  <c r="C107" i="97"/>
  <c r="G106" i="97"/>
  <c r="F106" i="97"/>
  <c r="H106" i="97" s="1"/>
  <c r="C106" i="97"/>
  <c r="H105" i="97"/>
  <c r="G105" i="97"/>
  <c r="F105" i="97"/>
  <c r="C105" i="97"/>
  <c r="G104" i="97"/>
  <c r="F104" i="97"/>
  <c r="H104" i="97" s="1"/>
  <c r="C104" i="97"/>
  <c r="G103" i="97"/>
  <c r="F103" i="97"/>
  <c r="H103" i="97" s="1"/>
  <c r="C103" i="97"/>
  <c r="H102" i="97"/>
  <c r="G102" i="97"/>
  <c r="F102" i="97"/>
  <c r="C102" i="97"/>
  <c r="G101" i="97"/>
  <c r="F101" i="97"/>
  <c r="H101" i="97" s="1"/>
  <c r="C101" i="97"/>
  <c r="F100" i="97"/>
  <c r="H100" i="97" s="1"/>
  <c r="C100" i="97"/>
  <c r="H99" i="97"/>
  <c r="G99" i="97"/>
  <c r="F99" i="97"/>
  <c r="C99" i="97"/>
  <c r="G98" i="97"/>
  <c r="F98" i="97"/>
  <c r="H98" i="97" s="1"/>
  <c r="C98" i="97"/>
  <c r="G97" i="97"/>
  <c r="F97" i="97"/>
  <c r="H97" i="97" s="1"/>
  <c r="C97" i="97"/>
  <c r="H96" i="97"/>
  <c r="G96" i="97"/>
  <c r="F96" i="97"/>
  <c r="C96" i="97"/>
  <c r="G95" i="97"/>
  <c r="F95" i="97"/>
  <c r="H95" i="97" s="1"/>
  <c r="C95" i="97"/>
  <c r="G94" i="97"/>
  <c r="F94" i="97"/>
  <c r="H94" i="97" s="1"/>
  <c r="C94" i="97"/>
  <c r="H93" i="97"/>
  <c r="G93" i="97"/>
  <c r="F93" i="97"/>
  <c r="C93" i="97"/>
  <c r="G92" i="97"/>
  <c r="F92" i="97"/>
  <c r="H92" i="97" s="1"/>
  <c r="C92" i="97"/>
  <c r="G91" i="97"/>
  <c r="F91" i="97"/>
  <c r="H91" i="97" s="1"/>
  <c r="C91" i="97"/>
  <c r="H90" i="97"/>
  <c r="G90" i="97"/>
  <c r="F90" i="97"/>
  <c r="C90" i="97"/>
  <c r="G88" i="97"/>
  <c r="H88" i="97" s="1"/>
  <c r="F88" i="97"/>
  <c r="C88" i="97"/>
  <c r="H87" i="97"/>
  <c r="G87" i="97"/>
  <c r="F87" i="97"/>
  <c r="H86" i="97"/>
  <c r="G86" i="97"/>
  <c r="F86" i="97"/>
  <c r="C86" i="97"/>
  <c r="G85" i="97"/>
  <c r="F85" i="97"/>
  <c r="H85" i="97" s="1"/>
  <c r="C85" i="97"/>
  <c r="G84" i="97"/>
  <c r="F84" i="97"/>
  <c r="H84" i="97" s="1"/>
  <c r="C84" i="97"/>
  <c r="H83" i="97"/>
  <c r="G83" i="97"/>
  <c r="F83" i="97"/>
  <c r="C83" i="97"/>
  <c r="G82" i="97"/>
  <c r="F82" i="97"/>
  <c r="H82" i="97" s="1"/>
  <c r="C82" i="97"/>
  <c r="G81" i="97"/>
  <c r="F81" i="97"/>
  <c r="H81" i="97" s="1"/>
  <c r="C81" i="97"/>
  <c r="H80" i="97"/>
  <c r="G80" i="97"/>
  <c r="F80" i="97"/>
  <c r="C80" i="97"/>
  <c r="H79" i="97"/>
  <c r="F79" i="97"/>
  <c r="C79" i="97"/>
  <c r="G78" i="97"/>
  <c r="F78" i="97"/>
  <c r="H78" i="97" s="1"/>
  <c r="C78" i="97"/>
  <c r="G77" i="97"/>
  <c r="H77" i="97" s="1"/>
  <c r="F77" i="97"/>
  <c r="C77" i="97"/>
  <c r="H76" i="97"/>
  <c r="G76" i="97"/>
  <c r="F76" i="97"/>
  <c r="C76" i="97"/>
  <c r="G75" i="97"/>
  <c r="F75" i="97"/>
  <c r="H75" i="97" s="1"/>
  <c r="C75" i="97"/>
  <c r="G74" i="97"/>
  <c r="H74" i="97" s="1"/>
  <c r="F74" i="97"/>
  <c r="C74" i="97"/>
  <c r="H73" i="97"/>
  <c r="G73" i="97"/>
  <c r="F73" i="97"/>
  <c r="C73" i="97"/>
  <c r="G72" i="97"/>
  <c r="F72" i="97"/>
  <c r="H72" i="97" s="1"/>
  <c r="C72" i="97"/>
  <c r="G71" i="97"/>
  <c r="H71" i="97" s="1"/>
  <c r="F71" i="97"/>
  <c r="C71" i="97"/>
  <c r="H70" i="97"/>
  <c r="G70" i="97"/>
  <c r="F70" i="97"/>
  <c r="C70" i="97"/>
  <c r="G69" i="97"/>
  <c r="F69" i="97"/>
  <c r="H69" i="97" s="1"/>
  <c r="C69" i="97"/>
  <c r="H67" i="97"/>
  <c r="G67" i="97"/>
  <c r="F67" i="97"/>
  <c r="C67" i="97"/>
  <c r="G66" i="97"/>
  <c r="F66" i="97"/>
  <c r="H66" i="97" s="1"/>
  <c r="C66" i="97"/>
  <c r="G65" i="97"/>
  <c r="F65" i="97"/>
  <c r="H65" i="97" s="1"/>
  <c r="C65" i="97"/>
  <c r="H64" i="97"/>
  <c r="G64" i="97"/>
  <c r="F64" i="97"/>
  <c r="C64" i="97"/>
  <c r="G63" i="97"/>
  <c r="F63" i="97"/>
  <c r="H63" i="97" s="1"/>
  <c r="C63" i="97"/>
  <c r="G62" i="97"/>
  <c r="F62" i="97"/>
  <c r="H62" i="97" s="1"/>
  <c r="C62" i="97"/>
  <c r="H61" i="97"/>
  <c r="G61" i="97"/>
  <c r="F61" i="97"/>
  <c r="C61" i="97"/>
  <c r="G60" i="97"/>
  <c r="F60" i="97"/>
  <c r="H60" i="97" s="1"/>
  <c r="C60" i="97"/>
  <c r="G59" i="97"/>
  <c r="F59" i="97"/>
  <c r="H59" i="97" s="1"/>
  <c r="C59" i="97"/>
  <c r="H58" i="97"/>
  <c r="F58" i="97"/>
  <c r="C58" i="97"/>
  <c r="H57" i="97"/>
  <c r="G57" i="97"/>
  <c r="F57" i="97"/>
  <c r="C57" i="97"/>
  <c r="G56" i="97"/>
  <c r="F56" i="97"/>
  <c r="H56" i="97" s="1"/>
  <c r="C56" i="97"/>
  <c r="G55" i="97"/>
  <c r="H55" i="97" s="1"/>
  <c r="F55" i="97"/>
  <c r="C55" i="97"/>
  <c r="H54" i="97"/>
  <c r="G54" i="97"/>
  <c r="F54" i="97"/>
  <c r="C54" i="97"/>
  <c r="G53" i="97"/>
  <c r="F53" i="97"/>
  <c r="H53" i="97" s="1"/>
  <c r="C53" i="97"/>
  <c r="G52" i="97"/>
  <c r="H52" i="97" s="1"/>
  <c r="F52" i="97"/>
  <c r="C52" i="97"/>
  <c r="H51" i="97"/>
  <c r="G51" i="97"/>
  <c r="F51" i="97"/>
  <c r="C51" i="97"/>
  <c r="G50" i="97"/>
  <c r="F50" i="97"/>
  <c r="H50" i="97" s="1"/>
  <c r="C50" i="97"/>
  <c r="G49" i="97"/>
  <c r="H49" i="97" s="1"/>
  <c r="F49" i="97"/>
  <c r="C49" i="97"/>
  <c r="H48" i="97"/>
  <c r="G48" i="97"/>
  <c r="F48" i="97"/>
  <c r="C48" i="97"/>
  <c r="G46" i="97"/>
  <c r="H46" i="97" s="1"/>
  <c r="H45" i="97"/>
  <c r="G45" i="97"/>
  <c r="H44" i="97"/>
  <c r="G44" i="97"/>
  <c r="G43" i="97"/>
  <c r="H43" i="97" s="1"/>
  <c r="H42" i="97"/>
  <c r="G42" i="97"/>
  <c r="H41" i="97"/>
  <c r="G41" i="97"/>
  <c r="G40" i="97"/>
  <c r="H40" i="97" s="1"/>
  <c r="H39" i="97"/>
  <c r="G39" i="97"/>
  <c r="H38" i="97"/>
  <c r="G38" i="97"/>
  <c r="G37" i="97"/>
  <c r="H37" i="97" s="1"/>
  <c r="H35" i="97"/>
  <c r="H34" i="97"/>
  <c r="H33" i="97"/>
  <c r="H32" i="97"/>
  <c r="H31" i="97"/>
  <c r="H30" i="97"/>
  <c r="H29" i="97"/>
  <c r="H28" i="97"/>
  <c r="H25" i="97" s="1"/>
  <c r="H542" i="97" s="1"/>
  <c r="H27" i="97"/>
  <c r="H26" i="97"/>
  <c r="H24" i="97"/>
  <c r="H23" i="97"/>
  <c r="H22" i="97"/>
  <c r="H21" i="97"/>
  <c r="H20" i="97"/>
  <c r="H19" i="97"/>
  <c r="H18" i="97"/>
  <c r="H17" i="97"/>
  <c r="H16" i="97"/>
  <c r="H14" i="97" s="1"/>
  <c r="H15" i="97"/>
  <c r="H591" i="96"/>
  <c r="H590" i="96"/>
  <c r="H584" i="96"/>
  <c r="H583" i="96"/>
  <c r="H564" i="96"/>
  <c r="H560" i="96"/>
  <c r="H559" i="96"/>
  <c r="H556" i="96"/>
  <c r="H555" i="96" s="1"/>
  <c r="H554" i="96"/>
  <c r="H553" i="96"/>
  <c r="H498" i="96"/>
  <c r="H497" i="96"/>
  <c r="H496" i="96"/>
  <c r="H495" i="96"/>
  <c r="H494" i="96"/>
  <c r="H493" i="96"/>
  <c r="H492" i="96"/>
  <c r="H491" i="96"/>
  <c r="H490" i="96"/>
  <c r="H488" i="96" s="1"/>
  <c r="H598" i="96" s="1"/>
  <c r="H489" i="96"/>
  <c r="H487" i="96"/>
  <c r="H486" i="96"/>
  <c r="H485" i="96"/>
  <c r="H484" i="96"/>
  <c r="H483" i="96"/>
  <c r="H482" i="96"/>
  <c r="H481" i="96"/>
  <c r="H480" i="96"/>
  <c r="H479" i="96"/>
  <c r="H475" i="96"/>
  <c r="H474" i="96"/>
  <c r="H473" i="96"/>
  <c r="H472" i="96"/>
  <c r="H471" i="96"/>
  <c r="H470" i="96"/>
  <c r="H469" i="96"/>
  <c r="H468" i="96"/>
  <c r="H467" i="96"/>
  <c r="H465" i="96" s="1"/>
  <c r="H595" i="96" s="1"/>
  <c r="H594" i="96" s="1"/>
  <c r="H466" i="96"/>
  <c r="H462" i="96"/>
  <c r="H461" i="96"/>
  <c r="H460" i="96"/>
  <c r="H459" i="96"/>
  <c r="H458" i="96"/>
  <c r="H457" i="96"/>
  <c r="H456" i="96"/>
  <c r="H455" i="96"/>
  <c r="H453" i="96"/>
  <c r="G453" i="96"/>
  <c r="G478" i="96" s="1"/>
  <c r="H478" i="96" s="1"/>
  <c r="H477" i="96" s="1"/>
  <c r="H451" i="96"/>
  <c r="H450" i="96"/>
  <c r="H449" i="96"/>
  <c r="H448" i="96"/>
  <c r="H447" i="96"/>
  <c r="H446" i="96"/>
  <c r="H445" i="96"/>
  <c r="H444" i="96"/>
  <c r="G443" i="96"/>
  <c r="H443" i="96" s="1"/>
  <c r="H441" i="96" s="1"/>
  <c r="H589" i="96" s="1"/>
  <c r="H442" i="96"/>
  <c r="G442" i="96"/>
  <c r="H440" i="96"/>
  <c r="H439" i="96"/>
  <c r="H438" i="96"/>
  <c r="H437" i="96"/>
  <c r="H436" i="96"/>
  <c r="H435" i="96"/>
  <c r="H434" i="96"/>
  <c r="H433" i="96"/>
  <c r="H432" i="96"/>
  <c r="H431" i="96"/>
  <c r="H428" i="96"/>
  <c r="H427" i="96"/>
  <c r="H425" i="96"/>
  <c r="H424" i="96"/>
  <c r="H423" i="96"/>
  <c r="H422" i="96"/>
  <c r="H421" i="96"/>
  <c r="H420" i="96"/>
  <c r="H419" i="96"/>
  <c r="H418" i="96" s="1"/>
  <c r="H417" i="96"/>
  <c r="H416" i="96"/>
  <c r="H415" i="96"/>
  <c r="H414" i="96"/>
  <c r="H413" i="96"/>
  <c r="H412" i="96"/>
  <c r="H411" i="96"/>
  <c r="H410" i="96"/>
  <c r="H409" i="96"/>
  <c r="G408" i="96"/>
  <c r="G454" i="96" s="1"/>
  <c r="H454" i="96" s="1"/>
  <c r="G404" i="96"/>
  <c r="F404" i="96"/>
  <c r="H404" i="96" s="1"/>
  <c r="C404" i="96"/>
  <c r="G403" i="96"/>
  <c r="H403" i="96" s="1"/>
  <c r="F403" i="96"/>
  <c r="C403" i="96"/>
  <c r="H402" i="96"/>
  <c r="G402" i="96"/>
  <c r="F402" i="96"/>
  <c r="C402" i="96"/>
  <c r="G401" i="96"/>
  <c r="F401" i="96"/>
  <c r="H401" i="96" s="1"/>
  <c r="C401" i="96"/>
  <c r="G400" i="96"/>
  <c r="H400" i="96" s="1"/>
  <c r="F400" i="96"/>
  <c r="C400" i="96"/>
  <c r="H399" i="96"/>
  <c r="G399" i="96"/>
  <c r="F399" i="96"/>
  <c r="C399" i="96"/>
  <c r="G398" i="96"/>
  <c r="F398" i="96"/>
  <c r="H398" i="96" s="1"/>
  <c r="C398" i="96"/>
  <c r="G397" i="96"/>
  <c r="H397" i="96" s="1"/>
  <c r="F397" i="96"/>
  <c r="C397" i="96"/>
  <c r="H396" i="96"/>
  <c r="G396" i="96"/>
  <c r="F396" i="96"/>
  <c r="C396" i="96"/>
  <c r="F395" i="96"/>
  <c r="H395" i="96" s="1"/>
  <c r="C395" i="96"/>
  <c r="H394" i="96"/>
  <c r="F394" i="96"/>
  <c r="C394" i="96"/>
  <c r="F393" i="96"/>
  <c r="H393" i="96" s="1"/>
  <c r="C393" i="96"/>
  <c r="H392" i="96"/>
  <c r="F392" i="96"/>
  <c r="C392" i="96"/>
  <c r="F391" i="96"/>
  <c r="H391" i="96" s="1"/>
  <c r="C391" i="96"/>
  <c r="H390" i="96"/>
  <c r="F390" i="96"/>
  <c r="C390" i="96"/>
  <c r="F389" i="96"/>
  <c r="H389" i="96" s="1"/>
  <c r="C389" i="96"/>
  <c r="H388" i="96"/>
  <c r="F388" i="96"/>
  <c r="C388" i="96"/>
  <c r="F387" i="96"/>
  <c r="H387" i="96" s="1"/>
  <c r="C387" i="96"/>
  <c r="H386" i="96"/>
  <c r="F386" i="96"/>
  <c r="C386" i="96"/>
  <c r="F385" i="96"/>
  <c r="H385" i="96" s="1"/>
  <c r="C385" i="96"/>
  <c r="G383" i="96"/>
  <c r="H383" i="96" s="1"/>
  <c r="F383" i="96"/>
  <c r="C383" i="96"/>
  <c r="H382" i="96"/>
  <c r="G382" i="96"/>
  <c r="F382" i="96"/>
  <c r="C382" i="96"/>
  <c r="G381" i="96"/>
  <c r="F381" i="96"/>
  <c r="H381" i="96" s="1"/>
  <c r="C381" i="96"/>
  <c r="G380" i="96"/>
  <c r="H380" i="96" s="1"/>
  <c r="F380" i="96"/>
  <c r="C380" i="96"/>
  <c r="H379" i="96"/>
  <c r="G379" i="96"/>
  <c r="F379" i="96"/>
  <c r="C379" i="96"/>
  <c r="G378" i="96"/>
  <c r="F378" i="96"/>
  <c r="H378" i="96" s="1"/>
  <c r="C378" i="96"/>
  <c r="G377" i="96"/>
  <c r="H377" i="96" s="1"/>
  <c r="F377" i="96"/>
  <c r="C377" i="96"/>
  <c r="H376" i="96"/>
  <c r="G376" i="96"/>
  <c r="F376" i="96"/>
  <c r="C376" i="96"/>
  <c r="G375" i="96"/>
  <c r="F375" i="96"/>
  <c r="H375" i="96" s="1"/>
  <c r="C375" i="96"/>
  <c r="G374" i="96"/>
  <c r="H374" i="96" s="1"/>
  <c r="F374" i="96"/>
  <c r="C374" i="96"/>
  <c r="H373" i="96"/>
  <c r="G373" i="96"/>
  <c r="F373" i="96"/>
  <c r="C373" i="96"/>
  <c r="G372" i="96"/>
  <c r="F372" i="96"/>
  <c r="H372" i="96" s="1"/>
  <c r="C372" i="96"/>
  <c r="G371" i="96"/>
  <c r="H371" i="96" s="1"/>
  <c r="F371" i="96"/>
  <c r="C371" i="96"/>
  <c r="H370" i="96"/>
  <c r="G370" i="96"/>
  <c r="F370" i="96"/>
  <c r="C370" i="96"/>
  <c r="G369" i="96"/>
  <c r="F369" i="96"/>
  <c r="H369" i="96" s="1"/>
  <c r="C369" i="96"/>
  <c r="G368" i="96"/>
  <c r="H368" i="96" s="1"/>
  <c r="F368" i="96"/>
  <c r="C368" i="96"/>
  <c r="H367" i="96"/>
  <c r="G367" i="96"/>
  <c r="F367" i="96"/>
  <c r="C367" i="96"/>
  <c r="G366" i="96"/>
  <c r="F366" i="96"/>
  <c r="H366" i="96" s="1"/>
  <c r="C366" i="96"/>
  <c r="G365" i="96"/>
  <c r="H365" i="96" s="1"/>
  <c r="F365" i="96"/>
  <c r="C365" i="96"/>
  <c r="H364" i="96"/>
  <c r="H363" i="96" s="1"/>
  <c r="H579" i="96" s="1"/>
  <c r="G364" i="96"/>
  <c r="F364" i="96"/>
  <c r="C364" i="96"/>
  <c r="G360" i="96"/>
  <c r="F360" i="96"/>
  <c r="H360" i="96" s="1"/>
  <c r="C360" i="96"/>
  <c r="G359" i="96"/>
  <c r="F359" i="96"/>
  <c r="H359" i="96" s="1"/>
  <c r="C359" i="96"/>
  <c r="H358" i="96"/>
  <c r="G358" i="96"/>
  <c r="F358" i="96"/>
  <c r="C358" i="96"/>
  <c r="G357" i="96"/>
  <c r="F357" i="96"/>
  <c r="H357" i="96" s="1"/>
  <c r="C357" i="96"/>
  <c r="G356" i="96"/>
  <c r="F356" i="96"/>
  <c r="H356" i="96" s="1"/>
  <c r="C356" i="96"/>
  <c r="H355" i="96"/>
  <c r="G355" i="96"/>
  <c r="F355" i="96"/>
  <c r="C355" i="96"/>
  <c r="G354" i="96"/>
  <c r="F354" i="96"/>
  <c r="H354" i="96" s="1"/>
  <c r="C354" i="96"/>
  <c r="G353" i="96"/>
  <c r="F353" i="96"/>
  <c r="H353" i="96" s="1"/>
  <c r="C353" i="96"/>
  <c r="H352" i="96"/>
  <c r="G352" i="96"/>
  <c r="F352" i="96"/>
  <c r="C352" i="96"/>
  <c r="F351" i="96"/>
  <c r="H351" i="96" s="1"/>
  <c r="C351" i="96"/>
  <c r="F350" i="96"/>
  <c r="H350" i="96" s="1"/>
  <c r="C350" i="96"/>
  <c r="H349" i="96"/>
  <c r="F349" i="96"/>
  <c r="C349" i="96"/>
  <c r="F348" i="96"/>
  <c r="H348" i="96" s="1"/>
  <c r="C348" i="96"/>
  <c r="F347" i="96"/>
  <c r="H347" i="96" s="1"/>
  <c r="C347" i="96"/>
  <c r="H346" i="96"/>
  <c r="F346" i="96"/>
  <c r="C346" i="96"/>
  <c r="F345" i="96"/>
  <c r="H345" i="96" s="1"/>
  <c r="C345" i="96"/>
  <c r="F344" i="96"/>
  <c r="H344" i="96" s="1"/>
  <c r="C344" i="96"/>
  <c r="H343" i="96"/>
  <c r="F343" i="96"/>
  <c r="C343" i="96"/>
  <c r="F342" i="96"/>
  <c r="H342" i="96" s="1"/>
  <c r="C342" i="96"/>
  <c r="F341" i="96"/>
  <c r="H341" i="96" s="1"/>
  <c r="C341" i="96"/>
  <c r="G339" i="96"/>
  <c r="F339" i="96"/>
  <c r="H339" i="96" s="1"/>
  <c r="C339" i="96"/>
  <c r="G338" i="96"/>
  <c r="H338" i="96" s="1"/>
  <c r="F338" i="96"/>
  <c r="C338" i="96"/>
  <c r="H337" i="96"/>
  <c r="G337" i="96"/>
  <c r="F337" i="96"/>
  <c r="C337" i="96"/>
  <c r="G336" i="96"/>
  <c r="F336" i="96"/>
  <c r="H336" i="96" s="1"/>
  <c r="C336" i="96"/>
  <c r="G335" i="96"/>
  <c r="H335" i="96" s="1"/>
  <c r="F335" i="96"/>
  <c r="C335" i="96"/>
  <c r="H334" i="96"/>
  <c r="G334" i="96"/>
  <c r="F334" i="96"/>
  <c r="C334" i="96"/>
  <c r="G333" i="96"/>
  <c r="F333" i="96"/>
  <c r="H333" i="96" s="1"/>
  <c r="C333" i="96"/>
  <c r="G332" i="96"/>
  <c r="H332" i="96" s="1"/>
  <c r="F332" i="96"/>
  <c r="C332" i="96"/>
  <c r="H331" i="96"/>
  <c r="G331" i="96"/>
  <c r="F331" i="96"/>
  <c r="C331" i="96"/>
  <c r="F330" i="96"/>
  <c r="H330" i="96" s="1"/>
  <c r="C330" i="96"/>
  <c r="H329" i="96"/>
  <c r="F329" i="96"/>
  <c r="C329" i="96"/>
  <c r="F328" i="96"/>
  <c r="H328" i="96" s="1"/>
  <c r="C328" i="96"/>
  <c r="H327" i="96"/>
  <c r="F327" i="96"/>
  <c r="C327" i="96"/>
  <c r="F326" i="96"/>
  <c r="H326" i="96" s="1"/>
  <c r="C326" i="96"/>
  <c r="H325" i="96"/>
  <c r="F325" i="96"/>
  <c r="C325" i="96"/>
  <c r="F324" i="96"/>
  <c r="H324" i="96" s="1"/>
  <c r="C324" i="96"/>
  <c r="H323" i="96"/>
  <c r="F323" i="96"/>
  <c r="C323" i="96"/>
  <c r="F322" i="96"/>
  <c r="H322" i="96" s="1"/>
  <c r="C322" i="96"/>
  <c r="H321" i="96"/>
  <c r="F321" i="96"/>
  <c r="C321" i="96"/>
  <c r="F320" i="96"/>
  <c r="H320" i="96" s="1"/>
  <c r="C320" i="96"/>
  <c r="G318" i="96"/>
  <c r="H318" i="96" s="1"/>
  <c r="F318" i="96"/>
  <c r="C318" i="96"/>
  <c r="H317" i="96"/>
  <c r="G317" i="96"/>
  <c r="F317" i="96"/>
  <c r="C317" i="96"/>
  <c r="G316" i="96"/>
  <c r="F316" i="96"/>
  <c r="H316" i="96" s="1"/>
  <c r="C316" i="96"/>
  <c r="G315" i="96"/>
  <c r="H315" i="96" s="1"/>
  <c r="F315" i="96"/>
  <c r="C315" i="96"/>
  <c r="H314" i="96"/>
  <c r="G314" i="96"/>
  <c r="F314" i="96"/>
  <c r="C314" i="96"/>
  <c r="G313" i="96"/>
  <c r="F313" i="96"/>
  <c r="H313" i="96" s="1"/>
  <c r="C313" i="96"/>
  <c r="G312" i="96"/>
  <c r="H312" i="96" s="1"/>
  <c r="F312" i="96"/>
  <c r="C312" i="96"/>
  <c r="H311" i="96"/>
  <c r="G311" i="96"/>
  <c r="F311" i="96"/>
  <c r="C311" i="96"/>
  <c r="G310" i="96"/>
  <c r="F310" i="96"/>
  <c r="H310" i="96" s="1"/>
  <c r="C310" i="96"/>
  <c r="F309" i="96"/>
  <c r="H309" i="96" s="1"/>
  <c r="C309" i="96"/>
  <c r="F308" i="96"/>
  <c r="H308" i="96" s="1"/>
  <c r="C308" i="96"/>
  <c r="F307" i="96"/>
  <c r="H307" i="96" s="1"/>
  <c r="C307" i="96"/>
  <c r="F306" i="96"/>
  <c r="H306" i="96" s="1"/>
  <c r="C306" i="96"/>
  <c r="F305" i="96"/>
  <c r="H305" i="96" s="1"/>
  <c r="C305" i="96"/>
  <c r="F304" i="96"/>
  <c r="H304" i="96" s="1"/>
  <c r="C304" i="96"/>
  <c r="F303" i="96"/>
  <c r="H303" i="96" s="1"/>
  <c r="C303" i="96"/>
  <c r="F302" i="96"/>
  <c r="H302" i="96" s="1"/>
  <c r="C302" i="96"/>
  <c r="F301" i="96"/>
  <c r="H301" i="96" s="1"/>
  <c r="C301" i="96"/>
  <c r="F300" i="96"/>
  <c r="H300" i="96" s="1"/>
  <c r="C300" i="96"/>
  <c r="F299" i="96"/>
  <c r="H299" i="96" s="1"/>
  <c r="C299" i="96"/>
  <c r="H297" i="96"/>
  <c r="G297" i="96"/>
  <c r="G296" i="96"/>
  <c r="H296" i="96" s="1"/>
  <c r="G295" i="96"/>
  <c r="H295" i="96" s="1"/>
  <c r="H294" i="96"/>
  <c r="G294" i="96"/>
  <c r="G293" i="96"/>
  <c r="H293" i="96" s="1"/>
  <c r="G292" i="96"/>
  <c r="H292" i="96" s="1"/>
  <c r="H291" i="96"/>
  <c r="G291" i="96"/>
  <c r="G290" i="96"/>
  <c r="H290" i="96" s="1"/>
  <c r="G289" i="96"/>
  <c r="H289" i="96" s="1"/>
  <c r="H288" i="96"/>
  <c r="G288" i="96"/>
  <c r="H286" i="96"/>
  <c r="H285" i="96"/>
  <c r="H284" i="96"/>
  <c r="H283" i="96"/>
  <c r="H282" i="96"/>
  <c r="H281" i="96"/>
  <c r="H280" i="96"/>
  <c r="H279" i="96"/>
  <c r="H278" i="96"/>
  <c r="H277" i="96"/>
  <c r="H276" i="96" s="1"/>
  <c r="H572" i="96" s="1"/>
  <c r="H275" i="96"/>
  <c r="H274" i="96"/>
  <c r="H273" i="96"/>
  <c r="H272" i="96"/>
  <c r="H271" i="96"/>
  <c r="H270" i="96"/>
  <c r="H269" i="96"/>
  <c r="H268" i="96"/>
  <c r="H265" i="96" s="1"/>
  <c r="H267" i="96"/>
  <c r="H266" i="96"/>
  <c r="H259" i="96"/>
  <c r="H258" i="96"/>
  <c r="H257" i="96"/>
  <c r="H256" i="96"/>
  <c r="H255" i="96"/>
  <c r="H254" i="96"/>
  <c r="H253" i="96"/>
  <c r="H252" i="96"/>
  <c r="H251" i="96"/>
  <c r="H250" i="96"/>
  <c r="H249" i="96" s="1"/>
  <c r="H248" i="96"/>
  <c r="H247" i="96"/>
  <c r="H246" i="96"/>
  <c r="H245" i="96"/>
  <c r="H244" i="96"/>
  <c r="H243" i="96"/>
  <c r="H242" i="96"/>
  <c r="H241" i="96"/>
  <c r="H240" i="96"/>
  <c r="H239" i="96"/>
  <c r="H238" i="96" s="1"/>
  <c r="H236" i="96"/>
  <c r="H235" i="96"/>
  <c r="H234" i="96"/>
  <c r="H233" i="96"/>
  <c r="H232" i="96"/>
  <c r="H231" i="96"/>
  <c r="H230" i="96"/>
  <c r="H229" i="96"/>
  <c r="H228" i="96"/>
  <c r="H227" i="96"/>
  <c r="H226" i="96" s="1"/>
  <c r="H225" i="96" s="1"/>
  <c r="H223" i="96"/>
  <c r="H222" i="96"/>
  <c r="H221" i="96"/>
  <c r="H220" i="96"/>
  <c r="H219" i="96"/>
  <c r="H218" i="96"/>
  <c r="H217" i="96"/>
  <c r="H216" i="96"/>
  <c r="H215" i="96"/>
  <c r="H214" i="96"/>
  <c r="H213" i="96" s="1"/>
  <c r="H561" i="96" s="1"/>
  <c r="H212" i="96"/>
  <c r="H211" i="96"/>
  <c r="H210" i="96"/>
  <c r="H209" i="96"/>
  <c r="H208" i="96"/>
  <c r="H207" i="96"/>
  <c r="H206" i="96"/>
  <c r="H205" i="96"/>
  <c r="H204" i="96"/>
  <c r="H203" i="96"/>
  <c r="H202" i="96" s="1"/>
  <c r="H200" i="96"/>
  <c r="H199" i="96"/>
  <c r="H198" i="96"/>
  <c r="H197" i="96"/>
  <c r="H196" i="96"/>
  <c r="H195" i="96"/>
  <c r="H194" i="96"/>
  <c r="H193" i="96"/>
  <c r="H192" i="96"/>
  <c r="H191" i="96"/>
  <c r="H190" i="96" s="1"/>
  <c r="H189" i="96"/>
  <c r="H188" i="96"/>
  <c r="H187" i="96"/>
  <c r="H186" i="96"/>
  <c r="H185" i="96"/>
  <c r="H184" i="96"/>
  <c r="H183" i="96"/>
  <c r="H182" i="96"/>
  <c r="H179" i="96" s="1"/>
  <c r="H178" i="96" s="1"/>
  <c r="H181" i="96"/>
  <c r="H180" i="96"/>
  <c r="H177" i="96"/>
  <c r="H167" i="96"/>
  <c r="H155" i="96" s="1"/>
  <c r="H166" i="96"/>
  <c r="H156" i="96"/>
  <c r="G153" i="96"/>
  <c r="H153" i="96" s="1"/>
  <c r="F153" i="96"/>
  <c r="C153" i="96"/>
  <c r="H152" i="96"/>
  <c r="G152" i="96"/>
  <c r="F152" i="96"/>
  <c r="C152" i="96"/>
  <c r="G151" i="96"/>
  <c r="F151" i="96"/>
  <c r="H151" i="96" s="1"/>
  <c r="C151" i="96"/>
  <c r="G150" i="96"/>
  <c r="H150" i="96" s="1"/>
  <c r="F150" i="96"/>
  <c r="C150" i="96"/>
  <c r="H149" i="96"/>
  <c r="G149" i="96"/>
  <c r="F149" i="96"/>
  <c r="C149" i="96"/>
  <c r="G148" i="96"/>
  <c r="F148" i="96"/>
  <c r="H148" i="96" s="1"/>
  <c r="C148" i="96"/>
  <c r="G147" i="96"/>
  <c r="H147" i="96" s="1"/>
  <c r="F147" i="96"/>
  <c r="C147" i="96"/>
  <c r="H146" i="96"/>
  <c r="G146" i="96"/>
  <c r="F146" i="96"/>
  <c r="C146" i="96"/>
  <c r="G145" i="96"/>
  <c r="F145" i="96"/>
  <c r="H145" i="96" s="1"/>
  <c r="C145" i="96"/>
  <c r="F144" i="96"/>
  <c r="H144" i="96" s="1"/>
  <c r="C144" i="96"/>
  <c r="G143" i="96"/>
  <c r="F143" i="96"/>
  <c r="H143" i="96" s="1"/>
  <c r="C143" i="96"/>
  <c r="H142" i="96"/>
  <c r="G142" i="96"/>
  <c r="F142" i="96"/>
  <c r="C142" i="96"/>
  <c r="G141" i="96"/>
  <c r="F141" i="96"/>
  <c r="H141" i="96" s="1"/>
  <c r="C141" i="96"/>
  <c r="G140" i="96"/>
  <c r="F140" i="96"/>
  <c r="H140" i="96" s="1"/>
  <c r="C140" i="96"/>
  <c r="H139" i="96"/>
  <c r="G139" i="96"/>
  <c r="F139" i="96"/>
  <c r="C139" i="96"/>
  <c r="G138" i="96"/>
  <c r="F138" i="96"/>
  <c r="H138" i="96" s="1"/>
  <c r="C138" i="96"/>
  <c r="G137" i="96"/>
  <c r="F137" i="96"/>
  <c r="H137" i="96" s="1"/>
  <c r="C137" i="96"/>
  <c r="H136" i="96"/>
  <c r="G136" i="96"/>
  <c r="F136" i="96"/>
  <c r="C136" i="96"/>
  <c r="G135" i="96"/>
  <c r="F135" i="96"/>
  <c r="H135" i="96" s="1"/>
  <c r="C135" i="96"/>
  <c r="G134" i="96"/>
  <c r="F134" i="96"/>
  <c r="H134" i="96" s="1"/>
  <c r="C134" i="96"/>
  <c r="G132" i="96"/>
  <c r="F132" i="96"/>
  <c r="H132" i="96" s="1"/>
  <c r="C132" i="96"/>
  <c r="G131" i="96"/>
  <c r="H131" i="96" s="1"/>
  <c r="F131" i="96"/>
  <c r="C131" i="96"/>
  <c r="H130" i="96"/>
  <c r="G130" i="96"/>
  <c r="F130" i="96"/>
  <c r="C130" i="96"/>
  <c r="G129" i="96"/>
  <c r="F129" i="96"/>
  <c r="H129" i="96" s="1"/>
  <c r="C129" i="96"/>
  <c r="G128" i="96"/>
  <c r="H128" i="96" s="1"/>
  <c r="F128" i="96"/>
  <c r="C128" i="96"/>
  <c r="H127" i="96"/>
  <c r="G127" i="96"/>
  <c r="F127" i="96"/>
  <c r="C127" i="96"/>
  <c r="G126" i="96"/>
  <c r="F126" i="96"/>
  <c r="H126" i="96" s="1"/>
  <c r="C126" i="96"/>
  <c r="G125" i="96"/>
  <c r="H125" i="96" s="1"/>
  <c r="F125" i="96"/>
  <c r="C125" i="96"/>
  <c r="H124" i="96"/>
  <c r="G124" i="96"/>
  <c r="F124" i="96"/>
  <c r="C124" i="96"/>
  <c r="G123" i="96"/>
  <c r="F123" i="96"/>
  <c r="H123" i="96" s="1"/>
  <c r="C123" i="96"/>
  <c r="G122" i="96"/>
  <c r="H122" i="96" s="1"/>
  <c r="F122" i="96"/>
  <c r="C122" i="96"/>
  <c r="H121" i="96"/>
  <c r="G121" i="96"/>
  <c r="F121" i="96"/>
  <c r="C121" i="96"/>
  <c r="G120" i="96"/>
  <c r="F120" i="96"/>
  <c r="H120" i="96" s="1"/>
  <c r="C120" i="96"/>
  <c r="G119" i="96"/>
  <c r="H119" i="96" s="1"/>
  <c r="F119" i="96"/>
  <c r="C119" i="96"/>
  <c r="H118" i="96"/>
  <c r="G118" i="96"/>
  <c r="F118" i="96"/>
  <c r="C118" i="96"/>
  <c r="G117" i="96"/>
  <c r="F117" i="96"/>
  <c r="H117" i="96" s="1"/>
  <c r="C117" i="96"/>
  <c r="G116" i="96"/>
  <c r="H116" i="96" s="1"/>
  <c r="F116" i="96"/>
  <c r="C116" i="96"/>
  <c r="H115" i="96"/>
  <c r="G115" i="96"/>
  <c r="F115" i="96"/>
  <c r="C115" i="96"/>
  <c r="G114" i="96"/>
  <c r="F114" i="96"/>
  <c r="H114" i="96" s="1"/>
  <c r="C114" i="96"/>
  <c r="G113" i="96"/>
  <c r="H113" i="96" s="1"/>
  <c r="F113" i="96"/>
  <c r="C113" i="96"/>
  <c r="H109" i="96"/>
  <c r="G109" i="96"/>
  <c r="F109" i="96"/>
  <c r="C109" i="96"/>
  <c r="G108" i="96"/>
  <c r="F108" i="96"/>
  <c r="H108" i="96" s="1"/>
  <c r="C108" i="96"/>
  <c r="G107" i="96"/>
  <c r="F107" i="96"/>
  <c r="H107" i="96" s="1"/>
  <c r="C107" i="96"/>
  <c r="H106" i="96"/>
  <c r="G106" i="96"/>
  <c r="F106" i="96"/>
  <c r="C106" i="96"/>
  <c r="G105" i="96"/>
  <c r="F105" i="96"/>
  <c r="H105" i="96" s="1"/>
  <c r="C105" i="96"/>
  <c r="G104" i="96"/>
  <c r="F104" i="96"/>
  <c r="H104" i="96" s="1"/>
  <c r="C104" i="96"/>
  <c r="H103" i="96"/>
  <c r="G103" i="96"/>
  <c r="F103" i="96"/>
  <c r="C103" i="96"/>
  <c r="G102" i="96"/>
  <c r="F102" i="96"/>
  <c r="H102" i="96" s="1"/>
  <c r="C102" i="96"/>
  <c r="G101" i="96"/>
  <c r="F101" i="96"/>
  <c r="H101" i="96" s="1"/>
  <c r="C101" i="96"/>
  <c r="H100" i="96"/>
  <c r="F100" i="96"/>
  <c r="C100" i="96"/>
  <c r="G99" i="96"/>
  <c r="F99" i="96"/>
  <c r="H99" i="96" s="1"/>
  <c r="C99" i="96"/>
  <c r="G98" i="96"/>
  <c r="F98" i="96"/>
  <c r="H98" i="96" s="1"/>
  <c r="C98" i="96"/>
  <c r="H97" i="96"/>
  <c r="G97" i="96"/>
  <c r="F97" i="96"/>
  <c r="C97" i="96"/>
  <c r="G96" i="96"/>
  <c r="F96" i="96"/>
  <c r="H96" i="96" s="1"/>
  <c r="C96" i="96"/>
  <c r="G95" i="96"/>
  <c r="F95" i="96"/>
  <c r="H95" i="96" s="1"/>
  <c r="C95" i="96"/>
  <c r="H94" i="96"/>
  <c r="G94" i="96"/>
  <c r="F94" i="96"/>
  <c r="C94" i="96"/>
  <c r="G93" i="96"/>
  <c r="F93" i="96"/>
  <c r="H93" i="96" s="1"/>
  <c r="C93" i="96"/>
  <c r="G92" i="96"/>
  <c r="F92" i="96"/>
  <c r="H92" i="96" s="1"/>
  <c r="C92" i="96"/>
  <c r="H91" i="96"/>
  <c r="G91" i="96"/>
  <c r="F91" i="96"/>
  <c r="C91" i="96"/>
  <c r="G90" i="96"/>
  <c r="F90" i="96"/>
  <c r="H90" i="96" s="1"/>
  <c r="C90" i="96"/>
  <c r="H88" i="96"/>
  <c r="G88" i="96"/>
  <c r="F88" i="96"/>
  <c r="C88" i="96"/>
  <c r="G87" i="96"/>
  <c r="F87" i="96"/>
  <c r="H87" i="96" s="1"/>
  <c r="G86" i="96"/>
  <c r="F86" i="96"/>
  <c r="H86" i="96" s="1"/>
  <c r="C86" i="96"/>
  <c r="G85" i="96"/>
  <c r="F85" i="96"/>
  <c r="H85" i="96" s="1"/>
  <c r="C85" i="96"/>
  <c r="H84" i="96"/>
  <c r="G84" i="96"/>
  <c r="F84" i="96"/>
  <c r="C84" i="96"/>
  <c r="G83" i="96"/>
  <c r="F83" i="96"/>
  <c r="H83" i="96" s="1"/>
  <c r="C83" i="96"/>
  <c r="G82" i="96"/>
  <c r="F82" i="96"/>
  <c r="H82" i="96" s="1"/>
  <c r="C82" i="96"/>
  <c r="H81" i="96"/>
  <c r="G81" i="96"/>
  <c r="F81" i="96"/>
  <c r="C81" i="96"/>
  <c r="G80" i="96"/>
  <c r="F80" i="96"/>
  <c r="H80" i="96" s="1"/>
  <c r="C80" i="96"/>
  <c r="F79" i="96"/>
  <c r="H79" i="96" s="1"/>
  <c r="C79" i="96"/>
  <c r="G78" i="96"/>
  <c r="H78" i="96" s="1"/>
  <c r="F78" i="96"/>
  <c r="C78" i="96"/>
  <c r="H77" i="96"/>
  <c r="G77" i="96"/>
  <c r="F77" i="96"/>
  <c r="C77" i="96"/>
  <c r="G76" i="96"/>
  <c r="F76" i="96"/>
  <c r="H76" i="96" s="1"/>
  <c r="C76" i="96"/>
  <c r="G75" i="96"/>
  <c r="H75" i="96" s="1"/>
  <c r="F75" i="96"/>
  <c r="C75" i="96"/>
  <c r="H74" i="96"/>
  <c r="G74" i="96"/>
  <c r="F74" i="96"/>
  <c r="C74" i="96"/>
  <c r="G73" i="96"/>
  <c r="F73" i="96"/>
  <c r="H73" i="96" s="1"/>
  <c r="C73" i="96"/>
  <c r="G72" i="96"/>
  <c r="H72" i="96" s="1"/>
  <c r="F72" i="96"/>
  <c r="C72" i="96"/>
  <c r="H71" i="96"/>
  <c r="G71" i="96"/>
  <c r="F71" i="96"/>
  <c r="C71" i="96"/>
  <c r="G70" i="96"/>
  <c r="F70" i="96"/>
  <c r="H70" i="96" s="1"/>
  <c r="C70" i="96"/>
  <c r="G69" i="96"/>
  <c r="H69" i="96" s="1"/>
  <c r="F69" i="96"/>
  <c r="C69" i="96"/>
  <c r="G67" i="96"/>
  <c r="F67" i="96"/>
  <c r="H67" i="96" s="1"/>
  <c r="C67" i="96"/>
  <c r="G66" i="96"/>
  <c r="F66" i="96"/>
  <c r="H66" i="96" s="1"/>
  <c r="C66" i="96"/>
  <c r="H65" i="96"/>
  <c r="G65" i="96"/>
  <c r="F65" i="96"/>
  <c r="C65" i="96"/>
  <c r="G64" i="96"/>
  <c r="F64" i="96"/>
  <c r="H64" i="96" s="1"/>
  <c r="C64" i="96"/>
  <c r="G63" i="96"/>
  <c r="F63" i="96"/>
  <c r="H63" i="96" s="1"/>
  <c r="C63" i="96"/>
  <c r="H62" i="96"/>
  <c r="G62" i="96"/>
  <c r="F62" i="96"/>
  <c r="C62" i="96"/>
  <c r="G61" i="96"/>
  <c r="F61" i="96"/>
  <c r="H61" i="96" s="1"/>
  <c r="C61" i="96"/>
  <c r="G60" i="96"/>
  <c r="F60" i="96"/>
  <c r="H60" i="96" s="1"/>
  <c r="C60" i="96"/>
  <c r="H59" i="96"/>
  <c r="G59" i="96"/>
  <c r="F59" i="96"/>
  <c r="C59" i="96"/>
  <c r="H58" i="96"/>
  <c r="F58" i="96"/>
  <c r="C58" i="96"/>
  <c r="G57" i="96"/>
  <c r="F57" i="96"/>
  <c r="H57" i="96" s="1"/>
  <c r="C57" i="96"/>
  <c r="G56" i="96"/>
  <c r="H56" i="96" s="1"/>
  <c r="F56" i="96"/>
  <c r="C56" i="96"/>
  <c r="H55" i="96"/>
  <c r="G55" i="96"/>
  <c r="F55" i="96"/>
  <c r="C55" i="96"/>
  <c r="G54" i="96"/>
  <c r="F54" i="96"/>
  <c r="H54" i="96" s="1"/>
  <c r="C54" i="96"/>
  <c r="G53" i="96"/>
  <c r="H53" i="96" s="1"/>
  <c r="F53" i="96"/>
  <c r="C53" i="96"/>
  <c r="H52" i="96"/>
  <c r="G52" i="96"/>
  <c r="F52" i="96"/>
  <c r="C52" i="96"/>
  <c r="G51" i="96"/>
  <c r="F51" i="96"/>
  <c r="H51" i="96" s="1"/>
  <c r="C51" i="96"/>
  <c r="G50" i="96"/>
  <c r="H50" i="96" s="1"/>
  <c r="F50" i="96"/>
  <c r="C50" i="96"/>
  <c r="H49" i="96"/>
  <c r="G49" i="96"/>
  <c r="F49" i="96"/>
  <c r="C49" i="96"/>
  <c r="G48" i="96"/>
  <c r="F48" i="96"/>
  <c r="H48" i="96" s="1"/>
  <c r="C48" i="96"/>
  <c r="H46" i="96"/>
  <c r="G46" i="96"/>
  <c r="G45" i="96"/>
  <c r="H45" i="96" s="1"/>
  <c r="H44" i="96"/>
  <c r="G44" i="96"/>
  <c r="H43" i="96"/>
  <c r="G43" i="96"/>
  <c r="G42" i="96"/>
  <c r="H42" i="96" s="1"/>
  <c r="H41" i="96"/>
  <c r="G41" i="96"/>
  <c r="H40" i="96"/>
  <c r="G40" i="96"/>
  <c r="G39" i="96"/>
  <c r="H39" i="96" s="1"/>
  <c r="H38" i="96"/>
  <c r="G38" i="96"/>
  <c r="H37" i="96"/>
  <c r="H36" i="96" s="1"/>
  <c r="H543" i="96" s="1"/>
  <c r="G37" i="96"/>
  <c r="H35" i="96"/>
  <c r="H34" i="96"/>
  <c r="H33" i="96"/>
  <c r="H32" i="96"/>
  <c r="H31" i="96"/>
  <c r="H30" i="96"/>
  <c r="H29" i="96"/>
  <c r="H28" i="96"/>
  <c r="H27" i="96"/>
  <c r="H26" i="96"/>
  <c r="H25" i="96" s="1"/>
  <c r="H542" i="96" s="1"/>
  <c r="H24" i="96"/>
  <c r="H23" i="96"/>
  <c r="H22" i="96"/>
  <c r="H21" i="96"/>
  <c r="H20" i="96"/>
  <c r="H19" i="96"/>
  <c r="H18" i="96"/>
  <c r="H17" i="96"/>
  <c r="H16" i="96"/>
  <c r="H15" i="96"/>
  <c r="H14" i="96"/>
  <c r="H591" i="95"/>
  <c r="H590" i="95"/>
  <c r="H584" i="95"/>
  <c r="H583" i="95"/>
  <c r="H564" i="95"/>
  <c r="H560" i="95"/>
  <c r="H559" i="95"/>
  <c r="H556" i="95"/>
  <c r="H555" i="95" s="1"/>
  <c r="H554" i="95"/>
  <c r="H553" i="95"/>
  <c r="H498" i="95"/>
  <c r="H497" i="95"/>
  <c r="H496" i="95"/>
  <c r="H495" i="95"/>
  <c r="H494" i="95"/>
  <c r="H493" i="95"/>
  <c r="H492" i="95"/>
  <c r="H491" i="95"/>
  <c r="H490" i="95"/>
  <c r="H488" i="95" s="1"/>
  <c r="H598" i="95" s="1"/>
  <c r="H489" i="95"/>
  <c r="H487" i="95"/>
  <c r="H486" i="95"/>
  <c r="H485" i="95"/>
  <c r="H484" i="95"/>
  <c r="H483" i="95"/>
  <c r="H482" i="95"/>
  <c r="H481" i="95"/>
  <c r="H480" i="95"/>
  <c r="H479" i="95"/>
  <c r="H475" i="95"/>
  <c r="H474" i="95"/>
  <c r="H473" i="95"/>
  <c r="H472" i="95"/>
  <c r="H471" i="95"/>
  <c r="H470" i="95"/>
  <c r="H469" i="95"/>
  <c r="H468" i="95"/>
  <c r="H464" i="95" s="1"/>
  <c r="H467" i="95"/>
  <c r="H465" i="95" s="1"/>
  <c r="H595" i="95" s="1"/>
  <c r="H594" i="95" s="1"/>
  <c r="H466" i="95"/>
  <c r="H462" i="95"/>
  <c r="H461" i="95"/>
  <c r="H460" i="95"/>
  <c r="H459" i="95"/>
  <c r="H458" i="95"/>
  <c r="H457" i="95"/>
  <c r="H456" i="95"/>
  <c r="H455" i="95"/>
  <c r="H453" i="95"/>
  <c r="G453" i="95"/>
  <c r="G478" i="95" s="1"/>
  <c r="H478" i="95" s="1"/>
  <c r="H477" i="95" s="1"/>
  <c r="H451" i="95"/>
  <c r="H450" i="95"/>
  <c r="H449" i="95"/>
  <c r="H448" i="95"/>
  <c r="H447" i="95"/>
  <c r="H446" i="95"/>
  <c r="H445" i="95"/>
  <c r="H444" i="95"/>
  <c r="G442" i="95"/>
  <c r="G443" i="95" s="1"/>
  <c r="H443" i="95" s="1"/>
  <c r="H440" i="95"/>
  <c r="H439" i="95"/>
  <c r="H438" i="95"/>
  <c r="H437" i="95"/>
  <c r="H436" i="95"/>
  <c r="H435" i="95"/>
  <c r="H434" i="95"/>
  <c r="H433" i="95"/>
  <c r="H432" i="95"/>
  <c r="H431" i="95"/>
  <c r="H428" i="95"/>
  <c r="H427" i="95"/>
  <c r="H425" i="95"/>
  <c r="H424" i="95"/>
  <c r="H423" i="95"/>
  <c r="H422" i="95"/>
  <c r="H421" i="95"/>
  <c r="H420" i="95"/>
  <c r="H419" i="95"/>
  <c r="H418" i="95" s="1"/>
  <c r="H417" i="95"/>
  <c r="H416" i="95"/>
  <c r="H415" i="95"/>
  <c r="H414" i="95"/>
  <c r="H413" i="95"/>
  <c r="H412" i="95"/>
  <c r="H411" i="95"/>
  <c r="H410" i="95"/>
  <c r="H409" i="95"/>
  <c r="G408" i="95"/>
  <c r="G454" i="95" s="1"/>
  <c r="H454" i="95" s="1"/>
  <c r="H452" i="95" s="1"/>
  <c r="H592" i="95" s="1"/>
  <c r="G404" i="95"/>
  <c r="F404" i="95"/>
  <c r="H404" i="95" s="1"/>
  <c r="C404" i="95"/>
  <c r="H403" i="95"/>
  <c r="G403" i="95"/>
  <c r="F403" i="95"/>
  <c r="C403" i="95"/>
  <c r="G402" i="95"/>
  <c r="F402" i="95"/>
  <c r="H402" i="95" s="1"/>
  <c r="C402" i="95"/>
  <c r="G401" i="95"/>
  <c r="F401" i="95"/>
  <c r="H401" i="95" s="1"/>
  <c r="C401" i="95"/>
  <c r="H400" i="95"/>
  <c r="G400" i="95"/>
  <c r="F400" i="95"/>
  <c r="C400" i="95"/>
  <c r="G399" i="95"/>
  <c r="F399" i="95"/>
  <c r="H399" i="95" s="1"/>
  <c r="C399" i="95"/>
  <c r="G398" i="95"/>
  <c r="F398" i="95"/>
  <c r="H398" i="95" s="1"/>
  <c r="C398" i="95"/>
  <c r="H397" i="95"/>
  <c r="G397" i="95"/>
  <c r="F397" i="95"/>
  <c r="C397" i="95"/>
  <c r="G396" i="95"/>
  <c r="F396" i="95"/>
  <c r="H396" i="95" s="1"/>
  <c r="C396" i="95"/>
  <c r="F395" i="95"/>
  <c r="H395" i="95" s="1"/>
  <c r="C395" i="95"/>
  <c r="F394" i="95"/>
  <c r="H394" i="95" s="1"/>
  <c r="C394" i="95"/>
  <c r="F393" i="95"/>
  <c r="H393" i="95" s="1"/>
  <c r="C393" i="95"/>
  <c r="F392" i="95"/>
  <c r="H392" i="95" s="1"/>
  <c r="C392" i="95"/>
  <c r="F391" i="95"/>
  <c r="H391" i="95" s="1"/>
  <c r="C391" i="95"/>
  <c r="F390" i="95"/>
  <c r="H390" i="95" s="1"/>
  <c r="C390" i="95"/>
  <c r="F389" i="95"/>
  <c r="H389" i="95" s="1"/>
  <c r="C389" i="95"/>
  <c r="F388" i="95"/>
  <c r="H388" i="95" s="1"/>
  <c r="C388" i="95"/>
  <c r="F387" i="95"/>
  <c r="H387" i="95" s="1"/>
  <c r="C387" i="95"/>
  <c r="F386" i="95"/>
  <c r="H386" i="95" s="1"/>
  <c r="C386" i="95"/>
  <c r="F385" i="95"/>
  <c r="H385" i="95" s="1"/>
  <c r="C385" i="95"/>
  <c r="H383" i="95"/>
  <c r="G383" i="95"/>
  <c r="F383" i="95"/>
  <c r="C383" i="95"/>
  <c r="G382" i="95"/>
  <c r="F382" i="95"/>
  <c r="H382" i="95" s="1"/>
  <c r="C382" i="95"/>
  <c r="G381" i="95"/>
  <c r="F381" i="95"/>
  <c r="H381" i="95" s="1"/>
  <c r="C381" i="95"/>
  <c r="H380" i="95"/>
  <c r="G380" i="95"/>
  <c r="F380" i="95"/>
  <c r="C380" i="95"/>
  <c r="G379" i="95"/>
  <c r="F379" i="95"/>
  <c r="H379" i="95" s="1"/>
  <c r="C379" i="95"/>
  <c r="G378" i="95"/>
  <c r="F378" i="95"/>
  <c r="H378" i="95" s="1"/>
  <c r="C378" i="95"/>
  <c r="H377" i="95"/>
  <c r="G377" i="95"/>
  <c r="F377" i="95"/>
  <c r="C377" i="95"/>
  <c r="G376" i="95"/>
  <c r="F376" i="95"/>
  <c r="H376" i="95" s="1"/>
  <c r="C376" i="95"/>
  <c r="G375" i="95"/>
  <c r="F375" i="95"/>
  <c r="H375" i="95" s="1"/>
  <c r="C375" i="95"/>
  <c r="H374" i="95"/>
  <c r="G374" i="95"/>
  <c r="F374" i="95"/>
  <c r="C374" i="95"/>
  <c r="G373" i="95"/>
  <c r="F373" i="95"/>
  <c r="H373" i="95" s="1"/>
  <c r="C373" i="95"/>
  <c r="G372" i="95"/>
  <c r="F372" i="95"/>
  <c r="H372" i="95" s="1"/>
  <c r="C372" i="95"/>
  <c r="H371" i="95"/>
  <c r="G371" i="95"/>
  <c r="F371" i="95"/>
  <c r="C371" i="95"/>
  <c r="G370" i="95"/>
  <c r="F370" i="95"/>
  <c r="H370" i="95" s="1"/>
  <c r="C370" i="95"/>
  <c r="G369" i="95"/>
  <c r="F369" i="95"/>
  <c r="H369" i="95" s="1"/>
  <c r="C369" i="95"/>
  <c r="H368" i="95"/>
  <c r="G368" i="95"/>
  <c r="F368" i="95"/>
  <c r="C368" i="95"/>
  <c r="G367" i="95"/>
  <c r="F367" i="95"/>
  <c r="H367" i="95" s="1"/>
  <c r="C367" i="95"/>
  <c r="G366" i="95"/>
  <c r="F366" i="95"/>
  <c r="H366" i="95" s="1"/>
  <c r="C366" i="95"/>
  <c r="H365" i="95"/>
  <c r="G365" i="95"/>
  <c r="F365" i="95"/>
  <c r="C365" i="95"/>
  <c r="G364" i="95"/>
  <c r="F364" i="95"/>
  <c r="H364" i="95" s="1"/>
  <c r="C364" i="95"/>
  <c r="G360" i="95"/>
  <c r="F360" i="95"/>
  <c r="H360" i="95" s="1"/>
  <c r="C360" i="95"/>
  <c r="G359" i="95"/>
  <c r="F359" i="95"/>
  <c r="H359" i="95" s="1"/>
  <c r="C359" i="95"/>
  <c r="H358" i="95"/>
  <c r="G358" i="95"/>
  <c r="F358" i="95"/>
  <c r="C358" i="95"/>
  <c r="G357" i="95"/>
  <c r="F357" i="95"/>
  <c r="H357" i="95" s="1"/>
  <c r="C357" i="95"/>
  <c r="G356" i="95"/>
  <c r="F356" i="95"/>
  <c r="H356" i="95" s="1"/>
  <c r="C356" i="95"/>
  <c r="H355" i="95"/>
  <c r="G355" i="95"/>
  <c r="F355" i="95"/>
  <c r="C355" i="95"/>
  <c r="G354" i="95"/>
  <c r="F354" i="95"/>
  <c r="H354" i="95" s="1"/>
  <c r="C354" i="95"/>
  <c r="G353" i="95"/>
  <c r="F353" i="95"/>
  <c r="H353" i="95" s="1"/>
  <c r="C353" i="95"/>
  <c r="H352" i="95"/>
  <c r="G352" i="95"/>
  <c r="F352" i="95"/>
  <c r="C352" i="95"/>
  <c r="F351" i="95"/>
  <c r="H351" i="95" s="1"/>
  <c r="C351" i="95"/>
  <c r="F350" i="95"/>
  <c r="H350" i="95" s="1"/>
  <c r="C350" i="95"/>
  <c r="H349" i="95"/>
  <c r="F349" i="95"/>
  <c r="C349" i="95"/>
  <c r="F348" i="95"/>
  <c r="H348" i="95" s="1"/>
  <c r="C348" i="95"/>
  <c r="F347" i="95"/>
  <c r="H347" i="95" s="1"/>
  <c r="C347" i="95"/>
  <c r="H346" i="95"/>
  <c r="F346" i="95"/>
  <c r="C346" i="95"/>
  <c r="F345" i="95"/>
  <c r="H345" i="95" s="1"/>
  <c r="C345" i="95"/>
  <c r="F344" i="95"/>
  <c r="H344" i="95" s="1"/>
  <c r="C344" i="95"/>
  <c r="H343" i="95"/>
  <c r="F343" i="95"/>
  <c r="C343" i="95"/>
  <c r="F342" i="95"/>
  <c r="H342" i="95" s="1"/>
  <c r="C342" i="95"/>
  <c r="F341" i="95"/>
  <c r="H341" i="95" s="1"/>
  <c r="C341" i="95"/>
  <c r="G339" i="95"/>
  <c r="F339" i="95"/>
  <c r="H339" i="95" s="1"/>
  <c r="C339" i="95"/>
  <c r="H338" i="95"/>
  <c r="G338" i="95"/>
  <c r="F338" i="95"/>
  <c r="C338" i="95"/>
  <c r="G337" i="95"/>
  <c r="F337" i="95"/>
  <c r="H337" i="95" s="1"/>
  <c r="C337" i="95"/>
  <c r="G336" i="95"/>
  <c r="F336" i="95"/>
  <c r="H336" i="95" s="1"/>
  <c r="C336" i="95"/>
  <c r="H335" i="95"/>
  <c r="G335" i="95"/>
  <c r="F335" i="95"/>
  <c r="C335" i="95"/>
  <c r="G334" i="95"/>
  <c r="F334" i="95"/>
  <c r="H334" i="95" s="1"/>
  <c r="C334" i="95"/>
  <c r="G333" i="95"/>
  <c r="F333" i="95"/>
  <c r="H333" i="95" s="1"/>
  <c r="C333" i="95"/>
  <c r="H332" i="95"/>
  <c r="G332" i="95"/>
  <c r="F332" i="95"/>
  <c r="C332" i="95"/>
  <c r="G331" i="95"/>
  <c r="F331" i="95"/>
  <c r="H331" i="95" s="1"/>
  <c r="C331" i="95"/>
  <c r="F330" i="95"/>
  <c r="H330" i="95" s="1"/>
  <c r="C330" i="95"/>
  <c r="F329" i="95"/>
  <c r="H329" i="95" s="1"/>
  <c r="C329" i="95"/>
  <c r="F328" i="95"/>
  <c r="H328" i="95" s="1"/>
  <c r="C328" i="95"/>
  <c r="F327" i="95"/>
  <c r="H327" i="95" s="1"/>
  <c r="C327" i="95"/>
  <c r="F326" i="95"/>
  <c r="H326" i="95" s="1"/>
  <c r="C326" i="95"/>
  <c r="F325" i="95"/>
  <c r="H325" i="95" s="1"/>
  <c r="C325" i="95"/>
  <c r="F324" i="95"/>
  <c r="H324" i="95" s="1"/>
  <c r="C324" i="95"/>
  <c r="F323" i="95"/>
  <c r="H323" i="95" s="1"/>
  <c r="C323" i="95"/>
  <c r="F322" i="95"/>
  <c r="H322" i="95" s="1"/>
  <c r="C322" i="95"/>
  <c r="F321" i="95"/>
  <c r="H321" i="95" s="1"/>
  <c r="C321" i="95"/>
  <c r="F320" i="95"/>
  <c r="H320" i="95" s="1"/>
  <c r="C320" i="95"/>
  <c r="H318" i="95"/>
  <c r="G318" i="95"/>
  <c r="F318" i="95"/>
  <c r="C318" i="95"/>
  <c r="G317" i="95"/>
  <c r="F317" i="95"/>
  <c r="H317" i="95" s="1"/>
  <c r="C317" i="95"/>
  <c r="G316" i="95"/>
  <c r="F316" i="95"/>
  <c r="H316" i="95" s="1"/>
  <c r="C316" i="95"/>
  <c r="H315" i="95"/>
  <c r="G315" i="95"/>
  <c r="F315" i="95"/>
  <c r="C315" i="95"/>
  <c r="G314" i="95"/>
  <c r="F314" i="95"/>
  <c r="H314" i="95" s="1"/>
  <c r="C314" i="95"/>
  <c r="G313" i="95"/>
  <c r="F313" i="95"/>
  <c r="H313" i="95" s="1"/>
  <c r="C313" i="95"/>
  <c r="H312" i="95"/>
  <c r="G312" i="95"/>
  <c r="F312" i="95"/>
  <c r="C312" i="95"/>
  <c r="G311" i="95"/>
  <c r="F311" i="95"/>
  <c r="H311" i="95" s="1"/>
  <c r="C311" i="95"/>
  <c r="G310" i="95"/>
  <c r="F310" i="95"/>
  <c r="H310" i="95" s="1"/>
  <c r="C310" i="95"/>
  <c r="H309" i="95"/>
  <c r="F309" i="95"/>
  <c r="C309" i="95"/>
  <c r="F308" i="95"/>
  <c r="H308" i="95" s="1"/>
  <c r="C308" i="95"/>
  <c r="H307" i="95"/>
  <c r="F307" i="95"/>
  <c r="C307" i="95"/>
  <c r="F306" i="95"/>
  <c r="H306" i="95" s="1"/>
  <c r="C306" i="95"/>
  <c r="H305" i="95"/>
  <c r="F305" i="95"/>
  <c r="C305" i="95"/>
  <c r="F304" i="95"/>
  <c r="H304" i="95" s="1"/>
  <c r="C304" i="95"/>
  <c r="H303" i="95"/>
  <c r="F303" i="95"/>
  <c r="C303" i="95"/>
  <c r="F302" i="95"/>
  <c r="H302" i="95" s="1"/>
  <c r="C302" i="95"/>
  <c r="H301" i="95"/>
  <c r="F301" i="95"/>
  <c r="C301" i="95"/>
  <c r="F300" i="95"/>
  <c r="H300" i="95" s="1"/>
  <c r="C300" i="95"/>
  <c r="H299" i="95"/>
  <c r="F299" i="95"/>
  <c r="C299" i="95"/>
  <c r="H297" i="95"/>
  <c r="G297" i="95"/>
  <c r="H296" i="95"/>
  <c r="G296" i="95"/>
  <c r="G295" i="95"/>
  <c r="H295" i="95" s="1"/>
  <c r="H294" i="95"/>
  <c r="G294" i="95"/>
  <c r="H293" i="95"/>
  <c r="G293" i="95"/>
  <c r="G292" i="95"/>
  <c r="H292" i="95" s="1"/>
  <c r="H291" i="95"/>
  <c r="G291" i="95"/>
  <c r="H290" i="95"/>
  <c r="G290" i="95"/>
  <c r="G289" i="95"/>
  <c r="H289" i="95" s="1"/>
  <c r="H287" i="95" s="1"/>
  <c r="H573" i="95" s="1"/>
  <c r="H288" i="95"/>
  <c r="G288" i="95"/>
  <c r="H286" i="95"/>
  <c r="H285" i="95"/>
  <c r="H284" i="95"/>
  <c r="H283" i="95"/>
  <c r="H282" i="95"/>
  <c r="H281" i="95"/>
  <c r="H280" i="95"/>
  <c r="H279" i="95"/>
  <c r="H278" i="95"/>
  <c r="H277" i="95"/>
  <c r="H276" i="95" s="1"/>
  <c r="H572" i="95" s="1"/>
  <c r="H275" i="95"/>
  <c r="H274" i="95"/>
  <c r="H273" i="95"/>
  <c r="H272" i="95"/>
  <c r="H271" i="95"/>
  <c r="H270" i="95"/>
  <c r="H269" i="95"/>
  <c r="H265" i="95" s="1"/>
  <c r="H268" i="95"/>
  <c r="H267" i="95"/>
  <c r="H266" i="95"/>
  <c r="H259" i="95"/>
  <c r="H258" i="95"/>
  <c r="H257" i="95"/>
  <c r="H256" i="95"/>
  <c r="H255" i="95"/>
  <c r="H249" i="95" s="1"/>
  <c r="H254" i="95"/>
  <c r="H253" i="95"/>
  <c r="H252" i="95"/>
  <c r="H251" i="95"/>
  <c r="H250" i="95"/>
  <c r="H248" i="95"/>
  <c r="H247" i="95"/>
  <c r="H246" i="95"/>
  <c r="H245" i="95"/>
  <c r="H244" i="95"/>
  <c r="H243" i="95"/>
  <c r="H242" i="95"/>
  <c r="H241" i="95"/>
  <c r="H240" i="95"/>
  <c r="H239" i="95"/>
  <c r="H238" i="95" s="1"/>
  <c r="H237" i="95" s="1"/>
  <c r="H236" i="95"/>
  <c r="H235" i="95"/>
  <c r="H234" i="95"/>
  <c r="H233" i="95"/>
  <c r="H232" i="95"/>
  <c r="H231" i="95"/>
  <c r="H230" i="95"/>
  <c r="H229" i="95"/>
  <c r="H228" i="95"/>
  <c r="H227" i="95"/>
  <c r="H226" i="95" s="1"/>
  <c r="H225" i="95" s="1"/>
  <c r="H224" i="95" s="1"/>
  <c r="H223" i="95"/>
  <c r="H222" i="95"/>
  <c r="H221" i="95"/>
  <c r="H220" i="95"/>
  <c r="H219" i="95"/>
  <c r="H218" i="95"/>
  <c r="H217" i="95"/>
  <c r="H216" i="95"/>
  <c r="H215" i="95"/>
  <c r="H214" i="95"/>
  <c r="H213" i="95"/>
  <c r="H561" i="95" s="1"/>
  <c r="H212" i="95"/>
  <c r="H211" i="95"/>
  <c r="H210" i="95"/>
  <c r="H209" i="95"/>
  <c r="H208" i="95"/>
  <c r="H207" i="95"/>
  <c r="H206" i="95"/>
  <c r="H205" i="95"/>
  <c r="H204" i="95"/>
  <c r="H203" i="95"/>
  <c r="H200" i="95"/>
  <c r="H199" i="95"/>
  <c r="H198" i="95"/>
  <c r="H197" i="95"/>
  <c r="H196" i="95"/>
  <c r="H195" i="95"/>
  <c r="H194" i="95"/>
  <c r="H193" i="95"/>
  <c r="H192" i="95"/>
  <c r="H191" i="95"/>
  <c r="H190" i="95" s="1"/>
  <c r="H189" i="95"/>
  <c r="H188" i="95"/>
  <c r="H187" i="95"/>
  <c r="H186" i="95"/>
  <c r="H185" i="95"/>
  <c r="H184" i="95"/>
  <c r="H183" i="95"/>
  <c r="H179" i="95" s="1"/>
  <c r="H178" i="95" s="1"/>
  <c r="H182" i="95"/>
  <c r="H181" i="95"/>
  <c r="H180" i="95"/>
  <c r="H177" i="95"/>
  <c r="H167" i="95" s="1"/>
  <c r="H155" i="95" s="1"/>
  <c r="H166" i="95"/>
  <c r="H156" i="95"/>
  <c r="H153" i="95"/>
  <c r="G153" i="95"/>
  <c r="F153" i="95"/>
  <c r="C153" i="95"/>
  <c r="G152" i="95"/>
  <c r="F152" i="95"/>
  <c r="H152" i="95" s="1"/>
  <c r="C152" i="95"/>
  <c r="G151" i="95"/>
  <c r="F151" i="95"/>
  <c r="H151" i="95" s="1"/>
  <c r="C151" i="95"/>
  <c r="H150" i="95"/>
  <c r="G150" i="95"/>
  <c r="F150" i="95"/>
  <c r="C150" i="95"/>
  <c r="G149" i="95"/>
  <c r="F149" i="95"/>
  <c r="H149" i="95" s="1"/>
  <c r="C149" i="95"/>
  <c r="G148" i="95"/>
  <c r="F148" i="95"/>
  <c r="H148" i="95" s="1"/>
  <c r="C148" i="95"/>
  <c r="H147" i="95"/>
  <c r="G147" i="95"/>
  <c r="F147" i="95"/>
  <c r="C147" i="95"/>
  <c r="G146" i="95"/>
  <c r="F146" i="95"/>
  <c r="H146" i="95" s="1"/>
  <c r="C146" i="95"/>
  <c r="G145" i="95"/>
  <c r="F145" i="95"/>
  <c r="H145" i="95" s="1"/>
  <c r="C145" i="95"/>
  <c r="H144" i="95"/>
  <c r="F144" i="95"/>
  <c r="C144" i="95"/>
  <c r="G143" i="95"/>
  <c r="F143" i="95"/>
  <c r="H143" i="95" s="1"/>
  <c r="C143" i="95"/>
  <c r="H142" i="95"/>
  <c r="G142" i="95"/>
  <c r="F142" i="95"/>
  <c r="C142" i="95"/>
  <c r="G141" i="95"/>
  <c r="F141" i="95"/>
  <c r="H141" i="95" s="1"/>
  <c r="C141" i="95"/>
  <c r="G140" i="95"/>
  <c r="F140" i="95"/>
  <c r="H140" i="95" s="1"/>
  <c r="C140" i="95"/>
  <c r="H139" i="95"/>
  <c r="G139" i="95"/>
  <c r="F139" i="95"/>
  <c r="C139" i="95"/>
  <c r="G138" i="95"/>
  <c r="F138" i="95"/>
  <c r="H138" i="95" s="1"/>
  <c r="C138" i="95"/>
  <c r="G137" i="95"/>
  <c r="F137" i="95"/>
  <c r="H137" i="95" s="1"/>
  <c r="C137" i="95"/>
  <c r="H136" i="95"/>
  <c r="G136" i="95"/>
  <c r="F136" i="95"/>
  <c r="C136" i="95"/>
  <c r="G135" i="95"/>
  <c r="F135" i="95"/>
  <c r="H135" i="95" s="1"/>
  <c r="C135" i="95"/>
  <c r="G134" i="95"/>
  <c r="F134" i="95"/>
  <c r="H134" i="95" s="1"/>
  <c r="C134" i="95"/>
  <c r="G132" i="95"/>
  <c r="F132" i="95"/>
  <c r="H132" i="95" s="1"/>
  <c r="C132" i="95"/>
  <c r="H131" i="95"/>
  <c r="G131" i="95"/>
  <c r="F131" i="95"/>
  <c r="C131" i="95"/>
  <c r="G130" i="95"/>
  <c r="F130" i="95"/>
  <c r="H130" i="95" s="1"/>
  <c r="C130" i="95"/>
  <c r="G129" i="95"/>
  <c r="F129" i="95"/>
  <c r="H129" i="95" s="1"/>
  <c r="C129" i="95"/>
  <c r="H128" i="95"/>
  <c r="G128" i="95"/>
  <c r="F128" i="95"/>
  <c r="C128" i="95"/>
  <c r="G127" i="95"/>
  <c r="F127" i="95"/>
  <c r="H127" i="95" s="1"/>
  <c r="C127" i="95"/>
  <c r="G126" i="95"/>
  <c r="F126" i="95"/>
  <c r="H126" i="95" s="1"/>
  <c r="C126" i="95"/>
  <c r="H125" i="95"/>
  <c r="G125" i="95"/>
  <c r="F125" i="95"/>
  <c r="C125" i="95"/>
  <c r="G124" i="95"/>
  <c r="F124" i="95"/>
  <c r="H124" i="95" s="1"/>
  <c r="C124" i="95"/>
  <c r="G123" i="95"/>
  <c r="F123" i="95"/>
  <c r="H123" i="95" s="1"/>
  <c r="C123" i="95"/>
  <c r="H122" i="95"/>
  <c r="G122" i="95"/>
  <c r="F122" i="95"/>
  <c r="C122" i="95"/>
  <c r="G121" i="95"/>
  <c r="F121" i="95"/>
  <c r="H121" i="95" s="1"/>
  <c r="C121" i="95"/>
  <c r="G120" i="95"/>
  <c r="F120" i="95"/>
  <c r="H120" i="95" s="1"/>
  <c r="C120" i="95"/>
  <c r="H119" i="95"/>
  <c r="G119" i="95"/>
  <c r="F119" i="95"/>
  <c r="C119" i="95"/>
  <c r="G118" i="95"/>
  <c r="F118" i="95"/>
  <c r="H118" i="95" s="1"/>
  <c r="C118" i="95"/>
  <c r="G117" i="95"/>
  <c r="F117" i="95"/>
  <c r="H117" i="95" s="1"/>
  <c r="C117" i="95"/>
  <c r="H116" i="95"/>
  <c r="G116" i="95"/>
  <c r="F116" i="95"/>
  <c r="C116" i="95"/>
  <c r="G115" i="95"/>
  <c r="F115" i="95"/>
  <c r="H115" i="95" s="1"/>
  <c r="C115" i="95"/>
  <c r="G114" i="95"/>
  <c r="F114" i="95"/>
  <c r="H114" i="95" s="1"/>
  <c r="C114" i="95"/>
  <c r="H113" i="95"/>
  <c r="G113" i="95"/>
  <c r="F113" i="95"/>
  <c r="C113" i="95"/>
  <c r="G109" i="95"/>
  <c r="F109" i="95"/>
  <c r="C109" i="95"/>
  <c r="G108" i="95"/>
  <c r="F108" i="95"/>
  <c r="H108" i="95" s="1"/>
  <c r="C108" i="95"/>
  <c r="G107" i="95"/>
  <c r="F107" i="95"/>
  <c r="H107" i="95" s="1"/>
  <c r="C107" i="95"/>
  <c r="G106" i="95"/>
  <c r="F106" i="95"/>
  <c r="C106" i="95"/>
  <c r="G105" i="95"/>
  <c r="F105" i="95"/>
  <c r="H105" i="95" s="1"/>
  <c r="C105" i="95"/>
  <c r="G104" i="95"/>
  <c r="F104" i="95"/>
  <c r="H104" i="95" s="1"/>
  <c r="C104" i="95"/>
  <c r="G103" i="95"/>
  <c r="F103" i="95"/>
  <c r="C103" i="95"/>
  <c r="G102" i="95"/>
  <c r="F102" i="95"/>
  <c r="H102" i="95" s="1"/>
  <c r="C102" i="95"/>
  <c r="G101" i="95"/>
  <c r="F101" i="95"/>
  <c r="H101" i="95" s="1"/>
  <c r="C101" i="95"/>
  <c r="H100" i="95"/>
  <c r="F100" i="95"/>
  <c r="C100" i="95"/>
  <c r="G99" i="95"/>
  <c r="F99" i="95"/>
  <c r="H99" i="95" s="1"/>
  <c r="C99" i="95"/>
  <c r="G98" i="95"/>
  <c r="F98" i="95"/>
  <c r="H98" i="95" s="1"/>
  <c r="C98" i="95"/>
  <c r="G97" i="95"/>
  <c r="F97" i="95"/>
  <c r="C97" i="95"/>
  <c r="G96" i="95"/>
  <c r="F96" i="95"/>
  <c r="H96" i="95" s="1"/>
  <c r="C96" i="95"/>
  <c r="G95" i="95"/>
  <c r="F95" i="95"/>
  <c r="H95" i="95" s="1"/>
  <c r="C95" i="95"/>
  <c r="G94" i="95"/>
  <c r="F94" i="95"/>
  <c r="C94" i="95"/>
  <c r="G93" i="95"/>
  <c r="F93" i="95"/>
  <c r="H93" i="95" s="1"/>
  <c r="C93" i="95"/>
  <c r="G92" i="95"/>
  <c r="F92" i="95"/>
  <c r="H92" i="95" s="1"/>
  <c r="C92" i="95"/>
  <c r="G91" i="95"/>
  <c r="F91" i="95"/>
  <c r="C91" i="95"/>
  <c r="G90" i="95"/>
  <c r="H109" i="95" s="1"/>
  <c r="F90" i="95"/>
  <c r="H90" i="95" s="1"/>
  <c r="C90" i="95"/>
  <c r="G88" i="95"/>
  <c r="F88" i="95"/>
  <c r="H88" i="95" s="1"/>
  <c r="C88" i="95"/>
  <c r="G87" i="95"/>
  <c r="F87" i="95"/>
  <c r="H87" i="95" s="1"/>
  <c r="G86" i="95"/>
  <c r="F86" i="95"/>
  <c r="H86" i="95" s="1"/>
  <c r="C86" i="95"/>
  <c r="G85" i="95"/>
  <c r="F85" i="95"/>
  <c r="H85" i="95" s="1"/>
  <c r="C85" i="95"/>
  <c r="H84" i="95"/>
  <c r="G84" i="95"/>
  <c r="F84" i="95"/>
  <c r="C84" i="95"/>
  <c r="G83" i="95"/>
  <c r="F83" i="95"/>
  <c r="H83" i="95" s="1"/>
  <c r="C83" i="95"/>
  <c r="G82" i="95"/>
  <c r="F82" i="95"/>
  <c r="H82" i="95" s="1"/>
  <c r="C82" i="95"/>
  <c r="H81" i="95"/>
  <c r="G81" i="95"/>
  <c r="F81" i="95"/>
  <c r="C81" i="95"/>
  <c r="G80" i="95"/>
  <c r="F80" i="95"/>
  <c r="H80" i="95" s="1"/>
  <c r="C80" i="95"/>
  <c r="F79" i="95"/>
  <c r="H79" i="95" s="1"/>
  <c r="C79" i="95"/>
  <c r="H78" i="95"/>
  <c r="G78" i="95"/>
  <c r="F78" i="95"/>
  <c r="C78" i="95"/>
  <c r="G77" i="95"/>
  <c r="F77" i="95"/>
  <c r="H77" i="95" s="1"/>
  <c r="C77" i="95"/>
  <c r="G76" i="95"/>
  <c r="F76" i="95"/>
  <c r="H76" i="95" s="1"/>
  <c r="C76" i="95"/>
  <c r="H75" i="95"/>
  <c r="G75" i="95"/>
  <c r="F75" i="95"/>
  <c r="C75" i="95"/>
  <c r="G74" i="95"/>
  <c r="F74" i="95"/>
  <c r="H74" i="95" s="1"/>
  <c r="C74" i="95"/>
  <c r="G73" i="95"/>
  <c r="F73" i="95"/>
  <c r="H73" i="95" s="1"/>
  <c r="C73" i="95"/>
  <c r="H72" i="95"/>
  <c r="G72" i="95"/>
  <c r="F72" i="95"/>
  <c r="C72" i="95"/>
  <c r="G71" i="95"/>
  <c r="F71" i="95"/>
  <c r="H71" i="95" s="1"/>
  <c r="C71" i="95"/>
  <c r="G70" i="95"/>
  <c r="F70" i="95"/>
  <c r="H70" i="95" s="1"/>
  <c r="C70" i="95"/>
  <c r="H69" i="95"/>
  <c r="G69" i="95"/>
  <c r="F69" i="95"/>
  <c r="C69" i="95"/>
  <c r="G67" i="95"/>
  <c r="F67" i="95"/>
  <c r="H67" i="95" s="1"/>
  <c r="C67" i="95"/>
  <c r="G66" i="95"/>
  <c r="F66" i="95"/>
  <c r="H66" i="95" s="1"/>
  <c r="C66" i="95"/>
  <c r="H65" i="95"/>
  <c r="G65" i="95"/>
  <c r="F65" i="95"/>
  <c r="C65" i="95"/>
  <c r="G64" i="95"/>
  <c r="F64" i="95"/>
  <c r="H64" i="95" s="1"/>
  <c r="C64" i="95"/>
  <c r="G63" i="95"/>
  <c r="F63" i="95"/>
  <c r="H63" i="95" s="1"/>
  <c r="C63" i="95"/>
  <c r="H62" i="95"/>
  <c r="G62" i="95"/>
  <c r="F62" i="95"/>
  <c r="C62" i="95"/>
  <c r="G61" i="95"/>
  <c r="F61" i="95"/>
  <c r="H61" i="95" s="1"/>
  <c r="C61" i="95"/>
  <c r="G60" i="95"/>
  <c r="F60" i="95"/>
  <c r="H60" i="95" s="1"/>
  <c r="C60" i="95"/>
  <c r="H59" i="95"/>
  <c r="G59" i="95"/>
  <c r="F59" i="95"/>
  <c r="C59" i="95"/>
  <c r="F58" i="95"/>
  <c r="H58" i="95" s="1"/>
  <c r="C58" i="95"/>
  <c r="G57" i="95"/>
  <c r="F57" i="95"/>
  <c r="H57" i="95" s="1"/>
  <c r="C57" i="95"/>
  <c r="H56" i="95"/>
  <c r="G56" i="95"/>
  <c r="F56" i="95"/>
  <c r="C56" i="95"/>
  <c r="G55" i="95"/>
  <c r="F55" i="95"/>
  <c r="H55" i="95" s="1"/>
  <c r="C55" i="95"/>
  <c r="G54" i="95"/>
  <c r="F54" i="95"/>
  <c r="H54" i="95" s="1"/>
  <c r="C54" i="95"/>
  <c r="H53" i="95"/>
  <c r="G53" i="95"/>
  <c r="F53" i="95"/>
  <c r="C53" i="95"/>
  <c r="G52" i="95"/>
  <c r="F52" i="95"/>
  <c r="H52" i="95" s="1"/>
  <c r="C52" i="95"/>
  <c r="G51" i="95"/>
  <c r="F51" i="95"/>
  <c r="H51" i="95" s="1"/>
  <c r="C51" i="95"/>
  <c r="H50" i="95"/>
  <c r="G50" i="95"/>
  <c r="F50" i="95"/>
  <c r="C50" i="95"/>
  <c r="G49" i="95"/>
  <c r="F49" i="95"/>
  <c r="H49" i="95" s="1"/>
  <c r="C49" i="95"/>
  <c r="G48" i="95"/>
  <c r="F48" i="95"/>
  <c r="H48" i="95" s="1"/>
  <c r="C48" i="95"/>
  <c r="H46" i="95"/>
  <c r="G46" i="95"/>
  <c r="G45" i="95"/>
  <c r="H45" i="95" s="1"/>
  <c r="G44" i="95"/>
  <c r="H44" i="95" s="1"/>
  <c r="H43" i="95"/>
  <c r="G43" i="95"/>
  <c r="G42" i="95"/>
  <c r="H42" i="95" s="1"/>
  <c r="G41" i="95"/>
  <c r="H41" i="95" s="1"/>
  <c r="H40" i="95"/>
  <c r="G40" i="95"/>
  <c r="G39" i="95"/>
  <c r="H39" i="95" s="1"/>
  <c r="G38" i="95"/>
  <c r="H38" i="95" s="1"/>
  <c r="H37" i="95"/>
  <c r="G37" i="95"/>
  <c r="H35" i="95"/>
  <c r="H34" i="95"/>
  <c r="H33" i="95"/>
  <c r="H32" i="95"/>
  <c r="H31" i="95"/>
  <c r="H30" i="95"/>
  <c r="H29" i="95"/>
  <c r="H28" i="95"/>
  <c r="H27" i="95"/>
  <c r="H26" i="95"/>
  <c r="H25" i="95" s="1"/>
  <c r="H542" i="95" s="1"/>
  <c r="H24" i="95"/>
  <c r="H23" i="95"/>
  <c r="H22" i="95"/>
  <c r="H21" i="95"/>
  <c r="H20" i="95"/>
  <c r="H19" i="95"/>
  <c r="H18" i="95"/>
  <c r="H17" i="95"/>
  <c r="H16" i="95"/>
  <c r="H15" i="95"/>
  <c r="H14" i="95" s="1"/>
  <c r="H585" i="94"/>
  <c r="H584" i="94"/>
  <c r="H578" i="94"/>
  <c r="H577" i="94"/>
  <c r="H558" i="94"/>
  <c r="H554" i="94"/>
  <c r="H553" i="94"/>
  <c r="H550" i="94"/>
  <c r="H549" i="94" s="1"/>
  <c r="H548" i="94"/>
  <c r="H547" i="94"/>
  <c r="H492" i="94"/>
  <c r="H491" i="94"/>
  <c r="H490" i="94"/>
  <c r="H489" i="94"/>
  <c r="H488" i="94"/>
  <c r="H487" i="94"/>
  <c r="H486" i="94"/>
  <c r="H485" i="94"/>
  <c r="H484" i="94"/>
  <c r="H482" i="94" s="1"/>
  <c r="H592" i="94" s="1"/>
  <c r="H483" i="94"/>
  <c r="H481" i="94"/>
  <c r="H480" i="94"/>
  <c r="H479" i="94"/>
  <c r="H478" i="94"/>
  <c r="H477" i="94"/>
  <c r="H476" i="94"/>
  <c r="H475" i="94"/>
  <c r="H474" i="94"/>
  <c r="H473" i="94"/>
  <c r="H469" i="94"/>
  <c r="H468" i="94"/>
  <c r="H467" i="94"/>
  <c r="H466" i="94"/>
  <c r="H465" i="94"/>
  <c r="H464" i="94"/>
  <c r="H463" i="94"/>
  <c r="H462" i="94"/>
  <c r="H461" i="94"/>
  <c r="H459" i="94" s="1"/>
  <c r="H589" i="94" s="1"/>
  <c r="H588" i="94" s="1"/>
  <c r="H460" i="94"/>
  <c r="H456" i="94"/>
  <c r="H455" i="94"/>
  <c r="H454" i="94"/>
  <c r="H453" i="94"/>
  <c r="H452" i="94"/>
  <c r="H451" i="94"/>
  <c r="H450" i="94"/>
  <c r="H449" i="94"/>
  <c r="H445" i="94"/>
  <c r="H444" i="94"/>
  <c r="H443" i="94"/>
  <c r="H442" i="94"/>
  <c r="H441" i="94"/>
  <c r="H440" i="94"/>
  <c r="H439" i="94"/>
  <c r="H438" i="94"/>
  <c r="G436" i="94"/>
  <c r="G437" i="94" s="1"/>
  <c r="H437" i="94" s="1"/>
  <c r="H434" i="94"/>
  <c r="H433" i="94"/>
  <c r="H432" i="94"/>
  <c r="H431" i="94"/>
  <c r="H430" i="94"/>
  <c r="H429" i="94"/>
  <c r="H428" i="94"/>
  <c r="H427" i="94"/>
  <c r="H426" i="94"/>
  <c r="H425" i="94"/>
  <c r="H424" i="94" s="1"/>
  <c r="H582" i="94" s="1"/>
  <c r="H422" i="94"/>
  <c r="H421" i="94"/>
  <c r="H419" i="94"/>
  <c r="H418" i="94"/>
  <c r="H417" i="94"/>
  <c r="H416" i="94"/>
  <c r="H415" i="94"/>
  <c r="H414" i="94"/>
  <c r="H413" i="94"/>
  <c r="H412" i="94" s="1"/>
  <c r="H411" i="94"/>
  <c r="H410" i="94"/>
  <c r="H409" i="94"/>
  <c r="H408" i="94"/>
  <c r="H407" i="94"/>
  <c r="H406" i="94"/>
  <c r="H405" i="94"/>
  <c r="H404" i="94"/>
  <c r="H403" i="94"/>
  <c r="G402" i="94"/>
  <c r="G448" i="94" s="1"/>
  <c r="H448" i="94" s="1"/>
  <c r="G398" i="94"/>
  <c r="F398" i="94"/>
  <c r="H398" i="94" s="1"/>
  <c r="C398" i="94"/>
  <c r="H397" i="94"/>
  <c r="G397" i="94"/>
  <c r="F397" i="94"/>
  <c r="C397" i="94"/>
  <c r="G396" i="94"/>
  <c r="F396" i="94"/>
  <c r="H396" i="94" s="1"/>
  <c r="C396" i="94"/>
  <c r="G395" i="94"/>
  <c r="F395" i="94"/>
  <c r="H395" i="94" s="1"/>
  <c r="C395" i="94"/>
  <c r="H394" i="94"/>
  <c r="G394" i="94"/>
  <c r="F394" i="94"/>
  <c r="C394" i="94"/>
  <c r="G393" i="94"/>
  <c r="F393" i="94"/>
  <c r="H393" i="94" s="1"/>
  <c r="C393" i="94"/>
  <c r="G392" i="94"/>
  <c r="F392" i="94"/>
  <c r="H392" i="94" s="1"/>
  <c r="C392" i="94"/>
  <c r="H391" i="94"/>
  <c r="G391" i="94"/>
  <c r="F391" i="94"/>
  <c r="C391" i="94"/>
  <c r="G390" i="94"/>
  <c r="F390" i="94"/>
  <c r="H390" i="94" s="1"/>
  <c r="C390" i="94"/>
  <c r="F389" i="94"/>
  <c r="H389" i="94" s="1"/>
  <c r="C389" i="94"/>
  <c r="F388" i="94"/>
  <c r="H388" i="94" s="1"/>
  <c r="C388" i="94"/>
  <c r="F387" i="94"/>
  <c r="H387" i="94" s="1"/>
  <c r="C387" i="94"/>
  <c r="F386" i="94"/>
  <c r="H386" i="94" s="1"/>
  <c r="C386" i="94"/>
  <c r="F385" i="94"/>
  <c r="H385" i="94" s="1"/>
  <c r="C385" i="94"/>
  <c r="F384" i="94"/>
  <c r="H384" i="94" s="1"/>
  <c r="C384" i="94"/>
  <c r="F383" i="94"/>
  <c r="H383" i="94" s="1"/>
  <c r="C383" i="94"/>
  <c r="F382" i="94"/>
  <c r="H382" i="94" s="1"/>
  <c r="C382" i="94"/>
  <c r="F381" i="94"/>
  <c r="H381" i="94" s="1"/>
  <c r="C381" i="94"/>
  <c r="F380" i="94"/>
  <c r="H380" i="94" s="1"/>
  <c r="C380" i="94"/>
  <c r="F379" i="94"/>
  <c r="H379" i="94" s="1"/>
  <c r="H378" i="94" s="1"/>
  <c r="H574" i="94" s="1"/>
  <c r="C379" i="94"/>
  <c r="H377" i="94"/>
  <c r="G377" i="94"/>
  <c r="F377" i="94"/>
  <c r="C377" i="94"/>
  <c r="G376" i="94"/>
  <c r="F376" i="94"/>
  <c r="H376" i="94" s="1"/>
  <c r="C376" i="94"/>
  <c r="G375" i="94"/>
  <c r="F375" i="94"/>
  <c r="H375" i="94" s="1"/>
  <c r="C375" i="94"/>
  <c r="H374" i="94"/>
  <c r="G374" i="94"/>
  <c r="F374" i="94"/>
  <c r="C374" i="94"/>
  <c r="G373" i="94"/>
  <c r="F373" i="94"/>
  <c r="H373" i="94" s="1"/>
  <c r="C373" i="94"/>
  <c r="G372" i="94"/>
  <c r="F372" i="94"/>
  <c r="H372" i="94" s="1"/>
  <c r="C372" i="94"/>
  <c r="H371" i="94"/>
  <c r="G371" i="94"/>
  <c r="F371" i="94"/>
  <c r="C371" i="94"/>
  <c r="G370" i="94"/>
  <c r="F370" i="94"/>
  <c r="H370" i="94" s="1"/>
  <c r="C370" i="94"/>
  <c r="G369" i="94"/>
  <c r="F369" i="94"/>
  <c r="H369" i="94" s="1"/>
  <c r="C369" i="94"/>
  <c r="H368" i="94"/>
  <c r="G368" i="94"/>
  <c r="F368" i="94"/>
  <c r="C368" i="94"/>
  <c r="G367" i="94"/>
  <c r="F367" i="94"/>
  <c r="H367" i="94" s="1"/>
  <c r="C367" i="94"/>
  <c r="G366" i="94"/>
  <c r="F366" i="94"/>
  <c r="H366" i="94" s="1"/>
  <c r="C366" i="94"/>
  <c r="H365" i="94"/>
  <c r="G365" i="94"/>
  <c r="F365" i="94"/>
  <c r="C365" i="94"/>
  <c r="G364" i="94"/>
  <c r="F364" i="94"/>
  <c r="H364" i="94" s="1"/>
  <c r="C364" i="94"/>
  <c r="G363" i="94"/>
  <c r="F363" i="94"/>
  <c r="H363" i="94" s="1"/>
  <c r="C363" i="94"/>
  <c r="H362" i="94"/>
  <c r="G362" i="94"/>
  <c r="F362" i="94"/>
  <c r="C362" i="94"/>
  <c r="G361" i="94"/>
  <c r="F361" i="94"/>
  <c r="H361" i="94" s="1"/>
  <c r="C361" i="94"/>
  <c r="G360" i="94"/>
  <c r="F360" i="94"/>
  <c r="H360" i="94" s="1"/>
  <c r="C360" i="94"/>
  <c r="H359" i="94"/>
  <c r="G359" i="94"/>
  <c r="F359" i="94"/>
  <c r="C359" i="94"/>
  <c r="G358" i="94"/>
  <c r="F358" i="94"/>
  <c r="H358" i="94" s="1"/>
  <c r="C358" i="94"/>
  <c r="G354" i="94"/>
  <c r="F354" i="94"/>
  <c r="H354" i="94" s="1"/>
  <c r="C354" i="94"/>
  <c r="G353" i="94"/>
  <c r="F353" i="94"/>
  <c r="H353" i="94" s="1"/>
  <c r="C353" i="94"/>
  <c r="H352" i="94"/>
  <c r="G352" i="94"/>
  <c r="F352" i="94"/>
  <c r="C352" i="94"/>
  <c r="G351" i="94"/>
  <c r="F351" i="94"/>
  <c r="H351" i="94" s="1"/>
  <c r="C351" i="94"/>
  <c r="G350" i="94"/>
  <c r="F350" i="94"/>
  <c r="H350" i="94" s="1"/>
  <c r="C350" i="94"/>
  <c r="H349" i="94"/>
  <c r="G349" i="94"/>
  <c r="F349" i="94"/>
  <c r="C349" i="94"/>
  <c r="G348" i="94"/>
  <c r="F348" i="94"/>
  <c r="H348" i="94" s="1"/>
  <c r="C348" i="94"/>
  <c r="G347" i="94"/>
  <c r="F347" i="94"/>
  <c r="H347" i="94" s="1"/>
  <c r="C347" i="94"/>
  <c r="H346" i="94"/>
  <c r="G346" i="94"/>
  <c r="F346" i="94"/>
  <c r="C346" i="94"/>
  <c r="F345" i="94"/>
  <c r="H345" i="94" s="1"/>
  <c r="C345" i="94"/>
  <c r="F344" i="94"/>
  <c r="H344" i="94" s="1"/>
  <c r="C344" i="94"/>
  <c r="H343" i="94"/>
  <c r="F343" i="94"/>
  <c r="C343" i="94"/>
  <c r="F342" i="94"/>
  <c r="H342" i="94" s="1"/>
  <c r="C342" i="94"/>
  <c r="F341" i="94"/>
  <c r="H341" i="94" s="1"/>
  <c r="C341" i="94"/>
  <c r="H340" i="94"/>
  <c r="F340" i="94"/>
  <c r="C340" i="94"/>
  <c r="F339" i="94"/>
  <c r="H339" i="94" s="1"/>
  <c r="C339" i="94"/>
  <c r="F338" i="94"/>
  <c r="H338" i="94" s="1"/>
  <c r="C338" i="94"/>
  <c r="H337" i="94"/>
  <c r="F337" i="94"/>
  <c r="C337" i="94"/>
  <c r="F336" i="94"/>
  <c r="H336" i="94" s="1"/>
  <c r="C336" i="94"/>
  <c r="F335" i="94"/>
  <c r="H335" i="94" s="1"/>
  <c r="C335" i="94"/>
  <c r="G333" i="94"/>
  <c r="F333" i="94"/>
  <c r="H333" i="94" s="1"/>
  <c r="C333" i="94"/>
  <c r="H332" i="94"/>
  <c r="G332" i="94"/>
  <c r="F332" i="94"/>
  <c r="C332" i="94"/>
  <c r="G331" i="94"/>
  <c r="F331" i="94"/>
  <c r="H331" i="94" s="1"/>
  <c r="C331" i="94"/>
  <c r="G330" i="94"/>
  <c r="F330" i="94"/>
  <c r="H330" i="94" s="1"/>
  <c r="C330" i="94"/>
  <c r="H329" i="94"/>
  <c r="G329" i="94"/>
  <c r="F329" i="94"/>
  <c r="C329" i="94"/>
  <c r="G328" i="94"/>
  <c r="F328" i="94"/>
  <c r="H328" i="94" s="1"/>
  <c r="C328" i="94"/>
  <c r="G327" i="94"/>
  <c r="F327" i="94"/>
  <c r="H327" i="94" s="1"/>
  <c r="C327" i="94"/>
  <c r="H326" i="94"/>
  <c r="G326" i="94"/>
  <c r="F326" i="94"/>
  <c r="C326" i="94"/>
  <c r="G325" i="94"/>
  <c r="F325" i="94"/>
  <c r="H325" i="94" s="1"/>
  <c r="C325" i="94"/>
  <c r="F324" i="94"/>
  <c r="H324" i="94" s="1"/>
  <c r="C324" i="94"/>
  <c r="F323" i="94"/>
  <c r="H323" i="94" s="1"/>
  <c r="C323" i="94"/>
  <c r="F322" i="94"/>
  <c r="H322" i="94" s="1"/>
  <c r="C322" i="94"/>
  <c r="F321" i="94"/>
  <c r="H321" i="94" s="1"/>
  <c r="C321" i="94"/>
  <c r="F320" i="94"/>
  <c r="H320" i="94" s="1"/>
  <c r="C320" i="94"/>
  <c r="F319" i="94"/>
  <c r="H319" i="94" s="1"/>
  <c r="C319" i="94"/>
  <c r="F318" i="94"/>
  <c r="H318" i="94" s="1"/>
  <c r="C318" i="94"/>
  <c r="F317" i="94"/>
  <c r="H317" i="94" s="1"/>
  <c r="C317" i="94"/>
  <c r="F316" i="94"/>
  <c r="H316" i="94" s="1"/>
  <c r="C316" i="94"/>
  <c r="F315" i="94"/>
  <c r="H315" i="94" s="1"/>
  <c r="C315" i="94"/>
  <c r="F314" i="94"/>
  <c r="H314" i="94" s="1"/>
  <c r="C314" i="94"/>
  <c r="H312" i="94"/>
  <c r="G312" i="94"/>
  <c r="F312" i="94"/>
  <c r="C312" i="94"/>
  <c r="G311" i="94"/>
  <c r="F311" i="94"/>
  <c r="H311" i="94" s="1"/>
  <c r="C311" i="94"/>
  <c r="G310" i="94"/>
  <c r="F310" i="94"/>
  <c r="H310" i="94" s="1"/>
  <c r="C310" i="94"/>
  <c r="H309" i="94"/>
  <c r="G309" i="94"/>
  <c r="F309" i="94"/>
  <c r="C309" i="94"/>
  <c r="G308" i="94"/>
  <c r="F308" i="94"/>
  <c r="H308" i="94" s="1"/>
  <c r="C308" i="94"/>
  <c r="G307" i="94"/>
  <c r="F307" i="94"/>
  <c r="H307" i="94" s="1"/>
  <c r="C307" i="94"/>
  <c r="H306" i="94"/>
  <c r="G306" i="94"/>
  <c r="F306" i="94"/>
  <c r="C306" i="94"/>
  <c r="G305" i="94"/>
  <c r="F305" i="94"/>
  <c r="H305" i="94" s="1"/>
  <c r="C305" i="94"/>
  <c r="G304" i="94"/>
  <c r="F304" i="94"/>
  <c r="H304" i="94" s="1"/>
  <c r="C304" i="94"/>
  <c r="H303" i="94"/>
  <c r="F303" i="94"/>
  <c r="C303" i="94"/>
  <c r="F302" i="94"/>
  <c r="H302" i="94" s="1"/>
  <c r="C302" i="94"/>
  <c r="H301" i="94"/>
  <c r="F301" i="94"/>
  <c r="C301" i="94"/>
  <c r="F300" i="94"/>
  <c r="H300" i="94" s="1"/>
  <c r="C300" i="94"/>
  <c r="H299" i="94"/>
  <c r="F299" i="94"/>
  <c r="C299" i="94"/>
  <c r="F298" i="94"/>
  <c r="H298" i="94" s="1"/>
  <c r="C298" i="94"/>
  <c r="H297" i="94"/>
  <c r="F297" i="94"/>
  <c r="C297" i="94"/>
  <c r="F296" i="94"/>
  <c r="H296" i="94" s="1"/>
  <c r="C296" i="94"/>
  <c r="H295" i="94"/>
  <c r="F295" i="94"/>
  <c r="C295" i="94"/>
  <c r="F294" i="94"/>
  <c r="H294" i="94" s="1"/>
  <c r="C294" i="94"/>
  <c r="H293" i="94"/>
  <c r="F293" i="94"/>
  <c r="C293" i="94"/>
  <c r="H291" i="94"/>
  <c r="G291" i="94"/>
  <c r="H290" i="94"/>
  <c r="G290" i="94"/>
  <c r="G289" i="94"/>
  <c r="H289" i="94" s="1"/>
  <c r="H288" i="94"/>
  <c r="G288" i="94"/>
  <c r="H287" i="94"/>
  <c r="G287" i="94"/>
  <c r="G286" i="94"/>
  <c r="H286" i="94" s="1"/>
  <c r="H285" i="94"/>
  <c r="G285" i="94"/>
  <c r="H284" i="94"/>
  <c r="G284" i="94"/>
  <c r="G283" i="94"/>
  <c r="H283" i="94" s="1"/>
  <c r="H282" i="94"/>
  <c r="G282" i="94"/>
  <c r="H280" i="94"/>
  <c r="H279" i="94"/>
  <c r="H278" i="94"/>
  <c r="H277" i="94"/>
  <c r="H276" i="94"/>
  <c r="H275" i="94"/>
  <c r="H274" i="94"/>
  <c r="H273" i="94"/>
  <c r="H272" i="94"/>
  <c r="H271" i="94"/>
  <c r="H270" i="94" s="1"/>
  <c r="H566" i="94" s="1"/>
  <c r="H269" i="94"/>
  <c r="H268" i="94"/>
  <c r="H267" i="94"/>
  <c r="H266" i="94"/>
  <c r="H265" i="94"/>
  <c r="H264" i="94"/>
  <c r="H263" i="94"/>
  <c r="H262" i="94"/>
  <c r="H259" i="94" s="1"/>
  <c r="H261" i="94"/>
  <c r="H260" i="94"/>
  <c r="H253" i="94"/>
  <c r="H252" i="94"/>
  <c r="H251" i="94"/>
  <c r="H250" i="94"/>
  <c r="H249" i="94"/>
  <c r="H248" i="94"/>
  <c r="H247" i="94"/>
  <c r="H246" i="94"/>
  <c r="H245" i="94"/>
  <c r="H244" i="94"/>
  <c r="H243" i="94"/>
  <c r="H242" i="94"/>
  <c r="H241" i="94"/>
  <c r="H240" i="94"/>
  <c r="H239" i="94"/>
  <c r="H238" i="94"/>
  <c r="H237" i="94"/>
  <c r="H236" i="94"/>
  <c r="H235" i="94"/>
  <c r="H234" i="94"/>
  <c r="H233" i="94"/>
  <c r="H232" i="94" s="1"/>
  <c r="H231" i="94" s="1"/>
  <c r="H230" i="94"/>
  <c r="H229" i="94"/>
  <c r="H228" i="94"/>
  <c r="H227" i="94"/>
  <c r="H226" i="94"/>
  <c r="H225" i="94"/>
  <c r="H224" i="94"/>
  <c r="H223" i="94"/>
  <c r="H222" i="94"/>
  <c r="H221" i="94"/>
  <c r="H220" i="94" s="1"/>
  <c r="H219" i="94" s="1"/>
  <c r="H218" i="94" s="1"/>
  <c r="H217" i="94"/>
  <c r="H216" i="94"/>
  <c r="H215" i="94"/>
  <c r="H214" i="94"/>
  <c r="H213" i="94"/>
  <c r="H212" i="94"/>
  <c r="H211" i="94"/>
  <c r="H210" i="94"/>
  <c r="H209" i="94"/>
  <c r="H208" i="94"/>
  <c r="H207" i="94"/>
  <c r="H555" i="94" s="1"/>
  <c r="H206" i="94"/>
  <c r="H205" i="94"/>
  <c r="H204" i="94"/>
  <c r="H203" i="94"/>
  <c r="H202" i="94"/>
  <c r="H201" i="94"/>
  <c r="H200" i="94"/>
  <c r="H199" i="94"/>
  <c r="H198" i="94"/>
  <c r="H197" i="94"/>
  <c r="H196" i="94" s="1"/>
  <c r="H194" i="94"/>
  <c r="H193" i="94"/>
  <c r="H192" i="94"/>
  <c r="H191" i="94"/>
  <c r="H190" i="94"/>
  <c r="H189" i="94"/>
  <c r="H188" i="94"/>
  <c r="H187" i="94"/>
  <c r="H186" i="94"/>
  <c r="H185" i="94"/>
  <c r="H184" i="94" s="1"/>
  <c r="H183" i="94"/>
  <c r="H182" i="94"/>
  <c r="H181" i="94"/>
  <c r="H180" i="94"/>
  <c r="H179" i="94"/>
  <c r="H178" i="94"/>
  <c r="H177" i="94"/>
  <c r="H176" i="94"/>
  <c r="H173" i="94" s="1"/>
  <c r="H172" i="94" s="1"/>
  <c r="H175" i="94"/>
  <c r="H174" i="94"/>
  <c r="H171" i="94"/>
  <c r="H161" i="94" s="1"/>
  <c r="H149" i="94" s="1"/>
  <c r="H160" i="94"/>
  <c r="H150" i="94"/>
  <c r="H147" i="94"/>
  <c r="G147" i="94"/>
  <c r="F147" i="94"/>
  <c r="C147" i="94"/>
  <c r="G146" i="94"/>
  <c r="F146" i="94"/>
  <c r="H146" i="94" s="1"/>
  <c r="C146" i="94"/>
  <c r="G145" i="94"/>
  <c r="F145" i="94"/>
  <c r="H145" i="94" s="1"/>
  <c r="C145" i="94"/>
  <c r="H144" i="94"/>
  <c r="G144" i="94"/>
  <c r="F144" i="94"/>
  <c r="C144" i="94"/>
  <c r="G143" i="94"/>
  <c r="F143" i="94"/>
  <c r="H143" i="94" s="1"/>
  <c r="C143" i="94"/>
  <c r="G142" i="94"/>
  <c r="F142" i="94"/>
  <c r="H142" i="94" s="1"/>
  <c r="C142" i="94"/>
  <c r="H141" i="94"/>
  <c r="G141" i="94"/>
  <c r="F141" i="94"/>
  <c r="C141" i="94"/>
  <c r="G140" i="94"/>
  <c r="F140" i="94"/>
  <c r="H140" i="94" s="1"/>
  <c r="C140" i="94"/>
  <c r="G139" i="94"/>
  <c r="F139" i="94"/>
  <c r="H139" i="94" s="1"/>
  <c r="C139" i="94"/>
  <c r="H138" i="94"/>
  <c r="F138" i="94"/>
  <c r="C138" i="94"/>
  <c r="F137" i="94"/>
  <c r="H137" i="94" s="1"/>
  <c r="C137" i="94"/>
  <c r="H136" i="94"/>
  <c r="F136" i="94"/>
  <c r="C136" i="94"/>
  <c r="F135" i="94"/>
  <c r="H135" i="94" s="1"/>
  <c r="C135" i="94"/>
  <c r="H134" i="94"/>
  <c r="F134" i="94"/>
  <c r="C134" i="94"/>
  <c r="F133" i="94"/>
  <c r="H133" i="94" s="1"/>
  <c r="C133" i="94"/>
  <c r="H132" i="94"/>
  <c r="F132" i="94"/>
  <c r="C132" i="94"/>
  <c r="F131" i="94"/>
  <c r="H131" i="94" s="1"/>
  <c r="C131" i="94"/>
  <c r="H130" i="94"/>
  <c r="F130" i="94"/>
  <c r="C130" i="94"/>
  <c r="F129" i="94"/>
  <c r="H129" i="94" s="1"/>
  <c r="C129" i="94"/>
  <c r="H127" i="94"/>
  <c r="G127" i="94"/>
  <c r="F127" i="94"/>
  <c r="C127" i="94"/>
  <c r="G126" i="94"/>
  <c r="F126" i="94"/>
  <c r="H126" i="94" s="1"/>
  <c r="C126" i="94"/>
  <c r="G125" i="94"/>
  <c r="F125" i="94"/>
  <c r="H125" i="94" s="1"/>
  <c r="C125" i="94"/>
  <c r="H124" i="94"/>
  <c r="G124" i="94"/>
  <c r="F124" i="94"/>
  <c r="C124" i="94"/>
  <c r="G123" i="94"/>
  <c r="F123" i="94"/>
  <c r="H123" i="94" s="1"/>
  <c r="C123" i="94"/>
  <c r="G122" i="94"/>
  <c r="F122" i="94"/>
  <c r="H122" i="94" s="1"/>
  <c r="C122" i="94"/>
  <c r="H121" i="94"/>
  <c r="G121" i="94"/>
  <c r="F121" i="94"/>
  <c r="C121" i="94"/>
  <c r="G120" i="94"/>
  <c r="F120" i="94"/>
  <c r="H120" i="94" s="1"/>
  <c r="C120" i="94"/>
  <c r="G119" i="94"/>
  <c r="F119" i="94"/>
  <c r="H119" i="94" s="1"/>
  <c r="C119" i="94"/>
  <c r="H118" i="94"/>
  <c r="G118" i="94"/>
  <c r="F118" i="94"/>
  <c r="C118" i="94"/>
  <c r="G117" i="94"/>
  <c r="F117" i="94"/>
  <c r="H117" i="94" s="1"/>
  <c r="C117" i="94"/>
  <c r="G116" i="94"/>
  <c r="F116" i="94"/>
  <c r="H116" i="94" s="1"/>
  <c r="C116" i="94"/>
  <c r="H115" i="94"/>
  <c r="G115" i="94"/>
  <c r="F115" i="94"/>
  <c r="C115" i="94"/>
  <c r="G114" i="94"/>
  <c r="F114" i="94"/>
  <c r="H114" i="94" s="1"/>
  <c r="C114" i="94"/>
  <c r="H113" i="94"/>
  <c r="G112" i="94"/>
  <c r="F112" i="94"/>
  <c r="H112" i="94" s="1"/>
  <c r="C112" i="94"/>
  <c r="G111" i="94"/>
  <c r="F111" i="94"/>
  <c r="H111" i="94" s="1"/>
  <c r="C111" i="94"/>
  <c r="H110" i="94"/>
  <c r="G110" i="94"/>
  <c r="F110" i="94"/>
  <c r="C110" i="94"/>
  <c r="G109" i="94"/>
  <c r="F109" i="94"/>
  <c r="H109" i="94" s="1"/>
  <c r="C109" i="94"/>
  <c r="G105" i="94"/>
  <c r="F105" i="94"/>
  <c r="H105" i="94" s="1"/>
  <c r="C105" i="94"/>
  <c r="G104" i="94"/>
  <c r="F104" i="94"/>
  <c r="H104" i="94" s="1"/>
  <c r="C104" i="94"/>
  <c r="G103" i="94"/>
  <c r="F103" i="94"/>
  <c r="C103" i="94"/>
  <c r="G102" i="94"/>
  <c r="F102" i="94"/>
  <c r="H102" i="94" s="1"/>
  <c r="C102" i="94"/>
  <c r="G101" i="94"/>
  <c r="F101" i="94"/>
  <c r="H101" i="94" s="1"/>
  <c r="C101" i="94"/>
  <c r="G100" i="94"/>
  <c r="F100" i="94"/>
  <c r="C100" i="94"/>
  <c r="G99" i="94"/>
  <c r="F99" i="94"/>
  <c r="H99" i="94" s="1"/>
  <c r="C99" i="94"/>
  <c r="G98" i="94"/>
  <c r="F98" i="94"/>
  <c r="H98" i="94" s="1"/>
  <c r="C98" i="94"/>
  <c r="G97" i="94"/>
  <c r="F97" i="94"/>
  <c r="C97" i="94"/>
  <c r="H103" i="94"/>
  <c r="F96" i="94"/>
  <c r="H96" i="94" s="1"/>
  <c r="C96" i="94"/>
  <c r="F95" i="94"/>
  <c r="H95" i="94" s="1"/>
  <c r="C95" i="94"/>
  <c r="H94" i="94"/>
  <c r="F94" i="94"/>
  <c r="C94" i="94"/>
  <c r="F93" i="94"/>
  <c r="H93" i="94" s="1"/>
  <c r="C93" i="94"/>
  <c r="F92" i="94"/>
  <c r="H92" i="94" s="1"/>
  <c r="C92" i="94"/>
  <c r="H91" i="94"/>
  <c r="F91" i="94"/>
  <c r="C91" i="94"/>
  <c r="F90" i="94"/>
  <c r="H90" i="94" s="1"/>
  <c r="C90" i="94"/>
  <c r="F89" i="94"/>
  <c r="H89" i="94" s="1"/>
  <c r="C89" i="94"/>
  <c r="H88" i="94"/>
  <c r="F88" i="94"/>
  <c r="C88" i="94"/>
  <c r="F87" i="94"/>
  <c r="H87" i="94" s="1"/>
  <c r="C87" i="94"/>
  <c r="G85" i="94"/>
  <c r="F85" i="94"/>
  <c r="H85" i="94" s="1"/>
  <c r="C85" i="94"/>
  <c r="G84" i="94"/>
  <c r="F84" i="94"/>
  <c r="H84" i="94" s="1"/>
  <c r="G83" i="94"/>
  <c r="F83" i="94"/>
  <c r="H83" i="94" s="1"/>
  <c r="C83" i="94"/>
  <c r="G82" i="94"/>
  <c r="F82" i="94"/>
  <c r="H82" i="94" s="1"/>
  <c r="C82" i="94"/>
  <c r="H81" i="94"/>
  <c r="G81" i="94"/>
  <c r="F81" i="94"/>
  <c r="C81" i="94"/>
  <c r="G80" i="94"/>
  <c r="F80" i="94"/>
  <c r="H80" i="94" s="1"/>
  <c r="C80" i="94"/>
  <c r="G79" i="94"/>
  <c r="F79" i="94"/>
  <c r="H79" i="94" s="1"/>
  <c r="C79" i="94"/>
  <c r="H78" i="94"/>
  <c r="G78" i="94"/>
  <c r="F78" i="94"/>
  <c r="C78" i="94"/>
  <c r="G77" i="94"/>
  <c r="F77" i="94"/>
  <c r="H77" i="94" s="1"/>
  <c r="C77" i="94"/>
  <c r="F76" i="94"/>
  <c r="H76" i="94" s="1"/>
  <c r="C76" i="94"/>
  <c r="H75" i="94"/>
  <c r="F75" i="94"/>
  <c r="C75" i="94"/>
  <c r="F74" i="94"/>
  <c r="H74" i="94" s="1"/>
  <c r="C74" i="94"/>
  <c r="H73" i="94"/>
  <c r="F73" i="94"/>
  <c r="C73" i="94"/>
  <c r="F72" i="94"/>
  <c r="H72" i="94" s="1"/>
  <c r="C72" i="94"/>
  <c r="H71" i="94"/>
  <c r="F71" i="94"/>
  <c r="C71" i="94"/>
  <c r="F70" i="94"/>
  <c r="H70" i="94" s="1"/>
  <c r="C70" i="94"/>
  <c r="H69" i="94"/>
  <c r="F69" i="94"/>
  <c r="C69" i="94"/>
  <c r="F68" i="94"/>
  <c r="H68" i="94" s="1"/>
  <c r="C68" i="94"/>
  <c r="H67" i="94"/>
  <c r="F67" i="94"/>
  <c r="C67" i="94"/>
  <c r="G65" i="94"/>
  <c r="F65" i="94"/>
  <c r="H65" i="94" s="1"/>
  <c r="C65" i="94"/>
  <c r="G64" i="94"/>
  <c r="F64" i="94"/>
  <c r="H64" i="94" s="1"/>
  <c r="C64" i="94"/>
  <c r="H63" i="94"/>
  <c r="G63" i="94"/>
  <c r="F63" i="94"/>
  <c r="C63" i="94"/>
  <c r="G62" i="94"/>
  <c r="F62" i="94"/>
  <c r="H62" i="94" s="1"/>
  <c r="C62" i="94"/>
  <c r="G61" i="94"/>
  <c r="F61" i="94"/>
  <c r="H61" i="94" s="1"/>
  <c r="C61" i="94"/>
  <c r="H60" i="94"/>
  <c r="G60" i="94"/>
  <c r="F60" i="94"/>
  <c r="C60" i="94"/>
  <c r="G59" i="94"/>
  <c r="F59" i="94"/>
  <c r="H59" i="94" s="1"/>
  <c r="C59" i="94"/>
  <c r="G58" i="94"/>
  <c r="F58" i="94"/>
  <c r="H58" i="94" s="1"/>
  <c r="C58" i="94"/>
  <c r="H57" i="94"/>
  <c r="G57" i="94"/>
  <c r="F57" i="94"/>
  <c r="C57" i="94"/>
  <c r="H56" i="94"/>
  <c r="F56" i="94"/>
  <c r="C56" i="94"/>
  <c r="H55" i="94"/>
  <c r="F55" i="94"/>
  <c r="C55" i="94"/>
  <c r="H54" i="94"/>
  <c r="F54" i="94"/>
  <c r="C54" i="94"/>
  <c r="H53" i="94"/>
  <c r="F53" i="94"/>
  <c r="C53" i="94"/>
  <c r="H52" i="94"/>
  <c r="F52" i="94"/>
  <c r="C52" i="94"/>
  <c r="H51" i="94"/>
  <c r="F51" i="94"/>
  <c r="C51" i="94"/>
  <c r="H50" i="94"/>
  <c r="F50" i="94"/>
  <c r="C50" i="94"/>
  <c r="H49" i="94"/>
  <c r="F49" i="94"/>
  <c r="C49" i="94"/>
  <c r="H48" i="94"/>
  <c r="F48" i="94"/>
  <c r="C48" i="94"/>
  <c r="H47" i="94"/>
  <c r="H46" i="94" s="1"/>
  <c r="H538" i="94" s="1"/>
  <c r="F47" i="94"/>
  <c r="C47" i="94"/>
  <c r="G45" i="94"/>
  <c r="H45" i="94" s="1"/>
  <c r="H44" i="94"/>
  <c r="G44" i="94"/>
  <c r="G43" i="94"/>
  <c r="H43" i="94" s="1"/>
  <c r="G42" i="94"/>
  <c r="H42" i="94" s="1"/>
  <c r="H41" i="94"/>
  <c r="G41" i="94"/>
  <c r="G40" i="94"/>
  <c r="H40" i="94" s="1"/>
  <c r="G39" i="94"/>
  <c r="H39" i="94" s="1"/>
  <c r="H38" i="94"/>
  <c r="G38" i="94"/>
  <c r="G37" i="94"/>
  <c r="H37" i="94" s="1"/>
  <c r="H35" i="94"/>
  <c r="H34" i="94"/>
  <c r="H33" i="94"/>
  <c r="H32" i="94"/>
  <c r="H31" i="94"/>
  <c r="H30" i="94"/>
  <c r="H29" i="94"/>
  <c r="H28" i="94"/>
  <c r="H25" i="94" s="1"/>
  <c r="H536" i="94" s="1"/>
  <c r="H27" i="94"/>
  <c r="H26" i="94"/>
  <c r="H24" i="94"/>
  <c r="H23" i="94"/>
  <c r="H22" i="94"/>
  <c r="H21" i="94"/>
  <c r="H20" i="94"/>
  <c r="H19" i="94"/>
  <c r="H18" i="94"/>
  <c r="H17" i="94"/>
  <c r="H16" i="94"/>
  <c r="H14" i="94" s="1"/>
  <c r="H15" i="94"/>
  <c r="H581" i="93"/>
  <c r="H580" i="93"/>
  <c r="H574" i="93"/>
  <c r="H573" i="93"/>
  <c r="H554" i="93"/>
  <c r="H550" i="93"/>
  <c r="H549" i="93"/>
  <c r="H546" i="93"/>
  <c r="H545" i="93" s="1"/>
  <c r="H544" i="93"/>
  <c r="H543" i="93"/>
  <c r="H498" i="93"/>
  <c r="H497" i="93"/>
  <c r="H496" i="93"/>
  <c r="H495" i="93"/>
  <c r="H494" i="93"/>
  <c r="H493" i="93"/>
  <c r="H492" i="93"/>
  <c r="H491" i="93"/>
  <c r="H488" i="93" s="1"/>
  <c r="H588" i="93" s="1"/>
  <c r="H490" i="93"/>
  <c r="H489" i="93"/>
  <c r="H487" i="93"/>
  <c r="H486" i="93"/>
  <c r="H485" i="93"/>
  <c r="H484" i="93"/>
  <c r="H483" i="93"/>
  <c r="H482" i="93"/>
  <c r="H481" i="93"/>
  <c r="H480" i="93"/>
  <c r="H479" i="93"/>
  <c r="H475" i="93"/>
  <c r="H474" i="93"/>
  <c r="H473" i="93"/>
  <c r="H472" i="93"/>
  <c r="H471" i="93"/>
  <c r="H470" i="93"/>
  <c r="H469" i="93"/>
  <c r="H464" i="93" s="1"/>
  <c r="H468" i="93"/>
  <c r="H465" i="93" s="1"/>
  <c r="H585" i="93" s="1"/>
  <c r="H584" i="93" s="1"/>
  <c r="H467" i="93"/>
  <c r="H466" i="93"/>
  <c r="H462" i="93"/>
  <c r="H461" i="93"/>
  <c r="H460" i="93"/>
  <c r="H459" i="93"/>
  <c r="H458" i="93"/>
  <c r="H457" i="93"/>
  <c r="H456" i="93"/>
  <c r="H455" i="93"/>
  <c r="G453" i="93"/>
  <c r="G478" i="93" s="1"/>
  <c r="H478" i="93" s="1"/>
  <c r="H477" i="93" s="1"/>
  <c r="H451" i="93"/>
  <c r="H450" i="93"/>
  <c r="H449" i="93"/>
  <c r="H448" i="93"/>
  <c r="H447" i="93"/>
  <c r="H446" i="93"/>
  <c r="H445" i="93"/>
  <c r="H444" i="93"/>
  <c r="G443" i="93"/>
  <c r="H443" i="93" s="1"/>
  <c r="H442" i="93"/>
  <c r="H441" i="93" s="1"/>
  <c r="H579" i="93" s="1"/>
  <c r="G442" i="93"/>
  <c r="H440" i="93"/>
  <c r="H439" i="93"/>
  <c r="H438" i="93"/>
  <c r="H437" i="93"/>
  <c r="H436" i="93"/>
  <c r="H435" i="93"/>
  <c r="H434" i="93"/>
  <c r="H433" i="93"/>
  <c r="H432" i="93"/>
  <c r="H431" i="93"/>
  <c r="H428" i="93"/>
  <c r="H427" i="93"/>
  <c r="H426" i="93"/>
  <c r="H425" i="93"/>
  <c r="H424" i="93"/>
  <c r="H423" i="93"/>
  <c r="H422" i="93"/>
  <c r="H421" i="93"/>
  <c r="H420" i="93"/>
  <c r="H419" i="93"/>
  <c r="H418" i="93" s="1"/>
  <c r="H417" i="93"/>
  <c r="H416" i="93"/>
  <c r="H415" i="93"/>
  <c r="H414" i="93"/>
  <c r="H413" i="93"/>
  <c r="H412" i="93"/>
  <c r="H411" i="93"/>
  <c r="H410" i="93"/>
  <c r="H409" i="93"/>
  <c r="G408" i="93"/>
  <c r="G454" i="93" s="1"/>
  <c r="H454" i="93" s="1"/>
  <c r="G404" i="93"/>
  <c r="F404" i="93"/>
  <c r="H404" i="93" s="1"/>
  <c r="C404" i="93"/>
  <c r="G403" i="93"/>
  <c r="F403" i="93"/>
  <c r="H403" i="93" s="1"/>
  <c r="C403" i="93"/>
  <c r="H402" i="93"/>
  <c r="G402" i="93"/>
  <c r="F402" i="93"/>
  <c r="C402" i="93"/>
  <c r="G401" i="93"/>
  <c r="F401" i="93"/>
  <c r="H401" i="93" s="1"/>
  <c r="C401" i="93"/>
  <c r="G400" i="93"/>
  <c r="F400" i="93"/>
  <c r="H400" i="93" s="1"/>
  <c r="C400" i="93"/>
  <c r="H399" i="93"/>
  <c r="G399" i="93"/>
  <c r="F399" i="93"/>
  <c r="C399" i="93"/>
  <c r="G398" i="93"/>
  <c r="F398" i="93"/>
  <c r="H398" i="93" s="1"/>
  <c r="C398" i="93"/>
  <c r="G397" i="93"/>
  <c r="F397" i="93"/>
  <c r="H397" i="93" s="1"/>
  <c r="C397" i="93"/>
  <c r="H396" i="93"/>
  <c r="F396" i="93"/>
  <c r="C396" i="93"/>
  <c r="F395" i="93"/>
  <c r="H395" i="93" s="1"/>
  <c r="C395" i="93"/>
  <c r="H394" i="93"/>
  <c r="G394" i="93"/>
  <c r="F394" i="93"/>
  <c r="C394" i="93"/>
  <c r="G393" i="93"/>
  <c r="F393" i="93"/>
  <c r="H393" i="93" s="1"/>
  <c r="C393" i="93"/>
  <c r="G392" i="93"/>
  <c r="F392" i="93"/>
  <c r="H392" i="93" s="1"/>
  <c r="C392" i="93"/>
  <c r="H391" i="93"/>
  <c r="G391" i="93"/>
  <c r="F391" i="93"/>
  <c r="C391" i="93"/>
  <c r="G390" i="93"/>
  <c r="F390" i="93"/>
  <c r="H390" i="93" s="1"/>
  <c r="C390" i="93"/>
  <c r="G389" i="93"/>
  <c r="F389" i="93"/>
  <c r="H389" i="93" s="1"/>
  <c r="C389" i="93"/>
  <c r="H388" i="93"/>
  <c r="G388" i="93"/>
  <c r="F388" i="93"/>
  <c r="C388" i="93"/>
  <c r="G387" i="93"/>
  <c r="F387" i="93"/>
  <c r="H387" i="93" s="1"/>
  <c r="C387" i="93"/>
  <c r="G386" i="93"/>
  <c r="F386" i="93"/>
  <c r="H386" i="93" s="1"/>
  <c r="C386" i="93"/>
  <c r="H385" i="93"/>
  <c r="G385" i="93"/>
  <c r="F385" i="93"/>
  <c r="C385" i="93"/>
  <c r="G383" i="93"/>
  <c r="H383" i="93" s="1"/>
  <c r="F383" i="93"/>
  <c r="C383" i="93"/>
  <c r="G382" i="93"/>
  <c r="F382" i="93"/>
  <c r="H382" i="93" s="1"/>
  <c r="C382" i="93"/>
  <c r="H381" i="93"/>
  <c r="G381" i="93"/>
  <c r="F381" i="93"/>
  <c r="C381" i="93"/>
  <c r="G380" i="93"/>
  <c r="H380" i="93" s="1"/>
  <c r="F380" i="93"/>
  <c r="C380" i="93"/>
  <c r="G379" i="93"/>
  <c r="F379" i="93"/>
  <c r="H379" i="93" s="1"/>
  <c r="C379" i="93"/>
  <c r="H378" i="93"/>
  <c r="G378" i="93"/>
  <c r="F378" i="93"/>
  <c r="C378" i="93"/>
  <c r="G377" i="93"/>
  <c r="H377" i="93" s="1"/>
  <c r="F377" i="93"/>
  <c r="C377" i="93"/>
  <c r="G376" i="93"/>
  <c r="F376" i="93"/>
  <c r="H376" i="93" s="1"/>
  <c r="C376" i="93"/>
  <c r="H375" i="93"/>
  <c r="G375" i="93"/>
  <c r="F375" i="93"/>
  <c r="C375" i="93"/>
  <c r="G374" i="93"/>
  <c r="H374" i="93" s="1"/>
  <c r="F374" i="93"/>
  <c r="C374" i="93"/>
  <c r="G373" i="93"/>
  <c r="F373" i="93"/>
  <c r="H373" i="93" s="1"/>
  <c r="C373" i="93"/>
  <c r="H372" i="93"/>
  <c r="G372" i="93"/>
  <c r="F372" i="93"/>
  <c r="C372" i="93"/>
  <c r="G371" i="93"/>
  <c r="H371" i="93" s="1"/>
  <c r="F371" i="93"/>
  <c r="C371" i="93"/>
  <c r="G370" i="93"/>
  <c r="F370" i="93"/>
  <c r="H370" i="93" s="1"/>
  <c r="C370" i="93"/>
  <c r="H369" i="93"/>
  <c r="G369" i="93"/>
  <c r="F369" i="93"/>
  <c r="C369" i="93"/>
  <c r="G368" i="93"/>
  <c r="H368" i="93" s="1"/>
  <c r="F368" i="93"/>
  <c r="C368" i="93"/>
  <c r="G367" i="93"/>
  <c r="F367" i="93"/>
  <c r="H367" i="93" s="1"/>
  <c r="C367" i="93"/>
  <c r="H366" i="93"/>
  <c r="G366" i="93"/>
  <c r="F366" i="93"/>
  <c r="C366" i="93"/>
  <c r="G365" i="93"/>
  <c r="H365" i="93" s="1"/>
  <c r="F365" i="93"/>
  <c r="C365" i="93"/>
  <c r="G364" i="93"/>
  <c r="F364" i="93"/>
  <c r="H364" i="93" s="1"/>
  <c r="C364" i="93"/>
  <c r="G360" i="93"/>
  <c r="F360" i="93"/>
  <c r="H360" i="93" s="1"/>
  <c r="C360" i="93"/>
  <c r="G359" i="93"/>
  <c r="F359" i="93"/>
  <c r="H359" i="93" s="1"/>
  <c r="C359" i="93"/>
  <c r="H358" i="93"/>
  <c r="G358" i="93"/>
  <c r="F358" i="93"/>
  <c r="C358" i="93"/>
  <c r="G357" i="93"/>
  <c r="F357" i="93"/>
  <c r="H357" i="93" s="1"/>
  <c r="C357" i="93"/>
  <c r="G356" i="93"/>
  <c r="F356" i="93"/>
  <c r="H356" i="93" s="1"/>
  <c r="C356" i="93"/>
  <c r="H355" i="93"/>
  <c r="G355" i="93"/>
  <c r="F355" i="93"/>
  <c r="C355" i="93"/>
  <c r="G354" i="93"/>
  <c r="F354" i="93"/>
  <c r="H354" i="93" s="1"/>
  <c r="C354" i="93"/>
  <c r="G353" i="93"/>
  <c r="F353" i="93"/>
  <c r="H353" i="93" s="1"/>
  <c r="C353" i="93"/>
  <c r="H352" i="93"/>
  <c r="F352" i="93"/>
  <c r="C352" i="93"/>
  <c r="F351" i="93"/>
  <c r="H351" i="93" s="1"/>
  <c r="C351" i="93"/>
  <c r="G350" i="93"/>
  <c r="F350" i="93"/>
  <c r="H350" i="93" s="1"/>
  <c r="C350" i="93"/>
  <c r="H349" i="93"/>
  <c r="G349" i="93"/>
  <c r="F349" i="93"/>
  <c r="C349" i="93"/>
  <c r="G348" i="93"/>
  <c r="F348" i="93"/>
  <c r="H348" i="93" s="1"/>
  <c r="C348" i="93"/>
  <c r="G347" i="93"/>
  <c r="F347" i="93"/>
  <c r="H347" i="93" s="1"/>
  <c r="C347" i="93"/>
  <c r="H346" i="93"/>
  <c r="G346" i="93"/>
  <c r="F346" i="93"/>
  <c r="C346" i="93"/>
  <c r="G345" i="93"/>
  <c r="F345" i="93"/>
  <c r="H345" i="93" s="1"/>
  <c r="C345" i="93"/>
  <c r="G344" i="93"/>
  <c r="F344" i="93"/>
  <c r="H344" i="93" s="1"/>
  <c r="C344" i="93"/>
  <c r="H343" i="93"/>
  <c r="G343" i="93"/>
  <c r="F343" i="93"/>
  <c r="C343" i="93"/>
  <c r="G342" i="93"/>
  <c r="F342" i="93"/>
  <c r="H342" i="93" s="1"/>
  <c r="C342" i="93"/>
  <c r="G341" i="93"/>
  <c r="F341" i="93"/>
  <c r="H341" i="93" s="1"/>
  <c r="C341" i="93"/>
  <c r="H339" i="93"/>
  <c r="G339" i="93"/>
  <c r="F339" i="93"/>
  <c r="C339" i="93"/>
  <c r="G338" i="93"/>
  <c r="H338" i="93" s="1"/>
  <c r="F338" i="93"/>
  <c r="C338" i="93"/>
  <c r="G337" i="93"/>
  <c r="F337" i="93"/>
  <c r="H337" i="93" s="1"/>
  <c r="C337" i="93"/>
  <c r="H336" i="93"/>
  <c r="G336" i="93"/>
  <c r="F336" i="93"/>
  <c r="C336" i="93"/>
  <c r="G335" i="93"/>
  <c r="H335" i="93" s="1"/>
  <c r="F335" i="93"/>
  <c r="C335" i="93"/>
  <c r="G334" i="93"/>
  <c r="F334" i="93"/>
  <c r="H334" i="93" s="1"/>
  <c r="C334" i="93"/>
  <c r="H333" i="93"/>
  <c r="G333" i="93"/>
  <c r="F333" i="93"/>
  <c r="C333" i="93"/>
  <c r="G332" i="93"/>
  <c r="H332" i="93" s="1"/>
  <c r="F332" i="93"/>
  <c r="C332" i="93"/>
  <c r="F331" i="93"/>
  <c r="H331" i="93" s="1"/>
  <c r="C331" i="93"/>
  <c r="H330" i="93"/>
  <c r="F330" i="93"/>
  <c r="C330" i="93"/>
  <c r="G329" i="93"/>
  <c r="F329" i="93"/>
  <c r="H329" i="93" s="1"/>
  <c r="C329" i="93"/>
  <c r="H328" i="93"/>
  <c r="G328" i="93"/>
  <c r="F328" i="93"/>
  <c r="C328" i="93"/>
  <c r="G327" i="93"/>
  <c r="H327" i="93" s="1"/>
  <c r="F327" i="93"/>
  <c r="C327" i="93"/>
  <c r="G326" i="93"/>
  <c r="F326" i="93"/>
  <c r="H326" i="93" s="1"/>
  <c r="C326" i="93"/>
  <c r="H325" i="93"/>
  <c r="G325" i="93"/>
  <c r="F325" i="93"/>
  <c r="C325" i="93"/>
  <c r="G324" i="93"/>
  <c r="H324" i="93" s="1"/>
  <c r="F324" i="93"/>
  <c r="C324" i="93"/>
  <c r="G323" i="93"/>
  <c r="F323" i="93"/>
  <c r="H323" i="93" s="1"/>
  <c r="C323" i="93"/>
  <c r="H322" i="93"/>
  <c r="G322" i="93"/>
  <c r="F322" i="93"/>
  <c r="C322" i="93"/>
  <c r="G321" i="93"/>
  <c r="H321" i="93" s="1"/>
  <c r="F321" i="93"/>
  <c r="C321" i="93"/>
  <c r="G320" i="93"/>
  <c r="F320" i="93"/>
  <c r="H320" i="93" s="1"/>
  <c r="C320" i="93"/>
  <c r="F318" i="93"/>
  <c r="H318" i="93" s="1"/>
  <c r="C318" i="93"/>
  <c r="H317" i="93"/>
  <c r="G317" i="93"/>
  <c r="F317" i="93"/>
  <c r="C317" i="93"/>
  <c r="G316" i="93"/>
  <c r="F316" i="93"/>
  <c r="H316" i="93" s="1"/>
  <c r="C316" i="93"/>
  <c r="G315" i="93"/>
  <c r="F315" i="93"/>
  <c r="H315" i="93" s="1"/>
  <c r="C315" i="93"/>
  <c r="H314" i="93"/>
  <c r="G314" i="93"/>
  <c r="F314" i="93"/>
  <c r="C314" i="93"/>
  <c r="G313" i="93"/>
  <c r="F313" i="93"/>
  <c r="H313" i="93" s="1"/>
  <c r="C313" i="93"/>
  <c r="G312" i="93"/>
  <c r="F312" i="93"/>
  <c r="H312" i="93" s="1"/>
  <c r="C312" i="93"/>
  <c r="H311" i="93"/>
  <c r="G311" i="93"/>
  <c r="F311" i="93"/>
  <c r="C311" i="93"/>
  <c r="F310" i="93"/>
  <c r="H310" i="93" s="1"/>
  <c r="C310" i="93"/>
  <c r="H309" i="93"/>
  <c r="F309" i="93"/>
  <c r="C309" i="93"/>
  <c r="G308" i="93"/>
  <c r="F308" i="93"/>
  <c r="H308" i="93" s="1"/>
  <c r="C308" i="93"/>
  <c r="G307" i="93"/>
  <c r="F307" i="93"/>
  <c r="H307" i="93" s="1"/>
  <c r="C307" i="93"/>
  <c r="H306" i="93"/>
  <c r="G306" i="93"/>
  <c r="F306" i="93"/>
  <c r="C306" i="93"/>
  <c r="G305" i="93"/>
  <c r="F305" i="93"/>
  <c r="H305" i="93" s="1"/>
  <c r="C305" i="93"/>
  <c r="G304" i="93"/>
  <c r="F304" i="93"/>
  <c r="H304" i="93" s="1"/>
  <c r="C304" i="93"/>
  <c r="H303" i="93"/>
  <c r="G303" i="93"/>
  <c r="F303" i="93"/>
  <c r="C303" i="93"/>
  <c r="G302" i="93"/>
  <c r="F302" i="93"/>
  <c r="H302" i="93" s="1"/>
  <c r="C302" i="93"/>
  <c r="G301" i="93"/>
  <c r="F301" i="93"/>
  <c r="H301" i="93" s="1"/>
  <c r="C301" i="93"/>
  <c r="H300" i="93"/>
  <c r="G300" i="93"/>
  <c r="F300" i="93"/>
  <c r="C300" i="93"/>
  <c r="G299" i="93"/>
  <c r="F299" i="93"/>
  <c r="H299" i="93" s="1"/>
  <c r="C299" i="93"/>
  <c r="G297" i="93"/>
  <c r="G318" i="93" s="1"/>
  <c r="G296" i="93"/>
  <c r="H296" i="93" s="1"/>
  <c r="H295" i="93"/>
  <c r="G295" i="93"/>
  <c r="G294" i="93"/>
  <c r="H294" i="93" s="1"/>
  <c r="G293" i="93"/>
  <c r="H293" i="93" s="1"/>
  <c r="H292" i="93"/>
  <c r="G292" i="93"/>
  <c r="G291" i="93"/>
  <c r="H291" i="93" s="1"/>
  <c r="G290" i="93"/>
  <c r="H290" i="93" s="1"/>
  <c r="H289" i="93"/>
  <c r="G289" i="93"/>
  <c r="G288" i="93"/>
  <c r="H288" i="93" s="1"/>
  <c r="H286" i="93"/>
  <c r="H285" i="93"/>
  <c r="H284" i="93"/>
  <c r="H283" i="93"/>
  <c r="H282" i="93"/>
  <c r="H281" i="93"/>
  <c r="H280" i="93"/>
  <c r="H279" i="93"/>
  <c r="H276" i="93" s="1"/>
  <c r="H562" i="93" s="1"/>
  <c r="H278" i="93"/>
  <c r="H277" i="93"/>
  <c r="H275" i="93"/>
  <c r="H274" i="93"/>
  <c r="H273" i="93"/>
  <c r="H272" i="93"/>
  <c r="H271" i="93"/>
  <c r="H270" i="93"/>
  <c r="H269" i="93"/>
  <c r="H268" i="93"/>
  <c r="H267" i="93"/>
  <c r="H265" i="93" s="1"/>
  <c r="H266" i="93"/>
  <c r="H259" i="93"/>
  <c r="H258" i="93"/>
  <c r="H257" i="93"/>
  <c r="H256" i="93"/>
  <c r="H255" i="93"/>
  <c r="H254" i="93"/>
  <c r="H249" i="93" s="1"/>
  <c r="H253" i="93"/>
  <c r="H252" i="93"/>
  <c r="H251" i="93"/>
  <c r="H250" i="93"/>
  <c r="H248" i="93"/>
  <c r="H247" i="93"/>
  <c r="H246" i="93"/>
  <c r="H245" i="93"/>
  <c r="H244" i="93"/>
  <c r="H243" i="93"/>
  <c r="H242" i="93"/>
  <c r="H241" i="93"/>
  <c r="H238" i="93" s="1"/>
  <c r="H237" i="93" s="1"/>
  <c r="H240" i="93"/>
  <c r="H239" i="93"/>
  <c r="H236" i="93"/>
  <c r="H235" i="93"/>
  <c r="H234" i="93"/>
  <c r="H233" i="93"/>
  <c r="H232" i="93"/>
  <c r="H231" i="93"/>
  <c r="H230" i="93"/>
  <c r="H229" i="93"/>
  <c r="H226" i="93" s="1"/>
  <c r="H225" i="93" s="1"/>
  <c r="H228" i="93"/>
  <c r="H227" i="93"/>
  <c r="H223" i="93"/>
  <c r="H222" i="93"/>
  <c r="H221" i="93"/>
  <c r="H220" i="93"/>
  <c r="H219" i="93"/>
  <c r="H218" i="93"/>
  <c r="H213" i="93" s="1"/>
  <c r="H551" i="93" s="1"/>
  <c r="H217" i="93"/>
  <c r="H216" i="93"/>
  <c r="H215" i="93"/>
  <c r="H214" i="93"/>
  <c r="H212" i="93"/>
  <c r="H211" i="93"/>
  <c r="H210" i="93"/>
  <c r="H209" i="93"/>
  <c r="H208" i="93"/>
  <c r="H207" i="93"/>
  <c r="H206" i="93"/>
  <c r="H205" i="93"/>
  <c r="H202" i="93" s="1"/>
  <c r="H204" i="93"/>
  <c r="H203" i="93"/>
  <c r="H200" i="93"/>
  <c r="H199" i="93"/>
  <c r="H198" i="93"/>
  <c r="H197" i="93"/>
  <c r="H196" i="93"/>
  <c r="H195" i="93"/>
  <c r="H194" i="93"/>
  <c r="H193" i="93"/>
  <c r="H190" i="93" s="1"/>
  <c r="H192" i="93"/>
  <c r="H191" i="93"/>
  <c r="H189" i="93"/>
  <c r="H188" i="93"/>
  <c r="H187" i="93"/>
  <c r="H186" i="93"/>
  <c r="H185" i="93"/>
  <c r="H184" i="93"/>
  <c r="H183" i="93"/>
  <c r="H182" i="93"/>
  <c r="H181" i="93"/>
  <c r="H179" i="93" s="1"/>
  <c r="H178" i="93" s="1"/>
  <c r="H180" i="93"/>
  <c r="H177" i="93"/>
  <c r="H167" i="93"/>
  <c r="H166" i="93"/>
  <c r="H156" i="93" s="1"/>
  <c r="H155" i="93" s="1"/>
  <c r="G153" i="93"/>
  <c r="H153" i="93" s="1"/>
  <c r="F153" i="93"/>
  <c r="C153" i="93"/>
  <c r="G152" i="93"/>
  <c r="F152" i="93"/>
  <c r="H152" i="93" s="1"/>
  <c r="C152" i="93"/>
  <c r="H151" i="93"/>
  <c r="G151" i="93"/>
  <c r="F151" i="93"/>
  <c r="C151" i="93"/>
  <c r="G150" i="93"/>
  <c r="H150" i="93" s="1"/>
  <c r="F150" i="93"/>
  <c r="C150" i="93"/>
  <c r="G149" i="93"/>
  <c r="F149" i="93"/>
  <c r="H149" i="93" s="1"/>
  <c r="C149" i="93"/>
  <c r="H148" i="93"/>
  <c r="G148" i="93"/>
  <c r="F148" i="93"/>
  <c r="C148" i="93"/>
  <c r="G147" i="93"/>
  <c r="H147" i="93" s="1"/>
  <c r="F147" i="93"/>
  <c r="C147" i="93"/>
  <c r="F146" i="93"/>
  <c r="H146" i="93" s="1"/>
  <c r="C146" i="93"/>
  <c r="C145" i="93"/>
  <c r="F144" i="93"/>
  <c r="H144" i="93" s="1"/>
  <c r="C144" i="93"/>
  <c r="H143" i="93"/>
  <c r="F143" i="93"/>
  <c r="C143" i="93"/>
  <c r="F142" i="93"/>
  <c r="H142" i="93" s="1"/>
  <c r="C142" i="93"/>
  <c r="H141" i="93"/>
  <c r="F141" i="93"/>
  <c r="C141" i="93"/>
  <c r="F140" i="93"/>
  <c r="H140" i="93" s="1"/>
  <c r="C140" i="93"/>
  <c r="H139" i="93"/>
  <c r="F139" i="93"/>
  <c r="C139" i="93"/>
  <c r="F138" i="93"/>
  <c r="H138" i="93" s="1"/>
  <c r="C138" i="93"/>
  <c r="H137" i="93"/>
  <c r="F137" i="93"/>
  <c r="C137" i="93"/>
  <c r="F136" i="93"/>
  <c r="H136" i="93" s="1"/>
  <c r="C136" i="93"/>
  <c r="H135" i="93"/>
  <c r="F135" i="93"/>
  <c r="C135" i="93"/>
  <c r="F134" i="93"/>
  <c r="H134" i="93" s="1"/>
  <c r="C134" i="93"/>
  <c r="H132" i="93"/>
  <c r="G132" i="93"/>
  <c r="F132" i="93"/>
  <c r="C132" i="93"/>
  <c r="G131" i="93"/>
  <c r="H131" i="93" s="1"/>
  <c r="F131" i="93"/>
  <c r="C131" i="93"/>
  <c r="G130" i="93"/>
  <c r="F130" i="93"/>
  <c r="H130" i="93" s="1"/>
  <c r="C130" i="93"/>
  <c r="H129" i="93"/>
  <c r="G129" i="93"/>
  <c r="F129" i="93"/>
  <c r="C129" i="93"/>
  <c r="G128" i="93"/>
  <c r="H128" i="93" s="1"/>
  <c r="F128" i="93"/>
  <c r="C128" i="93"/>
  <c r="G127" i="93"/>
  <c r="F127" i="93"/>
  <c r="H127" i="93" s="1"/>
  <c r="C127" i="93"/>
  <c r="H126" i="93"/>
  <c r="G126" i="93"/>
  <c r="F126" i="93"/>
  <c r="C126" i="93"/>
  <c r="G125" i="93"/>
  <c r="H125" i="93" s="1"/>
  <c r="F125" i="93"/>
  <c r="C125" i="93"/>
  <c r="G124" i="93"/>
  <c r="C124" i="93"/>
  <c r="H123" i="93"/>
  <c r="G123" i="93"/>
  <c r="F123" i="93"/>
  <c r="C123" i="93"/>
  <c r="G122" i="93"/>
  <c r="H122" i="93" s="1"/>
  <c r="F122" i="93"/>
  <c r="C122" i="93"/>
  <c r="G121" i="93"/>
  <c r="F121" i="93"/>
  <c r="H121" i="93" s="1"/>
  <c r="C121" i="93"/>
  <c r="H120" i="93"/>
  <c r="G120" i="93"/>
  <c r="F120" i="93"/>
  <c r="C120" i="93"/>
  <c r="G119" i="93"/>
  <c r="H119" i="93" s="1"/>
  <c r="F119" i="93"/>
  <c r="C119" i="93"/>
  <c r="G118" i="93"/>
  <c r="F118" i="93"/>
  <c r="H118" i="93" s="1"/>
  <c r="C118" i="93"/>
  <c r="H117" i="93"/>
  <c r="G117" i="93"/>
  <c r="F117" i="93"/>
  <c r="C117" i="93"/>
  <c r="G116" i="93"/>
  <c r="H116" i="93" s="1"/>
  <c r="F116" i="93"/>
  <c r="C116" i="93"/>
  <c r="G115" i="93"/>
  <c r="F115" i="93"/>
  <c r="H115" i="93" s="1"/>
  <c r="C115" i="93"/>
  <c r="H114" i="93"/>
  <c r="G114" i="93"/>
  <c r="F114" i="93"/>
  <c r="C114" i="93"/>
  <c r="G113" i="93"/>
  <c r="H113" i="93" s="1"/>
  <c r="F113" i="93"/>
  <c r="C113" i="93"/>
  <c r="H109" i="93"/>
  <c r="G109" i="93"/>
  <c r="F109" i="93"/>
  <c r="C109" i="93"/>
  <c r="G108" i="93"/>
  <c r="F108" i="93"/>
  <c r="H108" i="93" s="1"/>
  <c r="C108" i="93"/>
  <c r="G107" i="93"/>
  <c r="F107" i="93"/>
  <c r="H107" i="93" s="1"/>
  <c r="C107" i="93"/>
  <c r="H106" i="93"/>
  <c r="G106" i="93"/>
  <c r="F106" i="93"/>
  <c r="C106" i="93"/>
  <c r="G105" i="93"/>
  <c r="F105" i="93"/>
  <c r="H105" i="93" s="1"/>
  <c r="C105" i="93"/>
  <c r="G104" i="93"/>
  <c r="F104" i="93"/>
  <c r="H104" i="93" s="1"/>
  <c r="C104" i="93"/>
  <c r="H103" i="93"/>
  <c r="G103" i="93"/>
  <c r="F103" i="93"/>
  <c r="C103" i="93"/>
  <c r="F102" i="93"/>
  <c r="H102" i="93" s="1"/>
  <c r="C102" i="93"/>
  <c r="C101" i="93"/>
  <c r="C100" i="93"/>
  <c r="F99" i="93"/>
  <c r="H99" i="93" s="1"/>
  <c r="C99" i="93"/>
  <c r="F98" i="93"/>
  <c r="H98" i="93" s="1"/>
  <c r="C98" i="93"/>
  <c r="H97" i="93"/>
  <c r="F97" i="93"/>
  <c r="C97" i="93"/>
  <c r="F96" i="93"/>
  <c r="H96" i="93" s="1"/>
  <c r="C96" i="93"/>
  <c r="F95" i="93"/>
  <c r="H95" i="93" s="1"/>
  <c r="C95" i="93"/>
  <c r="H94" i="93"/>
  <c r="F94" i="93"/>
  <c r="C94" i="93"/>
  <c r="F93" i="93"/>
  <c r="H93" i="93" s="1"/>
  <c r="C93" i="93"/>
  <c r="F92" i="93"/>
  <c r="H92" i="93" s="1"/>
  <c r="C92" i="93"/>
  <c r="H91" i="93"/>
  <c r="F91" i="93"/>
  <c r="C91" i="93"/>
  <c r="F90" i="93"/>
  <c r="H90" i="93" s="1"/>
  <c r="C90" i="93"/>
  <c r="G88" i="93"/>
  <c r="F88" i="93"/>
  <c r="H88" i="93" s="1"/>
  <c r="C88" i="93"/>
  <c r="H87" i="93"/>
  <c r="G87" i="93"/>
  <c r="F87" i="93"/>
  <c r="C87" i="93"/>
  <c r="G86" i="93"/>
  <c r="H86" i="93" s="1"/>
  <c r="F86" i="93"/>
  <c r="G85" i="93"/>
  <c r="F85" i="93"/>
  <c r="H85" i="93" s="1"/>
  <c r="C85" i="93"/>
  <c r="H84" i="93"/>
  <c r="G84" i="93"/>
  <c r="F84" i="93"/>
  <c r="C84" i="93"/>
  <c r="G83" i="93"/>
  <c r="F83" i="93"/>
  <c r="H83" i="93" s="1"/>
  <c r="C83" i="93"/>
  <c r="G82" i="93"/>
  <c r="F82" i="93"/>
  <c r="H82" i="93" s="1"/>
  <c r="C82" i="93"/>
  <c r="H81" i="93"/>
  <c r="F81" i="93"/>
  <c r="C81" i="93"/>
  <c r="C80" i="93"/>
  <c r="H79" i="93"/>
  <c r="F79" i="93"/>
  <c r="C79" i="93"/>
  <c r="F78" i="93"/>
  <c r="H78" i="93" s="1"/>
  <c r="C78" i="93"/>
  <c r="H77" i="93"/>
  <c r="F77" i="93"/>
  <c r="C77" i="93"/>
  <c r="F76" i="93"/>
  <c r="H76" i="93" s="1"/>
  <c r="C76" i="93"/>
  <c r="H75" i="93"/>
  <c r="F75" i="93"/>
  <c r="C75" i="93"/>
  <c r="F74" i="93"/>
  <c r="H74" i="93" s="1"/>
  <c r="C74" i="93"/>
  <c r="H73" i="93"/>
  <c r="F73" i="93"/>
  <c r="C73" i="93"/>
  <c r="F72" i="93"/>
  <c r="H72" i="93" s="1"/>
  <c r="C72" i="93"/>
  <c r="H71" i="93"/>
  <c r="F71" i="93"/>
  <c r="C71" i="93"/>
  <c r="F70" i="93"/>
  <c r="H70" i="93" s="1"/>
  <c r="C70" i="93"/>
  <c r="H69" i="93"/>
  <c r="F69" i="93"/>
  <c r="C69" i="93"/>
  <c r="G67" i="93"/>
  <c r="F67" i="93"/>
  <c r="H67" i="93" s="1"/>
  <c r="C67" i="93"/>
  <c r="G66" i="93"/>
  <c r="F66" i="93"/>
  <c r="H66" i="93" s="1"/>
  <c r="C66" i="93"/>
  <c r="H65" i="93"/>
  <c r="G65" i="93"/>
  <c r="F65" i="93"/>
  <c r="C65" i="93"/>
  <c r="G64" i="93"/>
  <c r="F64" i="93"/>
  <c r="H64" i="93" s="1"/>
  <c r="C64" i="93"/>
  <c r="G63" i="93"/>
  <c r="F63" i="93"/>
  <c r="H63" i="93" s="1"/>
  <c r="C63" i="93"/>
  <c r="H62" i="93"/>
  <c r="G62" i="93"/>
  <c r="F62" i="93"/>
  <c r="C62" i="93"/>
  <c r="G61" i="93"/>
  <c r="F61" i="93"/>
  <c r="H61" i="93" s="1"/>
  <c r="C61" i="93"/>
  <c r="F60" i="93"/>
  <c r="H60" i="93" s="1"/>
  <c r="C60" i="93"/>
  <c r="C59" i="93"/>
  <c r="F58" i="93"/>
  <c r="H58" i="93" s="1"/>
  <c r="C58" i="93"/>
  <c r="F57" i="93"/>
  <c r="H57" i="93" s="1"/>
  <c r="C57" i="93"/>
  <c r="F56" i="93"/>
  <c r="H56" i="93" s="1"/>
  <c r="C56" i="93"/>
  <c r="F55" i="93"/>
  <c r="H55" i="93" s="1"/>
  <c r="C55" i="93"/>
  <c r="F54" i="93"/>
  <c r="H54" i="93" s="1"/>
  <c r="C54" i="93"/>
  <c r="F53" i="93"/>
  <c r="H53" i="93" s="1"/>
  <c r="C53" i="93"/>
  <c r="F52" i="93"/>
  <c r="H52" i="93" s="1"/>
  <c r="C52" i="93"/>
  <c r="F51" i="93"/>
  <c r="H51" i="93" s="1"/>
  <c r="C51" i="93"/>
  <c r="F50" i="93"/>
  <c r="H50" i="93" s="1"/>
  <c r="C50" i="93"/>
  <c r="F49" i="93"/>
  <c r="H49" i="93" s="1"/>
  <c r="C49" i="93"/>
  <c r="F48" i="93"/>
  <c r="H48" i="93" s="1"/>
  <c r="C48" i="93"/>
  <c r="H46" i="93"/>
  <c r="G46" i="93"/>
  <c r="G45" i="93"/>
  <c r="H45" i="93" s="1"/>
  <c r="G44" i="93"/>
  <c r="H44" i="93" s="1"/>
  <c r="H43" i="93"/>
  <c r="G43" i="93"/>
  <c r="G42" i="93"/>
  <c r="H42" i="93" s="1"/>
  <c r="G41" i="93"/>
  <c r="H41" i="93" s="1"/>
  <c r="H40" i="93"/>
  <c r="G40" i="93"/>
  <c r="G39" i="93"/>
  <c r="H39" i="93" s="1"/>
  <c r="G38" i="93"/>
  <c r="H38" i="93" s="1"/>
  <c r="H37" i="93"/>
  <c r="G37" i="93"/>
  <c r="H35" i="93"/>
  <c r="H34" i="93"/>
  <c r="H33" i="93"/>
  <c r="H32" i="93"/>
  <c r="H31" i="93"/>
  <c r="H30" i="93"/>
  <c r="H29" i="93"/>
  <c r="H28" i="93"/>
  <c r="F27" i="93"/>
  <c r="F59" i="93" s="1"/>
  <c r="H59" i="93" s="1"/>
  <c r="H26" i="93"/>
  <c r="F26" i="93"/>
  <c r="F100" i="93" s="1"/>
  <c r="H100" i="93" s="1"/>
  <c r="H24" i="93"/>
  <c r="H23" i="93"/>
  <c r="H22" i="93"/>
  <c r="H21" i="93"/>
  <c r="H20" i="93"/>
  <c r="H19" i="93"/>
  <c r="H18" i="93"/>
  <c r="H17" i="93"/>
  <c r="H16" i="93"/>
  <c r="H15" i="93"/>
  <c r="H14" i="93" s="1"/>
  <c r="H521" i="92"/>
  <c r="H520" i="92"/>
  <c r="H519" i="92"/>
  <c r="H518" i="92"/>
  <c r="H517" i="92"/>
  <c r="H516" i="92"/>
  <c r="H515" i="92"/>
  <c r="H514" i="92"/>
  <c r="H511" i="92" s="1"/>
  <c r="H513" i="92"/>
  <c r="H512" i="92"/>
  <c r="H510" i="92"/>
  <c r="H509" i="92"/>
  <c r="H508" i="92"/>
  <c r="H507" i="92"/>
  <c r="H506" i="92"/>
  <c r="H505" i="92"/>
  <c r="H504" i="92"/>
  <c r="H503" i="92"/>
  <c r="H502" i="92"/>
  <c r="G501" i="92"/>
  <c r="H501" i="92" s="1"/>
  <c r="H500" i="92" s="1"/>
  <c r="H499" i="92" s="1"/>
  <c r="H498" i="92"/>
  <c r="H497" i="92"/>
  <c r="H496" i="92"/>
  <c r="H495" i="92"/>
  <c r="H494" i="92"/>
  <c r="H493" i="92"/>
  <c r="H492" i="92"/>
  <c r="H491" i="92"/>
  <c r="H488" i="92" s="1"/>
  <c r="H490" i="92"/>
  <c r="H489" i="92"/>
  <c r="H485" i="92"/>
  <c r="H484" i="92"/>
  <c r="H483" i="92"/>
  <c r="H482" i="92"/>
  <c r="H481" i="92"/>
  <c r="H480" i="92"/>
  <c r="H479" i="92"/>
  <c r="H478" i="92"/>
  <c r="H477" i="92"/>
  <c r="H476" i="92"/>
  <c r="H474" i="92"/>
  <c r="H473" i="92"/>
  <c r="H472" i="92"/>
  <c r="H471" i="92"/>
  <c r="H470" i="92"/>
  <c r="H469" i="92"/>
  <c r="H468" i="92"/>
  <c r="H467" i="92"/>
  <c r="H465" i="92"/>
  <c r="G465" i="92"/>
  <c r="G466" i="92" s="1"/>
  <c r="H466" i="92" s="1"/>
  <c r="H463" i="92"/>
  <c r="H462" i="92"/>
  <c r="H461" i="92"/>
  <c r="H460" i="92"/>
  <c r="H459" i="92"/>
  <c r="H458" i="92"/>
  <c r="H457" i="92"/>
  <c r="H456" i="92"/>
  <c r="H455" i="92"/>
  <c r="H454" i="92"/>
  <c r="H453" i="92" s="1"/>
  <c r="H451" i="92"/>
  <c r="H450" i="92"/>
  <c r="H449" i="92"/>
  <c r="H447" i="92"/>
  <c r="H446" i="92"/>
  <c r="H445" i="92"/>
  <c r="H444" i="92"/>
  <c r="H441" i="92" s="1"/>
  <c r="H440" i="92" s="1"/>
  <c r="H443" i="92"/>
  <c r="H442" i="92"/>
  <c r="H439" i="92"/>
  <c r="H438" i="92"/>
  <c r="H437" i="92"/>
  <c r="H436" i="92"/>
  <c r="H435" i="92"/>
  <c r="H434" i="92"/>
  <c r="H433" i="92"/>
  <c r="H432" i="92"/>
  <c r="G431" i="92"/>
  <c r="H431" i="92" s="1"/>
  <c r="F426" i="92"/>
  <c r="H426" i="92" s="1"/>
  <c r="C426" i="92"/>
  <c r="H425" i="92"/>
  <c r="F425" i="92"/>
  <c r="C425" i="92"/>
  <c r="F424" i="92"/>
  <c r="H424" i="92" s="1"/>
  <c r="C424" i="92"/>
  <c r="H423" i="92"/>
  <c r="F423" i="92"/>
  <c r="C423" i="92"/>
  <c r="F422" i="92"/>
  <c r="H422" i="92" s="1"/>
  <c r="C422" i="92"/>
  <c r="H421" i="92"/>
  <c r="F421" i="92"/>
  <c r="C421" i="92"/>
  <c r="F420" i="92"/>
  <c r="H420" i="92" s="1"/>
  <c r="C420" i="92"/>
  <c r="H419" i="92"/>
  <c r="F419" i="92"/>
  <c r="C419" i="92"/>
  <c r="F418" i="92"/>
  <c r="H418" i="92" s="1"/>
  <c r="C418" i="92"/>
  <c r="H417" i="92"/>
  <c r="F417" i="92"/>
  <c r="C417" i="92"/>
  <c r="F416" i="92"/>
  <c r="H416" i="92" s="1"/>
  <c r="C416" i="92"/>
  <c r="H415" i="92"/>
  <c r="F415" i="92"/>
  <c r="C415" i="92"/>
  <c r="F414" i="92"/>
  <c r="H414" i="92" s="1"/>
  <c r="C414" i="92"/>
  <c r="H413" i="92"/>
  <c r="F413" i="92"/>
  <c r="C413" i="92"/>
  <c r="F412" i="92"/>
  <c r="H412" i="92" s="1"/>
  <c r="C412" i="92"/>
  <c r="H411" i="92"/>
  <c r="F411" i="92"/>
  <c r="C411" i="92"/>
  <c r="F410" i="92"/>
  <c r="H410" i="92" s="1"/>
  <c r="C410" i="92"/>
  <c r="H409" i="92"/>
  <c r="F409" i="92"/>
  <c r="C409" i="92"/>
  <c r="F408" i="92"/>
  <c r="H408" i="92" s="1"/>
  <c r="C408" i="92"/>
  <c r="H407" i="92"/>
  <c r="F407" i="92"/>
  <c r="C407" i="92"/>
  <c r="G405" i="92"/>
  <c r="F405" i="92"/>
  <c r="H405" i="92" s="1"/>
  <c r="C405" i="92"/>
  <c r="H404" i="92"/>
  <c r="G404" i="92"/>
  <c r="F404" i="92"/>
  <c r="C404" i="92"/>
  <c r="G403" i="92"/>
  <c r="F403" i="92"/>
  <c r="H403" i="92" s="1"/>
  <c r="C403" i="92"/>
  <c r="G402" i="92"/>
  <c r="F402" i="92"/>
  <c r="H402" i="92" s="1"/>
  <c r="C402" i="92"/>
  <c r="H401" i="92"/>
  <c r="G401" i="92"/>
  <c r="F401" i="92"/>
  <c r="C401" i="92"/>
  <c r="G400" i="92"/>
  <c r="F400" i="92"/>
  <c r="H400" i="92" s="1"/>
  <c r="C400" i="92"/>
  <c r="G399" i="92"/>
  <c r="F399" i="92"/>
  <c r="H399" i="92" s="1"/>
  <c r="C399" i="92"/>
  <c r="H398" i="92"/>
  <c r="G398" i="92"/>
  <c r="F398" i="92"/>
  <c r="C398" i="92"/>
  <c r="G397" i="92"/>
  <c r="F397" i="92"/>
  <c r="H397" i="92" s="1"/>
  <c r="C397" i="92"/>
  <c r="G396" i="92"/>
  <c r="F396" i="92"/>
  <c r="H396" i="92" s="1"/>
  <c r="C396" i="92"/>
  <c r="H395" i="92"/>
  <c r="G395" i="92"/>
  <c r="F395" i="92"/>
  <c r="C395" i="92"/>
  <c r="G394" i="92"/>
  <c r="F394" i="92"/>
  <c r="H394" i="92" s="1"/>
  <c r="C394" i="92"/>
  <c r="G393" i="92"/>
  <c r="F393" i="92"/>
  <c r="H393" i="92" s="1"/>
  <c r="C393" i="92"/>
  <c r="H392" i="92"/>
  <c r="G392" i="92"/>
  <c r="F392" i="92"/>
  <c r="C392" i="92"/>
  <c r="G391" i="92"/>
  <c r="F391" i="92"/>
  <c r="H391" i="92" s="1"/>
  <c r="C391" i="92"/>
  <c r="G390" i="92"/>
  <c r="F390" i="92"/>
  <c r="H390" i="92" s="1"/>
  <c r="C390" i="92"/>
  <c r="H389" i="92"/>
  <c r="G389" i="92"/>
  <c r="F389" i="92"/>
  <c r="C389" i="92"/>
  <c r="G388" i="92"/>
  <c r="F388" i="92"/>
  <c r="H388" i="92" s="1"/>
  <c r="C388" i="92"/>
  <c r="G387" i="92"/>
  <c r="F387" i="92"/>
  <c r="H387" i="92" s="1"/>
  <c r="C387" i="92"/>
  <c r="H386" i="92"/>
  <c r="G386" i="92"/>
  <c r="F386" i="92"/>
  <c r="C386" i="92"/>
  <c r="F382" i="92"/>
  <c r="H382" i="92" s="1"/>
  <c r="C382" i="92"/>
  <c r="H381" i="92"/>
  <c r="F381" i="92"/>
  <c r="C381" i="92"/>
  <c r="H380" i="92"/>
  <c r="F380" i="92"/>
  <c r="C380" i="92"/>
  <c r="F379" i="92"/>
  <c r="H379" i="92" s="1"/>
  <c r="C379" i="92"/>
  <c r="H378" i="92"/>
  <c r="F378" i="92"/>
  <c r="C378" i="92"/>
  <c r="H377" i="92"/>
  <c r="F377" i="92"/>
  <c r="C377" i="92"/>
  <c r="F376" i="92"/>
  <c r="H376" i="92" s="1"/>
  <c r="C376" i="92"/>
  <c r="H375" i="92"/>
  <c r="F375" i="92"/>
  <c r="C375" i="92"/>
  <c r="H374" i="92"/>
  <c r="F374" i="92"/>
  <c r="C374" i="92"/>
  <c r="F373" i="92"/>
  <c r="H373" i="92" s="1"/>
  <c r="C373" i="92"/>
  <c r="H372" i="92"/>
  <c r="F372" i="92"/>
  <c r="C372" i="92"/>
  <c r="H371" i="92"/>
  <c r="F371" i="92"/>
  <c r="C371" i="92"/>
  <c r="F370" i="92"/>
  <c r="H370" i="92" s="1"/>
  <c r="C370" i="92"/>
  <c r="H369" i="92"/>
  <c r="F369" i="92"/>
  <c r="C369" i="92"/>
  <c r="H368" i="92"/>
  <c r="F368" i="92"/>
  <c r="C368" i="92"/>
  <c r="F367" i="92"/>
  <c r="H367" i="92" s="1"/>
  <c r="C367" i="92"/>
  <c r="H366" i="92"/>
  <c r="F366" i="92"/>
  <c r="C366" i="92"/>
  <c r="H365" i="92"/>
  <c r="F365" i="92"/>
  <c r="C365" i="92"/>
  <c r="F364" i="92"/>
  <c r="H364" i="92" s="1"/>
  <c r="C364" i="92"/>
  <c r="H363" i="92"/>
  <c r="F363" i="92"/>
  <c r="C363" i="92"/>
  <c r="H361" i="92"/>
  <c r="F361" i="92"/>
  <c r="C361" i="92"/>
  <c r="F360" i="92"/>
  <c r="H360" i="92" s="1"/>
  <c r="C360" i="92"/>
  <c r="H359" i="92"/>
  <c r="F359" i="92"/>
  <c r="C359" i="92"/>
  <c r="F358" i="92"/>
  <c r="H358" i="92" s="1"/>
  <c r="C358" i="92"/>
  <c r="H357" i="92"/>
  <c r="F357" i="92"/>
  <c r="C357" i="92"/>
  <c r="F356" i="92"/>
  <c r="H356" i="92" s="1"/>
  <c r="C356" i="92"/>
  <c r="H355" i="92"/>
  <c r="F355" i="92"/>
  <c r="C355" i="92"/>
  <c r="F354" i="92"/>
  <c r="H354" i="92" s="1"/>
  <c r="C354" i="92"/>
  <c r="H353" i="92"/>
  <c r="F353" i="92"/>
  <c r="C353" i="92"/>
  <c r="F352" i="92"/>
  <c r="H352" i="92" s="1"/>
  <c r="C352" i="92"/>
  <c r="H351" i="92"/>
  <c r="F351" i="92"/>
  <c r="C351" i="92"/>
  <c r="F350" i="92"/>
  <c r="H350" i="92" s="1"/>
  <c r="C350" i="92"/>
  <c r="H349" i="92"/>
  <c r="F349" i="92"/>
  <c r="C349" i="92"/>
  <c r="F348" i="92"/>
  <c r="H348" i="92" s="1"/>
  <c r="C348" i="92"/>
  <c r="H347" i="92"/>
  <c r="F347" i="92"/>
  <c r="C347" i="92"/>
  <c r="F346" i="92"/>
  <c r="H346" i="92" s="1"/>
  <c r="C346" i="92"/>
  <c r="H345" i="92"/>
  <c r="F345" i="92"/>
  <c r="C345" i="92"/>
  <c r="F344" i="92"/>
  <c r="H344" i="92" s="1"/>
  <c r="C344" i="92"/>
  <c r="H343" i="92"/>
  <c r="F343" i="92"/>
  <c r="C343" i="92"/>
  <c r="F342" i="92"/>
  <c r="H342" i="92" s="1"/>
  <c r="C342" i="92"/>
  <c r="H340" i="92"/>
  <c r="H339" i="92"/>
  <c r="F339" i="92"/>
  <c r="C339" i="92"/>
  <c r="H338" i="92"/>
  <c r="F338" i="92"/>
  <c r="C338" i="92"/>
  <c r="H337" i="92"/>
  <c r="F337" i="92"/>
  <c r="C337" i="92"/>
  <c r="H336" i="92"/>
  <c r="F336" i="92"/>
  <c r="C336" i="92"/>
  <c r="H335" i="92"/>
  <c r="F335" i="92"/>
  <c r="C335" i="92"/>
  <c r="H334" i="92"/>
  <c r="F334" i="92"/>
  <c r="C334" i="92"/>
  <c r="H333" i="92"/>
  <c r="F333" i="92"/>
  <c r="C333" i="92"/>
  <c r="H332" i="92"/>
  <c r="F332" i="92"/>
  <c r="C332" i="92"/>
  <c r="H331" i="92"/>
  <c r="F331" i="92"/>
  <c r="C331" i="92"/>
  <c r="H330" i="92"/>
  <c r="F330" i="92"/>
  <c r="C330" i="92"/>
  <c r="H329" i="92"/>
  <c r="F329" i="92"/>
  <c r="C329" i="92"/>
  <c r="H328" i="92"/>
  <c r="F328" i="92"/>
  <c r="C328" i="92"/>
  <c r="H327" i="92"/>
  <c r="F327" i="92"/>
  <c r="C327" i="92"/>
  <c r="H326" i="92"/>
  <c r="F326" i="92"/>
  <c r="C326" i="92"/>
  <c r="H325" i="92"/>
  <c r="F325" i="92"/>
  <c r="C325" i="92"/>
  <c r="H324" i="92"/>
  <c r="F324" i="92"/>
  <c r="C324" i="92"/>
  <c r="H323" i="92"/>
  <c r="F323" i="92"/>
  <c r="C323" i="92"/>
  <c r="H322" i="92"/>
  <c r="F322" i="92"/>
  <c r="C322" i="92"/>
  <c r="H321" i="92"/>
  <c r="H320" i="92" s="1"/>
  <c r="F321" i="92"/>
  <c r="C321" i="92"/>
  <c r="H319" i="92"/>
  <c r="G319" i="92"/>
  <c r="H318" i="92"/>
  <c r="G318" i="92"/>
  <c r="G317" i="92"/>
  <c r="H317" i="92" s="1"/>
  <c r="H316" i="92"/>
  <c r="G316" i="92"/>
  <c r="H315" i="92"/>
  <c r="G315" i="92"/>
  <c r="G314" i="92"/>
  <c r="H314" i="92" s="1"/>
  <c r="H313" i="92"/>
  <c r="G313" i="92"/>
  <c r="H312" i="92"/>
  <c r="G312" i="92"/>
  <c r="G311" i="92"/>
  <c r="H311" i="92" s="1"/>
  <c r="H310" i="92"/>
  <c r="G310" i="92"/>
  <c r="H308" i="92"/>
  <c r="H307" i="92"/>
  <c r="H306" i="92"/>
  <c r="H305" i="92"/>
  <c r="H304" i="92"/>
  <c r="H303" i="92"/>
  <c r="H302" i="92"/>
  <c r="H301" i="92"/>
  <c r="H300" i="92"/>
  <c r="H299" i="92"/>
  <c r="H298" i="92" s="1"/>
  <c r="H297" i="92"/>
  <c r="H296" i="92"/>
  <c r="H295" i="92"/>
  <c r="H294" i="92"/>
  <c r="H293" i="92"/>
  <c r="H292" i="92"/>
  <c r="H291" i="92"/>
  <c r="H290" i="92"/>
  <c r="H289" i="92"/>
  <c r="H288" i="92"/>
  <c r="H287" i="92" s="1"/>
  <c r="H281" i="92"/>
  <c r="H280" i="92"/>
  <c r="H279" i="92"/>
  <c r="H278" i="92"/>
  <c r="H277" i="92"/>
  <c r="H276" i="92"/>
  <c r="H275" i="92"/>
  <c r="H274" i="92"/>
  <c r="H273" i="92"/>
  <c r="H270" i="92"/>
  <c r="H269" i="92"/>
  <c r="H268" i="92"/>
  <c r="H267" i="92"/>
  <c r="H266" i="92"/>
  <c r="H260" i="92" s="1"/>
  <c r="H265" i="92"/>
  <c r="H264" i="92"/>
  <c r="H263" i="92"/>
  <c r="H262" i="92"/>
  <c r="H261" i="92"/>
  <c r="H258" i="92"/>
  <c r="H257" i="92"/>
  <c r="H256" i="92"/>
  <c r="H255" i="92"/>
  <c r="H254" i="92"/>
  <c r="H248" i="92" s="1"/>
  <c r="H247" i="92" s="1"/>
  <c r="H253" i="92"/>
  <c r="H252" i="92"/>
  <c r="H251" i="92"/>
  <c r="H250" i="92"/>
  <c r="H249" i="92"/>
  <c r="H245" i="92"/>
  <c r="H244" i="92"/>
  <c r="H243" i="92"/>
  <c r="H242" i="92"/>
  <c r="H241" i="92"/>
  <c r="H240" i="92"/>
  <c r="H239" i="92"/>
  <c r="H238" i="92"/>
  <c r="H237" i="92"/>
  <c r="H236" i="92"/>
  <c r="H234" i="92"/>
  <c r="H233" i="92"/>
  <c r="H232" i="92"/>
  <c r="H231" i="92"/>
  <c r="H230" i="92"/>
  <c r="H229" i="92"/>
  <c r="H228" i="92"/>
  <c r="H227" i="92"/>
  <c r="H226" i="92"/>
  <c r="H225" i="92"/>
  <c r="H224" i="92" s="1"/>
  <c r="H223" i="92"/>
  <c r="H222" i="92"/>
  <c r="H221" i="92"/>
  <c r="H220" i="92"/>
  <c r="H219" i="92"/>
  <c r="H218" i="92"/>
  <c r="H217" i="92"/>
  <c r="H216" i="92"/>
  <c r="H215" i="92"/>
  <c r="H213" i="92"/>
  <c r="H212" i="92"/>
  <c r="H211" i="92"/>
  <c r="H210" i="92"/>
  <c r="H209" i="92"/>
  <c r="H208" i="92"/>
  <c r="H207" i="92"/>
  <c r="H206" i="92"/>
  <c r="H205" i="92"/>
  <c r="H204" i="92"/>
  <c r="H203" i="92"/>
  <c r="H202" i="92" s="1"/>
  <c r="H191" i="92"/>
  <c r="H190" i="92" s="1"/>
  <c r="H180" i="92"/>
  <c r="H179" i="92"/>
  <c r="H178" i="92" s="1"/>
  <c r="H168" i="92"/>
  <c r="H167" i="92"/>
  <c r="H157" i="92"/>
  <c r="H156" i="92" s="1"/>
  <c r="H155" i="92" s="1"/>
  <c r="G153" i="92"/>
  <c r="F153" i="92"/>
  <c r="H153" i="92" s="1"/>
  <c r="C153" i="92"/>
  <c r="H152" i="92"/>
  <c r="G152" i="92"/>
  <c r="F152" i="92"/>
  <c r="C152" i="92"/>
  <c r="G151" i="92"/>
  <c r="F151" i="92"/>
  <c r="H151" i="92" s="1"/>
  <c r="C151" i="92"/>
  <c r="G150" i="92"/>
  <c r="F150" i="92"/>
  <c r="H150" i="92" s="1"/>
  <c r="C150" i="92"/>
  <c r="H149" i="92"/>
  <c r="G149" i="92"/>
  <c r="F149" i="92"/>
  <c r="C149" i="92"/>
  <c r="G148" i="92"/>
  <c r="F148" i="92"/>
  <c r="H148" i="92" s="1"/>
  <c r="C148" i="92"/>
  <c r="G147" i="92"/>
  <c r="F147" i="92"/>
  <c r="H147" i="92" s="1"/>
  <c r="C147" i="92"/>
  <c r="H146" i="92"/>
  <c r="G146" i="92"/>
  <c r="F146" i="92"/>
  <c r="C146" i="92"/>
  <c r="G145" i="92"/>
  <c r="F145" i="92"/>
  <c r="H145" i="92" s="1"/>
  <c r="C145" i="92"/>
  <c r="G144" i="92"/>
  <c r="F144" i="92"/>
  <c r="H144" i="92" s="1"/>
  <c r="C144" i="92"/>
  <c r="H143" i="92"/>
  <c r="G143" i="92"/>
  <c r="F143" i="92"/>
  <c r="C143" i="92"/>
  <c r="G142" i="92"/>
  <c r="F142" i="92"/>
  <c r="H142" i="92" s="1"/>
  <c r="C142" i="92"/>
  <c r="G141" i="92"/>
  <c r="F141" i="92"/>
  <c r="H141" i="92" s="1"/>
  <c r="C141" i="92"/>
  <c r="H140" i="92"/>
  <c r="G140" i="92"/>
  <c r="F140" i="92"/>
  <c r="C140" i="92"/>
  <c r="G139" i="92"/>
  <c r="F139" i="92"/>
  <c r="H139" i="92" s="1"/>
  <c r="C139" i="92"/>
  <c r="G138" i="92"/>
  <c r="F138" i="92"/>
  <c r="H138" i="92" s="1"/>
  <c r="C138" i="92"/>
  <c r="H137" i="92"/>
  <c r="G137" i="92"/>
  <c r="F137" i="92"/>
  <c r="C137" i="92"/>
  <c r="G136" i="92"/>
  <c r="F136" i="92"/>
  <c r="H136" i="92" s="1"/>
  <c r="C136" i="92"/>
  <c r="G135" i="92"/>
  <c r="F135" i="92"/>
  <c r="H135" i="92" s="1"/>
  <c r="C135" i="92"/>
  <c r="H134" i="92"/>
  <c r="F134" i="92"/>
  <c r="C134" i="92"/>
  <c r="G132" i="92"/>
  <c r="F132" i="92"/>
  <c r="H132" i="92" s="1"/>
  <c r="C132" i="92"/>
  <c r="G131" i="92"/>
  <c r="F131" i="92"/>
  <c r="H131" i="92" s="1"/>
  <c r="C131" i="92"/>
  <c r="H130" i="92"/>
  <c r="G130" i="92"/>
  <c r="F130" i="92"/>
  <c r="C130" i="92"/>
  <c r="G129" i="92"/>
  <c r="F129" i="92"/>
  <c r="H129" i="92" s="1"/>
  <c r="C129" i="92"/>
  <c r="G128" i="92"/>
  <c r="F128" i="92"/>
  <c r="H128" i="92" s="1"/>
  <c r="C128" i="92"/>
  <c r="H127" i="92"/>
  <c r="G127" i="92"/>
  <c r="F127" i="92"/>
  <c r="C127" i="92"/>
  <c r="G126" i="92"/>
  <c r="F126" i="92"/>
  <c r="H126" i="92" s="1"/>
  <c r="C126" i="92"/>
  <c r="G125" i="92"/>
  <c r="F125" i="92"/>
  <c r="H125" i="92" s="1"/>
  <c r="C125" i="92"/>
  <c r="H124" i="92"/>
  <c r="G124" i="92"/>
  <c r="F124" i="92"/>
  <c r="C124" i="92"/>
  <c r="G123" i="92"/>
  <c r="F123" i="92"/>
  <c r="H123" i="92" s="1"/>
  <c r="C123" i="92"/>
  <c r="G122" i="92"/>
  <c r="F122" i="92"/>
  <c r="H122" i="92" s="1"/>
  <c r="C122" i="92"/>
  <c r="H121" i="92"/>
  <c r="G121" i="92"/>
  <c r="F121" i="92"/>
  <c r="C121" i="92"/>
  <c r="G120" i="92"/>
  <c r="F120" i="92"/>
  <c r="H120" i="92" s="1"/>
  <c r="C120" i="92"/>
  <c r="G119" i="92"/>
  <c r="F119" i="92"/>
  <c r="H119" i="92" s="1"/>
  <c r="C119" i="92"/>
  <c r="H118" i="92"/>
  <c r="G118" i="92"/>
  <c r="F118" i="92"/>
  <c r="C118" i="92"/>
  <c r="G117" i="92"/>
  <c r="F117" i="92"/>
  <c r="H117" i="92" s="1"/>
  <c r="C117" i="92"/>
  <c r="G116" i="92"/>
  <c r="F116" i="92"/>
  <c r="H116" i="92" s="1"/>
  <c r="C116" i="92"/>
  <c r="H115" i="92"/>
  <c r="G115" i="92"/>
  <c r="F115" i="92"/>
  <c r="C115" i="92"/>
  <c r="G114" i="92"/>
  <c r="F114" i="92"/>
  <c r="H114" i="92" s="1"/>
  <c r="C114" i="92"/>
  <c r="G113" i="92"/>
  <c r="F113" i="92"/>
  <c r="H113" i="92" s="1"/>
  <c r="C113" i="92"/>
  <c r="H109" i="92"/>
  <c r="G109" i="92"/>
  <c r="F109" i="92"/>
  <c r="C109" i="92"/>
  <c r="G108" i="92"/>
  <c r="F108" i="92"/>
  <c r="H108" i="92" s="1"/>
  <c r="C108" i="92"/>
  <c r="H107" i="92"/>
  <c r="G107" i="92"/>
  <c r="F107" i="92"/>
  <c r="C107" i="92"/>
  <c r="H106" i="92"/>
  <c r="G106" i="92"/>
  <c r="F106" i="92"/>
  <c r="C106" i="92"/>
  <c r="G105" i="92"/>
  <c r="F105" i="92"/>
  <c r="H105" i="92" s="1"/>
  <c r="C105" i="92"/>
  <c r="H104" i="92"/>
  <c r="G104" i="92"/>
  <c r="F104" i="92"/>
  <c r="C104" i="92"/>
  <c r="H103" i="92"/>
  <c r="G103" i="92"/>
  <c r="F103" i="92"/>
  <c r="C103" i="92"/>
  <c r="G102" i="92"/>
  <c r="F102" i="92"/>
  <c r="H102" i="92" s="1"/>
  <c r="C102" i="92"/>
  <c r="H101" i="92"/>
  <c r="G101" i="92"/>
  <c r="F101" i="92"/>
  <c r="C101" i="92"/>
  <c r="H100" i="92"/>
  <c r="G100" i="92"/>
  <c r="F100" i="92"/>
  <c r="C100" i="92"/>
  <c r="G99" i="92"/>
  <c r="F99" i="92"/>
  <c r="H99" i="92" s="1"/>
  <c r="C99" i="92"/>
  <c r="H98" i="92"/>
  <c r="G98" i="92"/>
  <c r="F98" i="92"/>
  <c r="C98" i="92"/>
  <c r="H97" i="92"/>
  <c r="G97" i="92"/>
  <c r="F97" i="92"/>
  <c r="C97" i="92"/>
  <c r="G96" i="92"/>
  <c r="F96" i="92"/>
  <c r="H96" i="92" s="1"/>
  <c r="C96" i="92"/>
  <c r="H95" i="92"/>
  <c r="G95" i="92"/>
  <c r="F95" i="92"/>
  <c r="C95" i="92"/>
  <c r="H94" i="92"/>
  <c r="G94" i="92"/>
  <c r="F94" i="92"/>
  <c r="C94" i="92"/>
  <c r="G93" i="92"/>
  <c r="F93" i="92"/>
  <c r="H93" i="92" s="1"/>
  <c r="C93" i="92"/>
  <c r="H92" i="92"/>
  <c r="G92" i="92"/>
  <c r="F92" i="92"/>
  <c r="C92" i="92"/>
  <c r="H91" i="92"/>
  <c r="G91" i="92"/>
  <c r="F91" i="92"/>
  <c r="C91" i="92"/>
  <c r="F90" i="92"/>
  <c r="H90" i="92" s="1"/>
  <c r="C90" i="92"/>
  <c r="H88" i="92"/>
  <c r="G88" i="92"/>
  <c r="F88" i="92"/>
  <c r="C88" i="92"/>
  <c r="G87" i="92"/>
  <c r="F87" i="92"/>
  <c r="H87" i="92" s="1"/>
  <c r="C87" i="92"/>
  <c r="G86" i="92"/>
  <c r="F86" i="92"/>
  <c r="H86" i="92" s="1"/>
  <c r="C86" i="92"/>
  <c r="H85" i="92"/>
  <c r="G85" i="92"/>
  <c r="F85" i="92"/>
  <c r="C85" i="92"/>
  <c r="G84" i="92"/>
  <c r="F84" i="92"/>
  <c r="H84" i="92" s="1"/>
  <c r="C84" i="92"/>
  <c r="G83" i="92"/>
  <c r="F83" i="92"/>
  <c r="H83" i="92" s="1"/>
  <c r="G82" i="92"/>
  <c r="H82" i="92" s="1"/>
  <c r="F82" i="92"/>
  <c r="C82" i="92"/>
  <c r="H81" i="92"/>
  <c r="G81" i="92"/>
  <c r="F81" i="92"/>
  <c r="C81" i="92"/>
  <c r="G80" i="92"/>
  <c r="F80" i="92"/>
  <c r="H80" i="92" s="1"/>
  <c r="C80" i="92"/>
  <c r="G79" i="92"/>
  <c r="H79" i="92" s="1"/>
  <c r="F79" i="92"/>
  <c r="C79" i="92"/>
  <c r="H78" i="92"/>
  <c r="G78" i="92"/>
  <c r="F78" i="92"/>
  <c r="C78" i="92"/>
  <c r="G77" i="92"/>
  <c r="F77" i="92"/>
  <c r="H77" i="92" s="1"/>
  <c r="C77" i="92"/>
  <c r="G76" i="92"/>
  <c r="H76" i="92" s="1"/>
  <c r="F76" i="92"/>
  <c r="C76" i="92"/>
  <c r="H75" i="92"/>
  <c r="G75" i="92"/>
  <c r="F75" i="92"/>
  <c r="C75" i="92"/>
  <c r="G74" i="92"/>
  <c r="F74" i="92"/>
  <c r="H74" i="92" s="1"/>
  <c r="C74" i="92"/>
  <c r="G73" i="92"/>
  <c r="H73" i="92" s="1"/>
  <c r="F73" i="92"/>
  <c r="C73" i="92"/>
  <c r="H72" i="92"/>
  <c r="G72" i="92"/>
  <c r="F72" i="92"/>
  <c r="C72" i="92"/>
  <c r="G71" i="92"/>
  <c r="F71" i="92"/>
  <c r="H71" i="92" s="1"/>
  <c r="C71" i="92"/>
  <c r="G70" i="92"/>
  <c r="H70" i="92" s="1"/>
  <c r="F70" i="92"/>
  <c r="C70" i="92"/>
  <c r="H69" i="92"/>
  <c r="F69" i="92"/>
  <c r="C69" i="92"/>
  <c r="G67" i="92"/>
  <c r="F67" i="92"/>
  <c r="H67" i="92" s="1"/>
  <c r="C67" i="92"/>
  <c r="G66" i="92"/>
  <c r="H66" i="92" s="1"/>
  <c r="F66" i="92"/>
  <c r="C66" i="92"/>
  <c r="H65" i="92"/>
  <c r="G65" i="92"/>
  <c r="F65" i="92"/>
  <c r="C65" i="92"/>
  <c r="G64" i="92"/>
  <c r="F64" i="92"/>
  <c r="H64" i="92" s="1"/>
  <c r="C64" i="92"/>
  <c r="G63" i="92"/>
  <c r="H63" i="92" s="1"/>
  <c r="F63" i="92"/>
  <c r="C63" i="92"/>
  <c r="H62" i="92"/>
  <c r="G62" i="92"/>
  <c r="F62" i="92"/>
  <c r="C62" i="92"/>
  <c r="G61" i="92"/>
  <c r="F61" i="92"/>
  <c r="H61" i="92" s="1"/>
  <c r="C61" i="92"/>
  <c r="G60" i="92"/>
  <c r="H60" i="92" s="1"/>
  <c r="F60" i="92"/>
  <c r="C60" i="92"/>
  <c r="H59" i="92"/>
  <c r="G59" i="92"/>
  <c r="F59" i="92"/>
  <c r="C59" i="92"/>
  <c r="G58" i="92"/>
  <c r="F58" i="92"/>
  <c r="H58" i="92" s="1"/>
  <c r="C58" i="92"/>
  <c r="G57" i="92"/>
  <c r="H57" i="92" s="1"/>
  <c r="F57" i="92"/>
  <c r="C57" i="92"/>
  <c r="H56" i="92"/>
  <c r="G56" i="92"/>
  <c r="F56" i="92"/>
  <c r="C56" i="92"/>
  <c r="G55" i="92"/>
  <c r="F55" i="92"/>
  <c r="H55" i="92" s="1"/>
  <c r="C55" i="92"/>
  <c r="G54" i="92"/>
  <c r="H54" i="92" s="1"/>
  <c r="F54" i="92"/>
  <c r="C54" i="92"/>
  <c r="H53" i="92"/>
  <c r="G53" i="92"/>
  <c r="F53" i="92"/>
  <c r="C53" i="92"/>
  <c r="G52" i="92"/>
  <c r="F52" i="92"/>
  <c r="H52" i="92" s="1"/>
  <c r="C52" i="92"/>
  <c r="G51" i="92"/>
  <c r="H51" i="92" s="1"/>
  <c r="F51" i="92"/>
  <c r="C51" i="92"/>
  <c r="H50" i="92"/>
  <c r="G50" i="92"/>
  <c r="F50" i="92"/>
  <c r="C50" i="92"/>
  <c r="G49" i="92"/>
  <c r="F49" i="92"/>
  <c r="H49" i="92" s="1"/>
  <c r="C49" i="92"/>
  <c r="F48" i="92"/>
  <c r="H48" i="92" s="1"/>
  <c r="C48" i="92"/>
  <c r="H46" i="92"/>
  <c r="G46" i="92"/>
  <c r="G45" i="92"/>
  <c r="H45" i="92" s="1"/>
  <c r="G44" i="92"/>
  <c r="H44" i="92" s="1"/>
  <c r="H43" i="92"/>
  <c r="G43" i="92"/>
  <c r="G42" i="92"/>
  <c r="H42" i="92" s="1"/>
  <c r="G41" i="92"/>
  <c r="H41" i="92" s="1"/>
  <c r="H40" i="92"/>
  <c r="G40" i="92"/>
  <c r="G39" i="92"/>
  <c r="H39" i="92" s="1"/>
  <c r="G38" i="92"/>
  <c r="H38" i="92" s="1"/>
  <c r="H37" i="92"/>
  <c r="G37" i="92"/>
  <c r="H35" i="92"/>
  <c r="H34" i="92"/>
  <c r="H33" i="92"/>
  <c r="H32" i="92"/>
  <c r="H31" i="92"/>
  <c r="H30" i="92"/>
  <c r="H29" i="92"/>
  <c r="H28" i="92"/>
  <c r="H27" i="92"/>
  <c r="H26" i="92"/>
  <c r="H25" i="92" s="1"/>
  <c r="H533" i="92" s="1"/>
  <c r="H24" i="92"/>
  <c r="H23" i="92"/>
  <c r="H22" i="92"/>
  <c r="H21" i="92"/>
  <c r="H20" i="92"/>
  <c r="H19" i="92"/>
  <c r="H18" i="92"/>
  <c r="H17" i="92"/>
  <c r="H14" i="92" s="1"/>
  <c r="H16" i="92"/>
  <c r="H15" i="92"/>
  <c r="H581" i="91"/>
  <c r="H580" i="91"/>
  <c r="H574" i="91"/>
  <c r="H573" i="91"/>
  <c r="H554" i="91"/>
  <c r="H550" i="91"/>
  <c r="H549" i="91"/>
  <c r="H546" i="91"/>
  <c r="H545" i="91" s="1"/>
  <c r="H544" i="91"/>
  <c r="H543" i="91"/>
  <c r="H489" i="91"/>
  <c r="H488" i="91"/>
  <c r="H588" i="91" s="1"/>
  <c r="H487" i="91"/>
  <c r="H486" i="91"/>
  <c r="H485" i="91"/>
  <c r="H484" i="91"/>
  <c r="H483" i="91"/>
  <c r="H482" i="91"/>
  <c r="H481" i="91"/>
  <c r="H480" i="91"/>
  <c r="H479" i="91"/>
  <c r="G478" i="91"/>
  <c r="H478" i="91" s="1"/>
  <c r="H477" i="91" s="1"/>
  <c r="H475" i="91"/>
  <c r="H474" i="91"/>
  <c r="H473" i="91"/>
  <c r="H472" i="91"/>
  <c r="H471" i="91"/>
  <c r="H470" i="91"/>
  <c r="H469" i="91"/>
  <c r="H465" i="91" s="1"/>
  <c r="H585" i="91" s="1"/>
  <c r="H584" i="91" s="1"/>
  <c r="H468" i="91"/>
  <c r="H467" i="91"/>
  <c r="H466" i="91"/>
  <c r="H464" i="91"/>
  <c r="H462" i="91"/>
  <c r="H461" i="91"/>
  <c r="H460" i="91"/>
  <c r="H459" i="91"/>
  <c r="H458" i="91"/>
  <c r="H457" i="91"/>
  <c r="H456" i="91"/>
  <c r="H455" i="91"/>
  <c r="H454" i="91"/>
  <c r="H453" i="91"/>
  <c r="H452" i="91"/>
  <c r="H582" i="91" s="1"/>
  <c r="H451" i="91"/>
  <c r="H450" i="91"/>
  <c r="H449" i="91"/>
  <c r="H448" i="91"/>
  <c r="H447" i="91"/>
  <c r="H446" i="91"/>
  <c r="H445" i="91"/>
  <c r="H444" i="91"/>
  <c r="G442" i="91"/>
  <c r="G443" i="91" s="1"/>
  <c r="H443" i="91" s="1"/>
  <c r="H440" i="91"/>
  <c r="H439" i="91"/>
  <c r="H438" i="91"/>
  <c r="H437" i="91"/>
  <c r="H436" i="91"/>
  <c r="H435" i="91"/>
  <c r="H434" i="91"/>
  <c r="H433" i="91"/>
  <c r="H432" i="91"/>
  <c r="H431" i="91"/>
  <c r="H430" i="91"/>
  <c r="H578" i="91" s="1"/>
  <c r="H428" i="91"/>
  <c r="H418" i="91" s="1"/>
  <c r="H427" i="91"/>
  <c r="H426" i="91"/>
  <c r="H425" i="91"/>
  <c r="H424" i="91"/>
  <c r="H423" i="91"/>
  <c r="H422" i="91"/>
  <c r="H421" i="91"/>
  <c r="H420" i="91"/>
  <c r="H419" i="91"/>
  <c r="H417" i="91"/>
  <c r="H416" i="91"/>
  <c r="H415" i="91"/>
  <c r="H414" i="91"/>
  <c r="H413" i="91"/>
  <c r="H412" i="91"/>
  <c r="H411" i="91"/>
  <c r="H410" i="91"/>
  <c r="H409" i="91"/>
  <c r="G408" i="91"/>
  <c r="H408" i="91" s="1"/>
  <c r="H407" i="91" s="1"/>
  <c r="X15" i="108" s="1"/>
  <c r="F404" i="91"/>
  <c r="H404" i="91" s="1"/>
  <c r="C404" i="91"/>
  <c r="H403" i="91"/>
  <c r="F403" i="91"/>
  <c r="C403" i="91"/>
  <c r="F402" i="91"/>
  <c r="H402" i="91" s="1"/>
  <c r="C402" i="91"/>
  <c r="H401" i="91"/>
  <c r="F401" i="91"/>
  <c r="C401" i="91"/>
  <c r="F400" i="91"/>
  <c r="H400" i="91" s="1"/>
  <c r="C400" i="91"/>
  <c r="H399" i="91"/>
  <c r="F399" i="91"/>
  <c r="C399" i="91"/>
  <c r="F398" i="91"/>
  <c r="H398" i="91" s="1"/>
  <c r="C398" i="91"/>
  <c r="H397" i="91"/>
  <c r="F397" i="91"/>
  <c r="C397" i="91"/>
  <c r="F396" i="91"/>
  <c r="H396" i="91" s="1"/>
  <c r="C396" i="91"/>
  <c r="H395" i="91"/>
  <c r="F395" i="91"/>
  <c r="C395" i="91"/>
  <c r="F394" i="91"/>
  <c r="H394" i="91" s="1"/>
  <c r="C394" i="91"/>
  <c r="H393" i="91"/>
  <c r="F393" i="91"/>
  <c r="C393" i="91"/>
  <c r="F392" i="91"/>
  <c r="H392" i="91" s="1"/>
  <c r="C392" i="91"/>
  <c r="H391" i="91"/>
  <c r="F391" i="91"/>
  <c r="C391" i="91"/>
  <c r="F390" i="91"/>
  <c r="H390" i="91" s="1"/>
  <c r="C390" i="91"/>
  <c r="H389" i="91"/>
  <c r="F389" i="91"/>
  <c r="C389" i="91"/>
  <c r="F388" i="91"/>
  <c r="H388" i="91" s="1"/>
  <c r="C388" i="91"/>
  <c r="H387" i="91"/>
  <c r="F387" i="91"/>
  <c r="C387" i="91"/>
  <c r="F386" i="91"/>
  <c r="H386" i="91" s="1"/>
  <c r="C386" i="91"/>
  <c r="H385" i="91"/>
  <c r="F385" i="91"/>
  <c r="C385" i="91"/>
  <c r="G383" i="91"/>
  <c r="F383" i="91"/>
  <c r="H383" i="91" s="1"/>
  <c r="C383" i="91"/>
  <c r="G382" i="91"/>
  <c r="F382" i="91"/>
  <c r="H382" i="91" s="1"/>
  <c r="C382" i="91"/>
  <c r="H381" i="91"/>
  <c r="G381" i="91"/>
  <c r="F381" i="91"/>
  <c r="C381" i="91"/>
  <c r="G380" i="91"/>
  <c r="F380" i="91"/>
  <c r="H380" i="91" s="1"/>
  <c r="C380" i="91"/>
  <c r="G379" i="91"/>
  <c r="F379" i="91"/>
  <c r="H379" i="91" s="1"/>
  <c r="C379" i="91"/>
  <c r="H378" i="91"/>
  <c r="G378" i="91"/>
  <c r="F378" i="91"/>
  <c r="C378" i="91"/>
  <c r="G377" i="91"/>
  <c r="F377" i="91"/>
  <c r="H377" i="91" s="1"/>
  <c r="C377" i="91"/>
  <c r="G376" i="91"/>
  <c r="F376" i="91"/>
  <c r="H376" i="91" s="1"/>
  <c r="C376" i="91"/>
  <c r="H375" i="91"/>
  <c r="G375" i="91"/>
  <c r="F375" i="91"/>
  <c r="C375" i="91"/>
  <c r="G374" i="91"/>
  <c r="F374" i="91"/>
  <c r="H374" i="91" s="1"/>
  <c r="C374" i="91"/>
  <c r="G373" i="91"/>
  <c r="F373" i="91"/>
  <c r="H373" i="91" s="1"/>
  <c r="C373" i="91"/>
  <c r="H372" i="91"/>
  <c r="G372" i="91"/>
  <c r="F372" i="91"/>
  <c r="C372" i="91"/>
  <c r="G371" i="91"/>
  <c r="F371" i="91"/>
  <c r="H371" i="91" s="1"/>
  <c r="C371" i="91"/>
  <c r="G370" i="91"/>
  <c r="F370" i="91"/>
  <c r="H370" i="91" s="1"/>
  <c r="C370" i="91"/>
  <c r="H369" i="91"/>
  <c r="G369" i="91"/>
  <c r="F369" i="91"/>
  <c r="C369" i="91"/>
  <c r="G368" i="91"/>
  <c r="F368" i="91"/>
  <c r="H368" i="91" s="1"/>
  <c r="C368" i="91"/>
  <c r="G367" i="91"/>
  <c r="F367" i="91"/>
  <c r="H367" i="91" s="1"/>
  <c r="C367" i="91"/>
  <c r="H366" i="91"/>
  <c r="G366" i="91"/>
  <c r="F366" i="91"/>
  <c r="C366" i="91"/>
  <c r="G365" i="91"/>
  <c r="F365" i="91"/>
  <c r="H365" i="91" s="1"/>
  <c r="C365" i="91"/>
  <c r="G364" i="91"/>
  <c r="F364" i="91"/>
  <c r="H364" i="91" s="1"/>
  <c r="H363" i="91" s="1"/>
  <c r="H569" i="91" s="1"/>
  <c r="C364" i="91"/>
  <c r="F360" i="91"/>
  <c r="H360" i="91" s="1"/>
  <c r="C360" i="91"/>
  <c r="H359" i="91"/>
  <c r="F359" i="91"/>
  <c r="C359" i="91"/>
  <c r="F358" i="91"/>
  <c r="H358" i="91" s="1"/>
  <c r="C358" i="91"/>
  <c r="F357" i="91"/>
  <c r="H357" i="91" s="1"/>
  <c r="C357" i="91"/>
  <c r="H356" i="91"/>
  <c r="F356" i="91"/>
  <c r="C356" i="91"/>
  <c r="F355" i="91"/>
  <c r="H355" i="91" s="1"/>
  <c r="C355" i="91"/>
  <c r="F354" i="91"/>
  <c r="H354" i="91" s="1"/>
  <c r="C354" i="91"/>
  <c r="H353" i="91"/>
  <c r="F353" i="91"/>
  <c r="C353" i="91"/>
  <c r="F352" i="91"/>
  <c r="H352" i="91" s="1"/>
  <c r="C352" i="91"/>
  <c r="F351" i="91"/>
  <c r="H351" i="91" s="1"/>
  <c r="C351" i="91"/>
  <c r="H350" i="91"/>
  <c r="F350" i="91"/>
  <c r="C350" i="91"/>
  <c r="F349" i="91"/>
  <c r="H349" i="91" s="1"/>
  <c r="C349" i="91"/>
  <c r="F348" i="91"/>
  <c r="H348" i="91" s="1"/>
  <c r="C348" i="91"/>
  <c r="H347" i="91"/>
  <c r="F347" i="91"/>
  <c r="C347" i="91"/>
  <c r="F346" i="91"/>
  <c r="H346" i="91" s="1"/>
  <c r="C346" i="91"/>
  <c r="F345" i="91"/>
  <c r="H345" i="91" s="1"/>
  <c r="C345" i="91"/>
  <c r="H344" i="91"/>
  <c r="F344" i="91"/>
  <c r="C344" i="91"/>
  <c r="F343" i="91"/>
  <c r="H343" i="91" s="1"/>
  <c r="C343" i="91"/>
  <c r="F342" i="91"/>
  <c r="H342" i="91" s="1"/>
  <c r="C342" i="91"/>
  <c r="H341" i="91"/>
  <c r="F341" i="91"/>
  <c r="C341" i="91"/>
  <c r="H339" i="91"/>
  <c r="F339" i="91"/>
  <c r="C339" i="91"/>
  <c r="F338" i="91"/>
  <c r="H338" i="91" s="1"/>
  <c r="C338" i="91"/>
  <c r="H337" i="91"/>
  <c r="F337" i="91"/>
  <c r="C337" i="91"/>
  <c r="F336" i="91"/>
  <c r="H336" i="91" s="1"/>
  <c r="C336" i="91"/>
  <c r="H335" i="91"/>
  <c r="F335" i="91"/>
  <c r="C335" i="91"/>
  <c r="F334" i="91"/>
  <c r="H334" i="91" s="1"/>
  <c r="C334" i="91"/>
  <c r="H333" i="91"/>
  <c r="F333" i="91"/>
  <c r="C333" i="91"/>
  <c r="F332" i="91"/>
  <c r="H332" i="91" s="1"/>
  <c r="C332" i="91"/>
  <c r="H331" i="91"/>
  <c r="F331" i="91"/>
  <c r="C331" i="91"/>
  <c r="F330" i="91"/>
  <c r="H330" i="91" s="1"/>
  <c r="C330" i="91"/>
  <c r="H329" i="91"/>
  <c r="F329" i="91"/>
  <c r="C329" i="91"/>
  <c r="F328" i="91"/>
  <c r="H328" i="91" s="1"/>
  <c r="C328" i="91"/>
  <c r="H327" i="91"/>
  <c r="F327" i="91"/>
  <c r="C327" i="91"/>
  <c r="F326" i="91"/>
  <c r="H326" i="91" s="1"/>
  <c r="C326" i="91"/>
  <c r="H325" i="91"/>
  <c r="F325" i="91"/>
  <c r="C325" i="91"/>
  <c r="F324" i="91"/>
  <c r="H324" i="91" s="1"/>
  <c r="C324" i="91"/>
  <c r="H323" i="91"/>
  <c r="F323" i="91"/>
  <c r="C323" i="91"/>
  <c r="F322" i="91"/>
  <c r="H322" i="91" s="1"/>
  <c r="C322" i="91"/>
  <c r="H321" i="91"/>
  <c r="F321" i="91"/>
  <c r="C321" i="91"/>
  <c r="F320" i="91"/>
  <c r="H320" i="91" s="1"/>
  <c r="C320" i="91"/>
  <c r="H318" i="91"/>
  <c r="F318" i="91"/>
  <c r="F317" i="91"/>
  <c r="H317" i="91" s="1"/>
  <c r="C317" i="91"/>
  <c r="H316" i="91"/>
  <c r="F316" i="91"/>
  <c r="C316" i="91"/>
  <c r="F315" i="91"/>
  <c r="H315" i="91" s="1"/>
  <c r="C315" i="91"/>
  <c r="H314" i="91"/>
  <c r="F314" i="91"/>
  <c r="C314" i="91"/>
  <c r="F313" i="91"/>
  <c r="H313" i="91" s="1"/>
  <c r="C313" i="91"/>
  <c r="H312" i="91"/>
  <c r="F312" i="91"/>
  <c r="C312" i="91"/>
  <c r="F311" i="91"/>
  <c r="H311" i="91" s="1"/>
  <c r="C311" i="91"/>
  <c r="H310" i="91"/>
  <c r="F310" i="91"/>
  <c r="C310" i="91"/>
  <c r="F309" i="91"/>
  <c r="H309" i="91" s="1"/>
  <c r="C309" i="91"/>
  <c r="H308" i="91"/>
  <c r="F308" i="91"/>
  <c r="C308" i="91"/>
  <c r="F307" i="91"/>
  <c r="H307" i="91" s="1"/>
  <c r="C307" i="91"/>
  <c r="H306" i="91"/>
  <c r="F306" i="91"/>
  <c r="C306" i="91"/>
  <c r="F305" i="91"/>
  <c r="H305" i="91" s="1"/>
  <c r="C305" i="91"/>
  <c r="H304" i="91"/>
  <c r="F304" i="91"/>
  <c r="C304" i="91"/>
  <c r="F303" i="91"/>
  <c r="H303" i="91" s="1"/>
  <c r="C303" i="91"/>
  <c r="H302" i="91"/>
  <c r="F302" i="91"/>
  <c r="C302" i="91"/>
  <c r="F301" i="91"/>
  <c r="H301" i="91" s="1"/>
  <c r="C301" i="91"/>
  <c r="H300" i="91"/>
  <c r="F300" i="91"/>
  <c r="C300" i="91"/>
  <c r="F299" i="91"/>
  <c r="H299" i="91" s="1"/>
  <c r="C299" i="91"/>
  <c r="H297" i="91"/>
  <c r="G297" i="91"/>
  <c r="G296" i="91"/>
  <c r="H296" i="91" s="1"/>
  <c r="G295" i="91"/>
  <c r="H295" i="91" s="1"/>
  <c r="H294" i="91"/>
  <c r="G294" i="91"/>
  <c r="G293" i="91"/>
  <c r="H293" i="91" s="1"/>
  <c r="G292" i="91"/>
  <c r="H292" i="91" s="1"/>
  <c r="H291" i="91"/>
  <c r="G291" i="91"/>
  <c r="G290" i="91"/>
  <c r="H290" i="91" s="1"/>
  <c r="G289" i="91"/>
  <c r="H289" i="91" s="1"/>
  <c r="H288" i="91"/>
  <c r="H287" i="91" s="1"/>
  <c r="H563" i="91" s="1"/>
  <c r="G288" i="91"/>
  <c r="H286" i="91"/>
  <c r="H285" i="91"/>
  <c r="H284" i="91"/>
  <c r="H283" i="91"/>
  <c r="H282" i="91"/>
  <c r="H281" i="91"/>
  <c r="H280" i="91"/>
  <c r="H279" i="91"/>
  <c r="H278" i="91"/>
  <c r="H277" i="91"/>
  <c r="H276" i="91" s="1"/>
  <c r="H562" i="91" s="1"/>
  <c r="H275" i="91"/>
  <c r="H274" i="91"/>
  <c r="H273" i="91"/>
  <c r="H272" i="91"/>
  <c r="H271" i="91"/>
  <c r="H270" i="91"/>
  <c r="H269" i="91"/>
  <c r="H268" i="91"/>
  <c r="H267" i="91"/>
  <c r="H266" i="91"/>
  <c r="H265" i="91" s="1"/>
  <c r="H259" i="91"/>
  <c r="H258" i="91"/>
  <c r="H257" i="91"/>
  <c r="H256" i="91"/>
  <c r="H255" i="91"/>
  <c r="H254" i="91"/>
  <c r="H253" i="91"/>
  <c r="H252" i="91"/>
  <c r="H251" i="91"/>
  <c r="H250" i="91"/>
  <c r="H249" i="91" s="1"/>
  <c r="H248" i="91"/>
  <c r="H247" i="91"/>
  <c r="H246" i="91"/>
  <c r="H245" i="91"/>
  <c r="H244" i="91"/>
  <c r="H243" i="91"/>
  <c r="H242" i="91"/>
  <c r="H241" i="91"/>
  <c r="H240" i="91"/>
  <c r="H239" i="91"/>
  <c r="H238" i="91" s="1"/>
  <c r="H237" i="91" s="1"/>
  <c r="H236" i="91"/>
  <c r="H235" i="91"/>
  <c r="H234" i="91"/>
  <c r="H233" i="91"/>
  <c r="H232" i="91"/>
  <c r="H231" i="91"/>
  <c r="H230" i="91"/>
  <c r="H229" i="91"/>
  <c r="H228" i="91"/>
  <c r="H227" i="91"/>
  <c r="H226" i="91" s="1"/>
  <c r="H225" i="91" s="1"/>
  <c r="H223" i="91"/>
  <c r="H222" i="91"/>
  <c r="H221" i="91"/>
  <c r="H220" i="91"/>
  <c r="H219" i="91"/>
  <c r="H218" i="91"/>
  <c r="H217" i="91"/>
  <c r="H216" i="91"/>
  <c r="H215" i="91"/>
  <c r="H214" i="91"/>
  <c r="H213" i="91" s="1"/>
  <c r="H551" i="91" s="1"/>
  <c r="H212" i="91"/>
  <c r="H211" i="91"/>
  <c r="H210" i="91"/>
  <c r="H209" i="91"/>
  <c r="H208" i="91"/>
  <c r="H207" i="91"/>
  <c r="H206" i="91"/>
  <c r="H205" i="91"/>
  <c r="H204" i="91"/>
  <c r="H203" i="91"/>
  <c r="H202" i="91" s="1"/>
  <c r="H200" i="91"/>
  <c r="H199" i="91"/>
  <c r="H198" i="91"/>
  <c r="H197" i="91"/>
  <c r="H196" i="91"/>
  <c r="H195" i="91"/>
  <c r="H194" i="91"/>
  <c r="H193" i="91"/>
  <c r="H192" i="91"/>
  <c r="H191" i="91"/>
  <c r="H190" i="91" s="1"/>
  <c r="H189" i="91"/>
  <c r="H188" i="91"/>
  <c r="H187" i="91"/>
  <c r="H186" i="91"/>
  <c r="H185" i="91"/>
  <c r="H184" i="91"/>
  <c r="H183" i="91"/>
  <c r="H182" i="91"/>
  <c r="H181" i="91"/>
  <c r="H180" i="91"/>
  <c r="H179" i="91" s="1"/>
  <c r="H178" i="91" s="1"/>
  <c r="H177" i="91"/>
  <c r="H167" i="91"/>
  <c r="H166" i="91"/>
  <c r="H156" i="91"/>
  <c r="H155" i="91" s="1"/>
  <c r="G153" i="91"/>
  <c r="F153" i="91"/>
  <c r="H153" i="91" s="1"/>
  <c r="C153" i="91"/>
  <c r="H152" i="91"/>
  <c r="G152" i="91"/>
  <c r="F152" i="91"/>
  <c r="C152" i="91"/>
  <c r="G151" i="91"/>
  <c r="F151" i="91"/>
  <c r="H151" i="91" s="1"/>
  <c r="C151" i="91"/>
  <c r="G150" i="91"/>
  <c r="F150" i="91"/>
  <c r="H150" i="91" s="1"/>
  <c r="C150" i="91"/>
  <c r="H149" i="91"/>
  <c r="G149" i="91"/>
  <c r="F149" i="91"/>
  <c r="C149" i="91"/>
  <c r="G148" i="91"/>
  <c r="F148" i="91"/>
  <c r="H148" i="91" s="1"/>
  <c r="C148" i="91"/>
  <c r="G147" i="91"/>
  <c r="F147" i="91"/>
  <c r="H147" i="91" s="1"/>
  <c r="C147" i="91"/>
  <c r="H146" i="91"/>
  <c r="G146" i="91"/>
  <c r="F146" i="91"/>
  <c r="C146" i="91"/>
  <c r="G145" i="91"/>
  <c r="F145" i="91"/>
  <c r="H145" i="91" s="1"/>
  <c r="C145" i="91"/>
  <c r="G144" i="91"/>
  <c r="F144" i="91"/>
  <c r="H144" i="91" s="1"/>
  <c r="C144" i="91"/>
  <c r="H143" i="91"/>
  <c r="G143" i="91"/>
  <c r="F143" i="91"/>
  <c r="C143" i="91"/>
  <c r="G142" i="91"/>
  <c r="F142" i="91"/>
  <c r="H142" i="91" s="1"/>
  <c r="C142" i="91"/>
  <c r="G141" i="91"/>
  <c r="F141" i="91"/>
  <c r="H141" i="91" s="1"/>
  <c r="C141" i="91"/>
  <c r="H140" i="91"/>
  <c r="G140" i="91"/>
  <c r="F140" i="91"/>
  <c r="C140" i="91"/>
  <c r="G139" i="91"/>
  <c r="F139" i="91"/>
  <c r="H139" i="91" s="1"/>
  <c r="C139" i="91"/>
  <c r="G138" i="91"/>
  <c r="F138" i="91"/>
  <c r="H138" i="91" s="1"/>
  <c r="C138" i="91"/>
  <c r="H137" i="91"/>
  <c r="G137" i="91"/>
  <c r="F137" i="91"/>
  <c r="C137" i="91"/>
  <c r="G136" i="91"/>
  <c r="F136" i="91"/>
  <c r="H136" i="91" s="1"/>
  <c r="C136" i="91"/>
  <c r="G135" i="91"/>
  <c r="F135" i="91"/>
  <c r="H135" i="91" s="1"/>
  <c r="C135" i="91"/>
  <c r="H134" i="91"/>
  <c r="F134" i="91"/>
  <c r="C134" i="91"/>
  <c r="G132" i="91"/>
  <c r="F132" i="91"/>
  <c r="H132" i="91" s="1"/>
  <c r="C132" i="91"/>
  <c r="G131" i="91"/>
  <c r="F131" i="91"/>
  <c r="H131" i="91" s="1"/>
  <c r="C131" i="91"/>
  <c r="H130" i="91"/>
  <c r="G130" i="91"/>
  <c r="F130" i="91"/>
  <c r="C130" i="91"/>
  <c r="G129" i="91"/>
  <c r="F129" i="91"/>
  <c r="H129" i="91" s="1"/>
  <c r="C129" i="91"/>
  <c r="G128" i="91"/>
  <c r="F128" i="91"/>
  <c r="H128" i="91" s="1"/>
  <c r="C128" i="91"/>
  <c r="H127" i="91"/>
  <c r="G127" i="91"/>
  <c r="F127" i="91"/>
  <c r="C127" i="91"/>
  <c r="G126" i="91"/>
  <c r="F126" i="91"/>
  <c r="H126" i="91" s="1"/>
  <c r="C126" i="91"/>
  <c r="G125" i="91"/>
  <c r="F125" i="91"/>
  <c r="H125" i="91" s="1"/>
  <c r="C125" i="91"/>
  <c r="H124" i="91"/>
  <c r="G124" i="91"/>
  <c r="F124" i="91"/>
  <c r="C124" i="91"/>
  <c r="G123" i="91"/>
  <c r="F123" i="91"/>
  <c r="H123" i="91" s="1"/>
  <c r="C123" i="91"/>
  <c r="G122" i="91"/>
  <c r="F122" i="91"/>
  <c r="H122" i="91" s="1"/>
  <c r="C122" i="91"/>
  <c r="H121" i="91"/>
  <c r="G121" i="91"/>
  <c r="F121" i="91"/>
  <c r="C121" i="91"/>
  <c r="G120" i="91"/>
  <c r="F120" i="91"/>
  <c r="H120" i="91" s="1"/>
  <c r="C120" i="91"/>
  <c r="G119" i="91"/>
  <c r="F119" i="91"/>
  <c r="H119" i="91" s="1"/>
  <c r="C119" i="91"/>
  <c r="H118" i="91"/>
  <c r="G118" i="91"/>
  <c r="F118" i="91"/>
  <c r="C118" i="91"/>
  <c r="G117" i="91"/>
  <c r="F117" i="91"/>
  <c r="H117" i="91" s="1"/>
  <c r="C117" i="91"/>
  <c r="G116" i="91"/>
  <c r="F116" i="91"/>
  <c r="H116" i="91" s="1"/>
  <c r="C116" i="91"/>
  <c r="H115" i="91"/>
  <c r="G115" i="91"/>
  <c r="F115" i="91"/>
  <c r="C115" i="91"/>
  <c r="G114" i="91"/>
  <c r="F114" i="91"/>
  <c r="H114" i="91" s="1"/>
  <c r="C114" i="91"/>
  <c r="G113" i="91"/>
  <c r="F113" i="91"/>
  <c r="H113" i="91" s="1"/>
  <c r="C113" i="91"/>
  <c r="G109" i="91"/>
  <c r="F109" i="91"/>
  <c r="H109" i="91" s="1"/>
  <c r="C109" i="91"/>
  <c r="G108" i="91"/>
  <c r="F108" i="91"/>
  <c r="H108" i="91" s="1"/>
  <c r="C108" i="91"/>
  <c r="H107" i="91"/>
  <c r="G107" i="91"/>
  <c r="F107" i="91"/>
  <c r="C107" i="91"/>
  <c r="G106" i="91"/>
  <c r="F106" i="91"/>
  <c r="H106" i="91" s="1"/>
  <c r="C106" i="91"/>
  <c r="G105" i="91"/>
  <c r="F105" i="91"/>
  <c r="H105" i="91" s="1"/>
  <c r="C105" i="91"/>
  <c r="H104" i="91"/>
  <c r="G104" i="91"/>
  <c r="F104" i="91"/>
  <c r="C104" i="91"/>
  <c r="G103" i="91"/>
  <c r="F103" i="91"/>
  <c r="H103" i="91" s="1"/>
  <c r="C103" i="91"/>
  <c r="G102" i="91"/>
  <c r="F102" i="91"/>
  <c r="H102" i="91" s="1"/>
  <c r="C102" i="91"/>
  <c r="H101" i="91"/>
  <c r="G101" i="91"/>
  <c r="F101" i="91"/>
  <c r="C101" i="91"/>
  <c r="G100" i="91"/>
  <c r="F100" i="91"/>
  <c r="H100" i="91" s="1"/>
  <c r="C100" i="91"/>
  <c r="G99" i="91"/>
  <c r="F99" i="91"/>
  <c r="H99" i="91" s="1"/>
  <c r="C99" i="91"/>
  <c r="H98" i="91"/>
  <c r="G98" i="91"/>
  <c r="F98" i="91"/>
  <c r="C98" i="91"/>
  <c r="G97" i="91"/>
  <c r="F97" i="91"/>
  <c r="H97" i="91" s="1"/>
  <c r="C97" i="91"/>
  <c r="G96" i="91"/>
  <c r="F96" i="91"/>
  <c r="H96" i="91" s="1"/>
  <c r="C96" i="91"/>
  <c r="H95" i="91"/>
  <c r="G95" i="91"/>
  <c r="F95" i="91"/>
  <c r="C95" i="91"/>
  <c r="G94" i="91"/>
  <c r="F94" i="91"/>
  <c r="H94" i="91" s="1"/>
  <c r="C94" i="91"/>
  <c r="G93" i="91"/>
  <c r="F93" i="91"/>
  <c r="H93" i="91" s="1"/>
  <c r="C93" i="91"/>
  <c r="H92" i="91"/>
  <c r="G92" i="91"/>
  <c r="F92" i="91"/>
  <c r="C92" i="91"/>
  <c r="G91" i="91"/>
  <c r="F91" i="91"/>
  <c r="H91" i="91" s="1"/>
  <c r="C91" i="91"/>
  <c r="F90" i="91"/>
  <c r="H90" i="91" s="1"/>
  <c r="C90" i="91"/>
  <c r="H88" i="91"/>
  <c r="G88" i="91"/>
  <c r="F88" i="91"/>
  <c r="C88" i="91"/>
  <c r="G87" i="91"/>
  <c r="F87" i="91"/>
  <c r="H87" i="91" s="1"/>
  <c r="C87" i="91"/>
  <c r="G86" i="91"/>
  <c r="F86" i="91"/>
  <c r="H86" i="91" s="1"/>
  <c r="C86" i="91"/>
  <c r="H85" i="91"/>
  <c r="G85" i="91"/>
  <c r="F85" i="91"/>
  <c r="C85" i="91"/>
  <c r="G84" i="91"/>
  <c r="F84" i="91"/>
  <c r="H84" i="91" s="1"/>
  <c r="C84" i="91"/>
  <c r="G83" i="91"/>
  <c r="F83" i="91"/>
  <c r="H83" i="91" s="1"/>
  <c r="H82" i="91"/>
  <c r="G82" i="91"/>
  <c r="F82" i="91"/>
  <c r="C82" i="91"/>
  <c r="G81" i="91"/>
  <c r="F81" i="91"/>
  <c r="H81" i="91" s="1"/>
  <c r="C81" i="91"/>
  <c r="G80" i="91"/>
  <c r="F80" i="91"/>
  <c r="H80" i="91" s="1"/>
  <c r="C80" i="91"/>
  <c r="H79" i="91"/>
  <c r="G79" i="91"/>
  <c r="F79" i="91"/>
  <c r="C79" i="91"/>
  <c r="G78" i="91"/>
  <c r="F78" i="91"/>
  <c r="H78" i="91" s="1"/>
  <c r="C78" i="91"/>
  <c r="G77" i="91"/>
  <c r="F77" i="91"/>
  <c r="H77" i="91" s="1"/>
  <c r="C77" i="91"/>
  <c r="H76" i="91"/>
  <c r="G76" i="91"/>
  <c r="F76" i="91"/>
  <c r="C76" i="91"/>
  <c r="G75" i="91"/>
  <c r="F75" i="91"/>
  <c r="H75" i="91" s="1"/>
  <c r="C75" i="91"/>
  <c r="G74" i="91"/>
  <c r="F74" i="91"/>
  <c r="H74" i="91" s="1"/>
  <c r="C74" i="91"/>
  <c r="H73" i="91"/>
  <c r="G73" i="91"/>
  <c r="F73" i="91"/>
  <c r="C73" i="91"/>
  <c r="G72" i="91"/>
  <c r="F72" i="91"/>
  <c r="H72" i="91" s="1"/>
  <c r="C72" i="91"/>
  <c r="G71" i="91"/>
  <c r="F71" i="91"/>
  <c r="H71" i="91" s="1"/>
  <c r="C71" i="91"/>
  <c r="H70" i="91"/>
  <c r="G70" i="91"/>
  <c r="F70" i="91"/>
  <c r="C70" i="91"/>
  <c r="F69" i="91"/>
  <c r="H69" i="91" s="1"/>
  <c r="C69" i="91"/>
  <c r="G67" i="91"/>
  <c r="F67" i="91"/>
  <c r="H67" i="91" s="1"/>
  <c r="C67" i="91"/>
  <c r="H66" i="91"/>
  <c r="G66" i="91"/>
  <c r="F66" i="91"/>
  <c r="C66" i="91"/>
  <c r="G65" i="91"/>
  <c r="F65" i="91"/>
  <c r="H65" i="91" s="1"/>
  <c r="C65" i="91"/>
  <c r="G64" i="91"/>
  <c r="F64" i="91"/>
  <c r="H64" i="91" s="1"/>
  <c r="C64" i="91"/>
  <c r="H63" i="91"/>
  <c r="G63" i="91"/>
  <c r="F63" i="91"/>
  <c r="C63" i="91"/>
  <c r="G62" i="91"/>
  <c r="F62" i="91"/>
  <c r="H62" i="91" s="1"/>
  <c r="C62" i="91"/>
  <c r="G61" i="91"/>
  <c r="F61" i="91"/>
  <c r="H61" i="91" s="1"/>
  <c r="C61" i="91"/>
  <c r="H60" i="91"/>
  <c r="G60" i="91"/>
  <c r="F60" i="91"/>
  <c r="C60" i="91"/>
  <c r="G59" i="91"/>
  <c r="F59" i="91"/>
  <c r="H59" i="91" s="1"/>
  <c r="C59" i="91"/>
  <c r="G58" i="91"/>
  <c r="F58" i="91"/>
  <c r="H58" i="91" s="1"/>
  <c r="C58" i="91"/>
  <c r="H57" i="91"/>
  <c r="G57" i="91"/>
  <c r="F57" i="91"/>
  <c r="C57" i="91"/>
  <c r="G56" i="91"/>
  <c r="F56" i="91"/>
  <c r="H56" i="91" s="1"/>
  <c r="C56" i="91"/>
  <c r="G55" i="91"/>
  <c r="F55" i="91"/>
  <c r="H55" i="91" s="1"/>
  <c r="C55" i="91"/>
  <c r="H54" i="91"/>
  <c r="G54" i="91"/>
  <c r="F54" i="91"/>
  <c r="C54" i="91"/>
  <c r="G53" i="91"/>
  <c r="F53" i="91"/>
  <c r="H53" i="91" s="1"/>
  <c r="C53" i="91"/>
  <c r="G52" i="91"/>
  <c r="F52" i="91"/>
  <c r="H52" i="91" s="1"/>
  <c r="C52" i="91"/>
  <c r="H51" i="91"/>
  <c r="G51" i="91"/>
  <c r="F51" i="91"/>
  <c r="C51" i="91"/>
  <c r="G50" i="91"/>
  <c r="F50" i="91"/>
  <c r="H50" i="91" s="1"/>
  <c r="C50" i="91"/>
  <c r="G49" i="91"/>
  <c r="F49" i="91"/>
  <c r="H49" i="91" s="1"/>
  <c r="C49" i="91"/>
  <c r="H48" i="91"/>
  <c r="F48" i="91"/>
  <c r="C48" i="91"/>
  <c r="G46" i="91"/>
  <c r="H46" i="91" s="1"/>
  <c r="H45" i="91"/>
  <c r="G45" i="91"/>
  <c r="H44" i="91"/>
  <c r="G44" i="91"/>
  <c r="G43" i="91"/>
  <c r="H43" i="91" s="1"/>
  <c r="H42" i="91"/>
  <c r="G42" i="91"/>
  <c r="H41" i="91"/>
  <c r="G41" i="91"/>
  <c r="G40" i="91"/>
  <c r="H40" i="91" s="1"/>
  <c r="H39" i="91"/>
  <c r="G39" i="91"/>
  <c r="H38" i="91"/>
  <c r="G38" i="91"/>
  <c r="G37" i="91"/>
  <c r="H37" i="91" s="1"/>
  <c r="H36" i="91" s="1"/>
  <c r="H533" i="91" s="1"/>
  <c r="H35" i="91"/>
  <c r="H34" i="91"/>
  <c r="H33" i="91"/>
  <c r="H32" i="91"/>
  <c r="H31" i="91"/>
  <c r="H30" i="91"/>
  <c r="H29" i="91"/>
  <c r="H25" i="91" s="1"/>
  <c r="H532" i="91" s="1"/>
  <c r="H28" i="91"/>
  <c r="H27" i="91"/>
  <c r="H26" i="91"/>
  <c r="H24" i="91"/>
  <c r="H23" i="91"/>
  <c r="H22" i="91"/>
  <c r="H21" i="91"/>
  <c r="H20" i="91"/>
  <c r="H19" i="91"/>
  <c r="H18" i="91"/>
  <c r="H17" i="91"/>
  <c r="H14" i="91" s="1"/>
  <c r="H16" i="91"/>
  <c r="H15" i="91"/>
  <c r="H589" i="89"/>
  <c r="H588" i="89"/>
  <c r="H582" i="89"/>
  <c r="H581" i="89"/>
  <c r="H555" i="89"/>
  <c r="H551" i="89"/>
  <c r="H550" i="89"/>
  <c r="H549" i="89"/>
  <c r="H546" i="89"/>
  <c r="H545" i="89" s="1"/>
  <c r="H544" i="89"/>
  <c r="H543" i="89"/>
  <c r="H489" i="89"/>
  <c r="H488" i="89" s="1"/>
  <c r="H596" i="89" s="1"/>
  <c r="H487" i="89"/>
  <c r="H486" i="89"/>
  <c r="H485" i="89"/>
  <c r="H484" i="89"/>
  <c r="H483" i="89"/>
  <c r="H482" i="89"/>
  <c r="H481" i="89"/>
  <c r="H480" i="89"/>
  <c r="H479" i="89"/>
  <c r="H478" i="89"/>
  <c r="H477" i="89" s="1"/>
  <c r="H475" i="89"/>
  <c r="H474" i="89"/>
  <c r="H473" i="89"/>
  <c r="H472" i="89"/>
  <c r="H471" i="89"/>
  <c r="H470" i="89"/>
  <c r="H469" i="89"/>
  <c r="H468" i="89"/>
  <c r="H467" i="89"/>
  <c r="H466" i="89"/>
  <c r="H465" i="89" s="1"/>
  <c r="H593" i="89" s="1"/>
  <c r="H592" i="89" s="1"/>
  <c r="H462" i="89"/>
  <c r="H461" i="89"/>
  <c r="H460" i="89"/>
  <c r="H459" i="89"/>
  <c r="H458" i="89"/>
  <c r="H457" i="89"/>
  <c r="H456" i="89"/>
  <c r="H455" i="89"/>
  <c r="H454" i="89"/>
  <c r="H453" i="89"/>
  <c r="H452" i="89" s="1"/>
  <c r="H590" i="89" s="1"/>
  <c r="H451" i="89"/>
  <c r="H450" i="89"/>
  <c r="H449" i="89"/>
  <c r="H448" i="89"/>
  <c r="H447" i="89"/>
  <c r="H446" i="89"/>
  <c r="H445" i="89"/>
  <c r="H444" i="89"/>
  <c r="G443" i="89"/>
  <c r="H443" i="89" s="1"/>
  <c r="H441" i="89" s="1"/>
  <c r="H587" i="89" s="1"/>
  <c r="H442" i="89"/>
  <c r="G442" i="89"/>
  <c r="H440" i="89"/>
  <c r="H439" i="89"/>
  <c r="H438" i="89"/>
  <c r="H437" i="89"/>
  <c r="H436" i="89"/>
  <c r="H435" i="89"/>
  <c r="H434" i="89"/>
  <c r="H433" i="89"/>
  <c r="H432" i="89"/>
  <c r="G432" i="89"/>
  <c r="G431" i="89"/>
  <c r="H431" i="89" s="1"/>
  <c r="H428" i="89"/>
  <c r="H427" i="89"/>
  <c r="H426" i="89"/>
  <c r="H425" i="89"/>
  <c r="H424" i="89"/>
  <c r="H423" i="89"/>
  <c r="H422" i="89"/>
  <c r="H421" i="89"/>
  <c r="H420" i="89"/>
  <c r="H419" i="89"/>
  <c r="H418" i="89" s="1"/>
  <c r="H417" i="89"/>
  <c r="H416" i="89"/>
  <c r="H415" i="89"/>
  <c r="H414" i="89"/>
  <c r="H413" i="89"/>
  <c r="H412" i="89"/>
  <c r="H411" i="89"/>
  <c r="H410" i="89"/>
  <c r="H409" i="89"/>
  <c r="G408" i="89"/>
  <c r="H408" i="89" s="1"/>
  <c r="H407" i="89" s="1"/>
  <c r="G404" i="89"/>
  <c r="F404" i="89"/>
  <c r="H404" i="89" s="1"/>
  <c r="C404" i="89"/>
  <c r="G403" i="89"/>
  <c r="F403" i="89"/>
  <c r="H403" i="89" s="1"/>
  <c r="C403" i="89"/>
  <c r="H402" i="89"/>
  <c r="G402" i="89"/>
  <c r="F402" i="89"/>
  <c r="C402" i="89"/>
  <c r="G401" i="89"/>
  <c r="F401" i="89"/>
  <c r="H401" i="89" s="1"/>
  <c r="C401" i="89"/>
  <c r="G400" i="89"/>
  <c r="F400" i="89"/>
  <c r="H400" i="89" s="1"/>
  <c r="C400" i="89"/>
  <c r="H399" i="89"/>
  <c r="G399" i="89"/>
  <c r="F399" i="89"/>
  <c r="C399" i="89"/>
  <c r="G398" i="89"/>
  <c r="F398" i="89"/>
  <c r="H398" i="89" s="1"/>
  <c r="C398" i="89"/>
  <c r="G397" i="89"/>
  <c r="F397" i="89"/>
  <c r="H397" i="89" s="1"/>
  <c r="C397" i="89"/>
  <c r="H396" i="89"/>
  <c r="G396" i="89"/>
  <c r="F396" i="89"/>
  <c r="C396" i="89"/>
  <c r="H395" i="89"/>
  <c r="F395" i="89"/>
  <c r="C395" i="89"/>
  <c r="G394" i="89"/>
  <c r="F394" i="89"/>
  <c r="H394" i="89" s="1"/>
  <c r="C394" i="89"/>
  <c r="G393" i="89"/>
  <c r="F393" i="89"/>
  <c r="H393" i="89" s="1"/>
  <c r="C393" i="89"/>
  <c r="H392" i="89"/>
  <c r="G392" i="89"/>
  <c r="F392" i="89"/>
  <c r="C392" i="89"/>
  <c r="G391" i="89"/>
  <c r="F391" i="89"/>
  <c r="H391" i="89" s="1"/>
  <c r="C391" i="89"/>
  <c r="G390" i="89"/>
  <c r="F390" i="89"/>
  <c r="H390" i="89" s="1"/>
  <c r="C390" i="89"/>
  <c r="H389" i="89"/>
  <c r="G389" i="89"/>
  <c r="F389" i="89"/>
  <c r="C389" i="89"/>
  <c r="G388" i="89"/>
  <c r="F388" i="89"/>
  <c r="H388" i="89" s="1"/>
  <c r="C388" i="89"/>
  <c r="G387" i="89"/>
  <c r="F387" i="89"/>
  <c r="H387" i="89" s="1"/>
  <c r="C387" i="89"/>
  <c r="H386" i="89"/>
  <c r="G386" i="89"/>
  <c r="F386" i="89"/>
  <c r="C386" i="89"/>
  <c r="G385" i="89"/>
  <c r="F385" i="89"/>
  <c r="H385" i="89" s="1"/>
  <c r="C385" i="89"/>
  <c r="H383" i="89"/>
  <c r="G383" i="89"/>
  <c r="F383" i="89"/>
  <c r="C383" i="89"/>
  <c r="G382" i="89"/>
  <c r="F382" i="89"/>
  <c r="H382" i="89" s="1"/>
  <c r="C382" i="89"/>
  <c r="G381" i="89"/>
  <c r="F381" i="89"/>
  <c r="H381" i="89" s="1"/>
  <c r="C381" i="89"/>
  <c r="H380" i="89"/>
  <c r="G380" i="89"/>
  <c r="F380" i="89"/>
  <c r="C380" i="89"/>
  <c r="G379" i="89"/>
  <c r="F379" i="89"/>
  <c r="H379" i="89" s="1"/>
  <c r="C379" i="89"/>
  <c r="G378" i="89"/>
  <c r="F378" i="89"/>
  <c r="H378" i="89" s="1"/>
  <c r="C378" i="89"/>
  <c r="H377" i="89"/>
  <c r="G377" i="89"/>
  <c r="F377" i="89"/>
  <c r="C377" i="89"/>
  <c r="G376" i="89"/>
  <c r="F376" i="89"/>
  <c r="H376" i="89" s="1"/>
  <c r="C376" i="89"/>
  <c r="G375" i="89"/>
  <c r="F375" i="89"/>
  <c r="H375" i="89" s="1"/>
  <c r="C375" i="89"/>
  <c r="H374" i="89"/>
  <c r="G374" i="89"/>
  <c r="F374" i="89"/>
  <c r="C374" i="89"/>
  <c r="G373" i="89"/>
  <c r="F373" i="89"/>
  <c r="H373" i="89" s="1"/>
  <c r="C373" i="89"/>
  <c r="G372" i="89"/>
  <c r="F372" i="89"/>
  <c r="H372" i="89" s="1"/>
  <c r="C372" i="89"/>
  <c r="H371" i="89"/>
  <c r="G371" i="89"/>
  <c r="F371" i="89"/>
  <c r="C371" i="89"/>
  <c r="G370" i="89"/>
  <c r="F370" i="89"/>
  <c r="H370" i="89" s="1"/>
  <c r="C370" i="89"/>
  <c r="G369" i="89"/>
  <c r="F369" i="89"/>
  <c r="H369" i="89" s="1"/>
  <c r="C369" i="89"/>
  <c r="H368" i="89"/>
  <c r="G368" i="89"/>
  <c r="F368" i="89"/>
  <c r="C368" i="89"/>
  <c r="G367" i="89"/>
  <c r="F367" i="89"/>
  <c r="H367" i="89" s="1"/>
  <c r="C367" i="89"/>
  <c r="G366" i="89"/>
  <c r="F366" i="89"/>
  <c r="H366" i="89" s="1"/>
  <c r="C366" i="89"/>
  <c r="H365" i="89"/>
  <c r="G365" i="89"/>
  <c r="F365" i="89"/>
  <c r="C365" i="89"/>
  <c r="G364" i="89"/>
  <c r="F364" i="89"/>
  <c r="H364" i="89" s="1"/>
  <c r="C364" i="89"/>
  <c r="G360" i="89"/>
  <c r="H360" i="89" s="1"/>
  <c r="F360" i="89"/>
  <c r="C360" i="89"/>
  <c r="H359" i="89"/>
  <c r="G359" i="89"/>
  <c r="F359" i="89"/>
  <c r="C359" i="89"/>
  <c r="G358" i="89"/>
  <c r="F358" i="89"/>
  <c r="H358" i="89" s="1"/>
  <c r="C358" i="89"/>
  <c r="G357" i="89"/>
  <c r="H357" i="89" s="1"/>
  <c r="F357" i="89"/>
  <c r="C357" i="89"/>
  <c r="H356" i="89"/>
  <c r="G356" i="89"/>
  <c r="F356" i="89"/>
  <c r="C356" i="89"/>
  <c r="G355" i="89"/>
  <c r="F355" i="89"/>
  <c r="H355" i="89" s="1"/>
  <c r="C355" i="89"/>
  <c r="G354" i="89"/>
  <c r="H354" i="89" s="1"/>
  <c r="F354" i="89"/>
  <c r="C354" i="89"/>
  <c r="H353" i="89"/>
  <c r="G353" i="89"/>
  <c r="F353" i="89"/>
  <c r="C353" i="89"/>
  <c r="G352" i="89"/>
  <c r="F352" i="89"/>
  <c r="H352" i="89" s="1"/>
  <c r="C352" i="89"/>
  <c r="H351" i="89"/>
  <c r="F351" i="89"/>
  <c r="C351" i="89"/>
  <c r="H350" i="89"/>
  <c r="G350" i="89"/>
  <c r="F350" i="89"/>
  <c r="C350" i="89"/>
  <c r="G349" i="89"/>
  <c r="F349" i="89"/>
  <c r="H349" i="89" s="1"/>
  <c r="C349" i="89"/>
  <c r="G348" i="89"/>
  <c r="H348" i="89" s="1"/>
  <c r="F348" i="89"/>
  <c r="C348" i="89"/>
  <c r="H347" i="89"/>
  <c r="G347" i="89"/>
  <c r="F347" i="89"/>
  <c r="C347" i="89"/>
  <c r="G346" i="89"/>
  <c r="F346" i="89"/>
  <c r="H346" i="89" s="1"/>
  <c r="C346" i="89"/>
  <c r="G345" i="89"/>
  <c r="H345" i="89" s="1"/>
  <c r="F345" i="89"/>
  <c r="C345" i="89"/>
  <c r="H344" i="89"/>
  <c r="G344" i="89"/>
  <c r="F344" i="89"/>
  <c r="C344" i="89"/>
  <c r="G343" i="89"/>
  <c r="F343" i="89"/>
  <c r="H343" i="89" s="1"/>
  <c r="C343" i="89"/>
  <c r="G342" i="89"/>
  <c r="H342" i="89" s="1"/>
  <c r="F342" i="89"/>
  <c r="C342" i="89"/>
  <c r="H341" i="89"/>
  <c r="G341" i="89"/>
  <c r="F341" i="89"/>
  <c r="C341" i="89"/>
  <c r="G339" i="89"/>
  <c r="F339" i="89"/>
  <c r="H339" i="89" s="1"/>
  <c r="C339" i="89"/>
  <c r="H338" i="89"/>
  <c r="G338" i="89"/>
  <c r="F338" i="89"/>
  <c r="C338" i="89"/>
  <c r="G337" i="89"/>
  <c r="F337" i="89"/>
  <c r="H337" i="89" s="1"/>
  <c r="C337" i="89"/>
  <c r="G336" i="89"/>
  <c r="F336" i="89"/>
  <c r="H336" i="89" s="1"/>
  <c r="C336" i="89"/>
  <c r="H335" i="89"/>
  <c r="G335" i="89"/>
  <c r="F335" i="89"/>
  <c r="C335" i="89"/>
  <c r="G334" i="89"/>
  <c r="F334" i="89"/>
  <c r="H334" i="89" s="1"/>
  <c r="C334" i="89"/>
  <c r="G333" i="89"/>
  <c r="F333" i="89"/>
  <c r="H333" i="89" s="1"/>
  <c r="C333" i="89"/>
  <c r="H332" i="89"/>
  <c r="G332" i="89"/>
  <c r="F332" i="89"/>
  <c r="C332" i="89"/>
  <c r="G331" i="89"/>
  <c r="F331" i="89"/>
  <c r="H331" i="89" s="1"/>
  <c r="C331" i="89"/>
  <c r="F330" i="89"/>
  <c r="H330" i="89" s="1"/>
  <c r="C330" i="89"/>
  <c r="G329" i="89"/>
  <c r="H329" i="89" s="1"/>
  <c r="F329" i="89"/>
  <c r="C329" i="89"/>
  <c r="H328" i="89"/>
  <c r="G328" i="89"/>
  <c r="F328" i="89"/>
  <c r="C328" i="89"/>
  <c r="G327" i="89"/>
  <c r="F327" i="89"/>
  <c r="H327" i="89" s="1"/>
  <c r="C327" i="89"/>
  <c r="G326" i="89"/>
  <c r="H326" i="89" s="1"/>
  <c r="F326" i="89"/>
  <c r="C326" i="89"/>
  <c r="H325" i="89"/>
  <c r="G325" i="89"/>
  <c r="F325" i="89"/>
  <c r="C325" i="89"/>
  <c r="G324" i="89"/>
  <c r="F324" i="89"/>
  <c r="H324" i="89" s="1"/>
  <c r="C324" i="89"/>
  <c r="G323" i="89"/>
  <c r="H323" i="89" s="1"/>
  <c r="F323" i="89"/>
  <c r="C323" i="89"/>
  <c r="H322" i="89"/>
  <c r="G322" i="89"/>
  <c r="F322" i="89"/>
  <c r="C322" i="89"/>
  <c r="G321" i="89"/>
  <c r="F321" i="89"/>
  <c r="H321" i="89" s="1"/>
  <c r="C321" i="89"/>
  <c r="G320" i="89"/>
  <c r="H320" i="89" s="1"/>
  <c r="F320" i="89"/>
  <c r="C320" i="89"/>
  <c r="F318" i="89"/>
  <c r="C318" i="89"/>
  <c r="G317" i="89"/>
  <c r="F317" i="89"/>
  <c r="H317" i="89" s="1"/>
  <c r="C317" i="89"/>
  <c r="H316" i="89"/>
  <c r="G316" i="89"/>
  <c r="F316" i="89"/>
  <c r="C316" i="89"/>
  <c r="G315" i="89"/>
  <c r="F315" i="89"/>
  <c r="H315" i="89" s="1"/>
  <c r="C315" i="89"/>
  <c r="G314" i="89"/>
  <c r="F314" i="89"/>
  <c r="H314" i="89" s="1"/>
  <c r="C314" i="89"/>
  <c r="H313" i="89"/>
  <c r="G313" i="89"/>
  <c r="F313" i="89"/>
  <c r="C313" i="89"/>
  <c r="G312" i="89"/>
  <c r="F312" i="89"/>
  <c r="H312" i="89" s="1"/>
  <c r="C312" i="89"/>
  <c r="G311" i="89"/>
  <c r="F311" i="89"/>
  <c r="H311" i="89" s="1"/>
  <c r="C311" i="89"/>
  <c r="H310" i="89"/>
  <c r="G310" i="89"/>
  <c r="F310" i="89"/>
  <c r="C310" i="89"/>
  <c r="H309" i="89"/>
  <c r="F309" i="89"/>
  <c r="C309" i="89"/>
  <c r="G308" i="89"/>
  <c r="F308" i="89"/>
  <c r="H308" i="89" s="1"/>
  <c r="C308" i="89"/>
  <c r="G307" i="89"/>
  <c r="H307" i="89" s="1"/>
  <c r="F307" i="89"/>
  <c r="C307" i="89"/>
  <c r="H306" i="89"/>
  <c r="G306" i="89"/>
  <c r="F306" i="89"/>
  <c r="C306" i="89"/>
  <c r="G305" i="89"/>
  <c r="F305" i="89"/>
  <c r="H305" i="89" s="1"/>
  <c r="C305" i="89"/>
  <c r="G304" i="89"/>
  <c r="H304" i="89" s="1"/>
  <c r="F304" i="89"/>
  <c r="C304" i="89"/>
  <c r="H303" i="89"/>
  <c r="G303" i="89"/>
  <c r="F303" i="89"/>
  <c r="C303" i="89"/>
  <c r="G302" i="89"/>
  <c r="F302" i="89"/>
  <c r="H302" i="89" s="1"/>
  <c r="C302" i="89"/>
  <c r="G301" i="89"/>
  <c r="H301" i="89" s="1"/>
  <c r="F301" i="89"/>
  <c r="C301" i="89"/>
  <c r="H300" i="89"/>
  <c r="G300" i="89"/>
  <c r="F300" i="89"/>
  <c r="C300" i="89"/>
  <c r="G299" i="89"/>
  <c r="F299" i="89"/>
  <c r="H299" i="89" s="1"/>
  <c r="C299" i="89"/>
  <c r="H297" i="89"/>
  <c r="G297" i="89"/>
  <c r="G318" i="89" s="1"/>
  <c r="G296" i="89"/>
  <c r="H296" i="89" s="1"/>
  <c r="H295" i="89"/>
  <c r="G295" i="89"/>
  <c r="H294" i="89"/>
  <c r="G294" i="89"/>
  <c r="G293" i="89"/>
  <c r="H293" i="89" s="1"/>
  <c r="H292" i="89"/>
  <c r="G292" i="89"/>
  <c r="H291" i="89"/>
  <c r="G291" i="89"/>
  <c r="G290" i="89"/>
  <c r="H290" i="89" s="1"/>
  <c r="H289" i="89"/>
  <c r="G289" i="89"/>
  <c r="H288" i="89"/>
  <c r="G288" i="89"/>
  <c r="H286" i="89"/>
  <c r="H285" i="89"/>
  <c r="H284" i="89"/>
  <c r="H283" i="89"/>
  <c r="H282" i="89"/>
  <c r="H281" i="89"/>
  <c r="H280" i="89"/>
  <c r="H279" i="89"/>
  <c r="H278" i="89"/>
  <c r="H277" i="89"/>
  <c r="H276" i="89" s="1"/>
  <c r="H570" i="89" s="1"/>
  <c r="H275" i="89"/>
  <c r="H274" i="89"/>
  <c r="H273" i="89"/>
  <c r="H272" i="89"/>
  <c r="H271" i="89"/>
  <c r="H270" i="89"/>
  <c r="H269" i="89"/>
  <c r="H268" i="89"/>
  <c r="H267" i="89"/>
  <c r="H266" i="89"/>
  <c r="H265" i="89"/>
  <c r="H259" i="89"/>
  <c r="H258" i="89"/>
  <c r="H257" i="89"/>
  <c r="H256" i="89"/>
  <c r="H255" i="89"/>
  <c r="H254" i="89"/>
  <c r="H253" i="89"/>
  <c r="H252" i="89"/>
  <c r="H251" i="89"/>
  <c r="H249" i="89" s="1"/>
  <c r="H250" i="89"/>
  <c r="H248" i="89"/>
  <c r="H247" i="89"/>
  <c r="H246" i="89"/>
  <c r="H245" i="89"/>
  <c r="H244" i="89"/>
  <c r="H243" i="89"/>
  <c r="H242" i="89"/>
  <c r="H241" i="89"/>
  <c r="H240" i="89"/>
  <c r="H239" i="89"/>
  <c r="H238" i="89" s="1"/>
  <c r="H236" i="89"/>
  <c r="H235" i="89"/>
  <c r="H234" i="89"/>
  <c r="H233" i="89"/>
  <c r="H232" i="89"/>
  <c r="H231" i="89"/>
  <c r="H230" i="89"/>
  <c r="H229" i="89"/>
  <c r="H228" i="89"/>
  <c r="H227" i="89"/>
  <c r="H226" i="89" s="1"/>
  <c r="H225" i="89" s="1"/>
  <c r="H223" i="89"/>
  <c r="H222" i="89"/>
  <c r="H221" i="89"/>
  <c r="H220" i="89"/>
  <c r="H219" i="89"/>
  <c r="H218" i="89"/>
  <c r="H217" i="89"/>
  <c r="H216" i="89"/>
  <c r="H215" i="89"/>
  <c r="H213" i="89" s="1"/>
  <c r="H552" i="89" s="1"/>
  <c r="H214" i="89"/>
  <c r="H212" i="89"/>
  <c r="H211" i="89"/>
  <c r="H210" i="89"/>
  <c r="H209" i="89"/>
  <c r="H208" i="89"/>
  <c r="H207" i="89"/>
  <c r="H206" i="89"/>
  <c r="H205" i="89"/>
  <c r="H204" i="89"/>
  <c r="H203" i="89"/>
  <c r="H200" i="89"/>
  <c r="H199" i="89"/>
  <c r="H198" i="89"/>
  <c r="H197" i="89"/>
  <c r="H196" i="89"/>
  <c r="H195" i="89"/>
  <c r="H194" i="89"/>
  <c r="H193" i="89"/>
  <c r="H192" i="89"/>
  <c r="H191" i="89"/>
  <c r="H190" i="89" s="1"/>
  <c r="H189" i="89"/>
  <c r="H188" i="89"/>
  <c r="H187" i="89"/>
  <c r="H186" i="89"/>
  <c r="H185" i="89"/>
  <c r="H184" i="89"/>
  <c r="H183" i="89"/>
  <c r="H182" i="89"/>
  <c r="H181" i="89"/>
  <c r="H180" i="89"/>
  <c r="H179" i="89"/>
  <c r="H178" i="89" s="1"/>
  <c r="H177" i="89"/>
  <c r="H167" i="89"/>
  <c r="H166" i="89"/>
  <c r="H156" i="89" s="1"/>
  <c r="H155" i="89" s="1"/>
  <c r="G153" i="89"/>
  <c r="F153" i="89"/>
  <c r="H153" i="89" s="1"/>
  <c r="C153" i="89"/>
  <c r="H152" i="89"/>
  <c r="G152" i="89"/>
  <c r="F152" i="89"/>
  <c r="C152" i="89"/>
  <c r="G151" i="89"/>
  <c r="F151" i="89"/>
  <c r="H151" i="89" s="1"/>
  <c r="C151" i="89"/>
  <c r="G150" i="89"/>
  <c r="F150" i="89"/>
  <c r="H150" i="89" s="1"/>
  <c r="C150" i="89"/>
  <c r="H149" i="89"/>
  <c r="G149" i="89"/>
  <c r="F149" i="89"/>
  <c r="C149" i="89"/>
  <c r="G148" i="89"/>
  <c r="F148" i="89"/>
  <c r="H148" i="89" s="1"/>
  <c r="C148" i="89"/>
  <c r="G147" i="89"/>
  <c r="F147" i="89"/>
  <c r="H147" i="89" s="1"/>
  <c r="C147" i="89"/>
  <c r="H146" i="89"/>
  <c r="G146" i="89"/>
  <c r="F146" i="89"/>
  <c r="C146" i="89"/>
  <c r="G145" i="89"/>
  <c r="F145" i="89"/>
  <c r="H145" i="89" s="1"/>
  <c r="C145" i="89"/>
  <c r="F144" i="89"/>
  <c r="H144" i="89" s="1"/>
  <c r="C144" i="89"/>
  <c r="G143" i="89"/>
  <c r="H143" i="89" s="1"/>
  <c r="F143" i="89"/>
  <c r="C143" i="89"/>
  <c r="H142" i="89"/>
  <c r="G142" i="89"/>
  <c r="F142" i="89"/>
  <c r="C142" i="89"/>
  <c r="G141" i="89"/>
  <c r="F141" i="89"/>
  <c r="H141" i="89" s="1"/>
  <c r="C141" i="89"/>
  <c r="G140" i="89"/>
  <c r="H140" i="89" s="1"/>
  <c r="F140" i="89"/>
  <c r="C140" i="89"/>
  <c r="H139" i="89"/>
  <c r="G139" i="89"/>
  <c r="F139" i="89"/>
  <c r="C139" i="89"/>
  <c r="G138" i="89"/>
  <c r="F138" i="89"/>
  <c r="H138" i="89" s="1"/>
  <c r="C138" i="89"/>
  <c r="G137" i="89"/>
  <c r="H137" i="89" s="1"/>
  <c r="F137" i="89"/>
  <c r="C137" i="89"/>
  <c r="H136" i="89"/>
  <c r="G136" i="89"/>
  <c r="F136" i="89"/>
  <c r="C136" i="89"/>
  <c r="G135" i="89"/>
  <c r="F135" i="89"/>
  <c r="H135" i="89" s="1"/>
  <c r="C135" i="89"/>
  <c r="G134" i="89"/>
  <c r="H134" i="89" s="1"/>
  <c r="F134" i="89"/>
  <c r="C134" i="89"/>
  <c r="G132" i="89"/>
  <c r="F132" i="89"/>
  <c r="H132" i="89" s="1"/>
  <c r="C132" i="89"/>
  <c r="G131" i="89"/>
  <c r="F131" i="89"/>
  <c r="H131" i="89" s="1"/>
  <c r="C131" i="89"/>
  <c r="H130" i="89"/>
  <c r="G130" i="89"/>
  <c r="F130" i="89"/>
  <c r="C130" i="89"/>
  <c r="G129" i="89"/>
  <c r="F129" i="89"/>
  <c r="H129" i="89" s="1"/>
  <c r="C129" i="89"/>
  <c r="G128" i="89"/>
  <c r="F128" i="89"/>
  <c r="H128" i="89" s="1"/>
  <c r="C128" i="89"/>
  <c r="H127" i="89"/>
  <c r="G127" i="89"/>
  <c r="F127" i="89"/>
  <c r="C127" i="89"/>
  <c r="G126" i="89"/>
  <c r="F126" i="89"/>
  <c r="H126" i="89" s="1"/>
  <c r="C126" i="89"/>
  <c r="G125" i="89"/>
  <c r="F125" i="89"/>
  <c r="H125" i="89" s="1"/>
  <c r="C125" i="89"/>
  <c r="H124" i="89"/>
  <c r="G124" i="89"/>
  <c r="F124" i="89"/>
  <c r="C124" i="89"/>
  <c r="G123" i="89"/>
  <c r="F123" i="89"/>
  <c r="H123" i="89" s="1"/>
  <c r="C123" i="89"/>
  <c r="G122" i="89"/>
  <c r="F122" i="89"/>
  <c r="H122" i="89" s="1"/>
  <c r="C122" i="89"/>
  <c r="H121" i="89"/>
  <c r="G121" i="89"/>
  <c r="F121" i="89"/>
  <c r="C121" i="89"/>
  <c r="G120" i="89"/>
  <c r="F120" i="89"/>
  <c r="H120" i="89" s="1"/>
  <c r="C120" i="89"/>
  <c r="G119" i="89"/>
  <c r="F119" i="89"/>
  <c r="H119" i="89" s="1"/>
  <c r="C119" i="89"/>
  <c r="H118" i="89"/>
  <c r="G118" i="89"/>
  <c r="F118" i="89"/>
  <c r="C118" i="89"/>
  <c r="G117" i="89"/>
  <c r="F117" i="89"/>
  <c r="H117" i="89" s="1"/>
  <c r="C117" i="89"/>
  <c r="G116" i="89"/>
  <c r="F116" i="89"/>
  <c r="H116" i="89" s="1"/>
  <c r="C116" i="89"/>
  <c r="H115" i="89"/>
  <c r="G115" i="89"/>
  <c r="F115" i="89"/>
  <c r="C115" i="89"/>
  <c r="G114" i="89"/>
  <c r="F114" i="89"/>
  <c r="H114" i="89" s="1"/>
  <c r="C114" i="89"/>
  <c r="G113" i="89"/>
  <c r="F113" i="89"/>
  <c r="H113" i="89" s="1"/>
  <c r="C113" i="89"/>
  <c r="H109" i="89"/>
  <c r="G109" i="89"/>
  <c r="F109" i="89"/>
  <c r="C109" i="89"/>
  <c r="G108" i="89"/>
  <c r="F108" i="89"/>
  <c r="H108" i="89" s="1"/>
  <c r="C108" i="89"/>
  <c r="G107" i="89"/>
  <c r="F107" i="89"/>
  <c r="H107" i="89" s="1"/>
  <c r="C107" i="89"/>
  <c r="H106" i="89"/>
  <c r="G106" i="89"/>
  <c r="F106" i="89"/>
  <c r="C106" i="89"/>
  <c r="G105" i="89"/>
  <c r="F105" i="89"/>
  <c r="H105" i="89" s="1"/>
  <c r="C105" i="89"/>
  <c r="G104" i="89"/>
  <c r="F104" i="89"/>
  <c r="H104" i="89" s="1"/>
  <c r="C104" i="89"/>
  <c r="H103" i="89"/>
  <c r="G103" i="89"/>
  <c r="F103" i="89"/>
  <c r="C103" i="89"/>
  <c r="G102" i="89"/>
  <c r="F102" i="89"/>
  <c r="H102" i="89" s="1"/>
  <c r="C102" i="89"/>
  <c r="G101" i="89"/>
  <c r="F101" i="89"/>
  <c r="H101" i="89" s="1"/>
  <c r="C101" i="89"/>
  <c r="H100" i="89"/>
  <c r="F100" i="89"/>
  <c r="C100" i="89"/>
  <c r="G99" i="89"/>
  <c r="F99" i="89"/>
  <c r="H99" i="89" s="1"/>
  <c r="C99" i="89"/>
  <c r="G98" i="89"/>
  <c r="F98" i="89"/>
  <c r="H98" i="89" s="1"/>
  <c r="C98" i="89"/>
  <c r="H97" i="89"/>
  <c r="G97" i="89"/>
  <c r="F97" i="89"/>
  <c r="C97" i="89"/>
  <c r="G96" i="89"/>
  <c r="F96" i="89"/>
  <c r="H96" i="89" s="1"/>
  <c r="C96" i="89"/>
  <c r="G95" i="89"/>
  <c r="F95" i="89"/>
  <c r="H95" i="89" s="1"/>
  <c r="C95" i="89"/>
  <c r="H94" i="89"/>
  <c r="G94" i="89"/>
  <c r="F94" i="89"/>
  <c r="C94" i="89"/>
  <c r="G93" i="89"/>
  <c r="F93" i="89"/>
  <c r="H93" i="89" s="1"/>
  <c r="C93" i="89"/>
  <c r="G92" i="89"/>
  <c r="F92" i="89"/>
  <c r="H92" i="89" s="1"/>
  <c r="C92" i="89"/>
  <c r="H91" i="89"/>
  <c r="G91" i="89"/>
  <c r="F91" i="89"/>
  <c r="C91" i="89"/>
  <c r="G90" i="89"/>
  <c r="F90" i="89"/>
  <c r="H90" i="89" s="1"/>
  <c r="C90" i="89"/>
  <c r="H88" i="89"/>
  <c r="G88" i="89"/>
  <c r="F88" i="89"/>
  <c r="C88" i="89"/>
  <c r="G87" i="89"/>
  <c r="F87" i="89"/>
  <c r="H87" i="89" s="1"/>
  <c r="G86" i="89"/>
  <c r="F86" i="89"/>
  <c r="H86" i="89" s="1"/>
  <c r="C86" i="89"/>
  <c r="G85" i="89"/>
  <c r="F85" i="89"/>
  <c r="H85" i="89" s="1"/>
  <c r="C85" i="89"/>
  <c r="H84" i="89"/>
  <c r="G84" i="89"/>
  <c r="F84" i="89"/>
  <c r="C84" i="89"/>
  <c r="G83" i="89"/>
  <c r="F83" i="89"/>
  <c r="H83" i="89" s="1"/>
  <c r="C83" i="89"/>
  <c r="G82" i="89"/>
  <c r="F82" i="89"/>
  <c r="H82" i="89" s="1"/>
  <c r="C82" i="89"/>
  <c r="H81" i="89"/>
  <c r="G81" i="89"/>
  <c r="F81" i="89"/>
  <c r="C81" i="89"/>
  <c r="G80" i="89"/>
  <c r="F80" i="89"/>
  <c r="H80" i="89" s="1"/>
  <c r="C80" i="89"/>
  <c r="F79" i="89"/>
  <c r="H79" i="89" s="1"/>
  <c r="C79" i="89"/>
  <c r="G78" i="89"/>
  <c r="F78" i="89"/>
  <c r="H78" i="89" s="1"/>
  <c r="C78" i="89"/>
  <c r="H77" i="89"/>
  <c r="G77" i="89"/>
  <c r="F77" i="89"/>
  <c r="C77" i="89"/>
  <c r="G76" i="89"/>
  <c r="F76" i="89"/>
  <c r="H76" i="89" s="1"/>
  <c r="C76" i="89"/>
  <c r="G75" i="89"/>
  <c r="F75" i="89"/>
  <c r="H75" i="89" s="1"/>
  <c r="C75" i="89"/>
  <c r="H74" i="89"/>
  <c r="G74" i="89"/>
  <c r="F74" i="89"/>
  <c r="C74" i="89"/>
  <c r="G73" i="89"/>
  <c r="F73" i="89"/>
  <c r="H73" i="89" s="1"/>
  <c r="C73" i="89"/>
  <c r="G72" i="89"/>
  <c r="F72" i="89"/>
  <c r="H72" i="89" s="1"/>
  <c r="C72" i="89"/>
  <c r="H71" i="89"/>
  <c r="G71" i="89"/>
  <c r="F71" i="89"/>
  <c r="C71" i="89"/>
  <c r="G70" i="89"/>
  <c r="F70" i="89"/>
  <c r="H70" i="89" s="1"/>
  <c r="C70" i="89"/>
  <c r="G69" i="89"/>
  <c r="F69" i="89"/>
  <c r="H69" i="89" s="1"/>
  <c r="C69" i="89"/>
  <c r="G67" i="89"/>
  <c r="F67" i="89"/>
  <c r="H67" i="89" s="1"/>
  <c r="C67" i="89"/>
  <c r="G66" i="89"/>
  <c r="F66" i="89"/>
  <c r="H66" i="89" s="1"/>
  <c r="C66" i="89"/>
  <c r="H65" i="89"/>
  <c r="G65" i="89"/>
  <c r="F65" i="89"/>
  <c r="C65" i="89"/>
  <c r="G64" i="89"/>
  <c r="F64" i="89"/>
  <c r="H64" i="89" s="1"/>
  <c r="C64" i="89"/>
  <c r="G63" i="89"/>
  <c r="F63" i="89"/>
  <c r="H63" i="89" s="1"/>
  <c r="C63" i="89"/>
  <c r="H62" i="89"/>
  <c r="G62" i="89"/>
  <c r="F62" i="89"/>
  <c r="C62" i="89"/>
  <c r="G61" i="89"/>
  <c r="F61" i="89"/>
  <c r="H61" i="89" s="1"/>
  <c r="C61" i="89"/>
  <c r="G60" i="89"/>
  <c r="F60" i="89"/>
  <c r="H60" i="89" s="1"/>
  <c r="C60" i="89"/>
  <c r="H59" i="89"/>
  <c r="G59" i="89"/>
  <c r="F59" i="89"/>
  <c r="C59" i="89"/>
  <c r="F58" i="89"/>
  <c r="H58" i="89" s="1"/>
  <c r="C58" i="89"/>
  <c r="G57" i="89"/>
  <c r="F57" i="89"/>
  <c r="H57" i="89" s="1"/>
  <c r="C57" i="89"/>
  <c r="G56" i="89"/>
  <c r="F56" i="89"/>
  <c r="H56" i="89" s="1"/>
  <c r="C56" i="89"/>
  <c r="H55" i="89"/>
  <c r="G55" i="89"/>
  <c r="F55" i="89"/>
  <c r="C55" i="89"/>
  <c r="G54" i="89"/>
  <c r="F54" i="89"/>
  <c r="H54" i="89" s="1"/>
  <c r="C54" i="89"/>
  <c r="G53" i="89"/>
  <c r="F53" i="89"/>
  <c r="H53" i="89" s="1"/>
  <c r="C53" i="89"/>
  <c r="H52" i="89"/>
  <c r="G52" i="89"/>
  <c r="F52" i="89"/>
  <c r="C52" i="89"/>
  <c r="G51" i="89"/>
  <c r="F51" i="89"/>
  <c r="H51" i="89" s="1"/>
  <c r="C51" i="89"/>
  <c r="G50" i="89"/>
  <c r="F50" i="89"/>
  <c r="H50" i="89" s="1"/>
  <c r="C50" i="89"/>
  <c r="H49" i="89"/>
  <c r="G49" i="89"/>
  <c r="F49" i="89"/>
  <c r="C49" i="89"/>
  <c r="G48" i="89"/>
  <c r="F48" i="89"/>
  <c r="H48" i="89" s="1"/>
  <c r="C48" i="89"/>
  <c r="H46" i="89"/>
  <c r="G46" i="89"/>
  <c r="G45" i="89"/>
  <c r="H45" i="89" s="1"/>
  <c r="G44" i="89"/>
  <c r="H44" i="89" s="1"/>
  <c r="H43" i="89"/>
  <c r="G43" i="89"/>
  <c r="G42" i="89"/>
  <c r="H42" i="89" s="1"/>
  <c r="G41" i="89"/>
  <c r="H41" i="89" s="1"/>
  <c r="H40" i="89"/>
  <c r="G40" i="89"/>
  <c r="G39" i="89"/>
  <c r="H39" i="89" s="1"/>
  <c r="G38" i="89"/>
  <c r="H38" i="89" s="1"/>
  <c r="H37" i="89"/>
  <c r="G37" i="89"/>
  <c r="H35" i="89"/>
  <c r="H34" i="89"/>
  <c r="H33" i="89"/>
  <c r="H32" i="89"/>
  <c r="H31" i="89"/>
  <c r="H30" i="89"/>
  <c r="H29" i="89"/>
  <c r="H28" i="89"/>
  <c r="H27" i="89"/>
  <c r="H26" i="89"/>
  <c r="H25" i="89" s="1"/>
  <c r="H532" i="89" s="1"/>
  <c r="H24" i="89"/>
  <c r="H23" i="89"/>
  <c r="H22" i="89"/>
  <c r="H21" i="89"/>
  <c r="H20" i="89"/>
  <c r="H19" i="89"/>
  <c r="H18" i="89"/>
  <c r="H17" i="89"/>
  <c r="H14" i="89" s="1"/>
  <c r="H16" i="89"/>
  <c r="H15" i="89"/>
  <c r="H588" i="111"/>
  <c r="H587" i="111"/>
  <c r="H581" i="111"/>
  <c r="H580" i="111"/>
  <c r="H554" i="111"/>
  <c r="T22" i="108" s="1"/>
  <c r="H550" i="111"/>
  <c r="H549" i="111"/>
  <c r="H546" i="111"/>
  <c r="H545" i="111" s="1"/>
  <c r="H544" i="111"/>
  <c r="H543" i="111"/>
  <c r="H490" i="111"/>
  <c r="H489" i="111"/>
  <c r="H479" i="111"/>
  <c r="H465" i="111"/>
  <c r="H592" i="111" s="1"/>
  <c r="H464" i="111"/>
  <c r="H462" i="111"/>
  <c r="H461" i="111"/>
  <c r="H460" i="111"/>
  <c r="H459" i="111"/>
  <c r="H458" i="111"/>
  <c r="H457" i="111"/>
  <c r="H456" i="111"/>
  <c r="H455" i="111"/>
  <c r="G453" i="111"/>
  <c r="H453" i="111" s="1"/>
  <c r="H451" i="111"/>
  <c r="H450" i="111"/>
  <c r="H449" i="111"/>
  <c r="H448" i="111"/>
  <c r="H447" i="111"/>
  <c r="H446" i="111"/>
  <c r="H445" i="111"/>
  <c r="H444" i="111"/>
  <c r="H442" i="111"/>
  <c r="G442" i="111"/>
  <c r="G443" i="111" s="1"/>
  <c r="H443" i="111" s="1"/>
  <c r="H440" i="111"/>
  <c r="H439" i="111"/>
  <c r="H438" i="111"/>
  <c r="H437" i="111"/>
  <c r="H436" i="111"/>
  <c r="H435" i="111"/>
  <c r="H434" i="111"/>
  <c r="H433" i="111"/>
  <c r="H432" i="111"/>
  <c r="H431" i="111"/>
  <c r="H430" i="111" s="1"/>
  <c r="H428" i="111"/>
  <c r="H427" i="111"/>
  <c r="H426" i="111"/>
  <c r="H425" i="111"/>
  <c r="H424" i="111"/>
  <c r="H423" i="111"/>
  <c r="H422" i="111"/>
  <c r="H421" i="111"/>
  <c r="H420" i="111"/>
  <c r="H419" i="111"/>
  <c r="H418" i="111" s="1"/>
  <c r="H417" i="111"/>
  <c r="H416" i="111"/>
  <c r="H415" i="111"/>
  <c r="H414" i="111"/>
  <c r="H413" i="111"/>
  <c r="H412" i="111"/>
  <c r="H411" i="111"/>
  <c r="H410" i="111"/>
  <c r="H409" i="111"/>
  <c r="G408" i="111"/>
  <c r="G454" i="111" s="1"/>
  <c r="H454" i="111" s="1"/>
  <c r="G404" i="111"/>
  <c r="F404" i="111"/>
  <c r="H404" i="111" s="1"/>
  <c r="C404" i="111"/>
  <c r="G403" i="111"/>
  <c r="F403" i="111"/>
  <c r="H403" i="111" s="1"/>
  <c r="C403" i="111"/>
  <c r="H402" i="111"/>
  <c r="G402" i="111"/>
  <c r="F402" i="111"/>
  <c r="C402" i="111"/>
  <c r="G401" i="111"/>
  <c r="F401" i="111"/>
  <c r="H401" i="111" s="1"/>
  <c r="C401" i="111"/>
  <c r="G400" i="111"/>
  <c r="F400" i="111"/>
  <c r="H400" i="111" s="1"/>
  <c r="C400" i="111"/>
  <c r="H399" i="111"/>
  <c r="G399" i="111"/>
  <c r="F399" i="111"/>
  <c r="C399" i="111"/>
  <c r="G398" i="111"/>
  <c r="F398" i="111"/>
  <c r="H398" i="111" s="1"/>
  <c r="C398" i="111"/>
  <c r="G397" i="111"/>
  <c r="F397" i="111"/>
  <c r="H397" i="111" s="1"/>
  <c r="C397" i="111"/>
  <c r="H396" i="111"/>
  <c r="F396" i="111"/>
  <c r="C396" i="111"/>
  <c r="F395" i="111"/>
  <c r="H395" i="111" s="1"/>
  <c r="C395" i="111"/>
  <c r="H394" i="111"/>
  <c r="G394" i="111"/>
  <c r="F394" i="111"/>
  <c r="C394" i="111"/>
  <c r="G393" i="111"/>
  <c r="F393" i="111"/>
  <c r="H393" i="111" s="1"/>
  <c r="C393" i="111"/>
  <c r="G392" i="111"/>
  <c r="F392" i="111"/>
  <c r="H392" i="111" s="1"/>
  <c r="C392" i="111"/>
  <c r="H391" i="111"/>
  <c r="G391" i="111"/>
  <c r="F391" i="111"/>
  <c r="C391" i="111"/>
  <c r="G390" i="111"/>
  <c r="F390" i="111"/>
  <c r="H390" i="111" s="1"/>
  <c r="C390" i="111"/>
  <c r="G389" i="111"/>
  <c r="F389" i="111"/>
  <c r="H389" i="111" s="1"/>
  <c r="C389" i="111"/>
  <c r="H388" i="111"/>
  <c r="G388" i="111"/>
  <c r="F388" i="111"/>
  <c r="C388" i="111"/>
  <c r="G387" i="111"/>
  <c r="F387" i="111"/>
  <c r="H387" i="111" s="1"/>
  <c r="C387" i="111"/>
  <c r="G386" i="111"/>
  <c r="F386" i="111"/>
  <c r="H386" i="111" s="1"/>
  <c r="C386" i="111"/>
  <c r="H385" i="111"/>
  <c r="G385" i="111"/>
  <c r="F385" i="111"/>
  <c r="C385" i="111"/>
  <c r="G383" i="111"/>
  <c r="F383" i="111"/>
  <c r="H383" i="111" s="1"/>
  <c r="C383" i="111"/>
  <c r="G382" i="111"/>
  <c r="F382" i="111"/>
  <c r="H382" i="111" s="1"/>
  <c r="C382" i="111"/>
  <c r="H381" i="111"/>
  <c r="G381" i="111"/>
  <c r="F381" i="111"/>
  <c r="C381" i="111"/>
  <c r="G380" i="111"/>
  <c r="F380" i="111"/>
  <c r="H380" i="111" s="1"/>
  <c r="C380" i="111"/>
  <c r="G379" i="111"/>
  <c r="F379" i="111"/>
  <c r="H379" i="111" s="1"/>
  <c r="C379" i="111"/>
  <c r="H378" i="111"/>
  <c r="G378" i="111"/>
  <c r="F378" i="111"/>
  <c r="C378" i="111"/>
  <c r="G377" i="111"/>
  <c r="F377" i="111"/>
  <c r="H377" i="111" s="1"/>
  <c r="C377" i="111"/>
  <c r="G376" i="111"/>
  <c r="F376" i="111"/>
  <c r="H376" i="111" s="1"/>
  <c r="C376" i="111"/>
  <c r="H375" i="111"/>
  <c r="G375" i="111"/>
  <c r="F375" i="111"/>
  <c r="C375" i="111"/>
  <c r="G374" i="111"/>
  <c r="F374" i="111"/>
  <c r="H374" i="111" s="1"/>
  <c r="C374" i="111"/>
  <c r="G373" i="111"/>
  <c r="F373" i="111"/>
  <c r="H373" i="111" s="1"/>
  <c r="C373" i="111"/>
  <c r="H372" i="111"/>
  <c r="G372" i="111"/>
  <c r="F372" i="111"/>
  <c r="C372" i="111"/>
  <c r="G371" i="111"/>
  <c r="F371" i="111"/>
  <c r="H371" i="111" s="1"/>
  <c r="C371" i="111"/>
  <c r="G370" i="111"/>
  <c r="F370" i="111"/>
  <c r="H370" i="111" s="1"/>
  <c r="C370" i="111"/>
  <c r="H369" i="111"/>
  <c r="G369" i="111"/>
  <c r="F369" i="111"/>
  <c r="C369" i="111"/>
  <c r="G368" i="111"/>
  <c r="F368" i="111"/>
  <c r="H368" i="111" s="1"/>
  <c r="C368" i="111"/>
  <c r="G367" i="111"/>
  <c r="F367" i="111"/>
  <c r="H367" i="111" s="1"/>
  <c r="C367" i="111"/>
  <c r="H366" i="111"/>
  <c r="G366" i="111"/>
  <c r="F366" i="111"/>
  <c r="C366" i="111"/>
  <c r="G365" i="111"/>
  <c r="F365" i="111"/>
  <c r="H365" i="111" s="1"/>
  <c r="C365" i="111"/>
  <c r="G364" i="111"/>
  <c r="F364" i="111"/>
  <c r="H364" i="111" s="1"/>
  <c r="C364" i="111"/>
  <c r="G360" i="111"/>
  <c r="F360" i="111"/>
  <c r="H360" i="111" s="1"/>
  <c r="C360" i="111"/>
  <c r="G359" i="111"/>
  <c r="F359" i="111"/>
  <c r="H359" i="111" s="1"/>
  <c r="C359" i="111"/>
  <c r="H358" i="111"/>
  <c r="G358" i="111"/>
  <c r="F358" i="111"/>
  <c r="C358" i="111"/>
  <c r="G357" i="111"/>
  <c r="F357" i="111"/>
  <c r="H357" i="111" s="1"/>
  <c r="C357" i="111"/>
  <c r="G356" i="111"/>
  <c r="F356" i="111"/>
  <c r="H356" i="111" s="1"/>
  <c r="C356" i="111"/>
  <c r="H355" i="111"/>
  <c r="G355" i="111"/>
  <c r="F355" i="111"/>
  <c r="C355" i="111"/>
  <c r="G354" i="111"/>
  <c r="F354" i="111"/>
  <c r="H354" i="111" s="1"/>
  <c r="C354" i="111"/>
  <c r="G353" i="111"/>
  <c r="F353" i="111"/>
  <c r="H353" i="111" s="1"/>
  <c r="C353" i="111"/>
  <c r="H352" i="111"/>
  <c r="F352" i="111"/>
  <c r="C352" i="111"/>
  <c r="F351" i="111"/>
  <c r="H351" i="111" s="1"/>
  <c r="C351" i="111"/>
  <c r="G350" i="111"/>
  <c r="F350" i="111"/>
  <c r="H350" i="111" s="1"/>
  <c r="C350" i="111"/>
  <c r="H349" i="111"/>
  <c r="G349" i="111"/>
  <c r="F349" i="111"/>
  <c r="C349" i="111"/>
  <c r="G348" i="111"/>
  <c r="F348" i="111"/>
  <c r="H348" i="111" s="1"/>
  <c r="C348" i="111"/>
  <c r="G347" i="111"/>
  <c r="F347" i="111"/>
  <c r="H347" i="111" s="1"/>
  <c r="C347" i="111"/>
  <c r="H346" i="111"/>
  <c r="G346" i="111"/>
  <c r="F346" i="111"/>
  <c r="C346" i="111"/>
  <c r="G345" i="111"/>
  <c r="F345" i="111"/>
  <c r="H345" i="111" s="1"/>
  <c r="C345" i="111"/>
  <c r="G344" i="111"/>
  <c r="F344" i="111"/>
  <c r="H344" i="111" s="1"/>
  <c r="C344" i="111"/>
  <c r="H343" i="111"/>
  <c r="G343" i="111"/>
  <c r="F343" i="111"/>
  <c r="C343" i="111"/>
  <c r="G342" i="111"/>
  <c r="F342" i="111"/>
  <c r="H342" i="111" s="1"/>
  <c r="C342" i="111"/>
  <c r="G341" i="111"/>
  <c r="F341" i="111"/>
  <c r="H341" i="111" s="1"/>
  <c r="C341" i="111"/>
  <c r="H339" i="111"/>
  <c r="G339" i="111"/>
  <c r="F339" i="111"/>
  <c r="C339" i="111"/>
  <c r="G338" i="111"/>
  <c r="F338" i="111"/>
  <c r="H338" i="111" s="1"/>
  <c r="C338" i="111"/>
  <c r="G337" i="111"/>
  <c r="H337" i="111" s="1"/>
  <c r="F337" i="111"/>
  <c r="C337" i="111"/>
  <c r="H336" i="111"/>
  <c r="G336" i="111"/>
  <c r="F336" i="111"/>
  <c r="C336" i="111"/>
  <c r="G335" i="111"/>
  <c r="F335" i="111"/>
  <c r="H335" i="111" s="1"/>
  <c r="C335" i="111"/>
  <c r="G334" i="111"/>
  <c r="H334" i="111" s="1"/>
  <c r="F334" i="111"/>
  <c r="C334" i="111"/>
  <c r="H333" i="111"/>
  <c r="G333" i="111"/>
  <c r="F333" i="111"/>
  <c r="C333" i="111"/>
  <c r="G332" i="111"/>
  <c r="F332" i="111"/>
  <c r="H332" i="111" s="1"/>
  <c r="C332" i="111"/>
  <c r="F331" i="111"/>
  <c r="H331" i="111" s="1"/>
  <c r="C331" i="111"/>
  <c r="H330" i="111"/>
  <c r="F330" i="111"/>
  <c r="C330" i="111"/>
  <c r="G329" i="111"/>
  <c r="F329" i="111"/>
  <c r="H329" i="111" s="1"/>
  <c r="C329" i="111"/>
  <c r="H328" i="111"/>
  <c r="G328" i="111"/>
  <c r="F328" i="111"/>
  <c r="C328" i="111"/>
  <c r="G327" i="111"/>
  <c r="F327" i="111"/>
  <c r="H327" i="111" s="1"/>
  <c r="C327" i="111"/>
  <c r="G326" i="111"/>
  <c r="F326" i="111"/>
  <c r="H326" i="111" s="1"/>
  <c r="C326" i="111"/>
  <c r="H325" i="111"/>
  <c r="G325" i="111"/>
  <c r="F325" i="111"/>
  <c r="C325" i="111"/>
  <c r="G324" i="111"/>
  <c r="F324" i="111"/>
  <c r="H324" i="111" s="1"/>
  <c r="C324" i="111"/>
  <c r="G323" i="111"/>
  <c r="F323" i="111"/>
  <c r="H323" i="111" s="1"/>
  <c r="C323" i="111"/>
  <c r="H322" i="111"/>
  <c r="G322" i="111"/>
  <c r="F322" i="111"/>
  <c r="C322" i="111"/>
  <c r="G321" i="111"/>
  <c r="F321" i="111"/>
  <c r="H321" i="111" s="1"/>
  <c r="C321" i="111"/>
  <c r="G320" i="111"/>
  <c r="F320" i="111"/>
  <c r="H320" i="111" s="1"/>
  <c r="C320" i="111"/>
  <c r="F318" i="111"/>
  <c r="C318" i="111"/>
  <c r="H317" i="111"/>
  <c r="G317" i="111"/>
  <c r="F317" i="111"/>
  <c r="C317" i="111"/>
  <c r="G316" i="111"/>
  <c r="F316" i="111"/>
  <c r="H316" i="111" s="1"/>
  <c r="C316" i="111"/>
  <c r="G315" i="111"/>
  <c r="F315" i="111"/>
  <c r="H315" i="111" s="1"/>
  <c r="C315" i="111"/>
  <c r="H314" i="111"/>
  <c r="G314" i="111"/>
  <c r="F314" i="111"/>
  <c r="C314" i="111"/>
  <c r="G313" i="111"/>
  <c r="F313" i="111"/>
  <c r="H313" i="111" s="1"/>
  <c r="C313" i="111"/>
  <c r="G312" i="111"/>
  <c r="F312" i="111"/>
  <c r="H312" i="111" s="1"/>
  <c r="C312" i="111"/>
  <c r="H311" i="111"/>
  <c r="G311" i="111"/>
  <c r="F311" i="111"/>
  <c r="C311" i="111"/>
  <c r="H310" i="111"/>
  <c r="F310" i="111"/>
  <c r="C310" i="111"/>
  <c r="H309" i="111"/>
  <c r="F309" i="111"/>
  <c r="C309" i="111"/>
  <c r="G308" i="111"/>
  <c r="F308" i="111"/>
  <c r="H308" i="111" s="1"/>
  <c r="C308" i="111"/>
  <c r="G307" i="111"/>
  <c r="F307" i="111"/>
  <c r="H307" i="111" s="1"/>
  <c r="C307" i="111"/>
  <c r="H306" i="111"/>
  <c r="G306" i="111"/>
  <c r="F306" i="111"/>
  <c r="C306" i="111"/>
  <c r="G305" i="111"/>
  <c r="F305" i="111"/>
  <c r="H305" i="111" s="1"/>
  <c r="C305" i="111"/>
  <c r="G304" i="111"/>
  <c r="F304" i="111"/>
  <c r="H304" i="111" s="1"/>
  <c r="C304" i="111"/>
  <c r="H303" i="111"/>
  <c r="G303" i="111"/>
  <c r="F303" i="111"/>
  <c r="C303" i="111"/>
  <c r="G302" i="111"/>
  <c r="F302" i="111"/>
  <c r="H302" i="111" s="1"/>
  <c r="C302" i="111"/>
  <c r="G301" i="111"/>
  <c r="F301" i="111"/>
  <c r="H301" i="111" s="1"/>
  <c r="C301" i="111"/>
  <c r="H300" i="111"/>
  <c r="G300" i="111"/>
  <c r="F300" i="111"/>
  <c r="C300" i="111"/>
  <c r="G299" i="111"/>
  <c r="F299" i="111"/>
  <c r="H299" i="111" s="1"/>
  <c r="C299" i="111"/>
  <c r="G297" i="111"/>
  <c r="G318" i="111" s="1"/>
  <c r="G296" i="111"/>
  <c r="H296" i="111" s="1"/>
  <c r="H295" i="111"/>
  <c r="G295" i="111"/>
  <c r="G294" i="111"/>
  <c r="H294" i="111" s="1"/>
  <c r="G293" i="111"/>
  <c r="H293" i="111" s="1"/>
  <c r="H292" i="111"/>
  <c r="G292" i="111"/>
  <c r="G291" i="111"/>
  <c r="H291" i="111" s="1"/>
  <c r="G290" i="111"/>
  <c r="H290" i="111" s="1"/>
  <c r="H289" i="111"/>
  <c r="G289" i="111"/>
  <c r="G288" i="111"/>
  <c r="H288" i="111" s="1"/>
  <c r="H286" i="111"/>
  <c r="H285" i="111"/>
  <c r="H284" i="111"/>
  <c r="H283" i="111"/>
  <c r="H282" i="111"/>
  <c r="H281" i="111"/>
  <c r="H280" i="111"/>
  <c r="H276" i="111" s="1"/>
  <c r="H569" i="111" s="1"/>
  <c r="H279" i="111"/>
  <c r="H278" i="111"/>
  <c r="H277" i="111"/>
  <c r="H275" i="111"/>
  <c r="H274" i="111"/>
  <c r="H273" i="111"/>
  <c r="H272" i="111"/>
  <c r="H271" i="111"/>
  <c r="H270" i="111"/>
  <c r="H269" i="111"/>
  <c r="H268" i="111"/>
  <c r="H267" i="111"/>
  <c r="H266" i="111"/>
  <c r="H265" i="111" s="1"/>
  <c r="H259" i="111"/>
  <c r="H258" i="111"/>
  <c r="H257" i="111"/>
  <c r="H256" i="111"/>
  <c r="H255" i="111"/>
  <c r="H254" i="111"/>
  <c r="H253" i="111"/>
  <c r="H252" i="111"/>
  <c r="H251" i="111"/>
  <c r="H250" i="111"/>
  <c r="H249" i="111" s="1"/>
  <c r="H248" i="111"/>
  <c r="H247" i="111"/>
  <c r="H246" i="111"/>
  <c r="H245" i="111"/>
  <c r="H244" i="111"/>
  <c r="H243" i="111"/>
  <c r="H242" i="111"/>
  <c r="H238" i="111" s="1"/>
  <c r="H237" i="111" s="1"/>
  <c r="H241" i="111"/>
  <c r="H240" i="111"/>
  <c r="H239" i="111"/>
  <c r="H236" i="111"/>
  <c r="H235" i="111"/>
  <c r="H234" i="111"/>
  <c r="H233" i="111"/>
  <c r="H232" i="111"/>
  <c r="H231" i="111"/>
  <c r="H230" i="111"/>
  <c r="H226" i="111" s="1"/>
  <c r="H225" i="111" s="1"/>
  <c r="H229" i="111"/>
  <c r="H228" i="111"/>
  <c r="H227" i="111"/>
  <c r="H223" i="111"/>
  <c r="H222" i="111"/>
  <c r="H221" i="111"/>
  <c r="H220" i="111"/>
  <c r="H219" i="111"/>
  <c r="H218" i="111"/>
  <c r="H217" i="111"/>
  <c r="H216" i="111"/>
  <c r="H215" i="111"/>
  <c r="H214" i="111"/>
  <c r="H213" i="111" s="1"/>
  <c r="H551" i="111" s="1"/>
  <c r="H212" i="111"/>
  <c r="H211" i="111"/>
  <c r="H210" i="111"/>
  <c r="H209" i="111"/>
  <c r="H208" i="111"/>
  <c r="H207" i="111"/>
  <c r="H206" i="111"/>
  <c r="H202" i="111" s="1"/>
  <c r="H205" i="111"/>
  <c r="H204" i="111"/>
  <c r="H203" i="111"/>
  <c r="H200" i="111"/>
  <c r="H199" i="111"/>
  <c r="H198" i="111"/>
  <c r="H197" i="111"/>
  <c r="H196" i="111"/>
  <c r="H195" i="111"/>
  <c r="H194" i="111"/>
  <c r="H190" i="111" s="1"/>
  <c r="H193" i="111"/>
  <c r="H192" i="111"/>
  <c r="H191" i="111"/>
  <c r="H189" i="111"/>
  <c r="H188" i="111"/>
  <c r="H187" i="111"/>
  <c r="H186" i="111"/>
  <c r="H185" i="111"/>
  <c r="H184" i="111"/>
  <c r="H183" i="111"/>
  <c r="H182" i="111"/>
  <c r="H181" i="111"/>
  <c r="H180" i="111"/>
  <c r="H179" i="111" s="1"/>
  <c r="H178" i="111" s="1"/>
  <c r="H177" i="111"/>
  <c r="H167" i="111"/>
  <c r="H166" i="111"/>
  <c r="H156" i="111" s="1"/>
  <c r="H155" i="111" s="1"/>
  <c r="G153" i="111"/>
  <c r="F153" i="111"/>
  <c r="H153" i="111" s="1"/>
  <c r="C153" i="111"/>
  <c r="G152" i="111"/>
  <c r="H152" i="111" s="1"/>
  <c r="F152" i="111"/>
  <c r="C152" i="111"/>
  <c r="H151" i="111"/>
  <c r="G151" i="111"/>
  <c r="F151" i="111"/>
  <c r="C151" i="111"/>
  <c r="G150" i="111"/>
  <c r="F150" i="111"/>
  <c r="H150" i="111" s="1"/>
  <c r="C150" i="111"/>
  <c r="G149" i="111"/>
  <c r="H149" i="111" s="1"/>
  <c r="F149" i="111"/>
  <c r="C149" i="111"/>
  <c r="H148" i="111"/>
  <c r="G148" i="111"/>
  <c r="F148" i="111"/>
  <c r="C148" i="111"/>
  <c r="G147" i="111"/>
  <c r="F147" i="111"/>
  <c r="H147" i="111" s="1"/>
  <c r="C147" i="111"/>
  <c r="G146" i="111"/>
  <c r="H146" i="111" s="1"/>
  <c r="F146" i="111"/>
  <c r="C146" i="111"/>
  <c r="H145" i="111"/>
  <c r="G145" i="111"/>
  <c r="F145" i="111"/>
  <c r="C145" i="111"/>
  <c r="F144" i="111"/>
  <c r="H144" i="111" s="1"/>
  <c r="C144" i="111"/>
  <c r="H143" i="111"/>
  <c r="F143" i="111"/>
  <c r="C143" i="111"/>
  <c r="F142" i="111"/>
  <c r="H142" i="111" s="1"/>
  <c r="C142" i="111"/>
  <c r="H141" i="111"/>
  <c r="F141" i="111"/>
  <c r="C141" i="111"/>
  <c r="F140" i="111"/>
  <c r="H140" i="111" s="1"/>
  <c r="C140" i="111"/>
  <c r="H139" i="111"/>
  <c r="F139" i="111"/>
  <c r="C139" i="111"/>
  <c r="F138" i="111"/>
  <c r="H138" i="111" s="1"/>
  <c r="C138" i="111"/>
  <c r="H137" i="111"/>
  <c r="F137" i="111"/>
  <c r="C137" i="111"/>
  <c r="F136" i="111"/>
  <c r="H136" i="111" s="1"/>
  <c r="C136" i="111"/>
  <c r="H135" i="111"/>
  <c r="F135" i="111"/>
  <c r="C135" i="111"/>
  <c r="G134" i="111"/>
  <c r="F134" i="111"/>
  <c r="H134" i="111" s="1"/>
  <c r="C134" i="111"/>
  <c r="G132" i="111"/>
  <c r="F132" i="111"/>
  <c r="H132" i="111" s="1"/>
  <c r="C132" i="111"/>
  <c r="G131" i="111"/>
  <c r="F131" i="111"/>
  <c r="H131" i="111" s="1"/>
  <c r="C131" i="111"/>
  <c r="H130" i="111"/>
  <c r="G130" i="111"/>
  <c r="F130" i="111"/>
  <c r="C130" i="111"/>
  <c r="G129" i="111"/>
  <c r="F129" i="111"/>
  <c r="H129" i="111" s="1"/>
  <c r="C129" i="111"/>
  <c r="G128" i="111"/>
  <c r="F128" i="111"/>
  <c r="H128" i="111" s="1"/>
  <c r="C128" i="111"/>
  <c r="H127" i="111"/>
  <c r="G127" i="111"/>
  <c r="F127" i="111"/>
  <c r="C127" i="111"/>
  <c r="G126" i="111"/>
  <c r="F126" i="111"/>
  <c r="H126" i="111" s="1"/>
  <c r="C126" i="111"/>
  <c r="G125" i="111"/>
  <c r="F125" i="111"/>
  <c r="H125" i="111" s="1"/>
  <c r="C125" i="111"/>
  <c r="H124" i="111"/>
  <c r="G124" i="111"/>
  <c r="F124" i="111"/>
  <c r="C124" i="111"/>
  <c r="G123" i="111"/>
  <c r="F123" i="111"/>
  <c r="H123" i="111" s="1"/>
  <c r="C123" i="111"/>
  <c r="G122" i="111"/>
  <c r="F122" i="111"/>
  <c r="H122" i="111" s="1"/>
  <c r="C122" i="111"/>
  <c r="H121" i="111"/>
  <c r="G121" i="111"/>
  <c r="F121" i="111"/>
  <c r="C121" i="111"/>
  <c r="G120" i="111"/>
  <c r="F120" i="111"/>
  <c r="H120" i="111" s="1"/>
  <c r="C120" i="111"/>
  <c r="G119" i="111"/>
  <c r="F119" i="111"/>
  <c r="H119" i="111" s="1"/>
  <c r="C119" i="111"/>
  <c r="H118" i="111"/>
  <c r="G118" i="111"/>
  <c r="F118" i="111"/>
  <c r="C118" i="111"/>
  <c r="G117" i="111"/>
  <c r="F117" i="111"/>
  <c r="H117" i="111" s="1"/>
  <c r="C117" i="111"/>
  <c r="G116" i="111"/>
  <c r="F116" i="111"/>
  <c r="H116" i="111" s="1"/>
  <c r="C116" i="111"/>
  <c r="H115" i="111"/>
  <c r="G115" i="111"/>
  <c r="F115" i="111"/>
  <c r="C115" i="111"/>
  <c r="G114" i="111"/>
  <c r="F114" i="111"/>
  <c r="H114" i="111" s="1"/>
  <c r="C114" i="111"/>
  <c r="G113" i="111"/>
  <c r="F113" i="111"/>
  <c r="H113" i="111" s="1"/>
  <c r="C113" i="111"/>
  <c r="G109" i="111"/>
  <c r="F109" i="111"/>
  <c r="C109" i="111"/>
  <c r="H108" i="111"/>
  <c r="G108" i="111"/>
  <c r="F108" i="111"/>
  <c r="C108" i="111"/>
  <c r="G107" i="111"/>
  <c r="F107" i="111"/>
  <c r="H107" i="111" s="1"/>
  <c r="C107" i="111"/>
  <c r="G106" i="111"/>
  <c r="F106" i="111"/>
  <c r="C106" i="111"/>
  <c r="H105" i="111"/>
  <c r="G105" i="111"/>
  <c r="F105" i="111"/>
  <c r="C105" i="111"/>
  <c r="G104" i="111"/>
  <c r="F104" i="111"/>
  <c r="H104" i="111" s="1"/>
  <c r="C104" i="111"/>
  <c r="G103" i="111"/>
  <c r="F103" i="111"/>
  <c r="C103" i="111"/>
  <c r="H102" i="111"/>
  <c r="G102" i="111"/>
  <c r="F102" i="111"/>
  <c r="C102" i="111"/>
  <c r="G101" i="111"/>
  <c r="F101" i="111"/>
  <c r="H101" i="111" s="1"/>
  <c r="C101" i="111"/>
  <c r="H100" i="111"/>
  <c r="F100" i="111"/>
  <c r="C100" i="111"/>
  <c r="H99" i="111"/>
  <c r="F99" i="111"/>
  <c r="C99" i="111"/>
  <c r="F98" i="111"/>
  <c r="H98" i="111" s="1"/>
  <c r="C98" i="111"/>
  <c r="F97" i="111"/>
  <c r="C97" i="111"/>
  <c r="H96" i="111"/>
  <c r="F96" i="111"/>
  <c r="C96" i="111"/>
  <c r="F95" i="111"/>
  <c r="H95" i="111" s="1"/>
  <c r="C95" i="111"/>
  <c r="F94" i="111"/>
  <c r="C94" i="111"/>
  <c r="H93" i="111"/>
  <c r="F93" i="111"/>
  <c r="C93" i="111"/>
  <c r="F92" i="111"/>
  <c r="H92" i="111" s="1"/>
  <c r="C92" i="111"/>
  <c r="H91" i="111"/>
  <c r="F91" i="111"/>
  <c r="C91" i="111"/>
  <c r="H90" i="111"/>
  <c r="G90" i="111"/>
  <c r="H109" i="111" s="1"/>
  <c r="F90" i="111"/>
  <c r="C90" i="111"/>
  <c r="H88" i="111"/>
  <c r="G88" i="111"/>
  <c r="F88" i="111"/>
  <c r="C88" i="111"/>
  <c r="G87" i="111"/>
  <c r="F87" i="111"/>
  <c r="H87" i="111" s="1"/>
  <c r="H86" i="111"/>
  <c r="G86" i="111"/>
  <c r="F86" i="111"/>
  <c r="C86" i="111"/>
  <c r="G85" i="111"/>
  <c r="F85" i="111"/>
  <c r="H85" i="111" s="1"/>
  <c r="C85" i="111"/>
  <c r="G84" i="111"/>
  <c r="H84" i="111" s="1"/>
  <c r="F84" i="111"/>
  <c r="C84" i="111"/>
  <c r="H83" i="111"/>
  <c r="G83" i="111"/>
  <c r="F83" i="111"/>
  <c r="C83" i="111"/>
  <c r="G82" i="111"/>
  <c r="F82" i="111"/>
  <c r="H82" i="111" s="1"/>
  <c r="C82" i="111"/>
  <c r="G81" i="111"/>
  <c r="H81" i="111" s="1"/>
  <c r="F81" i="111"/>
  <c r="C81" i="111"/>
  <c r="H80" i="111"/>
  <c r="G80" i="111"/>
  <c r="F80" i="111"/>
  <c r="C80" i="111"/>
  <c r="F79" i="111"/>
  <c r="H79" i="111" s="1"/>
  <c r="C79" i="111"/>
  <c r="H78" i="111"/>
  <c r="F78" i="111"/>
  <c r="C78" i="111"/>
  <c r="F77" i="111"/>
  <c r="H77" i="111" s="1"/>
  <c r="C77" i="111"/>
  <c r="H76" i="111"/>
  <c r="F76" i="111"/>
  <c r="C76" i="111"/>
  <c r="F75" i="111"/>
  <c r="H75" i="111" s="1"/>
  <c r="C75" i="111"/>
  <c r="H74" i="111"/>
  <c r="F74" i="111"/>
  <c r="C74" i="111"/>
  <c r="F73" i="111"/>
  <c r="H73" i="111" s="1"/>
  <c r="C73" i="111"/>
  <c r="H72" i="111"/>
  <c r="F72" i="111"/>
  <c r="C72" i="111"/>
  <c r="F71" i="111"/>
  <c r="H71" i="111" s="1"/>
  <c r="C71" i="111"/>
  <c r="H70" i="111"/>
  <c r="F70" i="111"/>
  <c r="C70" i="111"/>
  <c r="G69" i="111"/>
  <c r="F69" i="111"/>
  <c r="H69" i="111" s="1"/>
  <c r="C69" i="111"/>
  <c r="G67" i="111"/>
  <c r="F67" i="111"/>
  <c r="H67" i="111" s="1"/>
  <c r="C67" i="111"/>
  <c r="G66" i="111"/>
  <c r="F66" i="111"/>
  <c r="H66" i="111" s="1"/>
  <c r="C66" i="111"/>
  <c r="H65" i="111"/>
  <c r="G65" i="111"/>
  <c r="F65" i="111"/>
  <c r="C65" i="111"/>
  <c r="G64" i="111"/>
  <c r="F64" i="111"/>
  <c r="H64" i="111" s="1"/>
  <c r="C64" i="111"/>
  <c r="G63" i="111"/>
  <c r="F63" i="111"/>
  <c r="H63" i="111" s="1"/>
  <c r="C63" i="111"/>
  <c r="H62" i="111"/>
  <c r="G62" i="111"/>
  <c r="F62" i="111"/>
  <c r="C62" i="111"/>
  <c r="G61" i="111"/>
  <c r="F61" i="111"/>
  <c r="H61" i="111" s="1"/>
  <c r="C61" i="111"/>
  <c r="G60" i="111"/>
  <c r="F60" i="111"/>
  <c r="H60" i="111" s="1"/>
  <c r="C60" i="111"/>
  <c r="H59" i="111"/>
  <c r="G59" i="111"/>
  <c r="F59" i="111"/>
  <c r="C59" i="111"/>
  <c r="H58" i="111"/>
  <c r="F58" i="111"/>
  <c r="C58" i="111"/>
  <c r="H57" i="111"/>
  <c r="F57" i="111"/>
  <c r="C57" i="111"/>
  <c r="H56" i="111"/>
  <c r="F56" i="111"/>
  <c r="C56" i="111"/>
  <c r="H55" i="111"/>
  <c r="F55" i="111"/>
  <c r="C55" i="111"/>
  <c r="H54" i="111"/>
  <c r="F54" i="111"/>
  <c r="C54" i="111"/>
  <c r="H53" i="111"/>
  <c r="F53" i="111"/>
  <c r="C53" i="111"/>
  <c r="H52" i="111"/>
  <c r="F52" i="111"/>
  <c r="C52" i="111"/>
  <c r="H51" i="111"/>
  <c r="F51" i="111"/>
  <c r="C51" i="111"/>
  <c r="H50" i="111"/>
  <c r="F50" i="111"/>
  <c r="C50" i="111"/>
  <c r="H49" i="111"/>
  <c r="F49" i="111"/>
  <c r="C49" i="111"/>
  <c r="G48" i="111"/>
  <c r="F48" i="111"/>
  <c r="H48" i="111" s="1"/>
  <c r="C48" i="111"/>
  <c r="G46" i="111"/>
  <c r="H46" i="111" s="1"/>
  <c r="G45" i="111"/>
  <c r="H45" i="111" s="1"/>
  <c r="H44" i="111"/>
  <c r="G44" i="111"/>
  <c r="G43" i="111"/>
  <c r="H43" i="111" s="1"/>
  <c r="G42" i="111"/>
  <c r="H42" i="111" s="1"/>
  <c r="H41" i="111"/>
  <c r="G41" i="111"/>
  <c r="G40" i="111"/>
  <c r="H40" i="111" s="1"/>
  <c r="G39" i="111"/>
  <c r="H39" i="111" s="1"/>
  <c r="H38" i="111"/>
  <c r="G38" i="111"/>
  <c r="G37" i="111"/>
  <c r="H37" i="111" s="1"/>
  <c r="H35" i="111"/>
  <c r="H34" i="111"/>
  <c r="H33" i="111"/>
  <c r="H32" i="111"/>
  <c r="H31" i="111"/>
  <c r="H30" i="111"/>
  <c r="H29" i="111"/>
  <c r="H25" i="111" s="1"/>
  <c r="H532" i="111" s="1"/>
  <c r="H28" i="111"/>
  <c r="H27" i="111"/>
  <c r="H26" i="111"/>
  <c r="H24" i="111"/>
  <c r="H23" i="111"/>
  <c r="H22" i="111"/>
  <c r="H21" i="111"/>
  <c r="H20" i="111"/>
  <c r="H19" i="111"/>
  <c r="H18" i="111"/>
  <c r="H17" i="111"/>
  <c r="H16" i="111"/>
  <c r="H15" i="111"/>
  <c r="H14" i="111" s="1"/>
  <c r="H588" i="88"/>
  <c r="H587" i="88"/>
  <c r="H581" i="88"/>
  <c r="H580" i="88"/>
  <c r="H554" i="88"/>
  <c r="H550" i="88"/>
  <c r="H549" i="88"/>
  <c r="H546" i="88"/>
  <c r="H545" i="88" s="1"/>
  <c r="H544" i="88"/>
  <c r="H543" i="88"/>
  <c r="H490" i="88"/>
  <c r="H489" i="88"/>
  <c r="H479" i="88"/>
  <c r="H465" i="88"/>
  <c r="H592" i="88" s="1"/>
  <c r="H464" i="88"/>
  <c r="H462" i="88"/>
  <c r="H461" i="88"/>
  <c r="H460" i="88"/>
  <c r="H459" i="88"/>
  <c r="H458" i="88"/>
  <c r="H457" i="88"/>
  <c r="H456" i="88"/>
  <c r="H455" i="88"/>
  <c r="G453" i="88"/>
  <c r="H453" i="88" s="1"/>
  <c r="H451" i="88"/>
  <c r="H450" i="88"/>
  <c r="H449" i="88"/>
  <c r="H448" i="88"/>
  <c r="H447" i="88"/>
  <c r="H446" i="88"/>
  <c r="H445" i="88"/>
  <c r="H444" i="88"/>
  <c r="G443" i="88"/>
  <c r="H443" i="88" s="1"/>
  <c r="H442" i="88"/>
  <c r="H441" i="88" s="1"/>
  <c r="H586" i="88" s="1"/>
  <c r="G442" i="88"/>
  <c r="G478" i="88" s="1"/>
  <c r="H440" i="88"/>
  <c r="H439" i="88"/>
  <c r="H438" i="88"/>
  <c r="H437" i="88"/>
  <c r="H436" i="88"/>
  <c r="H435" i="88"/>
  <c r="H434" i="88"/>
  <c r="H433" i="88"/>
  <c r="H432" i="88"/>
  <c r="H431" i="88"/>
  <c r="H430" i="88" s="1"/>
  <c r="H428" i="88"/>
  <c r="H427" i="88"/>
  <c r="H426" i="88"/>
  <c r="H425" i="88"/>
  <c r="H424" i="88"/>
  <c r="H423" i="88"/>
  <c r="H422" i="88"/>
  <c r="H421" i="88"/>
  <c r="H420" i="88"/>
  <c r="H419" i="88"/>
  <c r="H418" i="88" s="1"/>
  <c r="H417" i="88"/>
  <c r="H416" i="88"/>
  <c r="H415" i="88"/>
  <c r="H414" i="88"/>
  <c r="H413" i="88"/>
  <c r="H412" i="88"/>
  <c r="H411" i="88"/>
  <c r="H410" i="88"/>
  <c r="H409" i="88"/>
  <c r="G408" i="88"/>
  <c r="G454" i="88" s="1"/>
  <c r="H454" i="88" s="1"/>
  <c r="G404" i="88"/>
  <c r="F404" i="88"/>
  <c r="H404" i="88" s="1"/>
  <c r="C404" i="88"/>
  <c r="H403" i="88"/>
  <c r="G403" i="88"/>
  <c r="F403" i="88"/>
  <c r="C403" i="88"/>
  <c r="H402" i="88"/>
  <c r="G402" i="88"/>
  <c r="F402" i="88"/>
  <c r="C402" i="88"/>
  <c r="G401" i="88"/>
  <c r="F401" i="88"/>
  <c r="H401" i="88" s="1"/>
  <c r="C401" i="88"/>
  <c r="H400" i="88"/>
  <c r="G400" i="88"/>
  <c r="F400" i="88"/>
  <c r="C400" i="88"/>
  <c r="H399" i="88"/>
  <c r="G399" i="88"/>
  <c r="F399" i="88"/>
  <c r="C399" i="88"/>
  <c r="G398" i="88"/>
  <c r="F398" i="88"/>
  <c r="H398" i="88" s="1"/>
  <c r="C398" i="88"/>
  <c r="H397" i="88"/>
  <c r="G397" i="88"/>
  <c r="F397" i="88"/>
  <c r="C397" i="88"/>
  <c r="H396" i="88"/>
  <c r="F396" i="88"/>
  <c r="C396" i="88"/>
  <c r="F395" i="88"/>
  <c r="H395" i="88" s="1"/>
  <c r="C395" i="88"/>
  <c r="H394" i="88"/>
  <c r="G394" i="88"/>
  <c r="F394" i="88"/>
  <c r="C394" i="88"/>
  <c r="G393" i="88"/>
  <c r="F393" i="88"/>
  <c r="H393" i="88" s="1"/>
  <c r="C393" i="88"/>
  <c r="H392" i="88"/>
  <c r="G392" i="88"/>
  <c r="F392" i="88"/>
  <c r="C392" i="88"/>
  <c r="H391" i="88"/>
  <c r="G391" i="88"/>
  <c r="F391" i="88"/>
  <c r="C391" i="88"/>
  <c r="G390" i="88"/>
  <c r="F390" i="88"/>
  <c r="H390" i="88" s="1"/>
  <c r="C390" i="88"/>
  <c r="H389" i="88"/>
  <c r="G389" i="88"/>
  <c r="F389" i="88"/>
  <c r="C389" i="88"/>
  <c r="H388" i="88"/>
  <c r="G388" i="88"/>
  <c r="F388" i="88"/>
  <c r="C388" i="88"/>
  <c r="G387" i="88"/>
  <c r="F387" i="88"/>
  <c r="H387" i="88" s="1"/>
  <c r="C387" i="88"/>
  <c r="H386" i="88"/>
  <c r="G386" i="88"/>
  <c r="F386" i="88"/>
  <c r="C386" i="88"/>
  <c r="H385" i="88"/>
  <c r="G385" i="88"/>
  <c r="F385" i="88"/>
  <c r="C385" i="88"/>
  <c r="G383" i="88"/>
  <c r="H383" i="88" s="1"/>
  <c r="F383" i="88"/>
  <c r="C383" i="88"/>
  <c r="G382" i="88"/>
  <c r="F382" i="88"/>
  <c r="H382" i="88" s="1"/>
  <c r="C382" i="88"/>
  <c r="G381" i="88"/>
  <c r="H381" i="88" s="1"/>
  <c r="F381" i="88"/>
  <c r="C381" i="88"/>
  <c r="G380" i="88"/>
  <c r="H380" i="88" s="1"/>
  <c r="F380" i="88"/>
  <c r="C380" i="88"/>
  <c r="G379" i="88"/>
  <c r="F379" i="88"/>
  <c r="H379" i="88" s="1"/>
  <c r="C379" i="88"/>
  <c r="G378" i="88"/>
  <c r="H378" i="88" s="1"/>
  <c r="F378" i="88"/>
  <c r="C378" i="88"/>
  <c r="G377" i="88"/>
  <c r="H377" i="88" s="1"/>
  <c r="F377" i="88"/>
  <c r="C377" i="88"/>
  <c r="G376" i="88"/>
  <c r="F376" i="88"/>
  <c r="H376" i="88" s="1"/>
  <c r="C376" i="88"/>
  <c r="G375" i="88"/>
  <c r="H375" i="88" s="1"/>
  <c r="F375" i="88"/>
  <c r="C375" i="88"/>
  <c r="G374" i="88"/>
  <c r="H374" i="88" s="1"/>
  <c r="F374" i="88"/>
  <c r="C374" i="88"/>
  <c r="G373" i="88"/>
  <c r="F373" i="88"/>
  <c r="H373" i="88" s="1"/>
  <c r="C373" i="88"/>
  <c r="G372" i="88"/>
  <c r="H372" i="88" s="1"/>
  <c r="F372" i="88"/>
  <c r="C372" i="88"/>
  <c r="G371" i="88"/>
  <c r="H371" i="88" s="1"/>
  <c r="F371" i="88"/>
  <c r="C371" i="88"/>
  <c r="G370" i="88"/>
  <c r="F370" i="88"/>
  <c r="H370" i="88" s="1"/>
  <c r="C370" i="88"/>
  <c r="G369" i="88"/>
  <c r="H369" i="88" s="1"/>
  <c r="F369" i="88"/>
  <c r="C369" i="88"/>
  <c r="G368" i="88"/>
  <c r="H368" i="88" s="1"/>
  <c r="F368" i="88"/>
  <c r="C368" i="88"/>
  <c r="G367" i="88"/>
  <c r="F367" i="88"/>
  <c r="H367" i="88" s="1"/>
  <c r="C367" i="88"/>
  <c r="G366" i="88"/>
  <c r="H366" i="88" s="1"/>
  <c r="F366" i="88"/>
  <c r="C366" i="88"/>
  <c r="G365" i="88"/>
  <c r="H365" i="88" s="1"/>
  <c r="F365" i="88"/>
  <c r="C365" i="88"/>
  <c r="G364" i="88"/>
  <c r="F364" i="88"/>
  <c r="H364" i="88" s="1"/>
  <c r="C364" i="88"/>
  <c r="G360" i="88"/>
  <c r="F360" i="88"/>
  <c r="H360" i="88" s="1"/>
  <c r="C360" i="88"/>
  <c r="H359" i="88"/>
  <c r="G359" i="88"/>
  <c r="F359" i="88"/>
  <c r="C359" i="88"/>
  <c r="H358" i="88"/>
  <c r="G358" i="88"/>
  <c r="F358" i="88"/>
  <c r="C358" i="88"/>
  <c r="G357" i="88"/>
  <c r="F357" i="88"/>
  <c r="H357" i="88" s="1"/>
  <c r="C357" i="88"/>
  <c r="H356" i="88"/>
  <c r="G356" i="88"/>
  <c r="F356" i="88"/>
  <c r="C356" i="88"/>
  <c r="H355" i="88"/>
  <c r="G355" i="88"/>
  <c r="F355" i="88"/>
  <c r="C355" i="88"/>
  <c r="G354" i="88"/>
  <c r="F354" i="88"/>
  <c r="H354" i="88" s="1"/>
  <c r="C354" i="88"/>
  <c r="H353" i="88"/>
  <c r="G353" i="88"/>
  <c r="F353" i="88"/>
  <c r="C353" i="88"/>
  <c r="H352" i="88"/>
  <c r="F352" i="88"/>
  <c r="C352" i="88"/>
  <c r="F351" i="88"/>
  <c r="H351" i="88" s="1"/>
  <c r="C351" i="88"/>
  <c r="H350" i="88"/>
  <c r="G350" i="88"/>
  <c r="F350" i="88"/>
  <c r="C350" i="88"/>
  <c r="H349" i="88"/>
  <c r="G349" i="88"/>
  <c r="F349" i="88"/>
  <c r="C349" i="88"/>
  <c r="G348" i="88"/>
  <c r="F348" i="88"/>
  <c r="H348" i="88" s="1"/>
  <c r="C348" i="88"/>
  <c r="H347" i="88"/>
  <c r="G347" i="88"/>
  <c r="F347" i="88"/>
  <c r="C347" i="88"/>
  <c r="H346" i="88"/>
  <c r="G346" i="88"/>
  <c r="F346" i="88"/>
  <c r="C346" i="88"/>
  <c r="G345" i="88"/>
  <c r="F345" i="88"/>
  <c r="H345" i="88" s="1"/>
  <c r="C345" i="88"/>
  <c r="H344" i="88"/>
  <c r="G344" i="88"/>
  <c r="F344" i="88"/>
  <c r="C344" i="88"/>
  <c r="H343" i="88"/>
  <c r="G343" i="88"/>
  <c r="F343" i="88"/>
  <c r="C343" i="88"/>
  <c r="G342" i="88"/>
  <c r="F342" i="88"/>
  <c r="H342" i="88" s="1"/>
  <c r="C342" i="88"/>
  <c r="H341" i="88"/>
  <c r="G341" i="88"/>
  <c r="F341" i="88"/>
  <c r="C341" i="88"/>
  <c r="G339" i="88"/>
  <c r="H339" i="88" s="1"/>
  <c r="F339" i="88"/>
  <c r="C339" i="88"/>
  <c r="G338" i="88"/>
  <c r="H338" i="88" s="1"/>
  <c r="F338" i="88"/>
  <c r="C338" i="88"/>
  <c r="G337" i="88"/>
  <c r="F337" i="88"/>
  <c r="H337" i="88" s="1"/>
  <c r="C337" i="88"/>
  <c r="G336" i="88"/>
  <c r="H336" i="88" s="1"/>
  <c r="F336" i="88"/>
  <c r="C336" i="88"/>
  <c r="G335" i="88"/>
  <c r="H335" i="88" s="1"/>
  <c r="F335" i="88"/>
  <c r="C335" i="88"/>
  <c r="G334" i="88"/>
  <c r="F334" i="88"/>
  <c r="H334" i="88" s="1"/>
  <c r="C334" i="88"/>
  <c r="G333" i="88"/>
  <c r="H333" i="88" s="1"/>
  <c r="F333" i="88"/>
  <c r="C333" i="88"/>
  <c r="G332" i="88"/>
  <c r="H332" i="88" s="1"/>
  <c r="F332" i="88"/>
  <c r="C332" i="88"/>
  <c r="F331" i="88"/>
  <c r="H331" i="88" s="1"/>
  <c r="C331" i="88"/>
  <c r="H330" i="88"/>
  <c r="F330" i="88"/>
  <c r="C330" i="88"/>
  <c r="G329" i="88"/>
  <c r="F329" i="88"/>
  <c r="H329" i="88" s="1"/>
  <c r="C329" i="88"/>
  <c r="G328" i="88"/>
  <c r="H328" i="88" s="1"/>
  <c r="F328" i="88"/>
  <c r="C328" i="88"/>
  <c r="G327" i="88"/>
  <c r="H327" i="88" s="1"/>
  <c r="F327" i="88"/>
  <c r="C327" i="88"/>
  <c r="G326" i="88"/>
  <c r="F326" i="88"/>
  <c r="H326" i="88" s="1"/>
  <c r="C326" i="88"/>
  <c r="G325" i="88"/>
  <c r="H325" i="88" s="1"/>
  <c r="F325" i="88"/>
  <c r="C325" i="88"/>
  <c r="G324" i="88"/>
  <c r="H324" i="88" s="1"/>
  <c r="F324" i="88"/>
  <c r="C324" i="88"/>
  <c r="G323" i="88"/>
  <c r="F323" i="88"/>
  <c r="H323" i="88" s="1"/>
  <c r="C323" i="88"/>
  <c r="G322" i="88"/>
  <c r="H322" i="88" s="1"/>
  <c r="F322" i="88"/>
  <c r="C322" i="88"/>
  <c r="G321" i="88"/>
  <c r="H321" i="88" s="1"/>
  <c r="F321" i="88"/>
  <c r="C321" i="88"/>
  <c r="G320" i="88"/>
  <c r="F320" i="88"/>
  <c r="H320" i="88" s="1"/>
  <c r="C320" i="88"/>
  <c r="F318" i="88"/>
  <c r="C318" i="88"/>
  <c r="H317" i="88"/>
  <c r="G317" i="88"/>
  <c r="F317" i="88"/>
  <c r="C317" i="88"/>
  <c r="G316" i="88"/>
  <c r="F316" i="88"/>
  <c r="H316" i="88" s="1"/>
  <c r="C316" i="88"/>
  <c r="H315" i="88"/>
  <c r="G315" i="88"/>
  <c r="F315" i="88"/>
  <c r="C315" i="88"/>
  <c r="H314" i="88"/>
  <c r="G314" i="88"/>
  <c r="F314" i="88"/>
  <c r="C314" i="88"/>
  <c r="G313" i="88"/>
  <c r="F313" i="88"/>
  <c r="H313" i="88" s="1"/>
  <c r="C313" i="88"/>
  <c r="H312" i="88"/>
  <c r="G312" i="88"/>
  <c r="F312" i="88"/>
  <c r="C312" i="88"/>
  <c r="H311" i="88"/>
  <c r="G311" i="88"/>
  <c r="F311" i="88"/>
  <c r="C311" i="88"/>
  <c r="F310" i="88"/>
  <c r="H310" i="88" s="1"/>
  <c r="C310" i="88"/>
  <c r="F309" i="88"/>
  <c r="H309" i="88" s="1"/>
  <c r="C309" i="88"/>
  <c r="G308" i="88"/>
  <c r="F308" i="88"/>
  <c r="H308" i="88" s="1"/>
  <c r="C308" i="88"/>
  <c r="H307" i="88"/>
  <c r="G307" i="88"/>
  <c r="F307" i="88"/>
  <c r="C307" i="88"/>
  <c r="H306" i="88"/>
  <c r="G306" i="88"/>
  <c r="F306" i="88"/>
  <c r="C306" i="88"/>
  <c r="G305" i="88"/>
  <c r="F305" i="88"/>
  <c r="H305" i="88" s="1"/>
  <c r="C305" i="88"/>
  <c r="H304" i="88"/>
  <c r="G304" i="88"/>
  <c r="F304" i="88"/>
  <c r="C304" i="88"/>
  <c r="H303" i="88"/>
  <c r="G303" i="88"/>
  <c r="F303" i="88"/>
  <c r="C303" i="88"/>
  <c r="G302" i="88"/>
  <c r="F302" i="88"/>
  <c r="H302" i="88" s="1"/>
  <c r="C302" i="88"/>
  <c r="H301" i="88"/>
  <c r="G301" i="88"/>
  <c r="F301" i="88"/>
  <c r="C301" i="88"/>
  <c r="H300" i="88"/>
  <c r="G300" i="88"/>
  <c r="F300" i="88"/>
  <c r="C300" i="88"/>
  <c r="G299" i="88"/>
  <c r="F299" i="88"/>
  <c r="H299" i="88" s="1"/>
  <c r="H298" i="88" s="1"/>
  <c r="H571" i="88" s="1"/>
  <c r="C299" i="88"/>
  <c r="H297" i="88"/>
  <c r="G297" i="88"/>
  <c r="G318" i="88" s="1"/>
  <c r="H318" i="88" s="1"/>
  <c r="G296" i="88"/>
  <c r="H296" i="88" s="1"/>
  <c r="G295" i="88"/>
  <c r="H295" i="88" s="1"/>
  <c r="H294" i="88"/>
  <c r="G294" i="88"/>
  <c r="G293" i="88"/>
  <c r="H293" i="88" s="1"/>
  <c r="G292" i="88"/>
  <c r="H292" i="88" s="1"/>
  <c r="H291" i="88"/>
  <c r="G291" i="88"/>
  <c r="G290" i="88"/>
  <c r="H290" i="88" s="1"/>
  <c r="G289" i="88"/>
  <c r="H289" i="88" s="1"/>
  <c r="H288" i="88"/>
  <c r="G288" i="88"/>
  <c r="H286" i="88"/>
  <c r="H285" i="88"/>
  <c r="H284" i="88"/>
  <c r="H283" i="88"/>
  <c r="H282" i="88"/>
  <c r="H281" i="88"/>
  <c r="H280" i="88"/>
  <c r="H279" i="88"/>
  <c r="H278" i="88"/>
  <c r="H277" i="88"/>
  <c r="H276" i="88" s="1"/>
  <c r="H569" i="88" s="1"/>
  <c r="H275" i="88"/>
  <c r="H274" i="88"/>
  <c r="H273" i="88"/>
  <c r="H272" i="88"/>
  <c r="H271" i="88"/>
  <c r="H270" i="88"/>
  <c r="H269" i="88"/>
  <c r="H268" i="88"/>
  <c r="H267" i="88"/>
  <c r="H266" i="88"/>
  <c r="H265" i="88" s="1"/>
  <c r="H259" i="88"/>
  <c r="H258" i="88"/>
  <c r="H257" i="88"/>
  <c r="H256" i="88"/>
  <c r="H255" i="88"/>
  <c r="H254" i="88"/>
  <c r="H249" i="88" s="1"/>
  <c r="H253" i="88"/>
  <c r="H252" i="88"/>
  <c r="H251" i="88"/>
  <c r="H250" i="88"/>
  <c r="H248" i="88"/>
  <c r="H247" i="88"/>
  <c r="H246" i="88"/>
  <c r="H245" i="88"/>
  <c r="H244" i="88"/>
  <c r="H243" i="88"/>
  <c r="H242" i="88"/>
  <c r="H241" i="88"/>
  <c r="H240" i="88"/>
  <c r="H239" i="88"/>
  <c r="H238" i="88" s="1"/>
  <c r="H236" i="88"/>
  <c r="H235" i="88"/>
  <c r="H234" i="88"/>
  <c r="H233" i="88"/>
  <c r="H232" i="88"/>
  <c r="H231" i="88"/>
  <c r="H230" i="88"/>
  <c r="H229" i="88"/>
  <c r="H228" i="88"/>
  <c r="H227" i="88"/>
  <c r="H226" i="88" s="1"/>
  <c r="H225" i="88" s="1"/>
  <c r="H223" i="88"/>
  <c r="H222" i="88"/>
  <c r="H221" i="88"/>
  <c r="H220" i="88"/>
  <c r="H219" i="88"/>
  <c r="H218" i="88"/>
  <c r="H213" i="88" s="1"/>
  <c r="H551" i="88" s="1"/>
  <c r="H217" i="88"/>
  <c r="H216" i="88"/>
  <c r="H215" i="88"/>
  <c r="H214" i="88"/>
  <c r="H212" i="88"/>
  <c r="H211" i="88"/>
  <c r="H210" i="88"/>
  <c r="H209" i="88"/>
  <c r="H208" i="88"/>
  <c r="H207" i="88"/>
  <c r="H206" i="88"/>
  <c r="H205" i="88"/>
  <c r="H204" i="88"/>
  <c r="H203" i="88"/>
  <c r="H202" i="88" s="1"/>
  <c r="H200" i="88"/>
  <c r="H199" i="88"/>
  <c r="H198" i="88"/>
  <c r="H197" i="88"/>
  <c r="H196" i="88"/>
  <c r="H195" i="88"/>
  <c r="H194" i="88"/>
  <c r="H193" i="88"/>
  <c r="H192" i="88"/>
  <c r="H191" i="88"/>
  <c r="H190" i="88" s="1"/>
  <c r="H189" i="88"/>
  <c r="H188" i="88"/>
  <c r="H187" i="88"/>
  <c r="H186" i="88"/>
  <c r="H185" i="88"/>
  <c r="H184" i="88"/>
  <c r="H183" i="88"/>
  <c r="H182" i="88"/>
  <c r="H181" i="88"/>
  <c r="H180" i="88"/>
  <c r="H179" i="88" s="1"/>
  <c r="H178" i="88" s="1"/>
  <c r="H177" i="88"/>
  <c r="H167" i="88"/>
  <c r="H166" i="88"/>
  <c r="H156" i="88"/>
  <c r="H155" i="88" s="1"/>
  <c r="G153" i="88"/>
  <c r="H153" i="88" s="1"/>
  <c r="F153" i="88"/>
  <c r="C153" i="88"/>
  <c r="G152" i="88"/>
  <c r="F152" i="88"/>
  <c r="H152" i="88" s="1"/>
  <c r="C152" i="88"/>
  <c r="G151" i="88"/>
  <c r="F151" i="88"/>
  <c r="H151" i="88" s="1"/>
  <c r="C151" i="88"/>
  <c r="G150" i="88"/>
  <c r="H150" i="88" s="1"/>
  <c r="F150" i="88"/>
  <c r="C150" i="88"/>
  <c r="G149" i="88"/>
  <c r="F149" i="88"/>
  <c r="H149" i="88" s="1"/>
  <c r="C149" i="88"/>
  <c r="G148" i="88"/>
  <c r="F148" i="88"/>
  <c r="H148" i="88" s="1"/>
  <c r="C148" i="88"/>
  <c r="G147" i="88"/>
  <c r="H147" i="88" s="1"/>
  <c r="F147" i="88"/>
  <c r="C147" i="88"/>
  <c r="G146" i="88"/>
  <c r="F146" i="88"/>
  <c r="H146" i="88" s="1"/>
  <c r="C146" i="88"/>
  <c r="G145" i="88"/>
  <c r="F145" i="88"/>
  <c r="H145" i="88" s="1"/>
  <c r="C145" i="88"/>
  <c r="F144" i="88"/>
  <c r="H144" i="88" s="1"/>
  <c r="C144" i="88"/>
  <c r="H143" i="88"/>
  <c r="F143" i="88"/>
  <c r="C143" i="88"/>
  <c r="F142" i="88"/>
  <c r="H142" i="88" s="1"/>
  <c r="C142" i="88"/>
  <c r="H141" i="88"/>
  <c r="F141" i="88"/>
  <c r="C141" i="88"/>
  <c r="F140" i="88"/>
  <c r="H140" i="88" s="1"/>
  <c r="C140" i="88"/>
  <c r="H139" i="88"/>
  <c r="F139" i="88"/>
  <c r="C139" i="88"/>
  <c r="F138" i="88"/>
  <c r="H138" i="88" s="1"/>
  <c r="C138" i="88"/>
  <c r="H137" i="88"/>
  <c r="F137" i="88"/>
  <c r="C137" i="88"/>
  <c r="F136" i="88"/>
  <c r="H136" i="88" s="1"/>
  <c r="C136" i="88"/>
  <c r="H135" i="88"/>
  <c r="F135" i="88"/>
  <c r="C135" i="88"/>
  <c r="G134" i="88"/>
  <c r="H134" i="88" s="1"/>
  <c r="F134" i="88"/>
  <c r="C134" i="88"/>
  <c r="G132" i="88"/>
  <c r="F132" i="88"/>
  <c r="H132" i="88" s="1"/>
  <c r="C132" i="88"/>
  <c r="H131" i="88"/>
  <c r="G131" i="88"/>
  <c r="F131" i="88"/>
  <c r="C131" i="88"/>
  <c r="H130" i="88"/>
  <c r="G130" i="88"/>
  <c r="F130" i="88"/>
  <c r="C130" i="88"/>
  <c r="G129" i="88"/>
  <c r="F129" i="88"/>
  <c r="H129" i="88" s="1"/>
  <c r="C129" i="88"/>
  <c r="H128" i="88"/>
  <c r="G128" i="88"/>
  <c r="F128" i="88"/>
  <c r="C128" i="88"/>
  <c r="H127" i="88"/>
  <c r="G127" i="88"/>
  <c r="F127" i="88"/>
  <c r="C127" i="88"/>
  <c r="G126" i="88"/>
  <c r="F126" i="88"/>
  <c r="H126" i="88" s="1"/>
  <c r="C126" i="88"/>
  <c r="H125" i="88"/>
  <c r="G125" i="88"/>
  <c r="F125" i="88"/>
  <c r="C125" i="88"/>
  <c r="H124" i="88"/>
  <c r="G124" i="88"/>
  <c r="F124" i="88"/>
  <c r="C124" i="88"/>
  <c r="G123" i="88"/>
  <c r="F123" i="88"/>
  <c r="H123" i="88" s="1"/>
  <c r="C123" i="88"/>
  <c r="H122" i="88"/>
  <c r="G122" i="88"/>
  <c r="F122" i="88"/>
  <c r="C122" i="88"/>
  <c r="H121" i="88"/>
  <c r="G121" i="88"/>
  <c r="F121" i="88"/>
  <c r="C121" i="88"/>
  <c r="G120" i="88"/>
  <c r="F120" i="88"/>
  <c r="H120" i="88" s="1"/>
  <c r="C120" i="88"/>
  <c r="H119" i="88"/>
  <c r="G119" i="88"/>
  <c r="F119" i="88"/>
  <c r="C119" i="88"/>
  <c r="H118" i="88"/>
  <c r="G118" i="88"/>
  <c r="F118" i="88"/>
  <c r="C118" i="88"/>
  <c r="G117" i="88"/>
  <c r="F117" i="88"/>
  <c r="H117" i="88" s="1"/>
  <c r="C117" i="88"/>
  <c r="H116" i="88"/>
  <c r="G116" i="88"/>
  <c r="F116" i="88"/>
  <c r="C116" i="88"/>
  <c r="H115" i="88"/>
  <c r="G115" i="88"/>
  <c r="F115" i="88"/>
  <c r="C115" i="88"/>
  <c r="G114" i="88"/>
  <c r="F114" i="88"/>
  <c r="H114" i="88" s="1"/>
  <c r="C114" i="88"/>
  <c r="H113" i="88"/>
  <c r="G113" i="88"/>
  <c r="F113" i="88"/>
  <c r="C113" i="88"/>
  <c r="G109" i="88"/>
  <c r="F109" i="88"/>
  <c r="H109" i="88" s="1"/>
  <c r="C109" i="88"/>
  <c r="G108" i="88"/>
  <c r="F108" i="88"/>
  <c r="C108" i="88"/>
  <c r="H107" i="88"/>
  <c r="G107" i="88"/>
  <c r="F107" i="88"/>
  <c r="C107" i="88"/>
  <c r="G106" i="88"/>
  <c r="F106" i="88"/>
  <c r="H106" i="88" s="1"/>
  <c r="C106" i="88"/>
  <c r="G105" i="88"/>
  <c r="F105" i="88"/>
  <c r="C105" i="88"/>
  <c r="H104" i="88"/>
  <c r="G104" i="88"/>
  <c r="F104" i="88"/>
  <c r="C104" i="88"/>
  <c r="G103" i="88"/>
  <c r="F103" i="88"/>
  <c r="H103" i="88" s="1"/>
  <c r="C103" i="88"/>
  <c r="G102" i="88"/>
  <c r="F102" i="88"/>
  <c r="C102" i="88"/>
  <c r="H101" i="88"/>
  <c r="G101" i="88"/>
  <c r="F101" i="88"/>
  <c r="C101" i="88"/>
  <c r="F100" i="88"/>
  <c r="H100" i="88" s="1"/>
  <c r="C100" i="88"/>
  <c r="F99" i="88"/>
  <c r="C99" i="88"/>
  <c r="H98" i="88"/>
  <c r="F98" i="88"/>
  <c r="C98" i="88"/>
  <c r="F97" i="88"/>
  <c r="H97" i="88" s="1"/>
  <c r="C97" i="88"/>
  <c r="F96" i="88"/>
  <c r="C96" i="88"/>
  <c r="H95" i="88"/>
  <c r="F95" i="88"/>
  <c r="C95" i="88"/>
  <c r="F94" i="88"/>
  <c r="H94" i="88" s="1"/>
  <c r="C94" i="88"/>
  <c r="F93" i="88"/>
  <c r="C93" i="88"/>
  <c r="H92" i="88"/>
  <c r="F92" i="88"/>
  <c r="C92" i="88"/>
  <c r="F91" i="88"/>
  <c r="H91" i="88" s="1"/>
  <c r="C91" i="88"/>
  <c r="G90" i="88"/>
  <c r="H108" i="88" s="1"/>
  <c r="F90" i="88"/>
  <c r="C90" i="88"/>
  <c r="H88" i="88"/>
  <c r="G88" i="88"/>
  <c r="F88" i="88"/>
  <c r="C88" i="88"/>
  <c r="G87" i="88"/>
  <c r="F87" i="88"/>
  <c r="H87" i="88" s="1"/>
  <c r="G86" i="88"/>
  <c r="F86" i="88"/>
  <c r="H86" i="88" s="1"/>
  <c r="C86" i="88"/>
  <c r="G85" i="88"/>
  <c r="H85" i="88" s="1"/>
  <c r="F85" i="88"/>
  <c r="C85" i="88"/>
  <c r="G84" i="88"/>
  <c r="F84" i="88"/>
  <c r="H84" i="88" s="1"/>
  <c r="C84" i="88"/>
  <c r="G83" i="88"/>
  <c r="F83" i="88"/>
  <c r="H83" i="88" s="1"/>
  <c r="C83" i="88"/>
  <c r="G82" i="88"/>
  <c r="H82" i="88" s="1"/>
  <c r="F82" i="88"/>
  <c r="C82" i="88"/>
  <c r="G81" i="88"/>
  <c r="F81" i="88"/>
  <c r="H81" i="88" s="1"/>
  <c r="C81" i="88"/>
  <c r="G80" i="88"/>
  <c r="F80" i="88"/>
  <c r="H80" i="88" s="1"/>
  <c r="C80" i="88"/>
  <c r="F79" i="88"/>
  <c r="H79" i="88" s="1"/>
  <c r="C79" i="88"/>
  <c r="H78" i="88"/>
  <c r="F78" i="88"/>
  <c r="C78" i="88"/>
  <c r="F77" i="88"/>
  <c r="H77" i="88" s="1"/>
  <c r="C77" i="88"/>
  <c r="H76" i="88"/>
  <c r="F76" i="88"/>
  <c r="C76" i="88"/>
  <c r="F75" i="88"/>
  <c r="H75" i="88" s="1"/>
  <c r="C75" i="88"/>
  <c r="H74" i="88"/>
  <c r="F74" i="88"/>
  <c r="C74" i="88"/>
  <c r="F73" i="88"/>
  <c r="H73" i="88" s="1"/>
  <c r="C73" i="88"/>
  <c r="H72" i="88"/>
  <c r="F72" i="88"/>
  <c r="C72" i="88"/>
  <c r="F71" i="88"/>
  <c r="H71" i="88" s="1"/>
  <c r="C71" i="88"/>
  <c r="H70" i="88"/>
  <c r="F70" i="88"/>
  <c r="C70" i="88"/>
  <c r="G69" i="88"/>
  <c r="H69" i="88" s="1"/>
  <c r="F69" i="88"/>
  <c r="C69" i="88"/>
  <c r="G67" i="88"/>
  <c r="F67" i="88"/>
  <c r="H67" i="88" s="1"/>
  <c r="C67" i="88"/>
  <c r="H66" i="88"/>
  <c r="G66" i="88"/>
  <c r="F66" i="88"/>
  <c r="C66" i="88"/>
  <c r="H65" i="88"/>
  <c r="G65" i="88"/>
  <c r="F65" i="88"/>
  <c r="C65" i="88"/>
  <c r="G64" i="88"/>
  <c r="F64" i="88"/>
  <c r="H64" i="88" s="1"/>
  <c r="C64" i="88"/>
  <c r="H63" i="88"/>
  <c r="G63" i="88"/>
  <c r="F63" i="88"/>
  <c r="C63" i="88"/>
  <c r="H62" i="88"/>
  <c r="G62" i="88"/>
  <c r="F62" i="88"/>
  <c r="C62" i="88"/>
  <c r="G61" i="88"/>
  <c r="F61" i="88"/>
  <c r="H61" i="88" s="1"/>
  <c r="C61" i="88"/>
  <c r="H60" i="88"/>
  <c r="G60" i="88"/>
  <c r="F60" i="88"/>
  <c r="C60" i="88"/>
  <c r="H59" i="88"/>
  <c r="G59" i="88"/>
  <c r="F59" i="88"/>
  <c r="C59" i="88"/>
  <c r="F58" i="88"/>
  <c r="H58" i="88" s="1"/>
  <c r="C58" i="88"/>
  <c r="F57" i="88"/>
  <c r="H57" i="88" s="1"/>
  <c r="C57" i="88"/>
  <c r="F56" i="88"/>
  <c r="H56" i="88" s="1"/>
  <c r="C56" i="88"/>
  <c r="F55" i="88"/>
  <c r="H55" i="88" s="1"/>
  <c r="C55" i="88"/>
  <c r="F54" i="88"/>
  <c r="H54" i="88" s="1"/>
  <c r="C54" i="88"/>
  <c r="F53" i="88"/>
  <c r="H53" i="88" s="1"/>
  <c r="C53" i="88"/>
  <c r="F52" i="88"/>
  <c r="H52" i="88" s="1"/>
  <c r="C52" i="88"/>
  <c r="F51" i="88"/>
  <c r="H51" i="88" s="1"/>
  <c r="C51" i="88"/>
  <c r="F50" i="88"/>
  <c r="H50" i="88" s="1"/>
  <c r="C50" i="88"/>
  <c r="F49" i="88"/>
  <c r="H49" i="88" s="1"/>
  <c r="C49" i="88"/>
  <c r="G48" i="88"/>
  <c r="F48" i="88"/>
  <c r="H48" i="88" s="1"/>
  <c r="C48" i="88"/>
  <c r="G46" i="88"/>
  <c r="H46" i="88" s="1"/>
  <c r="G45" i="88"/>
  <c r="H45" i="88" s="1"/>
  <c r="G44" i="88"/>
  <c r="H44" i="88" s="1"/>
  <c r="G43" i="88"/>
  <c r="H43" i="88" s="1"/>
  <c r="G42" i="88"/>
  <c r="H42" i="88" s="1"/>
  <c r="G41" i="88"/>
  <c r="H41" i="88" s="1"/>
  <c r="G40" i="88"/>
  <c r="H40" i="88" s="1"/>
  <c r="G39" i="88"/>
  <c r="H39" i="88" s="1"/>
  <c r="G38" i="88"/>
  <c r="H38" i="88" s="1"/>
  <c r="G37" i="88"/>
  <c r="H37" i="88" s="1"/>
  <c r="H35" i="88"/>
  <c r="H34" i="88"/>
  <c r="H33" i="88"/>
  <c r="H32" i="88"/>
  <c r="H31" i="88"/>
  <c r="H30" i="88"/>
  <c r="H29" i="88"/>
  <c r="H28" i="88"/>
  <c r="H27" i="88"/>
  <c r="H26" i="88"/>
  <c r="H25" i="88" s="1"/>
  <c r="H532" i="88" s="1"/>
  <c r="H24" i="88"/>
  <c r="H23" i="88"/>
  <c r="H22" i="88"/>
  <c r="H21" i="88"/>
  <c r="H20" i="88"/>
  <c r="H19" i="88"/>
  <c r="H18" i="88"/>
  <c r="H17" i="88"/>
  <c r="H16" i="88"/>
  <c r="H15" i="88"/>
  <c r="H14" i="88" s="1"/>
  <c r="H588" i="87"/>
  <c r="H587" i="87"/>
  <c r="H581" i="87"/>
  <c r="H580" i="87"/>
  <c r="H554" i="87"/>
  <c r="H551" i="87"/>
  <c r="H550" i="87"/>
  <c r="H549" i="87"/>
  <c r="H548" i="87"/>
  <c r="H546" i="87"/>
  <c r="H544" i="87"/>
  <c r="H543" i="87"/>
  <c r="H489" i="87"/>
  <c r="H488" i="87" s="1"/>
  <c r="H595" i="87" s="1"/>
  <c r="H479" i="87"/>
  <c r="H475" i="87"/>
  <c r="H474" i="87"/>
  <c r="H473" i="87"/>
  <c r="H472" i="87"/>
  <c r="H471" i="87"/>
  <c r="H470" i="87"/>
  <c r="H469" i="87"/>
  <c r="H468" i="87"/>
  <c r="H467" i="87"/>
  <c r="H466" i="87"/>
  <c r="H464" i="87" s="1"/>
  <c r="H462" i="87"/>
  <c r="H461" i="87"/>
  <c r="H460" i="87"/>
  <c r="H459" i="87"/>
  <c r="H458" i="87"/>
  <c r="H457" i="87"/>
  <c r="H456" i="87"/>
  <c r="H455" i="87"/>
  <c r="G453" i="87"/>
  <c r="G478" i="87" s="1"/>
  <c r="H487" i="87" s="1"/>
  <c r="H451" i="87"/>
  <c r="H450" i="87"/>
  <c r="H449" i="87"/>
  <c r="H448" i="87"/>
  <c r="H447" i="87"/>
  <c r="H446" i="87"/>
  <c r="H445" i="87"/>
  <c r="H444" i="87"/>
  <c r="G442" i="87"/>
  <c r="G443" i="87" s="1"/>
  <c r="H443" i="87" s="1"/>
  <c r="H440" i="87"/>
  <c r="H439" i="87"/>
  <c r="H438" i="87"/>
  <c r="H437" i="87"/>
  <c r="H436" i="87"/>
  <c r="H435" i="87"/>
  <c r="H434" i="87"/>
  <c r="H433" i="87"/>
  <c r="H432" i="87"/>
  <c r="H431" i="87"/>
  <c r="H428" i="87"/>
  <c r="H427" i="87"/>
  <c r="H426" i="87"/>
  <c r="H425" i="87"/>
  <c r="H424" i="87"/>
  <c r="H423" i="87"/>
  <c r="H422" i="87"/>
  <c r="H418" i="87" s="1"/>
  <c r="H421" i="87"/>
  <c r="H420" i="87"/>
  <c r="H419" i="87"/>
  <c r="H417" i="87"/>
  <c r="H416" i="87"/>
  <c r="H415" i="87"/>
  <c r="H414" i="87"/>
  <c r="H413" i="87"/>
  <c r="H412" i="87"/>
  <c r="H411" i="87"/>
  <c r="H410" i="87"/>
  <c r="H409" i="87"/>
  <c r="G408" i="87"/>
  <c r="G454" i="87" s="1"/>
  <c r="H454" i="87" s="1"/>
  <c r="H404" i="87"/>
  <c r="G404" i="87"/>
  <c r="F404" i="87"/>
  <c r="C404" i="87"/>
  <c r="G403" i="87"/>
  <c r="F403" i="87"/>
  <c r="H403" i="87" s="1"/>
  <c r="C403" i="87"/>
  <c r="G402" i="87"/>
  <c r="F402" i="87"/>
  <c r="H402" i="87" s="1"/>
  <c r="C402" i="87"/>
  <c r="H401" i="87"/>
  <c r="G401" i="87"/>
  <c r="F401" i="87"/>
  <c r="C401" i="87"/>
  <c r="G400" i="87"/>
  <c r="F400" i="87"/>
  <c r="H400" i="87" s="1"/>
  <c r="C400" i="87"/>
  <c r="G399" i="87"/>
  <c r="F399" i="87"/>
  <c r="H399" i="87" s="1"/>
  <c r="C399" i="87"/>
  <c r="H398" i="87"/>
  <c r="G398" i="87"/>
  <c r="F398" i="87"/>
  <c r="C398" i="87"/>
  <c r="G397" i="87"/>
  <c r="F397" i="87"/>
  <c r="H397" i="87" s="1"/>
  <c r="C397" i="87"/>
  <c r="G396" i="87"/>
  <c r="F396" i="87"/>
  <c r="H396" i="87" s="1"/>
  <c r="C396" i="87"/>
  <c r="H395" i="87"/>
  <c r="F395" i="87"/>
  <c r="C395" i="87"/>
  <c r="G394" i="87"/>
  <c r="F394" i="87"/>
  <c r="H394" i="87" s="1"/>
  <c r="C394" i="87"/>
  <c r="G393" i="87"/>
  <c r="F393" i="87"/>
  <c r="H393" i="87" s="1"/>
  <c r="C393" i="87"/>
  <c r="H392" i="87"/>
  <c r="G392" i="87"/>
  <c r="F392" i="87"/>
  <c r="C392" i="87"/>
  <c r="G391" i="87"/>
  <c r="F391" i="87"/>
  <c r="H391" i="87" s="1"/>
  <c r="C391" i="87"/>
  <c r="G390" i="87"/>
  <c r="F390" i="87"/>
  <c r="H390" i="87" s="1"/>
  <c r="C390" i="87"/>
  <c r="H389" i="87"/>
  <c r="G389" i="87"/>
  <c r="F389" i="87"/>
  <c r="C389" i="87"/>
  <c r="G388" i="87"/>
  <c r="F388" i="87"/>
  <c r="H388" i="87" s="1"/>
  <c r="C388" i="87"/>
  <c r="G387" i="87"/>
  <c r="F387" i="87"/>
  <c r="H387" i="87" s="1"/>
  <c r="C387" i="87"/>
  <c r="H386" i="87"/>
  <c r="G386" i="87"/>
  <c r="F386" i="87"/>
  <c r="C386" i="87"/>
  <c r="G385" i="87"/>
  <c r="F385" i="87"/>
  <c r="H385" i="87" s="1"/>
  <c r="C385" i="87"/>
  <c r="G383" i="87"/>
  <c r="F383" i="87"/>
  <c r="H383" i="87" s="1"/>
  <c r="C383" i="87"/>
  <c r="H382" i="87"/>
  <c r="G382" i="87"/>
  <c r="F382" i="87"/>
  <c r="C382" i="87"/>
  <c r="G381" i="87"/>
  <c r="F381" i="87"/>
  <c r="H381" i="87" s="1"/>
  <c r="C381" i="87"/>
  <c r="G380" i="87"/>
  <c r="F380" i="87"/>
  <c r="H380" i="87" s="1"/>
  <c r="C380" i="87"/>
  <c r="H379" i="87"/>
  <c r="G379" i="87"/>
  <c r="F379" i="87"/>
  <c r="C379" i="87"/>
  <c r="G378" i="87"/>
  <c r="F378" i="87"/>
  <c r="H378" i="87" s="1"/>
  <c r="C378" i="87"/>
  <c r="G377" i="87"/>
  <c r="F377" i="87"/>
  <c r="H377" i="87" s="1"/>
  <c r="C377" i="87"/>
  <c r="H376" i="87"/>
  <c r="G376" i="87"/>
  <c r="F376" i="87"/>
  <c r="C376" i="87"/>
  <c r="G375" i="87"/>
  <c r="F375" i="87"/>
  <c r="H375" i="87" s="1"/>
  <c r="C375" i="87"/>
  <c r="G374" i="87"/>
  <c r="F374" i="87"/>
  <c r="H374" i="87" s="1"/>
  <c r="C374" i="87"/>
  <c r="H373" i="87"/>
  <c r="G373" i="87"/>
  <c r="F373" i="87"/>
  <c r="C373" i="87"/>
  <c r="G372" i="87"/>
  <c r="F372" i="87"/>
  <c r="H372" i="87" s="1"/>
  <c r="C372" i="87"/>
  <c r="G371" i="87"/>
  <c r="F371" i="87"/>
  <c r="H371" i="87" s="1"/>
  <c r="C371" i="87"/>
  <c r="H370" i="87"/>
  <c r="G370" i="87"/>
  <c r="F370" i="87"/>
  <c r="C370" i="87"/>
  <c r="G369" i="87"/>
  <c r="F369" i="87"/>
  <c r="H369" i="87" s="1"/>
  <c r="C369" i="87"/>
  <c r="G368" i="87"/>
  <c r="F368" i="87"/>
  <c r="H368" i="87" s="1"/>
  <c r="C368" i="87"/>
  <c r="H367" i="87"/>
  <c r="G367" i="87"/>
  <c r="F367" i="87"/>
  <c r="C367" i="87"/>
  <c r="G366" i="87"/>
  <c r="F366" i="87"/>
  <c r="H366" i="87" s="1"/>
  <c r="C366" i="87"/>
  <c r="G365" i="87"/>
  <c r="F365" i="87"/>
  <c r="H365" i="87" s="1"/>
  <c r="C365" i="87"/>
  <c r="H364" i="87"/>
  <c r="G364" i="87"/>
  <c r="F364" i="87"/>
  <c r="C364" i="87"/>
  <c r="G360" i="87"/>
  <c r="F360" i="87"/>
  <c r="H360" i="87" s="1"/>
  <c r="C360" i="87"/>
  <c r="H359" i="87"/>
  <c r="G359" i="87"/>
  <c r="F359" i="87"/>
  <c r="C359" i="87"/>
  <c r="G358" i="87"/>
  <c r="F358" i="87"/>
  <c r="H358" i="87" s="1"/>
  <c r="C358" i="87"/>
  <c r="G357" i="87"/>
  <c r="F357" i="87"/>
  <c r="H357" i="87" s="1"/>
  <c r="C357" i="87"/>
  <c r="H356" i="87"/>
  <c r="G356" i="87"/>
  <c r="F356" i="87"/>
  <c r="C356" i="87"/>
  <c r="G355" i="87"/>
  <c r="F355" i="87"/>
  <c r="H355" i="87" s="1"/>
  <c r="C355" i="87"/>
  <c r="G354" i="87"/>
  <c r="F354" i="87"/>
  <c r="H354" i="87" s="1"/>
  <c r="C354" i="87"/>
  <c r="H353" i="87"/>
  <c r="G353" i="87"/>
  <c r="F353" i="87"/>
  <c r="C353" i="87"/>
  <c r="G352" i="87"/>
  <c r="F352" i="87"/>
  <c r="H352" i="87" s="1"/>
  <c r="C352" i="87"/>
  <c r="F351" i="87"/>
  <c r="H351" i="87" s="1"/>
  <c r="C351" i="87"/>
  <c r="H350" i="87"/>
  <c r="G350" i="87"/>
  <c r="F350" i="87"/>
  <c r="C350" i="87"/>
  <c r="G349" i="87"/>
  <c r="F349" i="87"/>
  <c r="H349" i="87" s="1"/>
  <c r="C349" i="87"/>
  <c r="G348" i="87"/>
  <c r="F348" i="87"/>
  <c r="H348" i="87" s="1"/>
  <c r="C348" i="87"/>
  <c r="H347" i="87"/>
  <c r="G347" i="87"/>
  <c r="F347" i="87"/>
  <c r="C347" i="87"/>
  <c r="G346" i="87"/>
  <c r="F346" i="87"/>
  <c r="H346" i="87" s="1"/>
  <c r="C346" i="87"/>
  <c r="G345" i="87"/>
  <c r="F345" i="87"/>
  <c r="H345" i="87" s="1"/>
  <c r="C345" i="87"/>
  <c r="H344" i="87"/>
  <c r="G344" i="87"/>
  <c r="F344" i="87"/>
  <c r="C344" i="87"/>
  <c r="G343" i="87"/>
  <c r="F343" i="87"/>
  <c r="H343" i="87" s="1"/>
  <c r="C343" i="87"/>
  <c r="G342" i="87"/>
  <c r="F342" i="87"/>
  <c r="H342" i="87" s="1"/>
  <c r="C342" i="87"/>
  <c r="H341" i="87"/>
  <c r="G341" i="87"/>
  <c r="F341" i="87"/>
  <c r="C341" i="87"/>
  <c r="G339" i="87"/>
  <c r="F339" i="87"/>
  <c r="H339" i="87" s="1"/>
  <c r="C339" i="87"/>
  <c r="G338" i="87"/>
  <c r="F338" i="87"/>
  <c r="H338" i="87" s="1"/>
  <c r="C338" i="87"/>
  <c r="H337" i="87"/>
  <c r="G337" i="87"/>
  <c r="F337" i="87"/>
  <c r="C337" i="87"/>
  <c r="G336" i="87"/>
  <c r="F336" i="87"/>
  <c r="H336" i="87" s="1"/>
  <c r="C336" i="87"/>
  <c r="G335" i="87"/>
  <c r="F335" i="87"/>
  <c r="H335" i="87" s="1"/>
  <c r="C335" i="87"/>
  <c r="H334" i="87"/>
  <c r="G334" i="87"/>
  <c r="F334" i="87"/>
  <c r="C334" i="87"/>
  <c r="G333" i="87"/>
  <c r="F333" i="87"/>
  <c r="H333" i="87" s="1"/>
  <c r="C333" i="87"/>
  <c r="G332" i="87"/>
  <c r="F332" i="87"/>
  <c r="H332" i="87" s="1"/>
  <c r="C332" i="87"/>
  <c r="H331" i="87"/>
  <c r="G331" i="87"/>
  <c r="F331" i="87"/>
  <c r="C331" i="87"/>
  <c r="F330" i="87"/>
  <c r="H330" i="87" s="1"/>
  <c r="C330" i="87"/>
  <c r="G329" i="87"/>
  <c r="F329" i="87"/>
  <c r="H329" i="87" s="1"/>
  <c r="C329" i="87"/>
  <c r="H328" i="87"/>
  <c r="G328" i="87"/>
  <c r="F328" i="87"/>
  <c r="C328" i="87"/>
  <c r="G327" i="87"/>
  <c r="F327" i="87"/>
  <c r="H327" i="87" s="1"/>
  <c r="C327" i="87"/>
  <c r="G326" i="87"/>
  <c r="F326" i="87"/>
  <c r="H326" i="87" s="1"/>
  <c r="C326" i="87"/>
  <c r="H325" i="87"/>
  <c r="G325" i="87"/>
  <c r="F325" i="87"/>
  <c r="C325" i="87"/>
  <c r="G324" i="87"/>
  <c r="F324" i="87"/>
  <c r="H324" i="87" s="1"/>
  <c r="C324" i="87"/>
  <c r="G323" i="87"/>
  <c r="F323" i="87"/>
  <c r="H323" i="87" s="1"/>
  <c r="C323" i="87"/>
  <c r="H322" i="87"/>
  <c r="G322" i="87"/>
  <c r="F322" i="87"/>
  <c r="C322" i="87"/>
  <c r="G321" i="87"/>
  <c r="F321" i="87"/>
  <c r="H321" i="87" s="1"/>
  <c r="C321" i="87"/>
  <c r="G320" i="87"/>
  <c r="F320" i="87"/>
  <c r="H320" i="87" s="1"/>
  <c r="C320" i="87"/>
  <c r="F318" i="87"/>
  <c r="C318" i="87"/>
  <c r="G317" i="87"/>
  <c r="F317" i="87"/>
  <c r="H317" i="87" s="1"/>
  <c r="C317" i="87"/>
  <c r="G316" i="87"/>
  <c r="F316" i="87"/>
  <c r="H316" i="87" s="1"/>
  <c r="C316" i="87"/>
  <c r="H315" i="87"/>
  <c r="G315" i="87"/>
  <c r="F315" i="87"/>
  <c r="C315" i="87"/>
  <c r="G314" i="87"/>
  <c r="F314" i="87"/>
  <c r="H314" i="87" s="1"/>
  <c r="C314" i="87"/>
  <c r="G313" i="87"/>
  <c r="F313" i="87"/>
  <c r="H313" i="87" s="1"/>
  <c r="C313" i="87"/>
  <c r="H312" i="87"/>
  <c r="G312" i="87"/>
  <c r="F312" i="87"/>
  <c r="C312" i="87"/>
  <c r="G311" i="87"/>
  <c r="F311" i="87"/>
  <c r="H311" i="87" s="1"/>
  <c r="C311" i="87"/>
  <c r="G310" i="87"/>
  <c r="F310" i="87"/>
  <c r="H310" i="87" s="1"/>
  <c r="C310" i="87"/>
  <c r="H309" i="87"/>
  <c r="F309" i="87"/>
  <c r="C309" i="87"/>
  <c r="G308" i="87"/>
  <c r="F308" i="87"/>
  <c r="H308" i="87" s="1"/>
  <c r="C308" i="87"/>
  <c r="G307" i="87"/>
  <c r="F307" i="87"/>
  <c r="H307" i="87" s="1"/>
  <c r="C307" i="87"/>
  <c r="H306" i="87"/>
  <c r="G306" i="87"/>
  <c r="F306" i="87"/>
  <c r="C306" i="87"/>
  <c r="G305" i="87"/>
  <c r="F305" i="87"/>
  <c r="H305" i="87" s="1"/>
  <c r="C305" i="87"/>
  <c r="G304" i="87"/>
  <c r="F304" i="87"/>
  <c r="H304" i="87" s="1"/>
  <c r="C304" i="87"/>
  <c r="H303" i="87"/>
  <c r="G303" i="87"/>
  <c r="F303" i="87"/>
  <c r="C303" i="87"/>
  <c r="G302" i="87"/>
  <c r="F302" i="87"/>
  <c r="H302" i="87" s="1"/>
  <c r="C302" i="87"/>
  <c r="G301" i="87"/>
  <c r="F301" i="87"/>
  <c r="H301" i="87" s="1"/>
  <c r="C301" i="87"/>
  <c r="H300" i="87"/>
  <c r="G300" i="87"/>
  <c r="F300" i="87"/>
  <c r="C300" i="87"/>
  <c r="G299" i="87"/>
  <c r="F299" i="87"/>
  <c r="H299" i="87" s="1"/>
  <c r="C299" i="87"/>
  <c r="G297" i="87"/>
  <c r="G318" i="87" s="1"/>
  <c r="H318" i="87" s="1"/>
  <c r="G296" i="87"/>
  <c r="H296" i="87" s="1"/>
  <c r="H295" i="87"/>
  <c r="G295" i="87"/>
  <c r="G294" i="87"/>
  <c r="H294" i="87" s="1"/>
  <c r="G293" i="87"/>
  <c r="H293" i="87" s="1"/>
  <c r="H292" i="87"/>
  <c r="G292" i="87"/>
  <c r="G291" i="87"/>
  <c r="H291" i="87" s="1"/>
  <c r="G290" i="87"/>
  <c r="H290" i="87" s="1"/>
  <c r="H289" i="87"/>
  <c r="G289" i="87"/>
  <c r="G288" i="87"/>
  <c r="H288" i="87" s="1"/>
  <c r="H286" i="87"/>
  <c r="H285" i="87"/>
  <c r="H284" i="87"/>
  <c r="H283" i="87"/>
  <c r="H282" i="87"/>
  <c r="H281" i="87"/>
  <c r="H280" i="87"/>
  <c r="H276" i="87" s="1"/>
  <c r="H569" i="87" s="1"/>
  <c r="H279" i="87"/>
  <c r="H278" i="87"/>
  <c r="H277" i="87"/>
  <c r="H275" i="87"/>
  <c r="H274" i="87"/>
  <c r="H273" i="87"/>
  <c r="H272" i="87"/>
  <c r="H271" i="87"/>
  <c r="H270" i="87"/>
  <c r="H269" i="87"/>
  <c r="H268" i="87"/>
  <c r="H267" i="87"/>
  <c r="H265" i="87" s="1"/>
  <c r="H266" i="87"/>
  <c r="H259" i="87"/>
  <c r="H258" i="87"/>
  <c r="H257" i="87"/>
  <c r="H256" i="87"/>
  <c r="H255" i="87"/>
  <c r="H254" i="87"/>
  <c r="H253" i="87"/>
  <c r="H252" i="87"/>
  <c r="H251" i="87"/>
  <c r="H250" i="87"/>
  <c r="H249" i="87" s="1"/>
  <c r="H248" i="87"/>
  <c r="H247" i="87"/>
  <c r="H246" i="87"/>
  <c r="H245" i="87"/>
  <c r="H244" i="87"/>
  <c r="H243" i="87"/>
  <c r="H242" i="87"/>
  <c r="H238" i="87" s="1"/>
  <c r="H237" i="87" s="1"/>
  <c r="H241" i="87"/>
  <c r="H240" i="87"/>
  <c r="H239" i="87"/>
  <c r="H236" i="87"/>
  <c r="H235" i="87"/>
  <c r="H234" i="87"/>
  <c r="H233" i="87"/>
  <c r="H232" i="87"/>
  <c r="H231" i="87"/>
  <c r="H230" i="87"/>
  <c r="H226" i="87" s="1"/>
  <c r="H225" i="87" s="1"/>
  <c r="H224" i="87" s="1"/>
  <c r="H229" i="87"/>
  <c r="H228" i="87"/>
  <c r="H227" i="87"/>
  <c r="H223" i="87"/>
  <c r="H222" i="87"/>
  <c r="H221" i="87"/>
  <c r="H220" i="87"/>
  <c r="H219" i="87"/>
  <c r="H218" i="87"/>
  <c r="H217" i="87"/>
  <c r="H216" i="87"/>
  <c r="H215" i="87"/>
  <c r="H214" i="87"/>
  <c r="H213" i="87" s="1"/>
  <c r="H212" i="87"/>
  <c r="H211" i="87"/>
  <c r="H210" i="87"/>
  <c r="H209" i="87"/>
  <c r="H208" i="87"/>
  <c r="H207" i="87"/>
  <c r="H206" i="87"/>
  <c r="H202" i="87" s="1"/>
  <c r="H201" i="87" s="1"/>
  <c r="H205" i="87"/>
  <c r="H204" i="87"/>
  <c r="H203" i="87"/>
  <c r="H200" i="87"/>
  <c r="H199" i="87"/>
  <c r="H198" i="87"/>
  <c r="H197" i="87"/>
  <c r="H196" i="87"/>
  <c r="H195" i="87"/>
  <c r="H194" i="87"/>
  <c r="H190" i="87" s="1"/>
  <c r="H193" i="87"/>
  <c r="H192" i="87"/>
  <c r="H191" i="87"/>
  <c r="H189" i="87"/>
  <c r="H188" i="87"/>
  <c r="H187" i="87"/>
  <c r="H186" i="87"/>
  <c r="H185" i="87"/>
  <c r="H184" i="87"/>
  <c r="H183" i="87"/>
  <c r="H182" i="87"/>
  <c r="H181" i="87"/>
  <c r="H179" i="87" s="1"/>
  <c r="H178" i="87" s="1"/>
  <c r="H180" i="87"/>
  <c r="H177" i="87"/>
  <c r="H167" i="87"/>
  <c r="H166" i="87"/>
  <c r="H156" i="87" s="1"/>
  <c r="H155" i="87" s="1"/>
  <c r="G153" i="87"/>
  <c r="F153" i="87"/>
  <c r="H153" i="87" s="1"/>
  <c r="C153" i="87"/>
  <c r="G152" i="87"/>
  <c r="F152" i="87"/>
  <c r="H152" i="87" s="1"/>
  <c r="C152" i="87"/>
  <c r="H151" i="87"/>
  <c r="G151" i="87"/>
  <c r="F151" i="87"/>
  <c r="C151" i="87"/>
  <c r="G150" i="87"/>
  <c r="F150" i="87"/>
  <c r="H150" i="87" s="1"/>
  <c r="C150" i="87"/>
  <c r="G149" i="87"/>
  <c r="F149" i="87"/>
  <c r="H149" i="87" s="1"/>
  <c r="C149" i="87"/>
  <c r="H148" i="87"/>
  <c r="G148" i="87"/>
  <c r="F148" i="87"/>
  <c r="C148" i="87"/>
  <c r="G147" i="87"/>
  <c r="F147" i="87"/>
  <c r="H147" i="87" s="1"/>
  <c r="C147" i="87"/>
  <c r="F146" i="87"/>
  <c r="H146" i="87" s="1"/>
  <c r="C146" i="87"/>
  <c r="H145" i="87"/>
  <c r="F145" i="87"/>
  <c r="C145" i="87"/>
  <c r="F144" i="87"/>
  <c r="H144" i="87" s="1"/>
  <c r="C144" i="87"/>
  <c r="H143" i="87"/>
  <c r="G143" i="87"/>
  <c r="F143" i="87"/>
  <c r="C143" i="87"/>
  <c r="G142" i="87"/>
  <c r="F142" i="87"/>
  <c r="H142" i="87" s="1"/>
  <c r="C142" i="87"/>
  <c r="G141" i="87"/>
  <c r="F141" i="87"/>
  <c r="H141" i="87" s="1"/>
  <c r="C141" i="87"/>
  <c r="H140" i="87"/>
  <c r="G140" i="87"/>
  <c r="F140" i="87"/>
  <c r="C140" i="87"/>
  <c r="G139" i="87"/>
  <c r="F139" i="87"/>
  <c r="H139" i="87" s="1"/>
  <c r="C139" i="87"/>
  <c r="G138" i="87"/>
  <c r="F138" i="87"/>
  <c r="H138" i="87" s="1"/>
  <c r="C138" i="87"/>
  <c r="H137" i="87"/>
  <c r="G137" i="87"/>
  <c r="F137" i="87"/>
  <c r="C137" i="87"/>
  <c r="G136" i="87"/>
  <c r="F136" i="87"/>
  <c r="H136" i="87" s="1"/>
  <c r="C136" i="87"/>
  <c r="G135" i="87"/>
  <c r="F135" i="87"/>
  <c r="H135" i="87" s="1"/>
  <c r="C135" i="87"/>
  <c r="H134" i="87"/>
  <c r="G134" i="87"/>
  <c r="F134" i="87"/>
  <c r="C134" i="87"/>
  <c r="G132" i="87"/>
  <c r="F132" i="87"/>
  <c r="H132" i="87" s="1"/>
  <c r="C132" i="87"/>
  <c r="G131" i="87"/>
  <c r="F131" i="87"/>
  <c r="H131" i="87" s="1"/>
  <c r="C131" i="87"/>
  <c r="H130" i="87"/>
  <c r="G130" i="87"/>
  <c r="F130" i="87"/>
  <c r="C130" i="87"/>
  <c r="G129" i="87"/>
  <c r="F129" i="87"/>
  <c r="H129" i="87" s="1"/>
  <c r="C129" i="87"/>
  <c r="G128" i="87"/>
  <c r="F128" i="87"/>
  <c r="H128" i="87" s="1"/>
  <c r="C128" i="87"/>
  <c r="H127" i="87"/>
  <c r="G127" i="87"/>
  <c r="F127" i="87"/>
  <c r="C127" i="87"/>
  <c r="G126" i="87"/>
  <c r="F126" i="87"/>
  <c r="H126" i="87" s="1"/>
  <c r="C126" i="87"/>
  <c r="G125" i="87"/>
  <c r="F125" i="87"/>
  <c r="H125" i="87" s="1"/>
  <c r="C125" i="87"/>
  <c r="H124" i="87"/>
  <c r="G124" i="87"/>
  <c r="F124" i="87"/>
  <c r="C124" i="87"/>
  <c r="G123" i="87"/>
  <c r="F123" i="87"/>
  <c r="H123" i="87" s="1"/>
  <c r="C123" i="87"/>
  <c r="G122" i="87"/>
  <c r="F122" i="87"/>
  <c r="H122" i="87" s="1"/>
  <c r="C122" i="87"/>
  <c r="H121" i="87"/>
  <c r="G121" i="87"/>
  <c r="F121" i="87"/>
  <c r="C121" i="87"/>
  <c r="G120" i="87"/>
  <c r="F120" i="87"/>
  <c r="H120" i="87" s="1"/>
  <c r="C120" i="87"/>
  <c r="G119" i="87"/>
  <c r="F119" i="87"/>
  <c r="H119" i="87" s="1"/>
  <c r="C119" i="87"/>
  <c r="H118" i="87"/>
  <c r="G118" i="87"/>
  <c r="F118" i="87"/>
  <c r="C118" i="87"/>
  <c r="G117" i="87"/>
  <c r="F117" i="87"/>
  <c r="H117" i="87" s="1"/>
  <c r="C117" i="87"/>
  <c r="G116" i="87"/>
  <c r="F116" i="87"/>
  <c r="H116" i="87" s="1"/>
  <c r="C116" i="87"/>
  <c r="H115" i="87"/>
  <c r="G115" i="87"/>
  <c r="F115" i="87"/>
  <c r="C115" i="87"/>
  <c r="G114" i="87"/>
  <c r="F114" i="87"/>
  <c r="H114" i="87" s="1"/>
  <c r="C114" i="87"/>
  <c r="G113" i="87"/>
  <c r="F113" i="87"/>
  <c r="H113" i="87" s="1"/>
  <c r="C113" i="87"/>
  <c r="G109" i="87"/>
  <c r="F109" i="87"/>
  <c r="H109" i="87" s="1"/>
  <c r="C109" i="87"/>
  <c r="G108" i="87"/>
  <c r="F108" i="87"/>
  <c r="H108" i="87" s="1"/>
  <c r="C108" i="87"/>
  <c r="H107" i="87"/>
  <c r="G107" i="87"/>
  <c r="F107" i="87"/>
  <c r="C107" i="87"/>
  <c r="G106" i="87"/>
  <c r="F106" i="87"/>
  <c r="H106" i="87" s="1"/>
  <c r="C106" i="87"/>
  <c r="G105" i="87"/>
  <c r="F105" i="87"/>
  <c r="H105" i="87" s="1"/>
  <c r="C105" i="87"/>
  <c r="H104" i="87"/>
  <c r="G104" i="87"/>
  <c r="F104" i="87"/>
  <c r="C104" i="87"/>
  <c r="G103" i="87"/>
  <c r="F103" i="87"/>
  <c r="H103" i="87" s="1"/>
  <c r="C103" i="87"/>
  <c r="G102" i="87"/>
  <c r="F102" i="87"/>
  <c r="H102" i="87" s="1"/>
  <c r="C102" i="87"/>
  <c r="H101" i="87"/>
  <c r="F101" i="87"/>
  <c r="C101" i="87"/>
  <c r="F100" i="87"/>
  <c r="C100" i="87"/>
  <c r="G99" i="87"/>
  <c r="F99" i="87"/>
  <c r="H99" i="87" s="1"/>
  <c r="C99" i="87"/>
  <c r="H98" i="87"/>
  <c r="G98" i="87"/>
  <c r="F98" i="87"/>
  <c r="C98" i="87"/>
  <c r="G97" i="87"/>
  <c r="F97" i="87"/>
  <c r="H97" i="87" s="1"/>
  <c r="C97" i="87"/>
  <c r="G96" i="87"/>
  <c r="F96" i="87"/>
  <c r="H96" i="87" s="1"/>
  <c r="C96" i="87"/>
  <c r="H95" i="87"/>
  <c r="G95" i="87"/>
  <c r="F95" i="87"/>
  <c r="C95" i="87"/>
  <c r="G94" i="87"/>
  <c r="F94" i="87"/>
  <c r="H94" i="87" s="1"/>
  <c r="C94" i="87"/>
  <c r="G93" i="87"/>
  <c r="F93" i="87"/>
  <c r="H93" i="87" s="1"/>
  <c r="C93" i="87"/>
  <c r="H92" i="87"/>
  <c r="G92" i="87"/>
  <c r="F92" i="87"/>
  <c r="C92" i="87"/>
  <c r="G91" i="87"/>
  <c r="F91" i="87"/>
  <c r="H91" i="87" s="1"/>
  <c r="C91" i="87"/>
  <c r="G90" i="87"/>
  <c r="F90" i="87"/>
  <c r="H90" i="87" s="1"/>
  <c r="C90" i="87"/>
  <c r="H88" i="87"/>
  <c r="G88" i="87"/>
  <c r="F88" i="87"/>
  <c r="C88" i="87"/>
  <c r="G87" i="87"/>
  <c r="F87" i="87"/>
  <c r="H87" i="87" s="1"/>
  <c r="G86" i="87"/>
  <c r="F86" i="87"/>
  <c r="H86" i="87" s="1"/>
  <c r="C86" i="87"/>
  <c r="H85" i="87"/>
  <c r="G85" i="87"/>
  <c r="F85" i="87"/>
  <c r="C85" i="87"/>
  <c r="G84" i="87"/>
  <c r="F84" i="87"/>
  <c r="H84" i="87" s="1"/>
  <c r="C84" i="87"/>
  <c r="G83" i="87"/>
  <c r="F83" i="87"/>
  <c r="H83" i="87" s="1"/>
  <c r="C83" i="87"/>
  <c r="H82" i="87"/>
  <c r="G82" i="87"/>
  <c r="F82" i="87"/>
  <c r="C82" i="87"/>
  <c r="H81" i="87"/>
  <c r="F81" i="87"/>
  <c r="C81" i="87"/>
  <c r="H80" i="87"/>
  <c r="F80" i="87"/>
  <c r="C80" i="87"/>
  <c r="H79" i="87"/>
  <c r="F79" i="87"/>
  <c r="C79" i="87"/>
  <c r="H78" i="87"/>
  <c r="G78" i="87"/>
  <c r="F78" i="87"/>
  <c r="C78" i="87"/>
  <c r="G77" i="87"/>
  <c r="F77" i="87"/>
  <c r="H77" i="87" s="1"/>
  <c r="C77" i="87"/>
  <c r="G76" i="87"/>
  <c r="F76" i="87"/>
  <c r="H76" i="87" s="1"/>
  <c r="C76" i="87"/>
  <c r="H75" i="87"/>
  <c r="G75" i="87"/>
  <c r="F75" i="87"/>
  <c r="C75" i="87"/>
  <c r="G74" i="87"/>
  <c r="F74" i="87"/>
  <c r="H74" i="87" s="1"/>
  <c r="C74" i="87"/>
  <c r="G73" i="87"/>
  <c r="F73" i="87"/>
  <c r="H73" i="87" s="1"/>
  <c r="C73" i="87"/>
  <c r="H72" i="87"/>
  <c r="G72" i="87"/>
  <c r="F72" i="87"/>
  <c r="C72" i="87"/>
  <c r="G71" i="87"/>
  <c r="F71" i="87"/>
  <c r="H71" i="87" s="1"/>
  <c r="C71" i="87"/>
  <c r="G70" i="87"/>
  <c r="F70" i="87"/>
  <c r="H70" i="87" s="1"/>
  <c r="C70" i="87"/>
  <c r="H69" i="87"/>
  <c r="G69" i="87"/>
  <c r="F69" i="87"/>
  <c r="C69" i="87"/>
  <c r="H67" i="87"/>
  <c r="G67" i="87"/>
  <c r="F67" i="87"/>
  <c r="C67" i="87"/>
  <c r="G66" i="87"/>
  <c r="F66" i="87"/>
  <c r="H66" i="87" s="1"/>
  <c r="C66" i="87"/>
  <c r="G65" i="87"/>
  <c r="F65" i="87"/>
  <c r="H65" i="87" s="1"/>
  <c r="C65" i="87"/>
  <c r="H64" i="87"/>
  <c r="G64" i="87"/>
  <c r="F64" i="87"/>
  <c r="C64" i="87"/>
  <c r="G63" i="87"/>
  <c r="F63" i="87"/>
  <c r="H63" i="87" s="1"/>
  <c r="C63" i="87"/>
  <c r="G62" i="87"/>
  <c r="F62" i="87"/>
  <c r="H62" i="87" s="1"/>
  <c r="C62" i="87"/>
  <c r="H61" i="87"/>
  <c r="G61" i="87"/>
  <c r="F61" i="87"/>
  <c r="C61" i="87"/>
  <c r="H60" i="87"/>
  <c r="F60" i="87"/>
  <c r="C60" i="87"/>
  <c r="H59" i="87"/>
  <c r="F59" i="87"/>
  <c r="C59" i="87"/>
  <c r="H58" i="87"/>
  <c r="F58" i="87"/>
  <c r="C58" i="87"/>
  <c r="H57" i="87"/>
  <c r="G57" i="87"/>
  <c r="F57" i="87"/>
  <c r="C57" i="87"/>
  <c r="G56" i="87"/>
  <c r="F56" i="87"/>
  <c r="H56" i="87" s="1"/>
  <c r="C56" i="87"/>
  <c r="G55" i="87"/>
  <c r="F55" i="87"/>
  <c r="H55" i="87" s="1"/>
  <c r="C55" i="87"/>
  <c r="H54" i="87"/>
  <c r="G54" i="87"/>
  <c r="F54" i="87"/>
  <c r="C54" i="87"/>
  <c r="G53" i="87"/>
  <c r="F53" i="87"/>
  <c r="H53" i="87" s="1"/>
  <c r="C53" i="87"/>
  <c r="G52" i="87"/>
  <c r="F52" i="87"/>
  <c r="H52" i="87" s="1"/>
  <c r="C52" i="87"/>
  <c r="H51" i="87"/>
  <c r="G51" i="87"/>
  <c r="F51" i="87"/>
  <c r="C51" i="87"/>
  <c r="G50" i="87"/>
  <c r="F50" i="87"/>
  <c r="H50" i="87" s="1"/>
  <c r="C50" i="87"/>
  <c r="G49" i="87"/>
  <c r="F49" i="87"/>
  <c r="H49" i="87" s="1"/>
  <c r="C49" i="87"/>
  <c r="H48" i="87"/>
  <c r="G48" i="87"/>
  <c r="F48" i="87"/>
  <c r="C48" i="87"/>
  <c r="H46" i="87"/>
  <c r="G46" i="87"/>
  <c r="H45" i="87"/>
  <c r="G45" i="87"/>
  <c r="H44" i="87"/>
  <c r="G44" i="87"/>
  <c r="H43" i="87"/>
  <c r="G43" i="87"/>
  <c r="H42" i="87"/>
  <c r="G42" i="87"/>
  <c r="H41" i="87"/>
  <c r="G41" i="87"/>
  <c r="H40" i="87"/>
  <c r="G40" i="87"/>
  <c r="H39" i="87"/>
  <c r="G39" i="87"/>
  <c r="H38" i="87"/>
  <c r="G38" i="87"/>
  <c r="H37" i="87"/>
  <c r="H36" i="87" s="1"/>
  <c r="H533" i="87" s="1"/>
  <c r="G37" i="87"/>
  <c r="H35" i="87"/>
  <c r="H34" i="87"/>
  <c r="H33" i="87"/>
  <c r="H32" i="87"/>
  <c r="H31" i="87"/>
  <c r="H30" i="87"/>
  <c r="H29" i="87"/>
  <c r="H28" i="87"/>
  <c r="H27" i="87"/>
  <c r="H26" i="87"/>
  <c r="H25" i="87" s="1"/>
  <c r="H532" i="87" s="1"/>
  <c r="H24" i="87"/>
  <c r="H23" i="87"/>
  <c r="H22" i="87"/>
  <c r="H21" i="87"/>
  <c r="H20" i="87"/>
  <c r="H19" i="87"/>
  <c r="H18" i="87"/>
  <c r="H17" i="87"/>
  <c r="H16" i="87"/>
  <c r="H15" i="87"/>
  <c r="H14" i="87"/>
  <c r="H531" i="87" s="1"/>
  <c r="H581" i="86"/>
  <c r="H580" i="86"/>
  <c r="H574" i="86"/>
  <c r="H573" i="86"/>
  <c r="H554" i="86"/>
  <c r="H551" i="86"/>
  <c r="H550" i="86"/>
  <c r="H549" i="86"/>
  <c r="H548" i="86"/>
  <c r="H546" i="86"/>
  <c r="H544" i="86"/>
  <c r="H543" i="86"/>
  <c r="H489" i="86"/>
  <c r="H488" i="86" s="1"/>
  <c r="H588" i="86" s="1"/>
  <c r="H479" i="86"/>
  <c r="G478" i="86"/>
  <c r="H487" i="86" s="1"/>
  <c r="H475" i="86"/>
  <c r="H474" i="86"/>
  <c r="H473" i="86"/>
  <c r="H472" i="86"/>
  <c r="H471" i="86"/>
  <c r="H470" i="86"/>
  <c r="H469" i="86"/>
  <c r="H468" i="86"/>
  <c r="H467" i="86"/>
  <c r="H466" i="86"/>
  <c r="H464" i="86" s="1"/>
  <c r="H465" i="86"/>
  <c r="H585" i="86" s="1"/>
  <c r="H584" i="86" s="1"/>
  <c r="H462" i="86"/>
  <c r="H461" i="86"/>
  <c r="H460" i="86"/>
  <c r="H459" i="86"/>
  <c r="H458" i="86"/>
  <c r="H457" i="86"/>
  <c r="H456" i="86"/>
  <c r="H455" i="86"/>
  <c r="G454" i="86"/>
  <c r="H454" i="86" s="1"/>
  <c r="H452" i="86" s="1"/>
  <c r="H582" i="86" s="1"/>
  <c r="H453" i="86"/>
  <c r="G453" i="86"/>
  <c r="H451" i="86"/>
  <c r="H450" i="86"/>
  <c r="H449" i="86"/>
  <c r="H448" i="86"/>
  <c r="H447" i="86"/>
  <c r="H446" i="86"/>
  <c r="H445" i="86"/>
  <c r="H444" i="86"/>
  <c r="G442" i="86"/>
  <c r="G443" i="86" s="1"/>
  <c r="H443" i="86" s="1"/>
  <c r="H440" i="86"/>
  <c r="H439" i="86"/>
  <c r="H438" i="86"/>
  <c r="H437" i="86"/>
  <c r="H436" i="86"/>
  <c r="H435" i="86"/>
  <c r="H434" i="86"/>
  <c r="H433" i="86"/>
  <c r="H432" i="86"/>
  <c r="H431" i="86"/>
  <c r="H428" i="86"/>
  <c r="H427" i="86"/>
  <c r="H426" i="86"/>
  <c r="H425" i="86"/>
  <c r="H424" i="86"/>
  <c r="H423" i="86"/>
  <c r="H422" i="86"/>
  <c r="H421" i="86"/>
  <c r="H418" i="86" s="1"/>
  <c r="H420" i="86"/>
  <c r="H419" i="86"/>
  <c r="H417" i="86"/>
  <c r="H416" i="86"/>
  <c r="H415" i="86"/>
  <c r="H414" i="86"/>
  <c r="H413" i="86"/>
  <c r="H412" i="86"/>
  <c r="H411" i="86"/>
  <c r="H410" i="86"/>
  <c r="H409" i="86"/>
  <c r="H407" i="86" s="1"/>
  <c r="N15" i="108" s="1"/>
  <c r="H408" i="86"/>
  <c r="G408" i="86"/>
  <c r="H404" i="86"/>
  <c r="G404" i="86"/>
  <c r="F404" i="86"/>
  <c r="C404" i="86"/>
  <c r="G403" i="86"/>
  <c r="F403" i="86"/>
  <c r="H403" i="86" s="1"/>
  <c r="C403" i="86"/>
  <c r="G402" i="86"/>
  <c r="F402" i="86"/>
  <c r="H402" i="86" s="1"/>
  <c r="C402" i="86"/>
  <c r="H401" i="86"/>
  <c r="G401" i="86"/>
  <c r="F401" i="86"/>
  <c r="C401" i="86"/>
  <c r="G400" i="86"/>
  <c r="F400" i="86"/>
  <c r="H400" i="86" s="1"/>
  <c r="C400" i="86"/>
  <c r="G399" i="86"/>
  <c r="F399" i="86"/>
  <c r="H399" i="86" s="1"/>
  <c r="C399" i="86"/>
  <c r="H398" i="86"/>
  <c r="G398" i="86"/>
  <c r="F398" i="86"/>
  <c r="C398" i="86"/>
  <c r="G397" i="86"/>
  <c r="F397" i="86"/>
  <c r="H397" i="86" s="1"/>
  <c r="C397" i="86"/>
  <c r="F396" i="86"/>
  <c r="H396" i="86" s="1"/>
  <c r="C396" i="86"/>
  <c r="F395" i="86"/>
  <c r="H395" i="86" s="1"/>
  <c r="C395" i="86"/>
  <c r="G394" i="86"/>
  <c r="F394" i="86"/>
  <c r="H394" i="86" s="1"/>
  <c r="C394" i="86"/>
  <c r="H393" i="86"/>
  <c r="G393" i="86"/>
  <c r="F393" i="86"/>
  <c r="C393" i="86"/>
  <c r="G392" i="86"/>
  <c r="F392" i="86"/>
  <c r="H392" i="86" s="1"/>
  <c r="C392" i="86"/>
  <c r="G391" i="86"/>
  <c r="F391" i="86"/>
  <c r="H391" i="86" s="1"/>
  <c r="C391" i="86"/>
  <c r="H390" i="86"/>
  <c r="G390" i="86"/>
  <c r="F390" i="86"/>
  <c r="C390" i="86"/>
  <c r="G389" i="86"/>
  <c r="F389" i="86"/>
  <c r="H389" i="86" s="1"/>
  <c r="C389" i="86"/>
  <c r="G388" i="86"/>
  <c r="F388" i="86"/>
  <c r="H388" i="86" s="1"/>
  <c r="C388" i="86"/>
  <c r="H387" i="86"/>
  <c r="H384" i="86" s="1"/>
  <c r="H570" i="86" s="1"/>
  <c r="G387" i="86"/>
  <c r="F387" i="86"/>
  <c r="C387" i="86"/>
  <c r="G386" i="86"/>
  <c r="F386" i="86"/>
  <c r="H386" i="86" s="1"/>
  <c r="C386" i="86"/>
  <c r="G385" i="86"/>
  <c r="F385" i="86"/>
  <c r="H385" i="86" s="1"/>
  <c r="C385" i="86"/>
  <c r="G383" i="86"/>
  <c r="F383" i="86"/>
  <c r="H383" i="86" s="1"/>
  <c r="C383" i="86"/>
  <c r="G382" i="86"/>
  <c r="H382" i="86" s="1"/>
  <c r="F382" i="86"/>
  <c r="C382" i="86"/>
  <c r="G381" i="86"/>
  <c r="F381" i="86"/>
  <c r="H381" i="86" s="1"/>
  <c r="C381" i="86"/>
  <c r="G380" i="86"/>
  <c r="F380" i="86"/>
  <c r="H380" i="86" s="1"/>
  <c r="C380" i="86"/>
  <c r="G379" i="86"/>
  <c r="H379" i="86" s="1"/>
  <c r="F379" i="86"/>
  <c r="C379" i="86"/>
  <c r="G378" i="86"/>
  <c r="F378" i="86"/>
  <c r="H378" i="86" s="1"/>
  <c r="C378" i="86"/>
  <c r="G377" i="86"/>
  <c r="F377" i="86"/>
  <c r="H377" i="86" s="1"/>
  <c r="C377" i="86"/>
  <c r="G376" i="86"/>
  <c r="H376" i="86" s="1"/>
  <c r="F376" i="86"/>
  <c r="C376" i="86"/>
  <c r="G375" i="86"/>
  <c r="F375" i="86"/>
  <c r="H375" i="86" s="1"/>
  <c r="C375" i="86"/>
  <c r="G374" i="86"/>
  <c r="F374" i="86"/>
  <c r="H374" i="86" s="1"/>
  <c r="C374" i="86"/>
  <c r="G373" i="86"/>
  <c r="H373" i="86" s="1"/>
  <c r="F373" i="86"/>
  <c r="C373" i="86"/>
  <c r="G372" i="86"/>
  <c r="F372" i="86"/>
  <c r="H372" i="86" s="1"/>
  <c r="C372" i="86"/>
  <c r="G371" i="86"/>
  <c r="F371" i="86"/>
  <c r="H371" i="86" s="1"/>
  <c r="C371" i="86"/>
  <c r="G370" i="86"/>
  <c r="H370" i="86" s="1"/>
  <c r="F370" i="86"/>
  <c r="C370" i="86"/>
  <c r="G369" i="86"/>
  <c r="F369" i="86"/>
  <c r="H369" i="86" s="1"/>
  <c r="C369" i="86"/>
  <c r="G368" i="86"/>
  <c r="F368" i="86"/>
  <c r="H368" i="86" s="1"/>
  <c r="C368" i="86"/>
  <c r="G367" i="86"/>
  <c r="H367" i="86" s="1"/>
  <c r="F367" i="86"/>
  <c r="C367" i="86"/>
  <c r="G366" i="86"/>
  <c r="F366" i="86"/>
  <c r="H366" i="86" s="1"/>
  <c r="C366" i="86"/>
  <c r="G365" i="86"/>
  <c r="F365" i="86"/>
  <c r="H365" i="86" s="1"/>
  <c r="C365" i="86"/>
  <c r="G364" i="86"/>
  <c r="H364" i="86" s="1"/>
  <c r="F364" i="86"/>
  <c r="C364" i="86"/>
  <c r="H360" i="86"/>
  <c r="G360" i="86"/>
  <c r="F360" i="86"/>
  <c r="C360" i="86"/>
  <c r="G359" i="86"/>
  <c r="F359" i="86"/>
  <c r="H359" i="86" s="1"/>
  <c r="C359" i="86"/>
  <c r="G358" i="86"/>
  <c r="F358" i="86"/>
  <c r="H358" i="86" s="1"/>
  <c r="C358" i="86"/>
  <c r="H357" i="86"/>
  <c r="G357" i="86"/>
  <c r="F357" i="86"/>
  <c r="C357" i="86"/>
  <c r="G356" i="86"/>
  <c r="F356" i="86"/>
  <c r="H356" i="86" s="1"/>
  <c r="C356" i="86"/>
  <c r="G355" i="86"/>
  <c r="F355" i="86"/>
  <c r="H355" i="86" s="1"/>
  <c r="C355" i="86"/>
  <c r="H354" i="86"/>
  <c r="G354" i="86"/>
  <c r="F354" i="86"/>
  <c r="C354" i="86"/>
  <c r="G353" i="86"/>
  <c r="F353" i="86"/>
  <c r="H353" i="86" s="1"/>
  <c r="C353" i="86"/>
  <c r="F352" i="86"/>
  <c r="H352" i="86" s="1"/>
  <c r="C352" i="86"/>
  <c r="H351" i="86"/>
  <c r="F351" i="86"/>
  <c r="C351" i="86"/>
  <c r="G350" i="86"/>
  <c r="F350" i="86"/>
  <c r="H350" i="86" s="1"/>
  <c r="C350" i="86"/>
  <c r="G349" i="86"/>
  <c r="F349" i="86"/>
  <c r="H349" i="86" s="1"/>
  <c r="C349" i="86"/>
  <c r="H348" i="86"/>
  <c r="G348" i="86"/>
  <c r="F348" i="86"/>
  <c r="C348" i="86"/>
  <c r="G347" i="86"/>
  <c r="F347" i="86"/>
  <c r="H347" i="86" s="1"/>
  <c r="C347" i="86"/>
  <c r="G346" i="86"/>
  <c r="F346" i="86"/>
  <c r="H346" i="86" s="1"/>
  <c r="C346" i="86"/>
  <c r="H345" i="86"/>
  <c r="G345" i="86"/>
  <c r="F345" i="86"/>
  <c r="C345" i="86"/>
  <c r="G344" i="86"/>
  <c r="F344" i="86"/>
  <c r="H344" i="86" s="1"/>
  <c r="C344" i="86"/>
  <c r="G343" i="86"/>
  <c r="F343" i="86"/>
  <c r="H343" i="86" s="1"/>
  <c r="C343" i="86"/>
  <c r="H342" i="86"/>
  <c r="G342" i="86"/>
  <c r="F342" i="86"/>
  <c r="C342" i="86"/>
  <c r="G341" i="86"/>
  <c r="F341" i="86"/>
  <c r="H341" i="86" s="1"/>
  <c r="C341" i="86"/>
  <c r="G339" i="86"/>
  <c r="F339" i="86"/>
  <c r="H339" i="86" s="1"/>
  <c r="C339" i="86"/>
  <c r="G338" i="86"/>
  <c r="F338" i="86"/>
  <c r="H338" i="86" s="1"/>
  <c r="C338" i="86"/>
  <c r="G337" i="86"/>
  <c r="H337" i="86" s="1"/>
  <c r="F337" i="86"/>
  <c r="C337" i="86"/>
  <c r="G336" i="86"/>
  <c r="F336" i="86"/>
  <c r="H336" i="86" s="1"/>
  <c r="C336" i="86"/>
  <c r="G335" i="86"/>
  <c r="F335" i="86"/>
  <c r="H335" i="86" s="1"/>
  <c r="C335" i="86"/>
  <c r="G334" i="86"/>
  <c r="H334" i="86" s="1"/>
  <c r="F334" i="86"/>
  <c r="C334" i="86"/>
  <c r="G333" i="86"/>
  <c r="F333" i="86"/>
  <c r="H333" i="86" s="1"/>
  <c r="C333" i="86"/>
  <c r="G332" i="86"/>
  <c r="F332" i="86"/>
  <c r="H332" i="86" s="1"/>
  <c r="C332" i="86"/>
  <c r="F331" i="86"/>
  <c r="H331" i="86" s="1"/>
  <c r="C331" i="86"/>
  <c r="F330" i="86"/>
  <c r="H330" i="86" s="1"/>
  <c r="C330" i="86"/>
  <c r="G329" i="86"/>
  <c r="H329" i="86" s="1"/>
  <c r="F329" i="86"/>
  <c r="C329" i="86"/>
  <c r="G328" i="86"/>
  <c r="F328" i="86"/>
  <c r="H328" i="86" s="1"/>
  <c r="C328" i="86"/>
  <c r="G327" i="86"/>
  <c r="F327" i="86"/>
  <c r="H327" i="86" s="1"/>
  <c r="C327" i="86"/>
  <c r="G326" i="86"/>
  <c r="H326" i="86" s="1"/>
  <c r="F326" i="86"/>
  <c r="C326" i="86"/>
  <c r="G325" i="86"/>
  <c r="F325" i="86"/>
  <c r="H325" i="86" s="1"/>
  <c r="C325" i="86"/>
  <c r="G324" i="86"/>
  <c r="F324" i="86"/>
  <c r="H324" i="86" s="1"/>
  <c r="C324" i="86"/>
  <c r="G323" i="86"/>
  <c r="H323" i="86" s="1"/>
  <c r="F323" i="86"/>
  <c r="C323" i="86"/>
  <c r="G322" i="86"/>
  <c r="F322" i="86"/>
  <c r="H322" i="86" s="1"/>
  <c r="C322" i="86"/>
  <c r="G321" i="86"/>
  <c r="F321" i="86"/>
  <c r="H321" i="86" s="1"/>
  <c r="C321" i="86"/>
  <c r="G320" i="86"/>
  <c r="H320" i="86" s="1"/>
  <c r="F320" i="86"/>
  <c r="C320" i="86"/>
  <c r="F318" i="86"/>
  <c r="C318" i="86"/>
  <c r="G317" i="86"/>
  <c r="F317" i="86"/>
  <c r="H317" i="86" s="1"/>
  <c r="C317" i="86"/>
  <c r="H316" i="86"/>
  <c r="G316" i="86"/>
  <c r="F316" i="86"/>
  <c r="C316" i="86"/>
  <c r="G315" i="86"/>
  <c r="F315" i="86"/>
  <c r="C315" i="86"/>
  <c r="G314" i="86"/>
  <c r="F314" i="86"/>
  <c r="H314" i="86" s="1"/>
  <c r="C314" i="86"/>
  <c r="H313" i="86"/>
  <c r="G313" i="86"/>
  <c r="F313" i="86"/>
  <c r="C313" i="86"/>
  <c r="G312" i="86"/>
  <c r="F312" i="86"/>
  <c r="H312" i="86" s="1"/>
  <c r="C312" i="86"/>
  <c r="G311" i="86"/>
  <c r="F311" i="86"/>
  <c r="H311" i="86" s="1"/>
  <c r="C311" i="86"/>
  <c r="H310" i="86"/>
  <c r="F310" i="86"/>
  <c r="C310" i="86"/>
  <c r="H309" i="86"/>
  <c r="F309" i="86"/>
  <c r="C309" i="86"/>
  <c r="H308" i="86"/>
  <c r="G308" i="86"/>
  <c r="F308" i="86"/>
  <c r="C308" i="86"/>
  <c r="G307" i="86"/>
  <c r="F307" i="86"/>
  <c r="H307" i="86" s="1"/>
  <c r="C307" i="86"/>
  <c r="G306" i="86"/>
  <c r="F306" i="86"/>
  <c r="H306" i="86" s="1"/>
  <c r="C306" i="86"/>
  <c r="H305" i="86"/>
  <c r="G305" i="86"/>
  <c r="F305" i="86"/>
  <c r="C305" i="86"/>
  <c r="G304" i="86"/>
  <c r="F304" i="86"/>
  <c r="C304" i="86"/>
  <c r="G303" i="86"/>
  <c r="F303" i="86"/>
  <c r="H303" i="86" s="1"/>
  <c r="C303" i="86"/>
  <c r="H302" i="86"/>
  <c r="G302" i="86"/>
  <c r="F302" i="86"/>
  <c r="C302" i="86"/>
  <c r="G301" i="86"/>
  <c r="F301" i="86"/>
  <c r="H301" i="86" s="1"/>
  <c r="C301" i="86"/>
  <c r="G300" i="86"/>
  <c r="F300" i="86"/>
  <c r="H300" i="86" s="1"/>
  <c r="C300" i="86"/>
  <c r="H299" i="86"/>
  <c r="G299" i="86"/>
  <c r="F299" i="86"/>
  <c r="C299" i="86"/>
  <c r="G297" i="86"/>
  <c r="G318" i="86" s="1"/>
  <c r="H296" i="86"/>
  <c r="G296" i="86"/>
  <c r="H295" i="86"/>
  <c r="G295" i="86"/>
  <c r="G294" i="86"/>
  <c r="H294" i="86" s="1"/>
  <c r="H293" i="86"/>
  <c r="G293" i="86"/>
  <c r="H292" i="86"/>
  <c r="G292" i="86"/>
  <c r="G291" i="86"/>
  <c r="H291" i="86" s="1"/>
  <c r="H290" i="86"/>
  <c r="G290" i="86"/>
  <c r="H289" i="86"/>
  <c r="G289" i="86"/>
  <c r="G288" i="86"/>
  <c r="H288" i="86" s="1"/>
  <c r="H286" i="86"/>
  <c r="H285" i="86"/>
  <c r="H284" i="86"/>
  <c r="H283" i="86"/>
  <c r="H282" i="86"/>
  <c r="H281" i="86"/>
  <c r="H280" i="86"/>
  <c r="H279" i="86"/>
  <c r="H278" i="86"/>
  <c r="H277" i="86"/>
  <c r="H276" i="86" s="1"/>
  <c r="H562" i="86" s="1"/>
  <c r="H275" i="86"/>
  <c r="H274" i="86"/>
  <c r="H273" i="86"/>
  <c r="H272" i="86"/>
  <c r="H271" i="86"/>
  <c r="H270" i="86"/>
  <c r="H269" i="86"/>
  <c r="H268" i="86"/>
  <c r="H267" i="86"/>
  <c r="H266" i="86"/>
  <c r="H265" i="86"/>
  <c r="H561" i="86" s="1"/>
  <c r="H259" i="86"/>
  <c r="H258" i="86"/>
  <c r="H257" i="86"/>
  <c r="H256" i="86"/>
  <c r="H255" i="86"/>
  <c r="H254" i="86"/>
  <c r="H253" i="86"/>
  <c r="H252" i="86"/>
  <c r="H251" i="86"/>
  <c r="H250" i="86"/>
  <c r="H249" i="86" s="1"/>
  <c r="H248" i="86"/>
  <c r="H247" i="86"/>
  <c r="H246" i="86"/>
  <c r="H245" i="86"/>
  <c r="H244" i="86"/>
  <c r="H243" i="86"/>
  <c r="H242" i="86"/>
  <c r="H241" i="86"/>
  <c r="H240" i="86"/>
  <c r="H239" i="86"/>
  <c r="H238" i="86"/>
  <c r="H236" i="86"/>
  <c r="H235" i="86"/>
  <c r="H234" i="86"/>
  <c r="H233" i="86"/>
  <c r="H232" i="86"/>
  <c r="H231" i="86"/>
  <c r="H230" i="86"/>
  <c r="H229" i="86"/>
  <c r="H228" i="86"/>
  <c r="H227" i="86"/>
  <c r="H226" i="86" s="1"/>
  <c r="H225" i="86" s="1"/>
  <c r="H223" i="86"/>
  <c r="H222" i="86"/>
  <c r="H221" i="86"/>
  <c r="H220" i="86"/>
  <c r="H219" i="86"/>
  <c r="H218" i="86"/>
  <c r="H217" i="86"/>
  <c r="H216" i="86"/>
  <c r="H215" i="86"/>
  <c r="H214" i="86"/>
  <c r="H212" i="86"/>
  <c r="H211" i="86"/>
  <c r="H210" i="86"/>
  <c r="H209" i="86"/>
  <c r="H208" i="86"/>
  <c r="H207" i="86"/>
  <c r="H206" i="86"/>
  <c r="H205" i="86"/>
  <c r="H204" i="86"/>
  <c r="H203" i="86"/>
  <c r="H202" i="86"/>
  <c r="H200" i="86"/>
  <c r="H199" i="86"/>
  <c r="H198" i="86"/>
  <c r="H197" i="86"/>
  <c r="H196" i="86"/>
  <c r="H195" i="86"/>
  <c r="H194" i="86"/>
  <c r="H193" i="86"/>
  <c r="H192" i="86"/>
  <c r="H191" i="86"/>
  <c r="H190" i="86"/>
  <c r="H189" i="86"/>
  <c r="H188" i="86"/>
  <c r="H187" i="86"/>
  <c r="H186" i="86"/>
  <c r="H185" i="86"/>
  <c r="H184" i="86"/>
  <c r="H179" i="86" s="1"/>
  <c r="H178" i="86" s="1"/>
  <c r="H183" i="86"/>
  <c r="H182" i="86"/>
  <c r="H181" i="86"/>
  <c r="H180" i="86"/>
  <c r="H177" i="86"/>
  <c r="H167" i="86" s="1"/>
  <c r="H166" i="86"/>
  <c r="H156" i="86" s="1"/>
  <c r="H155" i="86"/>
  <c r="G153" i="86"/>
  <c r="F153" i="86"/>
  <c r="H153" i="86" s="1"/>
  <c r="C153" i="86"/>
  <c r="G152" i="86"/>
  <c r="H152" i="86" s="1"/>
  <c r="F152" i="86"/>
  <c r="C152" i="86"/>
  <c r="G151" i="86"/>
  <c r="F151" i="86"/>
  <c r="H151" i="86" s="1"/>
  <c r="C151" i="86"/>
  <c r="G150" i="86"/>
  <c r="F150" i="86"/>
  <c r="H150" i="86" s="1"/>
  <c r="C150" i="86"/>
  <c r="G149" i="86"/>
  <c r="H149" i="86" s="1"/>
  <c r="F149" i="86"/>
  <c r="C149" i="86"/>
  <c r="G148" i="86"/>
  <c r="F148" i="86"/>
  <c r="H148" i="86" s="1"/>
  <c r="C148" i="86"/>
  <c r="G147" i="86"/>
  <c r="F147" i="86"/>
  <c r="H147" i="86" s="1"/>
  <c r="C147" i="86"/>
  <c r="G146" i="86"/>
  <c r="H146" i="86" s="1"/>
  <c r="F146" i="86"/>
  <c r="C146" i="86"/>
  <c r="G145" i="86"/>
  <c r="F145" i="86"/>
  <c r="H145" i="86" s="1"/>
  <c r="C145" i="86"/>
  <c r="G144" i="86"/>
  <c r="F144" i="86"/>
  <c r="H144" i="86" s="1"/>
  <c r="C144" i="86"/>
  <c r="G143" i="86"/>
  <c r="H143" i="86" s="1"/>
  <c r="F143" i="86"/>
  <c r="C143" i="86"/>
  <c r="G142" i="86"/>
  <c r="F142" i="86"/>
  <c r="H142" i="86" s="1"/>
  <c r="C142" i="86"/>
  <c r="G141" i="86"/>
  <c r="F141" i="86"/>
  <c r="H141" i="86" s="1"/>
  <c r="C141" i="86"/>
  <c r="G140" i="86"/>
  <c r="H140" i="86" s="1"/>
  <c r="F140" i="86"/>
  <c r="C140" i="86"/>
  <c r="G139" i="86"/>
  <c r="F139" i="86"/>
  <c r="H139" i="86" s="1"/>
  <c r="C139" i="86"/>
  <c r="G138" i="86"/>
  <c r="F138" i="86"/>
  <c r="H138" i="86" s="1"/>
  <c r="C138" i="86"/>
  <c r="G137" i="86"/>
  <c r="H137" i="86" s="1"/>
  <c r="F137" i="86"/>
  <c r="C137" i="86"/>
  <c r="G136" i="86"/>
  <c r="F136" i="86"/>
  <c r="H136" i="86" s="1"/>
  <c r="C136" i="86"/>
  <c r="G135" i="86"/>
  <c r="F135" i="86"/>
  <c r="H135" i="86" s="1"/>
  <c r="C135" i="86"/>
  <c r="F134" i="86"/>
  <c r="H134" i="86" s="1"/>
  <c r="H133" i="86" s="1"/>
  <c r="H540" i="86" s="1"/>
  <c r="C134" i="86"/>
  <c r="G132" i="86"/>
  <c r="F132" i="86"/>
  <c r="H132" i="86" s="1"/>
  <c r="C132" i="86"/>
  <c r="G131" i="86"/>
  <c r="F131" i="86"/>
  <c r="H131" i="86" s="1"/>
  <c r="C131" i="86"/>
  <c r="G130" i="86"/>
  <c r="H130" i="86" s="1"/>
  <c r="F130" i="86"/>
  <c r="C130" i="86"/>
  <c r="G129" i="86"/>
  <c r="F129" i="86"/>
  <c r="H129" i="86" s="1"/>
  <c r="C129" i="86"/>
  <c r="G128" i="86"/>
  <c r="F128" i="86"/>
  <c r="H128" i="86" s="1"/>
  <c r="C128" i="86"/>
  <c r="H127" i="86"/>
  <c r="G127" i="86"/>
  <c r="F127" i="86"/>
  <c r="C127" i="86"/>
  <c r="G126" i="86"/>
  <c r="F126" i="86"/>
  <c r="H126" i="86" s="1"/>
  <c r="C126" i="86"/>
  <c r="G125" i="86"/>
  <c r="F125" i="86"/>
  <c r="H125" i="86" s="1"/>
  <c r="C125" i="86"/>
  <c r="H124" i="86"/>
  <c r="G124" i="86"/>
  <c r="F124" i="86"/>
  <c r="C124" i="86"/>
  <c r="G123" i="86"/>
  <c r="F123" i="86"/>
  <c r="H123" i="86" s="1"/>
  <c r="C123" i="86"/>
  <c r="G122" i="86"/>
  <c r="F122" i="86"/>
  <c r="H122" i="86" s="1"/>
  <c r="C122" i="86"/>
  <c r="G121" i="86"/>
  <c r="H121" i="86" s="1"/>
  <c r="F121" i="86"/>
  <c r="C121" i="86"/>
  <c r="G120" i="86"/>
  <c r="F120" i="86"/>
  <c r="H120" i="86" s="1"/>
  <c r="C120" i="86"/>
  <c r="G119" i="86"/>
  <c r="F119" i="86"/>
  <c r="H119" i="86" s="1"/>
  <c r="C119" i="86"/>
  <c r="H118" i="86"/>
  <c r="G118" i="86"/>
  <c r="F118" i="86"/>
  <c r="C118" i="86"/>
  <c r="G117" i="86"/>
  <c r="F117" i="86"/>
  <c r="H117" i="86" s="1"/>
  <c r="C117" i="86"/>
  <c r="G116" i="86"/>
  <c r="F116" i="86"/>
  <c r="H116" i="86" s="1"/>
  <c r="C116" i="86"/>
  <c r="H115" i="86"/>
  <c r="G115" i="86"/>
  <c r="F115" i="86"/>
  <c r="C115" i="86"/>
  <c r="G114" i="86"/>
  <c r="F114" i="86"/>
  <c r="H114" i="86" s="1"/>
  <c r="C114" i="86"/>
  <c r="G113" i="86"/>
  <c r="F113" i="86"/>
  <c r="H113" i="86" s="1"/>
  <c r="C113" i="86"/>
  <c r="G109" i="86"/>
  <c r="F109" i="86"/>
  <c r="H109" i="86" s="1"/>
  <c r="C109" i="86"/>
  <c r="H108" i="86"/>
  <c r="G108" i="86"/>
  <c r="F108" i="86"/>
  <c r="C108" i="86"/>
  <c r="G107" i="86"/>
  <c r="F107" i="86"/>
  <c r="H107" i="86" s="1"/>
  <c r="C107" i="86"/>
  <c r="G106" i="86"/>
  <c r="F106" i="86"/>
  <c r="H106" i="86" s="1"/>
  <c r="C106" i="86"/>
  <c r="H105" i="86"/>
  <c r="G105" i="86"/>
  <c r="F105" i="86"/>
  <c r="C105" i="86"/>
  <c r="G104" i="86"/>
  <c r="F104" i="86"/>
  <c r="H104" i="86" s="1"/>
  <c r="C104" i="86"/>
  <c r="G103" i="86"/>
  <c r="F103" i="86"/>
  <c r="H103" i="86" s="1"/>
  <c r="C103" i="86"/>
  <c r="H102" i="86"/>
  <c r="G102" i="86"/>
  <c r="F102" i="86"/>
  <c r="C102" i="86"/>
  <c r="G101" i="86"/>
  <c r="F101" i="86"/>
  <c r="H101" i="86" s="1"/>
  <c r="C101" i="86"/>
  <c r="G100" i="86"/>
  <c r="F100" i="86"/>
  <c r="H100" i="86" s="1"/>
  <c r="C100" i="86"/>
  <c r="H99" i="86"/>
  <c r="G99" i="86"/>
  <c r="F99" i="86"/>
  <c r="C99" i="86"/>
  <c r="G98" i="86"/>
  <c r="F98" i="86"/>
  <c r="H98" i="86" s="1"/>
  <c r="C98" i="86"/>
  <c r="G97" i="86"/>
  <c r="F97" i="86"/>
  <c r="H97" i="86" s="1"/>
  <c r="C97" i="86"/>
  <c r="H96" i="86"/>
  <c r="G96" i="86"/>
  <c r="F96" i="86"/>
  <c r="C96" i="86"/>
  <c r="G95" i="86"/>
  <c r="F95" i="86"/>
  <c r="H95" i="86" s="1"/>
  <c r="C95" i="86"/>
  <c r="G94" i="86"/>
  <c r="F94" i="86"/>
  <c r="H94" i="86" s="1"/>
  <c r="C94" i="86"/>
  <c r="H93" i="86"/>
  <c r="G93" i="86"/>
  <c r="F93" i="86"/>
  <c r="C93" i="86"/>
  <c r="G92" i="86"/>
  <c r="F92" i="86"/>
  <c r="H92" i="86" s="1"/>
  <c r="C92" i="86"/>
  <c r="G91" i="86"/>
  <c r="F91" i="86"/>
  <c r="H91" i="86" s="1"/>
  <c r="C91" i="86"/>
  <c r="H90" i="86"/>
  <c r="F90" i="86"/>
  <c r="C90" i="86"/>
  <c r="G88" i="86"/>
  <c r="H88" i="86" s="1"/>
  <c r="F88" i="86"/>
  <c r="C88" i="86"/>
  <c r="G87" i="86"/>
  <c r="F87" i="86"/>
  <c r="H87" i="86" s="1"/>
  <c r="C87" i="86"/>
  <c r="G86" i="86"/>
  <c r="F86" i="86"/>
  <c r="H86" i="86" s="1"/>
  <c r="G85" i="86"/>
  <c r="F85" i="86"/>
  <c r="H85" i="86" s="1"/>
  <c r="C85" i="86"/>
  <c r="G84" i="86"/>
  <c r="F84" i="86"/>
  <c r="H84" i="86" s="1"/>
  <c r="C84" i="86"/>
  <c r="H83" i="86"/>
  <c r="G83" i="86"/>
  <c r="F83" i="86"/>
  <c r="C83" i="86"/>
  <c r="G82" i="86"/>
  <c r="F82" i="86"/>
  <c r="C82" i="86"/>
  <c r="G81" i="86"/>
  <c r="F81" i="86"/>
  <c r="H81" i="86" s="1"/>
  <c r="C81" i="86"/>
  <c r="H80" i="86"/>
  <c r="G80" i="86"/>
  <c r="F80" i="86"/>
  <c r="C80" i="86"/>
  <c r="G79" i="86"/>
  <c r="F79" i="86"/>
  <c r="C79" i="86"/>
  <c r="G78" i="86"/>
  <c r="F78" i="86"/>
  <c r="H78" i="86" s="1"/>
  <c r="C78" i="86"/>
  <c r="H77" i="86"/>
  <c r="G77" i="86"/>
  <c r="F77" i="86"/>
  <c r="C77" i="86"/>
  <c r="G76" i="86"/>
  <c r="F76" i="86"/>
  <c r="H76" i="86" s="1"/>
  <c r="C76" i="86"/>
  <c r="G75" i="86"/>
  <c r="F75" i="86"/>
  <c r="H75" i="86" s="1"/>
  <c r="C75" i="86"/>
  <c r="H74" i="86"/>
  <c r="G74" i="86"/>
  <c r="F74" i="86"/>
  <c r="C74" i="86"/>
  <c r="G73" i="86"/>
  <c r="F73" i="86"/>
  <c r="C73" i="86"/>
  <c r="G72" i="86"/>
  <c r="F72" i="86"/>
  <c r="H72" i="86" s="1"/>
  <c r="C72" i="86"/>
  <c r="H71" i="86"/>
  <c r="G71" i="86"/>
  <c r="F71" i="86"/>
  <c r="C71" i="86"/>
  <c r="G70" i="86"/>
  <c r="F70" i="86"/>
  <c r="C70" i="86"/>
  <c r="F69" i="86"/>
  <c r="H69" i="86" s="1"/>
  <c r="C69" i="86"/>
  <c r="H67" i="86"/>
  <c r="G67" i="86"/>
  <c r="F67" i="86"/>
  <c r="C67" i="86"/>
  <c r="G66" i="86"/>
  <c r="F66" i="86"/>
  <c r="H66" i="86" s="1"/>
  <c r="C66" i="86"/>
  <c r="G65" i="86"/>
  <c r="F65" i="86"/>
  <c r="H65" i="86" s="1"/>
  <c r="C65" i="86"/>
  <c r="H64" i="86"/>
  <c r="G64" i="86"/>
  <c r="F64" i="86"/>
  <c r="C64" i="86"/>
  <c r="G63" i="86"/>
  <c r="F63" i="86"/>
  <c r="C63" i="86"/>
  <c r="G62" i="86"/>
  <c r="F62" i="86"/>
  <c r="H62" i="86" s="1"/>
  <c r="C62" i="86"/>
  <c r="H61" i="86"/>
  <c r="G61" i="86"/>
  <c r="F61" i="86"/>
  <c r="C61" i="86"/>
  <c r="G60" i="86"/>
  <c r="F60" i="86"/>
  <c r="C60" i="86"/>
  <c r="G59" i="86"/>
  <c r="F59" i="86"/>
  <c r="H59" i="86" s="1"/>
  <c r="C59" i="86"/>
  <c r="H58" i="86"/>
  <c r="G58" i="86"/>
  <c r="F58" i="86"/>
  <c r="C58" i="86"/>
  <c r="G57" i="86"/>
  <c r="F57" i="86"/>
  <c r="H57" i="86" s="1"/>
  <c r="C57" i="86"/>
  <c r="G56" i="86"/>
  <c r="F56" i="86"/>
  <c r="H56" i="86" s="1"/>
  <c r="C56" i="86"/>
  <c r="H55" i="86"/>
  <c r="G55" i="86"/>
  <c r="F55" i="86"/>
  <c r="C55" i="86"/>
  <c r="G54" i="86"/>
  <c r="F54" i="86"/>
  <c r="C54" i="86"/>
  <c r="G53" i="86"/>
  <c r="F53" i="86"/>
  <c r="H53" i="86" s="1"/>
  <c r="C53" i="86"/>
  <c r="H52" i="86"/>
  <c r="G52" i="86"/>
  <c r="F52" i="86"/>
  <c r="C52" i="86"/>
  <c r="G51" i="86"/>
  <c r="F51" i="86"/>
  <c r="C51" i="86"/>
  <c r="G50" i="86"/>
  <c r="F50" i="86"/>
  <c r="H50" i="86" s="1"/>
  <c r="C50" i="86"/>
  <c r="H49" i="86"/>
  <c r="G49" i="86"/>
  <c r="F49" i="86"/>
  <c r="C49" i="86"/>
  <c r="F48" i="86"/>
  <c r="H48" i="86" s="1"/>
  <c r="C48" i="86"/>
  <c r="G46" i="86"/>
  <c r="H46" i="86" s="1"/>
  <c r="G45" i="86"/>
  <c r="H45" i="86" s="1"/>
  <c r="H44" i="86"/>
  <c r="G44" i="86"/>
  <c r="G43" i="86"/>
  <c r="H43" i="86" s="1"/>
  <c r="G42" i="86"/>
  <c r="H42" i="86" s="1"/>
  <c r="H41" i="86"/>
  <c r="G41" i="86"/>
  <c r="G40" i="86"/>
  <c r="H40" i="86" s="1"/>
  <c r="G39" i="86"/>
  <c r="H39" i="86" s="1"/>
  <c r="H38" i="86"/>
  <c r="G38" i="86"/>
  <c r="G37" i="86"/>
  <c r="H37" i="86" s="1"/>
  <c r="H35" i="86"/>
  <c r="H34" i="86"/>
  <c r="H33" i="86"/>
  <c r="H32" i="86"/>
  <c r="H31" i="86"/>
  <c r="H30" i="86"/>
  <c r="H29" i="86"/>
  <c r="H28" i="86"/>
  <c r="H25" i="86" s="1"/>
  <c r="H532" i="86" s="1"/>
  <c r="H27" i="86"/>
  <c r="H26" i="86"/>
  <c r="H24" i="86"/>
  <c r="H23" i="86"/>
  <c r="H22" i="86"/>
  <c r="H21" i="86"/>
  <c r="H20" i="86"/>
  <c r="H19" i="86"/>
  <c r="H18" i="86"/>
  <c r="H17" i="86"/>
  <c r="H16" i="86"/>
  <c r="H15" i="86"/>
  <c r="H14" i="86" s="1"/>
  <c r="H589" i="110"/>
  <c r="H588" i="110"/>
  <c r="H582" i="110"/>
  <c r="H581" i="110"/>
  <c r="H562" i="110"/>
  <c r="L22" i="108" s="1"/>
  <c r="H559" i="110"/>
  <c r="H558" i="110"/>
  <c r="H557" i="110"/>
  <c r="H556" i="110"/>
  <c r="H554" i="110"/>
  <c r="H552" i="110"/>
  <c r="H551" i="110"/>
  <c r="H487" i="110"/>
  <c r="H486" i="110"/>
  <c r="H596" i="110" s="1"/>
  <c r="L24" i="108" s="1"/>
  <c r="H477" i="110"/>
  <c r="H473" i="110"/>
  <c r="H472" i="110"/>
  <c r="H471" i="110"/>
  <c r="H470" i="110"/>
  <c r="H469" i="110"/>
  <c r="H463" i="110" s="1"/>
  <c r="H593" i="110" s="1"/>
  <c r="H468" i="110"/>
  <c r="H467" i="110"/>
  <c r="H466" i="110"/>
  <c r="H465" i="110"/>
  <c r="H464" i="110"/>
  <c r="H460" i="110"/>
  <c r="H459" i="110"/>
  <c r="H458" i="110"/>
  <c r="H457" i="110"/>
  <c r="H456" i="110"/>
  <c r="H455" i="110"/>
  <c r="H454" i="110"/>
  <c r="H453" i="110"/>
  <c r="G452" i="110"/>
  <c r="H452" i="110" s="1"/>
  <c r="H449" i="110"/>
  <c r="H448" i="110"/>
  <c r="H447" i="110"/>
  <c r="H446" i="110"/>
  <c r="H445" i="110"/>
  <c r="H444" i="110"/>
  <c r="H443" i="110"/>
  <c r="H442" i="110"/>
  <c r="G440" i="110"/>
  <c r="G441" i="110" s="1"/>
  <c r="G451" i="110" s="1"/>
  <c r="H438" i="110"/>
  <c r="H437" i="110"/>
  <c r="H436" i="110"/>
  <c r="H435" i="110"/>
  <c r="H434" i="110"/>
  <c r="H433" i="110"/>
  <c r="H432" i="110"/>
  <c r="H431" i="110"/>
  <c r="H428" i="110" s="1"/>
  <c r="H430" i="110"/>
  <c r="H429" i="110"/>
  <c r="H426" i="110"/>
  <c r="H425" i="110"/>
  <c r="H424" i="110"/>
  <c r="H423" i="110"/>
  <c r="H422" i="110"/>
  <c r="H421" i="110"/>
  <c r="H420" i="110"/>
  <c r="H419" i="110"/>
  <c r="H416" i="110" s="1"/>
  <c r="H418" i="110"/>
  <c r="H417" i="110"/>
  <c r="H415" i="110"/>
  <c r="H414" i="110"/>
  <c r="H413" i="110"/>
  <c r="H412" i="110"/>
  <c r="H411" i="110"/>
  <c r="H410" i="110"/>
  <c r="H409" i="110"/>
  <c r="H408" i="110"/>
  <c r="H407" i="110"/>
  <c r="H405" i="110" s="1"/>
  <c r="H406" i="110"/>
  <c r="G406" i="110"/>
  <c r="H402" i="110"/>
  <c r="G402" i="110"/>
  <c r="F402" i="110"/>
  <c r="C402" i="110"/>
  <c r="G401" i="110"/>
  <c r="F401" i="110"/>
  <c r="H401" i="110" s="1"/>
  <c r="C401" i="110"/>
  <c r="G400" i="110"/>
  <c r="F400" i="110"/>
  <c r="H400" i="110" s="1"/>
  <c r="C400" i="110"/>
  <c r="H399" i="110"/>
  <c r="G399" i="110"/>
  <c r="F399" i="110"/>
  <c r="C399" i="110"/>
  <c r="G398" i="110"/>
  <c r="F398" i="110"/>
  <c r="H398" i="110" s="1"/>
  <c r="C398" i="110"/>
  <c r="G397" i="110"/>
  <c r="F397" i="110"/>
  <c r="H397" i="110" s="1"/>
  <c r="C397" i="110"/>
  <c r="H396" i="110"/>
  <c r="G396" i="110"/>
  <c r="F396" i="110"/>
  <c r="C396" i="110"/>
  <c r="G395" i="110"/>
  <c r="F395" i="110"/>
  <c r="H395" i="110" s="1"/>
  <c r="C395" i="110"/>
  <c r="F394" i="110"/>
  <c r="H394" i="110" s="1"/>
  <c r="C394" i="110"/>
  <c r="F393" i="110"/>
  <c r="H393" i="110" s="1"/>
  <c r="C393" i="110"/>
  <c r="G392" i="110"/>
  <c r="F392" i="110"/>
  <c r="H392" i="110" s="1"/>
  <c r="C392" i="110"/>
  <c r="H391" i="110"/>
  <c r="G391" i="110"/>
  <c r="F391" i="110"/>
  <c r="C391" i="110"/>
  <c r="G390" i="110"/>
  <c r="F390" i="110"/>
  <c r="H390" i="110" s="1"/>
  <c r="C390" i="110"/>
  <c r="G389" i="110"/>
  <c r="F389" i="110"/>
  <c r="H389" i="110" s="1"/>
  <c r="C389" i="110"/>
  <c r="H388" i="110"/>
  <c r="G388" i="110"/>
  <c r="F388" i="110"/>
  <c r="C388" i="110"/>
  <c r="G387" i="110"/>
  <c r="F387" i="110"/>
  <c r="H387" i="110" s="1"/>
  <c r="C387" i="110"/>
  <c r="G386" i="110"/>
  <c r="F386" i="110"/>
  <c r="H386" i="110" s="1"/>
  <c r="C386" i="110"/>
  <c r="H385" i="110"/>
  <c r="G385" i="110"/>
  <c r="F385" i="110"/>
  <c r="C385" i="110"/>
  <c r="G384" i="110"/>
  <c r="F384" i="110"/>
  <c r="H384" i="110" s="1"/>
  <c r="C384" i="110"/>
  <c r="G383" i="110"/>
  <c r="F383" i="110"/>
  <c r="H383" i="110" s="1"/>
  <c r="C383" i="110"/>
  <c r="H382" i="110"/>
  <c r="H578" i="110" s="1"/>
  <c r="G381" i="110"/>
  <c r="F381" i="110"/>
  <c r="H381" i="110" s="1"/>
  <c r="C381" i="110"/>
  <c r="G380" i="110"/>
  <c r="H380" i="110" s="1"/>
  <c r="F380" i="110"/>
  <c r="C380" i="110"/>
  <c r="G379" i="110"/>
  <c r="F379" i="110"/>
  <c r="H379" i="110" s="1"/>
  <c r="C379" i="110"/>
  <c r="G378" i="110"/>
  <c r="F378" i="110"/>
  <c r="H378" i="110" s="1"/>
  <c r="C378" i="110"/>
  <c r="G377" i="110"/>
  <c r="H377" i="110" s="1"/>
  <c r="F377" i="110"/>
  <c r="C377" i="110"/>
  <c r="G376" i="110"/>
  <c r="F376" i="110"/>
  <c r="H376" i="110" s="1"/>
  <c r="C376" i="110"/>
  <c r="G375" i="110"/>
  <c r="F375" i="110"/>
  <c r="H375" i="110" s="1"/>
  <c r="C375" i="110"/>
  <c r="G374" i="110"/>
  <c r="H374" i="110" s="1"/>
  <c r="F374" i="110"/>
  <c r="C374" i="110"/>
  <c r="G373" i="110"/>
  <c r="F373" i="110"/>
  <c r="H373" i="110" s="1"/>
  <c r="C373" i="110"/>
  <c r="G372" i="110"/>
  <c r="F372" i="110"/>
  <c r="H372" i="110" s="1"/>
  <c r="C372" i="110"/>
  <c r="G371" i="110"/>
  <c r="H371" i="110" s="1"/>
  <c r="F371" i="110"/>
  <c r="C371" i="110"/>
  <c r="G370" i="110"/>
  <c r="F370" i="110"/>
  <c r="H370" i="110" s="1"/>
  <c r="C370" i="110"/>
  <c r="G369" i="110"/>
  <c r="F369" i="110"/>
  <c r="H369" i="110" s="1"/>
  <c r="C369" i="110"/>
  <c r="G368" i="110"/>
  <c r="H368" i="110" s="1"/>
  <c r="F368" i="110"/>
  <c r="C368" i="110"/>
  <c r="G367" i="110"/>
  <c r="F367" i="110"/>
  <c r="H367" i="110" s="1"/>
  <c r="C367" i="110"/>
  <c r="G366" i="110"/>
  <c r="F366" i="110"/>
  <c r="H366" i="110" s="1"/>
  <c r="C366" i="110"/>
  <c r="G365" i="110"/>
  <c r="H365" i="110" s="1"/>
  <c r="F365" i="110"/>
  <c r="C365" i="110"/>
  <c r="G364" i="110"/>
  <c r="F364" i="110"/>
  <c r="H364" i="110" s="1"/>
  <c r="C364" i="110"/>
  <c r="G363" i="110"/>
  <c r="F363" i="110"/>
  <c r="H363" i="110" s="1"/>
  <c r="C363" i="110"/>
  <c r="G362" i="110"/>
  <c r="H362" i="110" s="1"/>
  <c r="F362" i="110"/>
  <c r="C362" i="110"/>
  <c r="H358" i="110"/>
  <c r="G358" i="110"/>
  <c r="F358" i="110"/>
  <c r="C358" i="110"/>
  <c r="G357" i="110"/>
  <c r="F357" i="110"/>
  <c r="H357" i="110" s="1"/>
  <c r="C357" i="110"/>
  <c r="G356" i="110"/>
  <c r="F356" i="110"/>
  <c r="H356" i="110" s="1"/>
  <c r="C356" i="110"/>
  <c r="H355" i="110"/>
  <c r="G355" i="110"/>
  <c r="F355" i="110"/>
  <c r="C355" i="110"/>
  <c r="G354" i="110"/>
  <c r="F354" i="110"/>
  <c r="H354" i="110" s="1"/>
  <c r="C354" i="110"/>
  <c r="G353" i="110"/>
  <c r="F353" i="110"/>
  <c r="H353" i="110" s="1"/>
  <c r="C353" i="110"/>
  <c r="H352" i="110"/>
  <c r="G352" i="110"/>
  <c r="F352" i="110"/>
  <c r="C352" i="110"/>
  <c r="G351" i="110"/>
  <c r="F351" i="110"/>
  <c r="H351" i="110" s="1"/>
  <c r="C351" i="110"/>
  <c r="F350" i="110"/>
  <c r="H350" i="110" s="1"/>
  <c r="C350" i="110"/>
  <c r="H349" i="110"/>
  <c r="F349" i="110"/>
  <c r="C349" i="110"/>
  <c r="G348" i="110"/>
  <c r="F348" i="110"/>
  <c r="H348" i="110" s="1"/>
  <c r="C348" i="110"/>
  <c r="G347" i="110"/>
  <c r="F347" i="110"/>
  <c r="H347" i="110" s="1"/>
  <c r="C347" i="110"/>
  <c r="H346" i="110"/>
  <c r="G346" i="110"/>
  <c r="F346" i="110"/>
  <c r="C346" i="110"/>
  <c r="G345" i="110"/>
  <c r="F345" i="110"/>
  <c r="H345" i="110" s="1"/>
  <c r="C345" i="110"/>
  <c r="G344" i="110"/>
  <c r="F344" i="110"/>
  <c r="H344" i="110" s="1"/>
  <c r="C344" i="110"/>
  <c r="H343" i="110"/>
  <c r="G343" i="110"/>
  <c r="F343" i="110"/>
  <c r="C343" i="110"/>
  <c r="G342" i="110"/>
  <c r="F342" i="110"/>
  <c r="H342" i="110" s="1"/>
  <c r="C342" i="110"/>
  <c r="G341" i="110"/>
  <c r="F341" i="110"/>
  <c r="H341" i="110" s="1"/>
  <c r="C341" i="110"/>
  <c r="H340" i="110"/>
  <c r="G340" i="110"/>
  <c r="F340" i="110"/>
  <c r="C340" i="110"/>
  <c r="G339" i="110"/>
  <c r="F339" i="110"/>
  <c r="H339" i="110" s="1"/>
  <c r="C339" i="110"/>
  <c r="G337" i="110"/>
  <c r="F337" i="110"/>
  <c r="H337" i="110" s="1"/>
  <c r="C337" i="110"/>
  <c r="G336" i="110"/>
  <c r="F336" i="110"/>
  <c r="H336" i="110" s="1"/>
  <c r="C336" i="110"/>
  <c r="G335" i="110"/>
  <c r="H335" i="110" s="1"/>
  <c r="F335" i="110"/>
  <c r="C335" i="110"/>
  <c r="G334" i="110"/>
  <c r="F334" i="110"/>
  <c r="H334" i="110" s="1"/>
  <c r="C334" i="110"/>
  <c r="G333" i="110"/>
  <c r="F333" i="110"/>
  <c r="H333" i="110" s="1"/>
  <c r="C333" i="110"/>
  <c r="G332" i="110"/>
  <c r="H332" i="110" s="1"/>
  <c r="F332" i="110"/>
  <c r="C332" i="110"/>
  <c r="G331" i="110"/>
  <c r="F331" i="110"/>
  <c r="H331" i="110" s="1"/>
  <c r="C331" i="110"/>
  <c r="G330" i="110"/>
  <c r="F330" i="110"/>
  <c r="H330" i="110" s="1"/>
  <c r="C330" i="110"/>
  <c r="F329" i="110"/>
  <c r="H329" i="110" s="1"/>
  <c r="C329" i="110"/>
  <c r="F328" i="110"/>
  <c r="H328" i="110" s="1"/>
  <c r="C328" i="110"/>
  <c r="G327" i="110"/>
  <c r="H327" i="110" s="1"/>
  <c r="F327" i="110"/>
  <c r="C327" i="110"/>
  <c r="G326" i="110"/>
  <c r="F326" i="110"/>
  <c r="H326" i="110" s="1"/>
  <c r="C326" i="110"/>
  <c r="G325" i="110"/>
  <c r="F325" i="110"/>
  <c r="H325" i="110" s="1"/>
  <c r="C325" i="110"/>
  <c r="G324" i="110"/>
  <c r="H324" i="110" s="1"/>
  <c r="F324" i="110"/>
  <c r="C324" i="110"/>
  <c r="G323" i="110"/>
  <c r="F323" i="110"/>
  <c r="H323" i="110" s="1"/>
  <c r="C323" i="110"/>
  <c r="G322" i="110"/>
  <c r="F322" i="110"/>
  <c r="H322" i="110" s="1"/>
  <c r="C322" i="110"/>
  <c r="G321" i="110"/>
  <c r="H321" i="110" s="1"/>
  <c r="F321" i="110"/>
  <c r="C321" i="110"/>
  <c r="G320" i="110"/>
  <c r="F320" i="110"/>
  <c r="H320" i="110" s="1"/>
  <c r="C320" i="110"/>
  <c r="G319" i="110"/>
  <c r="F319" i="110"/>
  <c r="H319" i="110" s="1"/>
  <c r="C319" i="110"/>
  <c r="G318" i="110"/>
  <c r="H318" i="110" s="1"/>
  <c r="F318" i="110"/>
  <c r="C318" i="110"/>
  <c r="G316" i="110"/>
  <c r="F316" i="110"/>
  <c r="H316" i="110" s="1"/>
  <c r="C316" i="110"/>
  <c r="H315" i="110"/>
  <c r="G314" i="110"/>
  <c r="F314" i="110"/>
  <c r="H314" i="110" s="1"/>
  <c r="C314" i="110"/>
  <c r="G313" i="110"/>
  <c r="F313" i="110"/>
  <c r="H313" i="110" s="1"/>
  <c r="C313" i="110"/>
  <c r="G312" i="110"/>
  <c r="H312" i="110" s="1"/>
  <c r="F312" i="110"/>
  <c r="C312" i="110"/>
  <c r="G311" i="110"/>
  <c r="F311" i="110"/>
  <c r="H311" i="110" s="1"/>
  <c r="C311" i="110"/>
  <c r="G310" i="110"/>
  <c r="F310" i="110"/>
  <c r="H310" i="110" s="1"/>
  <c r="C310" i="110"/>
  <c r="G309" i="110"/>
  <c r="H309" i="110" s="1"/>
  <c r="F309" i="110"/>
  <c r="C309" i="110"/>
  <c r="H308" i="110"/>
  <c r="F308" i="110"/>
  <c r="C308" i="110"/>
  <c r="H307" i="110"/>
  <c r="F307" i="110"/>
  <c r="C307" i="110"/>
  <c r="G306" i="110"/>
  <c r="F306" i="110"/>
  <c r="H306" i="110" s="1"/>
  <c r="C306" i="110"/>
  <c r="G305" i="110"/>
  <c r="F305" i="110"/>
  <c r="H305" i="110" s="1"/>
  <c r="C305" i="110"/>
  <c r="G304" i="110"/>
  <c r="H304" i="110" s="1"/>
  <c r="F304" i="110"/>
  <c r="C304" i="110"/>
  <c r="G303" i="110"/>
  <c r="F303" i="110"/>
  <c r="H303" i="110" s="1"/>
  <c r="C303" i="110"/>
  <c r="G302" i="110"/>
  <c r="F302" i="110"/>
  <c r="H302" i="110" s="1"/>
  <c r="C302" i="110"/>
  <c r="G301" i="110"/>
  <c r="H301" i="110" s="1"/>
  <c r="F301" i="110"/>
  <c r="C301" i="110"/>
  <c r="G300" i="110"/>
  <c r="F300" i="110"/>
  <c r="H300" i="110" s="1"/>
  <c r="C300" i="110"/>
  <c r="G299" i="110"/>
  <c r="F299" i="110"/>
  <c r="H299" i="110" s="1"/>
  <c r="C299" i="110"/>
  <c r="G298" i="110"/>
  <c r="H298" i="110" s="1"/>
  <c r="F298" i="110"/>
  <c r="C298" i="110"/>
  <c r="G297" i="110"/>
  <c r="F297" i="110"/>
  <c r="H297" i="110" s="1"/>
  <c r="C297" i="110"/>
  <c r="G295" i="110"/>
  <c r="H295" i="110" s="1"/>
  <c r="G294" i="110"/>
  <c r="H294" i="110" s="1"/>
  <c r="H293" i="110"/>
  <c r="G293" i="110"/>
  <c r="G292" i="110"/>
  <c r="H292" i="110" s="1"/>
  <c r="G291" i="110"/>
  <c r="H291" i="110" s="1"/>
  <c r="H290" i="110"/>
  <c r="G290" i="110"/>
  <c r="G289" i="110"/>
  <c r="H289" i="110" s="1"/>
  <c r="G288" i="110"/>
  <c r="H288" i="110" s="1"/>
  <c r="H287" i="110"/>
  <c r="G287" i="110"/>
  <c r="G286" i="110"/>
  <c r="H286" i="110" s="1"/>
  <c r="H284" i="110"/>
  <c r="H283" i="110"/>
  <c r="H282" i="110"/>
  <c r="H281" i="110"/>
  <c r="H280" i="110"/>
  <c r="H279" i="110"/>
  <c r="H278" i="110"/>
  <c r="H277" i="110"/>
  <c r="H276" i="110"/>
  <c r="H275" i="110"/>
  <c r="H273" i="110"/>
  <c r="H272" i="110"/>
  <c r="H271" i="110"/>
  <c r="H270" i="110"/>
  <c r="H269" i="110"/>
  <c r="H268" i="110"/>
  <c r="H267" i="110"/>
  <c r="H266" i="110"/>
  <c r="H265" i="110"/>
  <c r="H264" i="110"/>
  <c r="H263" i="110" s="1"/>
  <c r="H569" i="110" s="1"/>
  <c r="H257" i="110"/>
  <c r="H256" i="110"/>
  <c r="H255" i="110"/>
  <c r="H254" i="110"/>
  <c r="H253" i="110"/>
  <c r="H252" i="110"/>
  <c r="H251" i="110"/>
  <c r="H250" i="110"/>
  <c r="H249" i="110"/>
  <c r="H248" i="110"/>
  <c r="H246" i="110"/>
  <c r="H245" i="110"/>
  <c r="H244" i="110"/>
  <c r="H243" i="110"/>
  <c r="H242" i="110"/>
  <c r="H241" i="110"/>
  <c r="H240" i="110"/>
  <c r="H239" i="110"/>
  <c r="H238" i="110"/>
  <c r="H237" i="110"/>
  <c r="H234" i="110"/>
  <c r="H233" i="110"/>
  <c r="H232" i="110"/>
  <c r="H231" i="110"/>
  <c r="H230" i="110"/>
  <c r="H229" i="110"/>
  <c r="H228" i="110"/>
  <c r="H227" i="110"/>
  <c r="H226" i="110"/>
  <c r="H225" i="110"/>
  <c r="H221" i="110"/>
  <c r="H220" i="110"/>
  <c r="H219" i="110"/>
  <c r="H218" i="110"/>
  <c r="H217" i="110"/>
  <c r="H216" i="110"/>
  <c r="H215" i="110"/>
  <c r="H214" i="110"/>
  <c r="H213" i="110"/>
  <c r="H212" i="110"/>
  <c r="H210" i="110"/>
  <c r="H209" i="110"/>
  <c r="H208" i="110"/>
  <c r="H207" i="110"/>
  <c r="H206" i="110"/>
  <c r="H205" i="110"/>
  <c r="H204" i="110"/>
  <c r="H203" i="110"/>
  <c r="H202" i="110"/>
  <c r="H201" i="110"/>
  <c r="H198" i="110"/>
  <c r="H197" i="110"/>
  <c r="H196" i="110"/>
  <c r="H195" i="110"/>
  <c r="H194" i="110"/>
  <c r="H193" i="110"/>
  <c r="H192" i="110"/>
  <c r="H191" i="110"/>
  <c r="H190" i="110"/>
  <c r="H189" i="110"/>
  <c r="H187" i="110"/>
  <c r="H186" i="110"/>
  <c r="H185" i="110"/>
  <c r="H184" i="110"/>
  <c r="H183" i="110"/>
  <c r="H182" i="110"/>
  <c r="H181" i="110"/>
  <c r="H180" i="110"/>
  <c r="H179" i="110"/>
  <c r="H178" i="110"/>
  <c r="H175" i="110"/>
  <c r="H165" i="110" s="1"/>
  <c r="H164" i="110"/>
  <c r="H154" i="110" s="1"/>
  <c r="G151" i="110"/>
  <c r="F151" i="110"/>
  <c r="H151" i="110" s="1"/>
  <c r="C151" i="110"/>
  <c r="G150" i="110"/>
  <c r="F150" i="110"/>
  <c r="H150" i="110" s="1"/>
  <c r="C150" i="110"/>
  <c r="H149" i="110"/>
  <c r="G149" i="110"/>
  <c r="F149" i="110"/>
  <c r="C149" i="110"/>
  <c r="G148" i="110"/>
  <c r="F148" i="110"/>
  <c r="H148" i="110" s="1"/>
  <c r="C148" i="110"/>
  <c r="G147" i="110"/>
  <c r="F147" i="110"/>
  <c r="H147" i="110" s="1"/>
  <c r="C147" i="110"/>
  <c r="C146" i="110"/>
  <c r="F145" i="110"/>
  <c r="H145" i="110" s="1"/>
  <c r="C145" i="110"/>
  <c r="C144" i="110"/>
  <c r="C143" i="110"/>
  <c r="H142" i="110"/>
  <c r="F142" i="110"/>
  <c r="C142" i="110"/>
  <c r="F141" i="110"/>
  <c r="H141" i="110" s="1"/>
  <c r="C141" i="110"/>
  <c r="H140" i="110"/>
  <c r="F140" i="110"/>
  <c r="C140" i="110"/>
  <c r="F139" i="110"/>
  <c r="H139" i="110" s="1"/>
  <c r="C139" i="110"/>
  <c r="H138" i="110"/>
  <c r="F138" i="110"/>
  <c r="C138" i="110"/>
  <c r="F137" i="110"/>
  <c r="H137" i="110" s="1"/>
  <c r="C137" i="110"/>
  <c r="H136" i="110"/>
  <c r="F136" i="110"/>
  <c r="C136" i="110"/>
  <c r="F135" i="110"/>
  <c r="H135" i="110" s="1"/>
  <c r="C135" i="110"/>
  <c r="G133" i="110"/>
  <c r="F133" i="110"/>
  <c r="H133" i="110" s="1"/>
  <c r="C133" i="110"/>
  <c r="H132" i="110"/>
  <c r="G132" i="110"/>
  <c r="F132" i="110"/>
  <c r="C132" i="110"/>
  <c r="G131" i="110"/>
  <c r="F131" i="110"/>
  <c r="H131" i="110" s="1"/>
  <c r="C131" i="110"/>
  <c r="G130" i="110"/>
  <c r="F130" i="110"/>
  <c r="H130" i="110" s="1"/>
  <c r="C130" i="110"/>
  <c r="H129" i="110"/>
  <c r="G129" i="110"/>
  <c r="F129" i="110"/>
  <c r="C129" i="110"/>
  <c r="G128" i="110"/>
  <c r="C128" i="110"/>
  <c r="G127" i="110"/>
  <c r="F127" i="110"/>
  <c r="H127" i="110" s="1"/>
  <c r="C127" i="110"/>
  <c r="G126" i="110"/>
  <c r="C126" i="110"/>
  <c r="G125" i="110"/>
  <c r="F125" i="110"/>
  <c r="H125" i="110" s="1"/>
  <c r="C125" i="110"/>
  <c r="G124" i="110"/>
  <c r="F124" i="110"/>
  <c r="H124" i="110" s="1"/>
  <c r="C124" i="110"/>
  <c r="G123" i="110"/>
  <c r="C123" i="110"/>
  <c r="G122" i="110"/>
  <c r="F122" i="110"/>
  <c r="H122" i="110" s="1"/>
  <c r="G121" i="110"/>
  <c r="C121" i="110"/>
  <c r="G120" i="110"/>
  <c r="C120" i="110"/>
  <c r="G119" i="110"/>
  <c r="F119" i="110"/>
  <c r="H119" i="110" s="1"/>
  <c r="C119" i="110"/>
  <c r="G118" i="110"/>
  <c r="F118" i="110"/>
  <c r="H118" i="110" s="1"/>
  <c r="C118" i="110"/>
  <c r="H117" i="110"/>
  <c r="G117" i="110"/>
  <c r="F117" i="110"/>
  <c r="C117" i="110"/>
  <c r="G116" i="110"/>
  <c r="F116" i="110"/>
  <c r="H116" i="110" s="1"/>
  <c r="C116" i="110"/>
  <c r="G115" i="110"/>
  <c r="F115" i="110"/>
  <c r="H115" i="110" s="1"/>
  <c r="C115" i="110"/>
  <c r="H114" i="110"/>
  <c r="F114" i="110"/>
  <c r="C114" i="110"/>
  <c r="H110" i="110"/>
  <c r="G110" i="110"/>
  <c r="F110" i="110"/>
  <c r="C110" i="110"/>
  <c r="G109" i="110"/>
  <c r="F109" i="110"/>
  <c r="H109" i="110" s="1"/>
  <c r="C109" i="110"/>
  <c r="G108" i="110"/>
  <c r="F108" i="110"/>
  <c r="H108" i="110" s="1"/>
  <c r="C108" i="110"/>
  <c r="H107" i="110"/>
  <c r="G107" i="110"/>
  <c r="F107" i="110"/>
  <c r="C107" i="110"/>
  <c r="G106" i="110"/>
  <c r="F106" i="110"/>
  <c r="H106" i="110" s="1"/>
  <c r="C106" i="110"/>
  <c r="G105" i="110"/>
  <c r="C105" i="110"/>
  <c r="G104" i="110"/>
  <c r="C104" i="110"/>
  <c r="G103" i="110"/>
  <c r="F103" i="110"/>
  <c r="H103" i="110" s="1"/>
  <c r="C103" i="110"/>
  <c r="G102" i="110"/>
  <c r="C102" i="110"/>
  <c r="F101" i="110"/>
  <c r="C101" i="110"/>
  <c r="F100" i="110"/>
  <c r="C100" i="110"/>
  <c r="F99" i="110"/>
  <c r="C99" i="110"/>
  <c r="C98" i="110"/>
  <c r="C97" i="110"/>
  <c r="F96" i="110"/>
  <c r="C96" i="110"/>
  <c r="F95" i="110"/>
  <c r="C95" i="110"/>
  <c r="F94" i="110"/>
  <c r="C94" i="110"/>
  <c r="F93" i="110"/>
  <c r="C93" i="110"/>
  <c r="H92" i="110"/>
  <c r="G92" i="110"/>
  <c r="F92" i="110"/>
  <c r="C92" i="110"/>
  <c r="G91" i="110"/>
  <c r="F91" i="110"/>
  <c r="H91" i="110" s="1"/>
  <c r="C91" i="110"/>
  <c r="G89" i="110"/>
  <c r="F89" i="110"/>
  <c r="H89" i="110" s="1"/>
  <c r="C89" i="110"/>
  <c r="G88" i="110"/>
  <c r="F88" i="110"/>
  <c r="H88" i="110" s="1"/>
  <c r="C88" i="110"/>
  <c r="G87" i="110"/>
  <c r="H87" i="110" s="1"/>
  <c r="F87" i="110"/>
  <c r="G86" i="110"/>
  <c r="F86" i="110"/>
  <c r="H86" i="110" s="1"/>
  <c r="C86" i="110"/>
  <c r="H85" i="110"/>
  <c r="G85" i="110"/>
  <c r="F85" i="110"/>
  <c r="C85" i="110"/>
  <c r="G84" i="110"/>
  <c r="F84" i="110"/>
  <c r="H84" i="110" s="1"/>
  <c r="C84" i="110"/>
  <c r="G83" i="110"/>
  <c r="F83" i="110"/>
  <c r="H83" i="110" s="1"/>
  <c r="C83" i="110"/>
  <c r="G82" i="110"/>
  <c r="C82" i="110"/>
  <c r="G81" i="110"/>
  <c r="H80" i="110"/>
  <c r="F80" i="110"/>
  <c r="C80" i="110"/>
  <c r="C79" i="110"/>
  <c r="C78" i="110"/>
  <c r="F77" i="110"/>
  <c r="H77" i="110" s="1"/>
  <c r="C77" i="110"/>
  <c r="C76" i="110"/>
  <c r="F75" i="110"/>
  <c r="H75" i="110" s="1"/>
  <c r="C75" i="110"/>
  <c r="H74" i="110"/>
  <c r="F74" i="110"/>
  <c r="C74" i="110"/>
  <c r="F73" i="110"/>
  <c r="H73" i="110" s="1"/>
  <c r="C73" i="110"/>
  <c r="H72" i="110"/>
  <c r="F72" i="110"/>
  <c r="C72" i="110"/>
  <c r="F71" i="110"/>
  <c r="H71" i="110" s="1"/>
  <c r="C71" i="110"/>
  <c r="H70" i="110"/>
  <c r="F70" i="110"/>
  <c r="C70" i="110"/>
  <c r="G68" i="110"/>
  <c r="H68" i="110" s="1"/>
  <c r="F68" i="110"/>
  <c r="C68" i="110"/>
  <c r="G67" i="110"/>
  <c r="F67" i="110"/>
  <c r="H67" i="110" s="1"/>
  <c r="C67" i="110"/>
  <c r="G66" i="110"/>
  <c r="F66" i="110"/>
  <c r="H66" i="110" s="1"/>
  <c r="C66" i="110"/>
  <c r="G65" i="110"/>
  <c r="H65" i="110" s="1"/>
  <c r="F65" i="110"/>
  <c r="C65" i="110"/>
  <c r="G64" i="110"/>
  <c r="F64" i="110"/>
  <c r="H64" i="110" s="1"/>
  <c r="C64" i="110"/>
  <c r="G63" i="110"/>
  <c r="C63" i="110"/>
  <c r="G62" i="110"/>
  <c r="H62" i="110" s="1"/>
  <c r="F62" i="110"/>
  <c r="C62" i="110"/>
  <c r="G61" i="110"/>
  <c r="F61" i="110"/>
  <c r="H61" i="110" s="1"/>
  <c r="C61" i="110"/>
  <c r="G60" i="110"/>
  <c r="C60" i="110"/>
  <c r="F59" i="110"/>
  <c r="H59" i="110" s="1"/>
  <c r="C59" i="110"/>
  <c r="C58" i="110"/>
  <c r="F57" i="110"/>
  <c r="H57" i="110" s="1"/>
  <c r="C57" i="110"/>
  <c r="C122" i="110" s="1"/>
  <c r="F56" i="110"/>
  <c r="H56" i="110" s="1"/>
  <c r="C56" i="110"/>
  <c r="C55" i="110"/>
  <c r="F54" i="110"/>
  <c r="H54" i="110" s="1"/>
  <c r="C54" i="110"/>
  <c r="F53" i="110"/>
  <c r="H53" i="110" s="1"/>
  <c r="C53" i="110"/>
  <c r="F52" i="110"/>
  <c r="H52" i="110" s="1"/>
  <c r="C52" i="110"/>
  <c r="F51" i="110"/>
  <c r="H51" i="110" s="1"/>
  <c r="C51" i="110"/>
  <c r="F50" i="110"/>
  <c r="H50" i="110" s="1"/>
  <c r="C50" i="110"/>
  <c r="F49" i="110"/>
  <c r="H49" i="110" s="1"/>
  <c r="C49" i="110"/>
  <c r="H47" i="110"/>
  <c r="G47" i="110"/>
  <c r="G46" i="110"/>
  <c r="H46" i="110" s="1"/>
  <c r="H45" i="110"/>
  <c r="G45" i="110"/>
  <c r="H44" i="110"/>
  <c r="G44" i="110"/>
  <c r="G43" i="110"/>
  <c r="H43" i="110" s="1"/>
  <c r="H42" i="110"/>
  <c r="G42" i="110"/>
  <c r="H41" i="110"/>
  <c r="G41" i="110"/>
  <c r="G40" i="110"/>
  <c r="H40" i="110" s="1"/>
  <c r="H37" i="110" s="1"/>
  <c r="H541" i="110" s="1"/>
  <c r="H39" i="110"/>
  <c r="G39" i="110"/>
  <c r="H38" i="110"/>
  <c r="G38" i="110"/>
  <c r="H36" i="110"/>
  <c r="H35" i="110"/>
  <c r="H34" i="110"/>
  <c r="H33" i="110"/>
  <c r="H32" i="110"/>
  <c r="F31" i="110"/>
  <c r="H30" i="110"/>
  <c r="F30" i="110"/>
  <c r="F104" i="110" s="1"/>
  <c r="H104" i="110" s="1"/>
  <c r="H29" i="110"/>
  <c r="F29" i="110"/>
  <c r="F144" i="110" s="1"/>
  <c r="H144" i="110" s="1"/>
  <c r="F28" i="110"/>
  <c r="F97" i="110" s="1"/>
  <c r="H27" i="110"/>
  <c r="H25" i="110"/>
  <c r="H24" i="110"/>
  <c r="H23" i="110"/>
  <c r="H22" i="110"/>
  <c r="H21" i="110"/>
  <c r="H20" i="110"/>
  <c r="H19" i="110"/>
  <c r="H18" i="110"/>
  <c r="H17" i="110"/>
  <c r="H16" i="110"/>
  <c r="H589" i="109"/>
  <c r="H588" i="109"/>
  <c r="H582" i="109"/>
  <c r="H581" i="109"/>
  <c r="H562" i="109"/>
  <c r="H559" i="109"/>
  <c r="H558" i="109"/>
  <c r="H557" i="109"/>
  <c r="H556" i="109"/>
  <c r="H554" i="109"/>
  <c r="H552" i="109"/>
  <c r="H551" i="109"/>
  <c r="H487" i="109"/>
  <c r="H486" i="109" s="1"/>
  <c r="H596" i="109" s="1"/>
  <c r="H477" i="109"/>
  <c r="H473" i="109"/>
  <c r="H472" i="109"/>
  <c r="H471" i="109"/>
  <c r="H470" i="109"/>
  <c r="H469" i="109"/>
  <c r="H468" i="109"/>
  <c r="H467" i="109"/>
  <c r="H466" i="109"/>
  <c r="H465" i="109"/>
  <c r="H464" i="109"/>
  <c r="H462" i="109" s="1"/>
  <c r="H460" i="109"/>
  <c r="H459" i="109"/>
  <c r="H458" i="109"/>
  <c r="H457" i="109"/>
  <c r="H456" i="109"/>
  <c r="H455" i="109"/>
  <c r="H454" i="109"/>
  <c r="H453" i="109"/>
  <c r="H452" i="109"/>
  <c r="G452" i="109"/>
  <c r="H449" i="109"/>
  <c r="H448" i="109"/>
  <c r="H447" i="109"/>
  <c r="H446" i="109"/>
  <c r="H445" i="109"/>
  <c r="H444" i="109"/>
  <c r="H443" i="109"/>
  <c r="H442" i="109"/>
  <c r="G440" i="109"/>
  <c r="G441" i="109" s="1"/>
  <c r="H438" i="109"/>
  <c r="H437" i="109"/>
  <c r="H436" i="109"/>
  <c r="H435" i="109"/>
  <c r="H434" i="109"/>
  <c r="H433" i="109"/>
  <c r="H432" i="109"/>
  <c r="H431" i="109"/>
  <c r="H430" i="109"/>
  <c r="H429" i="109"/>
  <c r="H426" i="109"/>
  <c r="H425" i="109"/>
  <c r="H424" i="109"/>
  <c r="H423" i="109"/>
  <c r="H422" i="109"/>
  <c r="H421" i="109"/>
  <c r="H420" i="109"/>
  <c r="H416" i="109" s="1"/>
  <c r="H419" i="109"/>
  <c r="H418" i="109"/>
  <c r="H417" i="109"/>
  <c r="H415" i="109"/>
  <c r="H414" i="109"/>
  <c r="H413" i="109"/>
  <c r="H412" i="109"/>
  <c r="H411" i="109"/>
  <c r="H410" i="109"/>
  <c r="H409" i="109"/>
  <c r="H408" i="109"/>
  <c r="H407" i="109"/>
  <c r="G406" i="109"/>
  <c r="H406" i="109" s="1"/>
  <c r="H405" i="109" s="1"/>
  <c r="H402" i="109"/>
  <c r="G402" i="109"/>
  <c r="F402" i="109"/>
  <c r="C402" i="109"/>
  <c r="G401" i="109"/>
  <c r="F401" i="109"/>
  <c r="H401" i="109" s="1"/>
  <c r="C401" i="109"/>
  <c r="G400" i="109"/>
  <c r="F400" i="109"/>
  <c r="H400" i="109" s="1"/>
  <c r="C400" i="109"/>
  <c r="H399" i="109"/>
  <c r="G399" i="109"/>
  <c r="F399" i="109"/>
  <c r="C399" i="109"/>
  <c r="G398" i="109"/>
  <c r="F398" i="109"/>
  <c r="H398" i="109" s="1"/>
  <c r="C398" i="109"/>
  <c r="G397" i="109"/>
  <c r="F397" i="109"/>
  <c r="H397" i="109" s="1"/>
  <c r="C397" i="109"/>
  <c r="H396" i="109"/>
  <c r="G396" i="109"/>
  <c r="F396" i="109"/>
  <c r="C396" i="109"/>
  <c r="G395" i="109"/>
  <c r="F395" i="109"/>
  <c r="H395" i="109" s="1"/>
  <c r="C395" i="109"/>
  <c r="F394" i="109"/>
  <c r="H394" i="109" s="1"/>
  <c r="C394" i="109"/>
  <c r="H393" i="109"/>
  <c r="F393" i="109"/>
  <c r="C393" i="109"/>
  <c r="G392" i="109"/>
  <c r="F392" i="109"/>
  <c r="H392" i="109" s="1"/>
  <c r="C392" i="109"/>
  <c r="H391" i="109"/>
  <c r="G391" i="109"/>
  <c r="F391" i="109"/>
  <c r="C391" i="109"/>
  <c r="G390" i="109"/>
  <c r="F390" i="109"/>
  <c r="H390" i="109" s="1"/>
  <c r="C390" i="109"/>
  <c r="G389" i="109"/>
  <c r="F389" i="109"/>
  <c r="H389" i="109" s="1"/>
  <c r="C389" i="109"/>
  <c r="H388" i="109"/>
  <c r="G388" i="109"/>
  <c r="F388" i="109"/>
  <c r="C388" i="109"/>
  <c r="G387" i="109"/>
  <c r="F387" i="109"/>
  <c r="H387" i="109" s="1"/>
  <c r="C387" i="109"/>
  <c r="G386" i="109"/>
  <c r="F386" i="109"/>
  <c r="H386" i="109" s="1"/>
  <c r="C386" i="109"/>
  <c r="H385" i="109"/>
  <c r="G385" i="109"/>
  <c r="F385" i="109"/>
  <c r="C385" i="109"/>
  <c r="G384" i="109"/>
  <c r="F384" i="109"/>
  <c r="H384" i="109" s="1"/>
  <c r="C384" i="109"/>
  <c r="G383" i="109"/>
  <c r="F383" i="109"/>
  <c r="H383" i="109" s="1"/>
  <c r="C383" i="109"/>
  <c r="G381" i="109"/>
  <c r="F381" i="109"/>
  <c r="H381" i="109" s="1"/>
  <c r="C381" i="109"/>
  <c r="H380" i="109"/>
  <c r="G380" i="109"/>
  <c r="F380" i="109"/>
  <c r="C380" i="109"/>
  <c r="G379" i="109"/>
  <c r="F379" i="109"/>
  <c r="H379" i="109" s="1"/>
  <c r="C379" i="109"/>
  <c r="G378" i="109"/>
  <c r="F378" i="109"/>
  <c r="H378" i="109" s="1"/>
  <c r="C378" i="109"/>
  <c r="H377" i="109"/>
  <c r="G377" i="109"/>
  <c r="F377" i="109"/>
  <c r="C377" i="109"/>
  <c r="G376" i="109"/>
  <c r="F376" i="109"/>
  <c r="H376" i="109" s="1"/>
  <c r="C376" i="109"/>
  <c r="G375" i="109"/>
  <c r="F375" i="109"/>
  <c r="H375" i="109" s="1"/>
  <c r="C375" i="109"/>
  <c r="H374" i="109"/>
  <c r="G374" i="109"/>
  <c r="F374" i="109"/>
  <c r="C374" i="109"/>
  <c r="G373" i="109"/>
  <c r="F373" i="109"/>
  <c r="H373" i="109" s="1"/>
  <c r="C373" i="109"/>
  <c r="G372" i="109"/>
  <c r="F372" i="109"/>
  <c r="H372" i="109" s="1"/>
  <c r="C372" i="109"/>
  <c r="H371" i="109"/>
  <c r="G371" i="109"/>
  <c r="F371" i="109"/>
  <c r="C371" i="109"/>
  <c r="G370" i="109"/>
  <c r="F370" i="109"/>
  <c r="H370" i="109" s="1"/>
  <c r="C370" i="109"/>
  <c r="G369" i="109"/>
  <c r="F369" i="109"/>
  <c r="H369" i="109" s="1"/>
  <c r="C369" i="109"/>
  <c r="H368" i="109"/>
  <c r="G368" i="109"/>
  <c r="F368" i="109"/>
  <c r="C368" i="109"/>
  <c r="G367" i="109"/>
  <c r="F367" i="109"/>
  <c r="H367" i="109" s="1"/>
  <c r="C367" i="109"/>
  <c r="G366" i="109"/>
  <c r="F366" i="109"/>
  <c r="H366" i="109" s="1"/>
  <c r="C366" i="109"/>
  <c r="H365" i="109"/>
  <c r="G365" i="109"/>
  <c r="F365" i="109"/>
  <c r="C365" i="109"/>
  <c r="G364" i="109"/>
  <c r="F364" i="109"/>
  <c r="H364" i="109" s="1"/>
  <c r="C364" i="109"/>
  <c r="G363" i="109"/>
  <c r="F363" i="109"/>
  <c r="H363" i="109" s="1"/>
  <c r="C363" i="109"/>
  <c r="H362" i="109"/>
  <c r="G362" i="109"/>
  <c r="F362" i="109"/>
  <c r="C362" i="109"/>
  <c r="H358" i="109"/>
  <c r="G358" i="109"/>
  <c r="F358" i="109"/>
  <c r="C358" i="109"/>
  <c r="G357" i="109"/>
  <c r="F357" i="109"/>
  <c r="H357" i="109" s="1"/>
  <c r="C357" i="109"/>
  <c r="G356" i="109"/>
  <c r="F356" i="109"/>
  <c r="H356" i="109" s="1"/>
  <c r="C356" i="109"/>
  <c r="H355" i="109"/>
  <c r="G355" i="109"/>
  <c r="F355" i="109"/>
  <c r="C355" i="109"/>
  <c r="G354" i="109"/>
  <c r="F354" i="109"/>
  <c r="H354" i="109" s="1"/>
  <c r="C354" i="109"/>
  <c r="G353" i="109"/>
  <c r="F353" i="109"/>
  <c r="H353" i="109" s="1"/>
  <c r="C353" i="109"/>
  <c r="H352" i="109"/>
  <c r="G352" i="109"/>
  <c r="F352" i="109"/>
  <c r="C352" i="109"/>
  <c r="G351" i="109"/>
  <c r="F351" i="109"/>
  <c r="H351" i="109" s="1"/>
  <c r="C351" i="109"/>
  <c r="F350" i="109"/>
  <c r="H350" i="109" s="1"/>
  <c r="C350" i="109"/>
  <c r="H349" i="109"/>
  <c r="F349" i="109"/>
  <c r="C349" i="109"/>
  <c r="G348" i="109"/>
  <c r="F348" i="109"/>
  <c r="H348" i="109" s="1"/>
  <c r="C348" i="109"/>
  <c r="G347" i="109"/>
  <c r="F347" i="109"/>
  <c r="H347" i="109" s="1"/>
  <c r="C347" i="109"/>
  <c r="H346" i="109"/>
  <c r="G346" i="109"/>
  <c r="F346" i="109"/>
  <c r="C346" i="109"/>
  <c r="G345" i="109"/>
  <c r="F345" i="109"/>
  <c r="H345" i="109" s="1"/>
  <c r="C345" i="109"/>
  <c r="G344" i="109"/>
  <c r="F344" i="109"/>
  <c r="H344" i="109" s="1"/>
  <c r="C344" i="109"/>
  <c r="H343" i="109"/>
  <c r="G343" i="109"/>
  <c r="F343" i="109"/>
  <c r="C343" i="109"/>
  <c r="G342" i="109"/>
  <c r="F342" i="109"/>
  <c r="H342" i="109" s="1"/>
  <c r="C342" i="109"/>
  <c r="G341" i="109"/>
  <c r="F341" i="109"/>
  <c r="H341" i="109" s="1"/>
  <c r="C341" i="109"/>
  <c r="H340" i="109"/>
  <c r="G340" i="109"/>
  <c r="F340" i="109"/>
  <c r="C340" i="109"/>
  <c r="G339" i="109"/>
  <c r="F339" i="109"/>
  <c r="H339" i="109" s="1"/>
  <c r="C339" i="109"/>
  <c r="G337" i="109"/>
  <c r="F337" i="109"/>
  <c r="H337" i="109" s="1"/>
  <c r="C337" i="109"/>
  <c r="G336" i="109"/>
  <c r="F336" i="109"/>
  <c r="H336" i="109" s="1"/>
  <c r="C336" i="109"/>
  <c r="H335" i="109"/>
  <c r="G335" i="109"/>
  <c r="F335" i="109"/>
  <c r="C335" i="109"/>
  <c r="G334" i="109"/>
  <c r="F334" i="109"/>
  <c r="H334" i="109" s="1"/>
  <c r="C334" i="109"/>
  <c r="G333" i="109"/>
  <c r="F333" i="109"/>
  <c r="H333" i="109" s="1"/>
  <c r="C333" i="109"/>
  <c r="H332" i="109"/>
  <c r="G332" i="109"/>
  <c r="F332" i="109"/>
  <c r="C332" i="109"/>
  <c r="G331" i="109"/>
  <c r="F331" i="109"/>
  <c r="H331" i="109" s="1"/>
  <c r="C331" i="109"/>
  <c r="G330" i="109"/>
  <c r="F330" i="109"/>
  <c r="H330" i="109" s="1"/>
  <c r="C330" i="109"/>
  <c r="H329" i="109"/>
  <c r="F329" i="109"/>
  <c r="C329" i="109"/>
  <c r="F328" i="109"/>
  <c r="H328" i="109" s="1"/>
  <c r="C328" i="109"/>
  <c r="H327" i="109"/>
  <c r="G327" i="109"/>
  <c r="F327" i="109"/>
  <c r="C327" i="109"/>
  <c r="G326" i="109"/>
  <c r="F326" i="109"/>
  <c r="H326" i="109" s="1"/>
  <c r="C326" i="109"/>
  <c r="G325" i="109"/>
  <c r="F325" i="109"/>
  <c r="H325" i="109" s="1"/>
  <c r="C325" i="109"/>
  <c r="H324" i="109"/>
  <c r="G324" i="109"/>
  <c r="F324" i="109"/>
  <c r="C324" i="109"/>
  <c r="G323" i="109"/>
  <c r="F323" i="109"/>
  <c r="H323" i="109" s="1"/>
  <c r="C323" i="109"/>
  <c r="G322" i="109"/>
  <c r="F322" i="109"/>
  <c r="H322" i="109" s="1"/>
  <c r="C322" i="109"/>
  <c r="H321" i="109"/>
  <c r="G321" i="109"/>
  <c r="F321" i="109"/>
  <c r="C321" i="109"/>
  <c r="G320" i="109"/>
  <c r="F320" i="109"/>
  <c r="H320" i="109" s="1"/>
  <c r="C320" i="109"/>
  <c r="G319" i="109"/>
  <c r="F319" i="109"/>
  <c r="H319" i="109" s="1"/>
  <c r="C319" i="109"/>
  <c r="H318" i="109"/>
  <c r="G318" i="109"/>
  <c r="F318" i="109"/>
  <c r="C318" i="109"/>
  <c r="G316" i="109"/>
  <c r="F316" i="109"/>
  <c r="H316" i="109" s="1"/>
  <c r="C316" i="109"/>
  <c r="H315" i="109"/>
  <c r="G314" i="109"/>
  <c r="F314" i="109"/>
  <c r="H314" i="109" s="1"/>
  <c r="C314" i="109"/>
  <c r="G313" i="109"/>
  <c r="F313" i="109"/>
  <c r="H313" i="109" s="1"/>
  <c r="C313" i="109"/>
  <c r="H312" i="109"/>
  <c r="G312" i="109"/>
  <c r="F312" i="109"/>
  <c r="C312" i="109"/>
  <c r="G311" i="109"/>
  <c r="F311" i="109"/>
  <c r="H311" i="109" s="1"/>
  <c r="C311" i="109"/>
  <c r="G310" i="109"/>
  <c r="F310" i="109"/>
  <c r="H310" i="109" s="1"/>
  <c r="C310" i="109"/>
  <c r="H309" i="109"/>
  <c r="G309" i="109"/>
  <c r="F309" i="109"/>
  <c r="C309" i="109"/>
  <c r="H308" i="109"/>
  <c r="F308" i="109"/>
  <c r="C308" i="109"/>
  <c r="H307" i="109"/>
  <c r="F307" i="109"/>
  <c r="C307" i="109"/>
  <c r="G306" i="109"/>
  <c r="F306" i="109"/>
  <c r="H306" i="109" s="1"/>
  <c r="C306" i="109"/>
  <c r="G305" i="109"/>
  <c r="F305" i="109"/>
  <c r="H305" i="109" s="1"/>
  <c r="C305" i="109"/>
  <c r="H304" i="109"/>
  <c r="G304" i="109"/>
  <c r="F304" i="109"/>
  <c r="C304" i="109"/>
  <c r="G303" i="109"/>
  <c r="F303" i="109"/>
  <c r="H303" i="109" s="1"/>
  <c r="C303" i="109"/>
  <c r="G302" i="109"/>
  <c r="F302" i="109"/>
  <c r="H302" i="109" s="1"/>
  <c r="C302" i="109"/>
  <c r="H301" i="109"/>
  <c r="G301" i="109"/>
  <c r="F301" i="109"/>
  <c r="C301" i="109"/>
  <c r="G300" i="109"/>
  <c r="F300" i="109"/>
  <c r="H300" i="109" s="1"/>
  <c r="C300" i="109"/>
  <c r="G299" i="109"/>
  <c r="F299" i="109"/>
  <c r="H299" i="109" s="1"/>
  <c r="C299" i="109"/>
  <c r="H298" i="109"/>
  <c r="G298" i="109"/>
  <c r="F298" i="109"/>
  <c r="C298" i="109"/>
  <c r="G297" i="109"/>
  <c r="F297" i="109"/>
  <c r="H297" i="109" s="1"/>
  <c r="C297" i="109"/>
  <c r="G295" i="109"/>
  <c r="H295" i="109" s="1"/>
  <c r="G294" i="109"/>
  <c r="H294" i="109" s="1"/>
  <c r="H293" i="109"/>
  <c r="G293" i="109"/>
  <c r="G292" i="109"/>
  <c r="H292" i="109" s="1"/>
  <c r="G291" i="109"/>
  <c r="H291" i="109" s="1"/>
  <c r="H290" i="109"/>
  <c r="G290" i="109"/>
  <c r="G289" i="109"/>
  <c r="H289" i="109" s="1"/>
  <c r="G288" i="109"/>
  <c r="H288" i="109" s="1"/>
  <c r="H287" i="109"/>
  <c r="G287" i="109"/>
  <c r="G286" i="109"/>
  <c r="H286" i="109" s="1"/>
  <c r="H285" i="109" s="1"/>
  <c r="H571" i="109" s="1"/>
  <c r="H284" i="109"/>
  <c r="H283" i="109"/>
  <c r="H282" i="109"/>
  <c r="H281" i="109"/>
  <c r="H280" i="109"/>
  <c r="H279" i="109"/>
  <c r="H278" i="109"/>
  <c r="H274" i="109" s="1"/>
  <c r="H570" i="109" s="1"/>
  <c r="H277" i="109"/>
  <c r="H276" i="109"/>
  <c r="H275" i="109"/>
  <c r="H273" i="109"/>
  <c r="H272" i="109"/>
  <c r="H271" i="109"/>
  <c r="H270" i="109"/>
  <c r="H269" i="109"/>
  <c r="H268" i="109"/>
  <c r="H267" i="109"/>
  <c r="H266" i="109"/>
  <c r="H265" i="109"/>
  <c r="H263" i="109" s="1"/>
  <c r="H264" i="109"/>
  <c r="H257" i="109"/>
  <c r="H256" i="109"/>
  <c r="H255" i="109"/>
  <c r="H254" i="109"/>
  <c r="H253" i="109"/>
  <c r="H252" i="109"/>
  <c r="H251" i="109"/>
  <c r="H250" i="109"/>
  <c r="H249" i="109"/>
  <c r="H248" i="109"/>
  <c r="H247" i="109" s="1"/>
  <c r="H246" i="109"/>
  <c r="H245" i="109"/>
  <c r="H244" i="109"/>
  <c r="H243" i="109"/>
  <c r="H242" i="109"/>
  <c r="H241" i="109"/>
  <c r="H240" i="109"/>
  <c r="H236" i="109" s="1"/>
  <c r="H239" i="109"/>
  <c r="H238" i="109"/>
  <c r="H237" i="109"/>
  <c r="H234" i="109"/>
  <c r="H233" i="109"/>
  <c r="H232" i="109"/>
  <c r="H231" i="109"/>
  <c r="H230" i="109"/>
  <c r="H229" i="109"/>
  <c r="H228" i="109"/>
  <c r="H224" i="109" s="1"/>
  <c r="H223" i="109" s="1"/>
  <c r="H227" i="109"/>
  <c r="H226" i="109"/>
  <c r="H225" i="109"/>
  <c r="H221" i="109"/>
  <c r="H220" i="109"/>
  <c r="H219" i="109"/>
  <c r="H218" i="109"/>
  <c r="H217" i="109"/>
  <c r="H216" i="109"/>
  <c r="H215" i="109"/>
  <c r="H214" i="109"/>
  <c r="H213" i="109"/>
  <c r="H212" i="109"/>
  <c r="H211" i="109" s="1"/>
  <c r="H210" i="109"/>
  <c r="H209" i="109"/>
  <c r="H208" i="109"/>
  <c r="H207" i="109"/>
  <c r="H206" i="109"/>
  <c r="H205" i="109"/>
  <c r="H204" i="109"/>
  <c r="H200" i="109" s="1"/>
  <c r="H203" i="109"/>
  <c r="H202" i="109"/>
  <c r="H201" i="109"/>
  <c r="H198" i="109"/>
  <c r="H197" i="109"/>
  <c r="H196" i="109"/>
  <c r="H195" i="109"/>
  <c r="H194" i="109"/>
  <c r="H193" i="109"/>
  <c r="H192" i="109"/>
  <c r="H188" i="109" s="1"/>
  <c r="H191" i="109"/>
  <c r="H190" i="109"/>
  <c r="H189" i="109"/>
  <c r="H187" i="109"/>
  <c r="H186" i="109"/>
  <c r="H185" i="109"/>
  <c r="H184" i="109"/>
  <c r="H183" i="109"/>
  <c r="H182" i="109"/>
  <c r="H181" i="109"/>
  <c r="H180" i="109"/>
  <c r="H179" i="109"/>
  <c r="H177" i="109" s="1"/>
  <c r="H176" i="109" s="1"/>
  <c r="H178" i="109"/>
  <c r="H175" i="109"/>
  <c r="H165" i="109"/>
  <c r="H164" i="109"/>
  <c r="H154" i="109" s="1"/>
  <c r="H153" i="109" s="1"/>
  <c r="G151" i="109"/>
  <c r="F151" i="109"/>
  <c r="H151" i="109" s="1"/>
  <c r="C151" i="109"/>
  <c r="G150" i="109"/>
  <c r="F150" i="109"/>
  <c r="H150" i="109" s="1"/>
  <c r="C150" i="109"/>
  <c r="H149" i="109"/>
  <c r="G149" i="109"/>
  <c r="F149" i="109"/>
  <c r="C149" i="109"/>
  <c r="G148" i="109"/>
  <c r="F148" i="109"/>
  <c r="H148" i="109" s="1"/>
  <c r="C148" i="109"/>
  <c r="G147" i="109"/>
  <c r="F147" i="109"/>
  <c r="H147" i="109" s="1"/>
  <c r="C147" i="109"/>
  <c r="H146" i="109"/>
  <c r="G146" i="109"/>
  <c r="F146" i="109"/>
  <c r="C146" i="109"/>
  <c r="F145" i="109"/>
  <c r="H145" i="109" s="1"/>
  <c r="C145" i="109"/>
  <c r="C144" i="109"/>
  <c r="C143" i="109"/>
  <c r="F142" i="109"/>
  <c r="H142" i="109" s="1"/>
  <c r="C142" i="109"/>
  <c r="F141" i="109"/>
  <c r="H141" i="109" s="1"/>
  <c r="C141" i="109"/>
  <c r="F140" i="109"/>
  <c r="H140" i="109" s="1"/>
  <c r="C140" i="109"/>
  <c r="F139" i="109"/>
  <c r="H139" i="109" s="1"/>
  <c r="C139" i="109"/>
  <c r="F138" i="109"/>
  <c r="H138" i="109" s="1"/>
  <c r="C138" i="109"/>
  <c r="F137" i="109"/>
  <c r="H137" i="109" s="1"/>
  <c r="C137" i="109"/>
  <c r="F136" i="109"/>
  <c r="H136" i="109" s="1"/>
  <c r="C136" i="109"/>
  <c r="F135" i="109"/>
  <c r="H135" i="109" s="1"/>
  <c r="C135" i="109"/>
  <c r="G133" i="109"/>
  <c r="F133" i="109"/>
  <c r="H133" i="109" s="1"/>
  <c r="C133" i="109"/>
  <c r="H132" i="109"/>
  <c r="G132" i="109"/>
  <c r="F132" i="109"/>
  <c r="C132" i="109"/>
  <c r="G131" i="109"/>
  <c r="F131" i="109"/>
  <c r="H131" i="109" s="1"/>
  <c r="C131" i="109"/>
  <c r="G130" i="109"/>
  <c r="F130" i="109"/>
  <c r="H130" i="109" s="1"/>
  <c r="C130" i="109"/>
  <c r="H129" i="109"/>
  <c r="G129" i="109"/>
  <c r="F129" i="109"/>
  <c r="C129" i="109"/>
  <c r="G128" i="109"/>
  <c r="F128" i="109"/>
  <c r="H128" i="109" s="1"/>
  <c r="C128" i="109"/>
  <c r="G127" i="109"/>
  <c r="C127" i="109"/>
  <c r="G126" i="109"/>
  <c r="C126" i="109"/>
  <c r="G125" i="109"/>
  <c r="C125" i="109"/>
  <c r="G124" i="109"/>
  <c r="F124" i="109"/>
  <c r="H124" i="109" s="1"/>
  <c r="C124" i="109"/>
  <c r="G123" i="109"/>
  <c r="C123" i="109"/>
  <c r="G122" i="109"/>
  <c r="C122" i="109"/>
  <c r="G121" i="109"/>
  <c r="C121" i="109"/>
  <c r="H120" i="109"/>
  <c r="G120" i="109"/>
  <c r="F120" i="109"/>
  <c r="C120" i="109"/>
  <c r="G119" i="109"/>
  <c r="F119" i="109"/>
  <c r="H119" i="109" s="1"/>
  <c r="C119" i="109"/>
  <c r="G118" i="109"/>
  <c r="F118" i="109"/>
  <c r="H118" i="109" s="1"/>
  <c r="C118" i="109"/>
  <c r="H117" i="109"/>
  <c r="G117" i="109"/>
  <c r="F117" i="109"/>
  <c r="C117" i="109"/>
  <c r="G116" i="109"/>
  <c r="F116" i="109"/>
  <c r="H116" i="109" s="1"/>
  <c r="C116" i="109"/>
  <c r="G115" i="109"/>
  <c r="F115" i="109"/>
  <c r="H115" i="109" s="1"/>
  <c r="C115" i="109"/>
  <c r="H114" i="109"/>
  <c r="F114" i="109"/>
  <c r="C114" i="109"/>
  <c r="G110" i="109"/>
  <c r="F110" i="109"/>
  <c r="C110" i="109"/>
  <c r="G109" i="109"/>
  <c r="F109" i="109"/>
  <c r="H109" i="109" s="1"/>
  <c r="C109" i="109"/>
  <c r="G108" i="109"/>
  <c r="F108" i="109"/>
  <c r="H108" i="109" s="1"/>
  <c r="C108" i="109"/>
  <c r="G107" i="109"/>
  <c r="F107" i="109"/>
  <c r="C107" i="109"/>
  <c r="G106" i="109"/>
  <c r="F106" i="109"/>
  <c r="H106" i="109" s="1"/>
  <c r="C106" i="109"/>
  <c r="G105" i="109"/>
  <c r="F105" i="109"/>
  <c r="H105" i="109" s="1"/>
  <c r="C105" i="109"/>
  <c r="G104" i="109"/>
  <c r="C104" i="109"/>
  <c r="G103" i="109"/>
  <c r="C103" i="109"/>
  <c r="G102" i="109"/>
  <c r="C102" i="109"/>
  <c r="F101" i="109"/>
  <c r="C101" i="109"/>
  <c r="F100" i="109"/>
  <c r="C100" i="109"/>
  <c r="C99" i="109"/>
  <c r="C98" i="109"/>
  <c r="F97" i="109"/>
  <c r="C97" i="109"/>
  <c r="F96" i="109"/>
  <c r="C96" i="109"/>
  <c r="F95" i="109"/>
  <c r="C95" i="109"/>
  <c r="F94" i="109"/>
  <c r="C94" i="109"/>
  <c r="F93" i="109"/>
  <c r="C93" i="109"/>
  <c r="G92" i="109"/>
  <c r="F92" i="109"/>
  <c r="C92" i="109"/>
  <c r="G91" i="109"/>
  <c r="H110" i="109" s="1"/>
  <c r="F91" i="109"/>
  <c r="H91" i="109" s="1"/>
  <c r="C91" i="109"/>
  <c r="G89" i="109"/>
  <c r="F89" i="109"/>
  <c r="H89" i="109" s="1"/>
  <c r="C89" i="109"/>
  <c r="G88" i="109"/>
  <c r="F88" i="109"/>
  <c r="H88" i="109" s="1"/>
  <c r="C88" i="109"/>
  <c r="H87" i="109"/>
  <c r="G87" i="109"/>
  <c r="F87" i="109"/>
  <c r="G86" i="109"/>
  <c r="F86" i="109"/>
  <c r="H86" i="109" s="1"/>
  <c r="C86" i="109"/>
  <c r="H85" i="109"/>
  <c r="G85" i="109"/>
  <c r="F85" i="109"/>
  <c r="C85" i="109"/>
  <c r="G84" i="109"/>
  <c r="F84" i="109"/>
  <c r="H84" i="109" s="1"/>
  <c r="C84" i="109"/>
  <c r="G83" i="109"/>
  <c r="C83" i="109"/>
  <c r="G82" i="109"/>
  <c r="C82" i="109"/>
  <c r="G81" i="109"/>
  <c r="H80" i="109"/>
  <c r="F80" i="109"/>
  <c r="C80" i="109"/>
  <c r="F79" i="109"/>
  <c r="H79" i="109" s="1"/>
  <c r="C79" i="109"/>
  <c r="C78" i="109"/>
  <c r="C77" i="109"/>
  <c r="H76" i="109"/>
  <c r="F76" i="109"/>
  <c r="C76" i="109"/>
  <c r="F75" i="109"/>
  <c r="H75" i="109" s="1"/>
  <c r="C75" i="109"/>
  <c r="H74" i="109"/>
  <c r="F74" i="109"/>
  <c r="C74" i="109"/>
  <c r="F73" i="109"/>
  <c r="H73" i="109" s="1"/>
  <c r="C73" i="109"/>
  <c r="H72" i="109"/>
  <c r="F72" i="109"/>
  <c r="C72" i="109"/>
  <c r="F71" i="109"/>
  <c r="H71" i="109" s="1"/>
  <c r="C71" i="109"/>
  <c r="H70" i="109"/>
  <c r="F70" i="109"/>
  <c r="C70" i="109"/>
  <c r="H68" i="109"/>
  <c r="G68" i="109"/>
  <c r="F68" i="109"/>
  <c r="C68" i="109"/>
  <c r="G67" i="109"/>
  <c r="F67" i="109"/>
  <c r="H67" i="109" s="1"/>
  <c r="C67" i="109"/>
  <c r="G66" i="109"/>
  <c r="F66" i="109"/>
  <c r="H66" i="109" s="1"/>
  <c r="C66" i="109"/>
  <c r="H65" i="109"/>
  <c r="G65" i="109"/>
  <c r="F65" i="109"/>
  <c r="C65" i="109"/>
  <c r="G64" i="109"/>
  <c r="F64" i="109"/>
  <c r="H64" i="109" s="1"/>
  <c r="C64" i="109"/>
  <c r="G63" i="109"/>
  <c r="F63" i="109"/>
  <c r="H63" i="109" s="1"/>
  <c r="C63" i="109"/>
  <c r="G62" i="109"/>
  <c r="C62" i="109"/>
  <c r="G61" i="109"/>
  <c r="F61" i="109"/>
  <c r="H61" i="109" s="1"/>
  <c r="C61" i="109"/>
  <c r="G60" i="109"/>
  <c r="C60" i="109"/>
  <c r="H59" i="109"/>
  <c r="F59" i="109"/>
  <c r="C59" i="109"/>
  <c r="F58" i="109"/>
  <c r="H58" i="109" s="1"/>
  <c r="C58" i="109"/>
  <c r="C57" i="109"/>
  <c r="C56" i="109"/>
  <c r="H55" i="109"/>
  <c r="F55" i="109"/>
  <c r="C55" i="109"/>
  <c r="F54" i="109"/>
  <c r="H54" i="109" s="1"/>
  <c r="C54" i="109"/>
  <c r="H53" i="109"/>
  <c r="F53" i="109"/>
  <c r="C53" i="109"/>
  <c r="F52" i="109"/>
  <c r="H52" i="109" s="1"/>
  <c r="C52" i="109"/>
  <c r="H51" i="109"/>
  <c r="F51" i="109"/>
  <c r="C51" i="109"/>
  <c r="F50" i="109"/>
  <c r="H50" i="109" s="1"/>
  <c r="C50" i="109"/>
  <c r="H49" i="109"/>
  <c r="F49" i="109"/>
  <c r="C49" i="109"/>
  <c r="H47" i="109"/>
  <c r="G47" i="109"/>
  <c r="H46" i="109"/>
  <c r="G46" i="109"/>
  <c r="H45" i="109"/>
  <c r="G45" i="109"/>
  <c r="H44" i="109"/>
  <c r="G44" i="109"/>
  <c r="H43" i="109"/>
  <c r="G43" i="109"/>
  <c r="H42" i="109"/>
  <c r="G42" i="109"/>
  <c r="H41" i="109"/>
  <c r="G41" i="109"/>
  <c r="H40" i="109"/>
  <c r="H37" i="109" s="1"/>
  <c r="H541" i="109" s="1"/>
  <c r="G40" i="109"/>
  <c r="H39" i="109"/>
  <c r="G39" i="109"/>
  <c r="H38" i="109"/>
  <c r="G38" i="109"/>
  <c r="H36" i="109"/>
  <c r="H35" i="109"/>
  <c r="H34" i="109"/>
  <c r="H33" i="109"/>
  <c r="H32" i="109"/>
  <c r="H31" i="109"/>
  <c r="H30" i="109"/>
  <c r="F30" i="109"/>
  <c r="F62" i="109" s="1"/>
  <c r="H62" i="109" s="1"/>
  <c r="F29" i="109"/>
  <c r="F144" i="109" s="1"/>
  <c r="H144" i="109" s="1"/>
  <c r="F28" i="109"/>
  <c r="F98" i="109" s="1"/>
  <c r="H27" i="109"/>
  <c r="H25" i="109"/>
  <c r="H24" i="109"/>
  <c r="H23" i="109"/>
  <c r="H22" i="109"/>
  <c r="H21" i="109"/>
  <c r="H20" i="109"/>
  <c r="H19" i="109"/>
  <c r="H18" i="109"/>
  <c r="H17" i="109"/>
  <c r="H16" i="109"/>
  <c r="H15" i="109" s="1"/>
  <c r="H592" i="85"/>
  <c r="H591" i="85"/>
  <c r="H585" i="85"/>
  <c r="H584" i="85"/>
  <c r="H565" i="85"/>
  <c r="H562" i="85"/>
  <c r="H561" i="85"/>
  <c r="H560" i="85"/>
  <c r="H559" i="85"/>
  <c r="H557" i="85"/>
  <c r="H555" i="85"/>
  <c r="H554" i="85"/>
  <c r="H490" i="85"/>
  <c r="H489" i="85" s="1"/>
  <c r="H599" i="85" s="1"/>
  <c r="H480" i="85"/>
  <c r="H476" i="85"/>
  <c r="H475" i="85"/>
  <c r="H474" i="85"/>
  <c r="H473" i="85"/>
  <c r="H472" i="85"/>
  <c r="H471" i="85"/>
  <c r="H470" i="85"/>
  <c r="H469" i="85"/>
  <c r="H468" i="85"/>
  <c r="H467" i="85"/>
  <c r="H465" i="85" s="1"/>
  <c r="H463" i="85"/>
  <c r="H462" i="85"/>
  <c r="H461" i="85"/>
  <c r="H460" i="85"/>
  <c r="H459" i="85"/>
  <c r="H458" i="85"/>
  <c r="H457" i="85"/>
  <c r="H456" i="85"/>
  <c r="H454" i="85"/>
  <c r="H453" i="85" s="1"/>
  <c r="H593" i="85" s="1"/>
  <c r="H452" i="85"/>
  <c r="H451" i="85"/>
  <c r="H450" i="85"/>
  <c r="H449" i="85"/>
  <c r="H448" i="85"/>
  <c r="H447" i="85"/>
  <c r="H446" i="85"/>
  <c r="H445" i="85"/>
  <c r="G444" i="85"/>
  <c r="G454" i="85" s="1"/>
  <c r="G479" i="85" s="1"/>
  <c r="E444" i="85"/>
  <c r="H444" i="85" s="1"/>
  <c r="H443" i="85"/>
  <c r="G443" i="85"/>
  <c r="E443" i="85"/>
  <c r="H441" i="85"/>
  <c r="H440" i="85"/>
  <c r="H439" i="85"/>
  <c r="H438" i="85"/>
  <c r="H437" i="85"/>
  <c r="H436" i="85"/>
  <c r="H435" i="85"/>
  <c r="H434" i="85"/>
  <c r="H433" i="85"/>
  <c r="H432" i="85"/>
  <c r="H429" i="85"/>
  <c r="H428" i="85"/>
  <c r="H427" i="85"/>
  <c r="H426" i="85"/>
  <c r="H425" i="85"/>
  <c r="H424" i="85"/>
  <c r="H423" i="85"/>
  <c r="H422" i="85"/>
  <c r="H421" i="85"/>
  <c r="H420" i="85"/>
  <c r="H419" i="85" s="1"/>
  <c r="H418" i="85"/>
  <c r="H417" i="85"/>
  <c r="H416" i="85"/>
  <c r="H415" i="85"/>
  <c r="H414" i="85"/>
  <c r="H413" i="85"/>
  <c r="H412" i="85"/>
  <c r="H411" i="85"/>
  <c r="H410" i="85"/>
  <c r="H409" i="85"/>
  <c r="H408" i="85" s="1"/>
  <c r="H15" i="108" s="1"/>
  <c r="G409" i="85"/>
  <c r="G455" i="85" s="1"/>
  <c r="H455" i="85" s="1"/>
  <c r="G405" i="85"/>
  <c r="H405" i="85" s="1"/>
  <c r="F405" i="85"/>
  <c r="C405" i="85"/>
  <c r="G404" i="85"/>
  <c r="F404" i="85"/>
  <c r="H404" i="85" s="1"/>
  <c r="C404" i="85"/>
  <c r="H403" i="85"/>
  <c r="G403" i="85"/>
  <c r="F403" i="85"/>
  <c r="C403" i="85"/>
  <c r="G402" i="85"/>
  <c r="H402" i="85" s="1"/>
  <c r="F402" i="85"/>
  <c r="C402" i="85"/>
  <c r="G401" i="85"/>
  <c r="F401" i="85"/>
  <c r="H401" i="85" s="1"/>
  <c r="C401" i="85"/>
  <c r="H400" i="85"/>
  <c r="G400" i="85"/>
  <c r="F400" i="85"/>
  <c r="C400" i="85"/>
  <c r="G399" i="85"/>
  <c r="H399" i="85" s="1"/>
  <c r="F399" i="85"/>
  <c r="C399" i="85"/>
  <c r="G398" i="85"/>
  <c r="F398" i="85"/>
  <c r="H398" i="85" s="1"/>
  <c r="C398" i="85"/>
  <c r="H397" i="85"/>
  <c r="F397" i="85"/>
  <c r="C397" i="85"/>
  <c r="F396" i="85"/>
  <c r="H396" i="85" s="1"/>
  <c r="C396" i="85"/>
  <c r="H395" i="85"/>
  <c r="G395" i="85"/>
  <c r="F395" i="85"/>
  <c r="C395" i="85"/>
  <c r="G394" i="85"/>
  <c r="H394" i="85" s="1"/>
  <c r="F394" i="85"/>
  <c r="C394" i="85"/>
  <c r="G393" i="85"/>
  <c r="F393" i="85"/>
  <c r="H393" i="85" s="1"/>
  <c r="C393" i="85"/>
  <c r="H392" i="85"/>
  <c r="G392" i="85"/>
  <c r="F392" i="85"/>
  <c r="C392" i="85"/>
  <c r="G391" i="85"/>
  <c r="H391" i="85" s="1"/>
  <c r="F391" i="85"/>
  <c r="C391" i="85"/>
  <c r="G390" i="85"/>
  <c r="F390" i="85"/>
  <c r="H390" i="85" s="1"/>
  <c r="C390" i="85"/>
  <c r="H389" i="85"/>
  <c r="G389" i="85"/>
  <c r="F389" i="85"/>
  <c r="C389" i="85"/>
  <c r="G388" i="85"/>
  <c r="H388" i="85" s="1"/>
  <c r="F388" i="85"/>
  <c r="C388" i="85"/>
  <c r="G387" i="85"/>
  <c r="F387" i="85"/>
  <c r="H387" i="85" s="1"/>
  <c r="C387" i="85"/>
  <c r="H386" i="85"/>
  <c r="G386" i="85"/>
  <c r="F386" i="85"/>
  <c r="C386" i="85"/>
  <c r="H384" i="85"/>
  <c r="G384" i="85"/>
  <c r="F384" i="85"/>
  <c r="C384" i="85"/>
  <c r="G383" i="85"/>
  <c r="F383" i="85"/>
  <c r="H383" i="85" s="1"/>
  <c r="C383" i="85"/>
  <c r="G382" i="85"/>
  <c r="F382" i="85"/>
  <c r="H382" i="85" s="1"/>
  <c r="C382" i="85"/>
  <c r="H381" i="85"/>
  <c r="G381" i="85"/>
  <c r="F381" i="85"/>
  <c r="C381" i="85"/>
  <c r="G380" i="85"/>
  <c r="F380" i="85"/>
  <c r="H380" i="85" s="1"/>
  <c r="C380" i="85"/>
  <c r="G379" i="85"/>
  <c r="F379" i="85"/>
  <c r="H379" i="85" s="1"/>
  <c r="C379" i="85"/>
  <c r="H378" i="85"/>
  <c r="G378" i="85"/>
  <c r="F378" i="85"/>
  <c r="C378" i="85"/>
  <c r="G377" i="85"/>
  <c r="F377" i="85"/>
  <c r="H377" i="85" s="1"/>
  <c r="C377" i="85"/>
  <c r="G376" i="85"/>
  <c r="F376" i="85"/>
  <c r="H376" i="85" s="1"/>
  <c r="C376" i="85"/>
  <c r="H375" i="85"/>
  <c r="G375" i="85"/>
  <c r="F375" i="85"/>
  <c r="C375" i="85"/>
  <c r="G374" i="85"/>
  <c r="F374" i="85"/>
  <c r="H374" i="85" s="1"/>
  <c r="C374" i="85"/>
  <c r="G373" i="85"/>
  <c r="F373" i="85"/>
  <c r="H373" i="85" s="1"/>
  <c r="C373" i="85"/>
  <c r="H372" i="85"/>
  <c r="G372" i="85"/>
  <c r="F372" i="85"/>
  <c r="C372" i="85"/>
  <c r="G371" i="85"/>
  <c r="F371" i="85"/>
  <c r="H371" i="85" s="1"/>
  <c r="C371" i="85"/>
  <c r="G370" i="85"/>
  <c r="F370" i="85"/>
  <c r="H370" i="85" s="1"/>
  <c r="C370" i="85"/>
  <c r="H369" i="85"/>
  <c r="G369" i="85"/>
  <c r="F369" i="85"/>
  <c r="C369" i="85"/>
  <c r="G368" i="85"/>
  <c r="F368" i="85"/>
  <c r="H368" i="85" s="1"/>
  <c r="C368" i="85"/>
  <c r="G367" i="85"/>
  <c r="F367" i="85"/>
  <c r="H367" i="85" s="1"/>
  <c r="C367" i="85"/>
  <c r="H366" i="85"/>
  <c r="G366" i="85"/>
  <c r="F366" i="85"/>
  <c r="C366" i="85"/>
  <c r="G365" i="85"/>
  <c r="F365" i="85"/>
  <c r="H365" i="85" s="1"/>
  <c r="H364" i="85" s="1"/>
  <c r="H580" i="85" s="1"/>
  <c r="C365" i="85"/>
  <c r="G361" i="85"/>
  <c r="H361" i="85" s="1"/>
  <c r="F361" i="85"/>
  <c r="C361" i="85"/>
  <c r="G360" i="85"/>
  <c r="F360" i="85"/>
  <c r="H360" i="85" s="1"/>
  <c r="C360" i="85"/>
  <c r="H359" i="85"/>
  <c r="G359" i="85"/>
  <c r="F359" i="85"/>
  <c r="C359" i="85"/>
  <c r="G358" i="85"/>
  <c r="H358" i="85" s="1"/>
  <c r="F358" i="85"/>
  <c r="C358" i="85"/>
  <c r="G357" i="85"/>
  <c r="F357" i="85"/>
  <c r="H357" i="85" s="1"/>
  <c r="C357" i="85"/>
  <c r="H356" i="85"/>
  <c r="G356" i="85"/>
  <c r="F356" i="85"/>
  <c r="C356" i="85"/>
  <c r="G355" i="85"/>
  <c r="H355" i="85" s="1"/>
  <c r="F355" i="85"/>
  <c r="C355" i="85"/>
  <c r="G354" i="85"/>
  <c r="F354" i="85"/>
  <c r="H354" i="85" s="1"/>
  <c r="C354" i="85"/>
  <c r="H353" i="85"/>
  <c r="F353" i="85"/>
  <c r="C353" i="85"/>
  <c r="H352" i="85"/>
  <c r="F352" i="85"/>
  <c r="C352" i="85"/>
  <c r="G351" i="85"/>
  <c r="F351" i="85"/>
  <c r="H351" i="85" s="1"/>
  <c r="C351" i="85"/>
  <c r="H350" i="85"/>
  <c r="G350" i="85"/>
  <c r="F350" i="85"/>
  <c r="C350" i="85"/>
  <c r="G349" i="85"/>
  <c r="H349" i="85" s="1"/>
  <c r="F349" i="85"/>
  <c r="C349" i="85"/>
  <c r="G348" i="85"/>
  <c r="F348" i="85"/>
  <c r="H348" i="85" s="1"/>
  <c r="C348" i="85"/>
  <c r="H347" i="85"/>
  <c r="G347" i="85"/>
  <c r="F347" i="85"/>
  <c r="C347" i="85"/>
  <c r="G346" i="85"/>
  <c r="H346" i="85" s="1"/>
  <c r="F346" i="85"/>
  <c r="C346" i="85"/>
  <c r="G345" i="85"/>
  <c r="F345" i="85"/>
  <c r="H345" i="85" s="1"/>
  <c r="C345" i="85"/>
  <c r="H344" i="85"/>
  <c r="G344" i="85"/>
  <c r="F344" i="85"/>
  <c r="C344" i="85"/>
  <c r="G343" i="85"/>
  <c r="H343" i="85" s="1"/>
  <c r="F343" i="85"/>
  <c r="C343" i="85"/>
  <c r="G342" i="85"/>
  <c r="F342" i="85"/>
  <c r="H342" i="85" s="1"/>
  <c r="C342" i="85"/>
  <c r="G340" i="85"/>
  <c r="F340" i="85"/>
  <c r="H340" i="85" s="1"/>
  <c r="C340" i="85"/>
  <c r="H339" i="85"/>
  <c r="G339" i="85"/>
  <c r="F339" i="85"/>
  <c r="C339" i="85"/>
  <c r="G338" i="85"/>
  <c r="F338" i="85"/>
  <c r="H338" i="85" s="1"/>
  <c r="C338" i="85"/>
  <c r="G337" i="85"/>
  <c r="F337" i="85"/>
  <c r="H337" i="85" s="1"/>
  <c r="C337" i="85"/>
  <c r="H336" i="85"/>
  <c r="G336" i="85"/>
  <c r="F336" i="85"/>
  <c r="C336" i="85"/>
  <c r="G335" i="85"/>
  <c r="F335" i="85"/>
  <c r="H335" i="85" s="1"/>
  <c r="C335" i="85"/>
  <c r="G334" i="85"/>
  <c r="F334" i="85"/>
  <c r="H334" i="85" s="1"/>
  <c r="C334" i="85"/>
  <c r="H333" i="85"/>
  <c r="G333" i="85"/>
  <c r="F333" i="85"/>
  <c r="C333" i="85"/>
  <c r="F332" i="85"/>
  <c r="H332" i="85" s="1"/>
  <c r="C332" i="85"/>
  <c r="H331" i="85"/>
  <c r="F331" i="85"/>
  <c r="C331" i="85"/>
  <c r="G330" i="85"/>
  <c r="F330" i="85"/>
  <c r="H330" i="85" s="1"/>
  <c r="C330" i="85"/>
  <c r="G329" i="85"/>
  <c r="F329" i="85"/>
  <c r="H329" i="85" s="1"/>
  <c r="C329" i="85"/>
  <c r="H328" i="85"/>
  <c r="G328" i="85"/>
  <c r="F328" i="85"/>
  <c r="C328" i="85"/>
  <c r="G327" i="85"/>
  <c r="F327" i="85"/>
  <c r="H327" i="85" s="1"/>
  <c r="C327" i="85"/>
  <c r="G326" i="85"/>
  <c r="F326" i="85"/>
  <c r="H326" i="85" s="1"/>
  <c r="C326" i="85"/>
  <c r="H325" i="85"/>
  <c r="G325" i="85"/>
  <c r="F325" i="85"/>
  <c r="C325" i="85"/>
  <c r="G324" i="85"/>
  <c r="F324" i="85"/>
  <c r="H324" i="85" s="1"/>
  <c r="C324" i="85"/>
  <c r="G323" i="85"/>
  <c r="F323" i="85"/>
  <c r="H323" i="85" s="1"/>
  <c r="C323" i="85"/>
  <c r="H322" i="85"/>
  <c r="G322" i="85"/>
  <c r="F322" i="85"/>
  <c r="C322" i="85"/>
  <c r="G321" i="85"/>
  <c r="F321" i="85"/>
  <c r="H321" i="85" s="1"/>
  <c r="C321" i="85"/>
  <c r="G319" i="85"/>
  <c r="F319" i="85"/>
  <c r="H319" i="85" s="1"/>
  <c r="C319" i="85"/>
  <c r="H318" i="85"/>
  <c r="G317" i="85"/>
  <c r="F317" i="85"/>
  <c r="H317" i="85" s="1"/>
  <c r="C317" i="85"/>
  <c r="H316" i="85"/>
  <c r="G316" i="85"/>
  <c r="F316" i="85"/>
  <c r="C316" i="85"/>
  <c r="G315" i="85"/>
  <c r="F315" i="85"/>
  <c r="H315" i="85" s="1"/>
  <c r="C315" i="85"/>
  <c r="G314" i="85"/>
  <c r="F314" i="85"/>
  <c r="H314" i="85" s="1"/>
  <c r="C314" i="85"/>
  <c r="H313" i="85"/>
  <c r="G313" i="85"/>
  <c r="F313" i="85"/>
  <c r="C313" i="85"/>
  <c r="G312" i="85"/>
  <c r="F312" i="85"/>
  <c r="H312" i="85" s="1"/>
  <c r="C312" i="85"/>
  <c r="H311" i="85"/>
  <c r="F311" i="85"/>
  <c r="C311" i="85"/>
  <c r="F310" i="85"/>
  <c r="H310" i="85" s="1"/>
  <c r="C310" i="85"/>
  <c r="G309" i="85"/>
  <c r="F309" i="85"/>
  <c r="H309" i="85" s="1"/>
  <c r="C309" i="85"/>
  <c r="H308" i="85"/>
  <c r="G308" i="85"/>
  <c r="F308" i="85"/>
  <c r="C308" i="85"/>
  <c r="G307" i="85"/>
  <c r="F307" i="85"/>
  <c r="H307" i="85" s="1"/>
  <c r="C307" i="85"/>
  <c r="G306" i="85"/>
  <c r="F306" i="85"/>
  <c r="H306" i="85" s="1"/>
  <c r="C306" i="85"/>
  <c r="H305" i="85"/>
  <c r="G305" i="85"/>
  <c r="F305" i="85"/>
  <c r="C305" i="85"/>
  <c r="G304" i="85"/>
  <c r="F304" i="85"/>
  <c r="H304" i="85" s="1"/>
  <c r="C304" i="85"/>
  <c r="G303" i="85"/>
  <c r="F303" i="85"/>
  <c r="H303" i="85" s="1"/>
  <c r="C303" i="85"/>
  <c r="H302" i="85"/>
  <c r="G302" i="85"/>
  <c r="F302" i="85"/>
  <c r="C302" i="85"/>
  <c r="G301" i="85"/>
  <c r="F301" i="85"/>
  <c r="H301" i="85" s="1"/>
  <c r="C301" i="85"/>
  <c r="G300" i="85"/>
  <c r="F300" i="85"/>
  <c r="H300" i="85" s="1"/>
  <c r="C300" i="85"/>
  <c r="H298" i="85"/>
  <c r="G298" i="85"/>
  <c r="G297" i="85"/>
  <c r="H297" i="85" s="1"/>
  <c r="G296" i="85"/>
  <c r="H296" i="85" s="1"/>
  <c r="H295" i="85"/>
  <c r="G295" i="85"/>
  <c r="G294" i="85"/>
  <c r="H294" i="85" s="1"/>
  <c r="G293" i="85"/>
  <c r="H293" i="85" s="1"/>
  <c r="H292" i="85"/>
  <c r="G292" i="85"/>
  <c r="G291" i="85"/>
  <c r="H291" i="85" s="1"/>
  <c r="G290" i="85"/>
  <c r="H290" i="85" s="1"/>
  <c r="H289" i="85"/>
  <c r="G289" i="85"/>
  <c r="H287" i="85"/>
  <c r="H286" i="85"/>
  <c r="H285" i="85"/>
  <c r="H284" i="85"/>
  <c r="H283" i="85"/>
  <c r="H282" i="85"/>
  <c r="H281" i="85"/>
  <c r="H280" i="85"/>
  <c r="H279" i="85"/>
  <c r="H278" i="85"/>
  <c r="H277" i="85" s="1"/>
  <c r="H573" i="85" s="1"/>
  <c r="H276" i="85"/>
  <c r="H275" i="85"/>
  <c r="H274" i="85"/>
  <c r="H273" i="85"/>
  <c r="H272" i="85"/>
  <c r="H271" i="85"/>
  <c r="H270" i="85"/>
  <c r="H269" i="85"/>
  <c r="H268" i="85"/>
  <c r="H267" i="85"/>
  <c r="H266" i="85" s="1"/>
  <c r="H260" i="85"/>
  <c r="H259" i="85"/>
  <c r="H258" i="85"/>
  <c r="H257" i="85"/>
  <c r="H256" i="85"/>
  <c r="H255" i="85"/>
  <c r="H254" i="85"/>
  <c r="H253" i="85"/>
  <c r="H252" i="85"/>
  <c r="H251" i="85"/>
  <c r="H250" i="85" s="1"/>
  <c r="H249" i="85"/>
  <c r="H248" i="85"/>
  <c r="H247" i="85"/>
  <c r="H246" i="85"/>
  <c r="H245" i="85"/>
  <c r="H244" i="85"/>
  <c r="H243" i="85"/>
  <c r="H242" i="85"/>
  <c r="H241" i="85"/>
  <c r="H240" i="85"/>
  <c r="H239" i="85" s="1"/>
  <c r="H238" i="85" s="1"/>
  <c r="H237" i="85"/>
  <c r="H236" i="85"/>
  <c r="H235" i="85"/>
  <c r="H234" i="85"/>
  <c r="H233" i="85"/>
  <c r="H232" i="85"/>
  <c r="H231" i="85"/>
  <c r="H230" i="85"/>
  <c r="H229" i="85"/>
  <c r="H228" i="85"/>
  <c r="H227" i="85" s="1"/>
  <c r="H226" i="85" s="1"/>
  <c r="H225" i="85" s="1"/>
  <c r="H224" i="85"/>
  <c r="H223" i="85"/>
  <c r="H222" i="85"/>
  <c r="H221" i="85"/>
  <c r="H220" i="85"/>
  <c r="H219" i="85"/>
  <c r="H218" i="85"/>
  <c r="H217" i="85"/>
  <c r="H216" i="85"/>
  <c r="H215" i="85"/>
  <c r="H214" i="85" s="1"/>
  <c r="H213" i="85"/>
  <c r="H212" i="85"/>
  <c r="H211" i="85"/>
  <c r="H210" i="85"/>
  <c r="H209" i="85"/>
  <c r="H208" i="85"/>
  <c r="H207" i="85"/>
  <c r="H206" i="85"/>
  <c r="H205" i="85"/>
  <c r="H204" i="85"/>
  <c r="H203" i="85" s="1"/>
  <c r="H202" i="85" s="1"/>
  <c r="H201" i="85"/>
  <c r="H200" i="85"/>
  <c r="H199" i="85"/>
  <c r="H198" i="85"/>
  <c r="H197" i="85"/>
  <c r="H196" i="85"/>
  <c r="H195" i="85"/>
  <c r="H194" i="85"/>
  <c r="H193" i="85"/>
  <c r="H192" i="85"/>
  <c r="H191" i="85" s="1"/>
  <c r="H190" i="85"/>
  <c r="H189" i="85"/>
  <c r="H188" i="85"/>
  <c r="H187" i="85"/>
  <c r="H186" i="85"/>
  <c r="H185" i="85"/>
  <c r="H184" i="85"/>
  <c r="H183" i="85"/>
  <c r="H182" i="85"/>
  <c r="H181" i="85"/>
  <c r="H180" i="85" s="1"/>
  <c r="H179" i="85" s="1"/>
  <c r="H178" i="85"/>
  <c r="H168" i="85"/>
  <c r="H167" i="85"/>
  <c r="H157" i="85"/>
  <c r="H156" i="85" s="1"/>
  <c r="H155" i="85" s="1"/>
  <c r="G154" i="85"/>
  <c r="F154" i="85"/>
  <c r="H154" i="85" s="1"/>
  <c r="C154" i="85"/>
  <c r="H153" i="85"/>
  <c r="G153" i="85"/>
  <c r="F153" i="85"/>
  <c r="C153" i="85"/>
  <c r="G152" i="85"/>
  <c r="H152" i="85" s="1"/>
  <c r="F152" i="85"/>
  <c r="C152" i="85"/>
  <c r="G151" i="85"/>
  <c r="F151" i="85"/>
  <c r="H151" i="85" s="1"/>
  <c r="C151" i="85"/>
  <c r="H150" i="85"/>
  <c r="G150" i="85"/>
  <c r="F150" i="85"/>
  <c r="C150" i="85"/>
  <c r="G149" i="85"/>
  <c r="H149" i="85" s="1"/>
  <c r="F149" i="85"/>
  <c r="C149" i="85"/>
  <c r="G148" i="85"/>
  <c r="F148" i="85"/>
  <c r="H148" i="85" s="1"/>
  <c r="C148" i="85"/>
  <c r="H147" i="85"/>
  <c r="G147" i="85"/>
  <c r="F147" i="85"/>
  <c r="C147" i="85"/>
  <c r="G146" i="85"/>
  <c r="H146" i="85" s="1"/>
  <c r="F146" i="85"/>
  <c r="C146" i="85"/>
  <c r="F145" i="85"/>
  <c r="H145" i="85" s="1"/>
  <c r="C145" i="85"/>
  <c r="H144" i="85"/>
  <c r="F144" i="85"/>
  <c r="C144" i="85"/>
  <c r="F143" i="85"/>
  <c r="H143" i="85" s="1"/>
  <c r="C143" i="85"/>
  <c r="H142" i="85"/>
  <c r="F142" i="85"/>
  <c r="C142" i="85"/>
  <c r="F141" i="85"/>
  <c r="H141" i="85" s="1"/>
  <c r="C141" i="85"/>
  <c r="H140" i="85"/>
  <c r="F140" i="85"/>
  <c r="C140" i="85"/>
  <c r="F139" i="85"/>
  <c r="H139" i="85" s="1"/>
  <c r="C139" i="85"/>
  <c r="H138" i="85"/>
  <c r="F138" i="85"/>
  <c r="C138" i="85"/>
  <c r="F137" i="85"/>
  <c r="H137" i="85" s="1"/>
  <c r="C137" i="85"/>
  <c r="H136" i="85"/>
  <c r="F136" i="85"/>
  <c r="C136" i="85"/>
  <c r="F135" i="85"/>
  <c r="H135" i="85" s="1"/>
  <c r="C135" i="85"/>
  <c r="H133" i="85"/>
  <c r="G133" i="85"/>
  <c r="F133" i="85"/>
  <c r="C133" i="85"/>
  <c r="G132" i="85"/>
  <c r="H132" i="85" s="1"/>
  <c r="F132" i="85"/>
  <c r="C132" i="85"/>
  <c r="G131" i="85"/>
  <c r="F131" i="85"/>
  <c r="H131" i="85" s="1"/>
  <c r="C131" i="85"/>
  <c r="H130" i="85"/>
  <c r="G130" i="85"/>
  <c r="F130" i="85"/>
  <c r="C130" i="85"/>
  <c r="G129" i="85"/>
  <c r="H129" i="85" s="1"/>
  <c r="F129" i="85"/>
  <c r="C129" i="85"/>
  <c r="G128" i="85"/>
  <c r="F128" i="85"/>
  <c r="H128" i="85" s="1"/>
  <c r="C128" i="85"/>
  <c r="H127" i="85"/>
  <c r="G127" i="85"/>
  <c r="F127" i="85"/>
  <c r="C127" i="85"/>
  <c r="G126" i="85"/>
  <c r="H126" i="85" s="1"/>
  <c r="F126" i="85"/>
  <c r="C126" i="85"/>
  <c r="G125" i="85"/>
  <c r="F125" i="85"/>
  <c r="H125" i="85" s="1"/>
  <c r="C125" i="85"/>
  <c r="H124" i="85"/>
  <c r="G124" i="85"/>
  <c r="F124" i="85"/>
  <c r="C124" i="85"/>
  <c r="G123" i="85"/>
  <c r="H123" i="85" s="1"/>
  <c r="F123" i="85"/>
  <c r="C123" i="85"/>
  <c r="G122" i="85"/>
  <c r="F122" i="85"/>
  <c r="H122" i="85" s="1"/>
  <c r="C122" i="85"/>
  <c r="H121" i="85"/>
  <c r="G121" i="85"/>
  <c r="F121" i="85"/>
  <c r="C121" i="85"/>
  <c r="G120" i="85"/>
  <c r="H120" i="85" s="1"/>
  <c r="F120" i="85"/>
  <c r="C120" i="85"/>
  <c r="G119" i="85"/>
  <c r="F119" i="85"/>
  <c r="H119" i="85" s="1"/>
  <c r="C119" i="85"/>
  <c r="H118" i="85"/>
  <c r="G118" i="85"/>
  <c r="F118" i="85"/>
  <c r="C118" i="85"/>
  <c r="G117" i="85"/>
  <c r="H117" i="85" s="1"/>
  <c r="F117" i="85"/>
  <c r="C117" i="85"/>
  <c r="G116" i="85"/>
  <c r="F116" i="85"/>
  <c r="H116" i="85" s="1"/>
  <c r="C116" i="85"/>
  <c r="H115" i="85"/>
  <c r="G115" i="85"/>
  <c r="F115" i="85"/>
  <c r="C115" i="85"/>
  <c r="G114" i="85"/>
  <c r="H114" i="85" s="1"/>
  <c r="F114" i="85"/>
  <c r="C114" i="85"/>
  <c r="H110" i="85"/>
  <c r="G110" i="85"/>
  <c r="F110" i="85"/>
  <c r="C110" i="85"/>
  <c r="G109" i="85"/>
  <c r="F109" i="85"/>
  <c r="H109" i="85" s="1"/>
  <c r="C109" i="85"/>
  <c r="G108" i="85"/>
  <c r="F108" i="85"/>
  <c r="H108" i="85" s="1"/>
  <c r="C108" i="85"/>
  <c r="H107" i="85"/>
  <c r="G107" i="85"/>
  <c r="F107" i="85"/>
  <c r="C107" i="85"/>
  <c r="G106" i="85"/>
  <c r="F106" i="85"/>
  <c r="H106" i="85" s="1"/>
  <c r="C106" i="85"/>
  <c r="G105" i="85"/>
  <c r="F105" i="85"/>
  <c r="H105" i="85" s="1"/>
  <c r="C105" i="85"/>
  <c r="H104" i="85"/>
  <c r="G104" i="85"/>
  <c r="F104" i="85"/>
  <c r="C104" i="85"/>
  <c r="G103" i="85"/>
  <c r="F103" i="85"/>
  <c r="H103" i="85" s="1"/>
  <c r="C103" i="85"/>
  <c r="G102" i="85"/>
  <c r="F102" i="85"/>
  <c r="H102" i="85" s="1"/>
  <c r="C102" i="85"/>
  <c r="H101" i="85"/>
  <c r="F101" i="85"/>
  <c r="C101" i="85"/>
  <c r="F100" i="85"/>
  <c r="H100" i="85" s="1"/>
  <c r="C100" i="85"/>
  <c r="F99" i="85"/>
  <c r="H99" i="85" s="1"/>
  <c r="C99" i="85"/>
  <c r="H98" i="85"/>
  <c r="F98" i="85"/>
  <c r="C98" i="85"/>
  <c r="F97" i="85"/>
  <c r="H97" i="85" s="1"/>
  <c r="C97" i="85"/>
  <c r="F96" i="85"/>
  <c r="H96" i="85" s="1"/>
  <c r="C96" i="85"/>
  <c r="H95" i="85"/>
  <c r="F95" i="85"/>
  <c r="C95" i="85"/>
  <c r="F94" i="85"/>
  <c r="H94" i="85" s="1"/>
  <c r="C94" i="85"/>
  <c r="F93" i="85"/>
  <c r="H93" i="85" s="1"/>
  <c r="C93" i="85"/>
  <c r="H92" i="85"/>
  <c r="F92" i="85"/>
  <c r="C92" i="85"/>
  <c r="F91" i="85"/>
  <c r="H91" i="85" s="1"/>
  <c r="C91" i="85"/>
  <c r="G89" i="85"/>
  <c r="F89" i="85"/>
  <c r="H89" i="85" s="1"/>
  <c r="C89" i="85"/>
  <c r="H88" i="85"/>
  <c r="G88" i="85"/>
  <c r="F88" i="85"/>
  <c r="C88" i="85"/>
  <c r="G87" i="85"/>
  <c r="H87" i="85" s="1"/>
  <c r="F87" i="85"/>
  <c r="G86" i="85"/>
  <c r="F86" i="85"/>
  <c r="H86" i="85" s="1"/>
  <c r="C86" i="85"/>
  <c r="H85" i="85"/>
  <c r="G85" i="85"/>
  <c r="F85" i="85"/>
  <c r="C85" i="85"/>
  <c r="G84" i="85"/>
  <c r="F84" i="85"/>
  <c r="H84" i="85" s="1"/>
  <c r="C84" i="85"/>
  <c r="G83" i="85"/>
  <c r="F83" i="85"/>
  <c r="H83" i="85" s="1"/>
  <c r="C83" i="85"/>
  <c r="H82" i="85"/>
  <c r="G82" i="85"/>
  <c r="F82" i="85"/>
  <c r="C82" i="85"/>
  <c r="G81" i="85"/>
  <c r="F81" i="85"/>
  <c r="H81" i="85" s="1"/>
  <c r="H80" i="85"/>
  <c r="F80" i="85"/>
  <c r="C80" i="85"/>
  <c r="F79" i="85"/>
  <c r="H79" i="85" s="1"/>
  <c r="C79" i="85"/>
  <c r="H78" i="85"/>
  <c r="F78" i="85"/>
  <c r="C78" i="85"/>
  <c r="F77" i="85"/>
  <c r="H77" i="85" s="1"/>
  <c r="C77" i="85"/>
  <c r="H76" i="85"/>
  <c r="F76" i="85"/>
  <c r="C76" i="85"/>
  <c r="F75" i="85"/>
  <c r="H75" i="85" s="1"/>
  <c r="C75" i="85"/>
  <c r="H74" i="85"/>
  <c r="F74" i="85"/>
  <c r="C74" i="85"/>
  <c r="F73" i="85"/>
  <c r="H73" i="85" s="1"/>
  <c r="C73" i="85"/>
  <c r="H72" i="85"/>
  <c r="F72" i="85"/>
  <c r="C72" i="85"/>
  <c r="F71" i="85"/>
  <c r="H71" i="85" s="1"/>
  <c r="C71" i="85"/>
  <c r="H70" i="85"/>
  <c r="F70" i="85"/>
  <c r="C70" i="85"/>
  <c r="G68" i="85"/>
  <c r="H68" i="85" s="1"/>
  <c r="F68" i="85"/>
  <c r="C68" i="85"/>
  <c r="G67" i="85"/>
  <c r="F67" i="85"/>
  <c r="H67" i="85" s="1"/>
  <c r="C67" i="85"/>
  <c r="H66" i="85"/>
  <c r="G66" i="85"/>
  <c r="F66" i="85"/>
  <c r="C66" i="85"/>
  <c r="G65" i="85"/>
  <c r="H65" i="85" s="1"/>
  <c r="F65" i="85"/>
  <c r="C65" i="85"/>
  <c r="G64" i="85"/>
  <c r="F64" i="85"/>
  <c r="H64" i="85" s="1"/>
  <c r="C64" i="85"/>
  <c r="H63" i="85"/>
  <c r="G63" i="85"/>
  <c r="F63" i="85"/>
  <c r="C63" i="85"/>
  <c r="G62" i="85"/>
  <c r="H62" i="85" s="1"/>
  <c r="F62" i="85"/>
  <c r="C62" i="85"/>
  <c r="G61" i="85"/>
  <c r="F61" i="85"/>
  <c r="H61" i="85" s="1"/>
  <c r="C61" i="85"/>
  <c r="H60" i="85"/>
  <c r="G60" i="85"/>
  <c r="F60" i="85"/>
  <c r="C60" i="85"/>
  <c r="F59" i="85"/>
  <c r="H59" i="85" s="1"/>
  <c r="C59" i="85"/>
  <c r="H58" i="85"/>
  <c r="F58" i="85"/>
  <c r="C58" i="85"/>
  <c r="F57" i="85"/>
  <c r="H57" i="85" s="1"/>
  <c r="C57" i="85"/>
  <c r="H56" i="85"/>
  <c r="F56" i="85"/>
  <c r="C56" i="85"/>
  <c r="F55" i="85"/>
  <c r="H55" i="85" s="1"/>
  <c r="C55" i="85"/>
  <c r="H54" i="85"/>
  <c r="F54" i="85"/>
  <c r="C54" i="85"/>
  <c r="F53" i="85"/>
  <c r="H53" i="85" s="1"/>
  <c r="C53" i="85"/>
  <c r="H52" i="85"/>
  <c r="F52" i="85"/>
  <c r="C52" i="85"/>
  <c r="F51" i="85"/>
  <c r="H51" i="85" s="1"/>
  <c r="C51" i="85"/>
  <c r="H50" i="85"/>
  <c r="F50" i="85"/>
  <c r="C50" i="85"/>
  <c r="F49" i="85"/>
  <c r="H49" i="85" s="1"/>
  <c r="C49" i="85"/>
  <c r="G47" i="85"/>
  <c r="H47" i="85" s="1"/>
  <c r="G46" i="85"/>
  <c r="H46" i="85" s="1"/>
  <c r="H45" i="85"/>
  <c r="G45" i="85"/>
  <c r="G44" i="85"/>
  <c r="H44" i="85" s="1"/>
  <c r="G43" i="85"/>
  <c r="H43" i="85" s="1"/>
  <c r="H42" i="85"/>
  <c r="G42" i="85"/>
  <c r="G41" i="85"/>
  <c r="H41" i="85" s="1"/>
  <c r="G40" i="85"/>
  <c r="H40" i="85" s="1"/>
  <c r="H39" i="85"/>
  <c r="G39" i="85"/>
  <c r="G38" i="85"/>
  <c r="H38" i="85" s="1"/>
  <c r="H36" i="85"/>
  <c r="H35" i="85"/>
  <c r="H34" i="85"/>
  <c r="H33" i="85"/>
  <c r="H32" i="85"/>
  <c r="H31" i="85"/>
  <c r="H30" i="85"/>
  <c r="H26" i="85" s="1"/>
  <c r="H543" i="85" s="1"/>
  <c r="H29" i="85"/>
  <c r="H28" i="85"/>
  <c r="H27" i="85"/>
  <c r="H25" i="85"/>
  <c r="H24" i="85"/>
  <c r="H23" i="85"/>
  <c r="H22" i="85"/>
  <c r="H21" i="85"/>
  <c r="H20" i="85"/>
  <c r="H19" i="85"/>
  <c r="H18" i="85"/>
  <c r="H17" i="85"/>
  <c r="H16" i="85"/>
  <c r="H15" i="85" s="1"/>
  <c r="H591" i="84"/>
  <c r="H590" i="84"/>
  <c r="H584" i="84"/>
  <c r="H583" i="84"/>
  <c r="H564" i="84"/>
  <c r="H561" i="84"/>
  <c r="H560" i="84"/>
  <c r="H559" i="84"/>
  <c r="H558" i="84"/>
  <c r="H556" i="84"/>
  <c r="H554" i="84"/>
  <c r="H553" i="84"/>
  <c r="H489" i="84"/>
  <c r="H488" i="84" s="1"/>
  <c r="H598" i="84" s="1"/>
  <c r="H479" i="84"/>
  <c r="H475" i="84"/>
  <c r="H474" i="84"/>
  <c r="H473" i="84"/>
  <c r="H472" i="84"/>
  <c r="H471" i="84"/>
  <c r="H470" i="84"/>
  <c r="H469" i="84"/>
  <c r="H468" i="84"/>
  <c r="H467" i="84"/>
  <c r="H466" i="84"/>
  <c r="H464" i="84" s="1"/>
  <c r="H462" i="84"/>
  <c r="H461" i="84"/>
  <c r="H460" i="84"/>
  <c r="H459" i="84"/>
  <c r="H458" i="84"/>
  <c r="H457" i="84"/>
  <c r="H456" i="84"/>
  <c r="H455" i="84"/>
  <c r="H453" i="84"/>
  <c r="H452" i="84" s="1"/>
  <c r="H592" i="84" s="1"/>
  <c r="H451" i="84"/>
  <c r="H450" i="84"/>
  <c r="H449" i="84"/>
  <c r="H448" i="84"/>
  <c r="H447" i="84"/>
  <c r="H446" i="84"/>
  <c r="H445" i="84"/>
  <c r="H444" i="84"/>
  <c r="E443" i="84"/>
  <c r="H443" i="84" s="1"/>
  <c r="G442" i="84"/>
  <c r="G453" i="84" s="1"/>
  <c r="E442" i="84"/>
  <c r="H442" i="84" s="1"/>
  <c r="H440" i="84"/>
  <c r="H439" i="84"/>
  <c r="H438" i="84"/>
  <c r="H437" i="84"/>
  <c r="H436" i="84"/>
  <c r="H435" i="84"/>
  <c r="H434" i="84"/>
  <c r="H433" i="84"/>
  <c r="H432" i="84"/>
  <c r="H431" i="84"/>
  <c r="H428" i="84"/>
  <c r="H427" i="84"/>
  <c r="H426" i="84"/>
  <c r="H425" i="84"/>
  <c r="H424" i="84"/>
  <c r="H423" i="84"/>
  <c r="H422" i="84"/>
  <c r="H421" i="84"/>
  <c r="H420" i="84"/>
  <c r="H419" i="84"/>
  <c r="H418" i="84" s="1"/>
  <c r="H417" i="84"/>
  <c r="H416" i="84"/>
  <c r="H415" i="84"/>
  <c r="H414" i="84"/>
  <c r="H413" i="84"/>
  <c r="H412" i="84"/>
  <c r="H411" i="84"/>
  <c r="H410" i="84"/>
  <c r="H409" i="84"/>
  <c r="G408" i="84"/>
  <c r="G454" i="84" s="1"/>
  <c r="H454" i="84" s="1"/>
  <c r="H408" i="84"/>
  <c r="H407" i="84" s="1"/>
  <c r="F15" i="108" s="1"/>
  <c r="G404" i="84"/>
  <c r="F404" i="84"/>
  <c r="H404" i="84" s="1"/>
  <c r="C404" i="84"/>
  <c r="G403" i="84"/>
  <c r="F403" i="84"/>
  <c r="H403" i="84" s="1"/>
  <c r="C403" i="84"/>
  <c r="H402" i="84"/>
  <c r="G402" i="84"/>
  <c r="F402" i="84"/>
  <c r="C402" i="84"/>
  <c r="G401" i="84"/>
  <c r="F401" i="84"/>
  <c r="H401" i="84" s="1"/>
  <c r="C401" i="84"/>
  <c r="G400" i="84"/>
  <c r="F400" i="84"/>
  <c r="H400" i="84" s="1"/>
  <c r="C400" i="84"/>
  <c r="H399" i="84"/>
  <c r="G399" i="84"/>
  <c r="F399" i="84"/>
  <c r="C399" i="84"/>
  <c r="G398" i="84"/>
  <c r="F398" i="84"/>
  <c r="H398" i="84" s="1"/>
  <c r="C398" i="84"/>
  <c r="G397" i="84"/>
  <c r="F397" i="84"/>
  <c r="H397" i="84" s="1"/>
  <c r="C397" i="84"/>
  <c r="H396" i="84"/>
  <c r="F396" i="84"/>
  <c r="C396" i="84"/>
  <c r="F395" i="84"/>
  <c r="H395" i="84" s="1"/>
  <c r="C395" i="84"/>
  <c r="H394" i="84"/>
  <c r="G394" i="84"/>
  <c r="F394" i="84"/>
  <c r="C394" i="84"/>
  <c r="G393" i="84"/>
  <c r="F393" i="84"/>
  <c r="H393" i="84" s="1"/>
  <c r="C393" i="84"/>
  <c r="G392" i="84"/>
  <c r="F392" i="84"/>
  <c r="H392" i="84" s="1"/>
  <c r="C392" i="84"/>
  <c r="H391" i="84"/>
  <c r="G391" i="84"/>
  <c r="F391" i="84"/>
  <c r="C391" i="84"/>
  <c r="G390" i="84"/>
  <c r="F390" i="84"/>
  <c r="H390" i="84" s="1"/>
  <c r="C390" i="84"/>
  <c r="G389" i="84"/>
  <c r="F389" i="84"/>
  <c r="H389" i="84" s="1"/>
  <c r="C389" i="84"/>
  <c r="H388" i="84"/>
  <c r="G388" i="84"/>
  <c r="F388" i="84"/>
  <c r="C388" i="84"/>
  <c r="G387" i="84"/>
  <c r="F387" i="84"/>
  <c r="H387" i="84" s="1"/>
  <c r="C387" i="84"/>
  <c r="G386" i="84"/>
  <c r="F386" i="84"/>
  <c r="H386" i="84" s="1"/>
  <c r="C386" i="84"/>
  <c r="H385" i="84"/>
  <c r="G385" i="84"/>
  <c r="F385" i="84"/>
  <c r="C385" i="84"/>
  <c r="H383" i="84"/>
  <c r="G383" i="84"/>
  <c r="F383" i="84"/>
  <c r="C383" i="84"/>
  <c r="G382" i="84"/>
  <c r="F382" i="84"/>
  <c r="H382" i="84" s="1"/>
  <c r="C382" i="84"/>
  <c r="G381" i="84"/>
  <c r="F381" i="84"/>
  <c r="H381" i="84" s="1"/>
  <c r="C381" i="84"/>
  <c r="H380" i="84"/>
  <c r="G380" i="84"/>
  <c r="F380" i="84"/>
  <c r="C380" i="84"/>
  <c r="G379" i="84"/>
  <c r="F379" i="84"/>
  <c r="H379" i="84" s="1"/>
  <c r="C379" i="84"/>
  <c r="G378" i="84"/>
  <c r="F378" i="84"/>
  <c r="H378" i="84" s="1"/>
  <c r="C378" i="84"/>
  <c r="H377" i="84"/>
  <c r="G377" i="84"/>
  <c r="F377" i="84"/>
  <c r="C377" i="84"/>
  <c r="G376" i="84"/>
  <c r="F376" i="84"/>
  <c r="H376" i="84" s="1"/>
  <c r="C376" i="84"/>
  <c r="G375" i="84"/>
  <c r="F375" i="84"/>
  <c r="H375" i="84" s="1"/>
  <c r="C375" i="84"/>
  <c r="H374" i="84"/>
  <c r="G374" i="84"/>
  <c r="F374" i="84"/>
  <c r="C374" i="84"/>
  <c r="G373" i="84"/>
  <c r="F373" i="84"/>
  <c r="H373" i="84" s="1"/>
  <c r="C373" i="84"/>
  <c r="G372" i="84"/>
  <c r="F372" i="84"/>
  <c r="H372" i="84" s="1"/>
  <c r="C372" i="84"/>
  <c r="H371" i="84"/>
  <c r="G371" i="84"/>
  <c r="F371" i="84"/>
  <c r="C371" i="84"/>
  <c r="G370" i="84"/>
  <c r="F370" i="84"/>
  <c r="H370" i="84" s="1"/>
  <c r="C370" i="84"/>
  <c r="G369" i="84"/>
  <c r="F369" i="84"/>
  <c r="H369" i="84" s="1"/>
  <c r="C369" i="84"/>
  <c r="H368" i="84"/>
  <c r="G368" i="84"/>
  <c r="F368" i="84"/>
  <c r="C368" i="84"/>
  <c r="G367" i="84"/>
  <c r="F367" i="84"/>
  <c r="H367" i="84" s="1"/>
  <c r="C367" i="84"/>
  <c r="G366" i="84"/>
  <c r="F366" i="84"/>
  <c r="H366" i="84" s="1"/>
  <c r="C366" i="84"/>
  <c r="H365" i="84"/>
  <c r="G365" i="84"/>
  <c r="F365" i="84"/>
  <c r="C365" i="84"/>
  <c r="G364" i="84"/>
  <c r="F364" i="84"/>
  <c r="H364" i="84" s="1"/>
  <c r="C364" i="84"/>
  <c r="G360" i="84"/>
  <c r="F360" i="84"/>
  <c r="H360" i="84" s="1"/>
  <c r="C360" i="84"/>
  <c r="G359" i="84"/>
  <c r="F359" i="84"/>
  <c r="H359" i="84" s="1"/>
  <c r="C359" i="84"/>
  <c r="H358" i="84"/>
  <c r="G358" i="84"/>
  <c r="F358" i="84"/>
  <c r="C358" i="84"/>
  <c r="G357" i="84"/>
  <c r="F357" i="84"/>
  <c r="H357" i="84" s="1"/>
  <c r="C357" i="84"/>
  <c r="G356" i="84"/>
  <c r="F356" i="84"/>
  <c r="H356" i="84" s="1"/>
  <c r="C356" i="84"/>
  <c r="H355" i="84"/>
  <c r="G355" i="84"/>
  <c r="F355" i="84"/>
  <c r="C355" i="84"/>
  <c r="G354" i="84"/>
  <c r="F354" i="84"/>
  <c r="H354" i="84" s="1"/>
  <c r="C354" i="84"/>
  <c r="G353" i="84"/>
  <c r="F353" i="84"/>
  <c r="H353" i="84" s="1"/>
  <c r="C353" i="84"/>
  <c r="H352" i="84"/>
  <c r="F352" i="84"/>
  <c r="C352" i="84"/>
  <c r="F351" i="84"/>
  <c r="H351" i="84" s="1"/>
  <c r="C351" i="84"/>
  <c r="G350" i="84"/>
  <c r="F350" i="84"/>
  <c r="H350" i="84" s="1"/>
  <c r="C350" i="84"/>
  <c r="H349" i="84"/>
  <c r="G349" i="84"/>
  <c r="F349" i="84"/>
  <c r="C349" i="84"/>
  <c r="G348" i="84"/>
  <c r="F348" i="84"/>
  <c r="H348" i="84" s="1"/>
  <c r="C348" i="84"/>
  <c r="G347" i="84"/>
  <c r="F347" i="84"/>
  <c r="H347" i="84" s="1"/>
  <c r="C347" i="84"/>
  <c r="H346" i="84"/>
  <c r="G346" i="84"/>
  <c r="F346" i="84"/>
  <c r="C346" i="84"/>
  <c r="G345" i="84"/>
  <c r="F345" i="84"/>
  <c r="H345" i="84" s="1"/>
  <c r="C345" i="84"/>
  <c r="G344" i="84"/>
  <c r="F344" i="84"/>
  <c r="H344" i="84" s="1"/>
  <c r="C344" i="84"/>
  <c r="H343" i="84"/>
  <c r="G343" i="84"/>
  <c r="F343" i="84"/>
  <c r="C343" i="84"/>
  <c r="G342" i="84"/>
  <c r="F342" i="84"/>
  <c r="H342" i="84" s="1"/>
  <c r="C342" i="84"/>
  <c r="G341" i="84"/>
  <c r="F341" i="84"/>
  <c r="H341" i="84" s="1"/>
  <c r="C341" i="84"/>
  <c r="G339" i="84"/>
  <c r="F339" i="84"/>
  <c r="H339" i="84" s="1"/>
  <c r="C339" i="84"/>
  <c r="H338" i="84"/>
  <c r="G338" i="84"/>
  <c r="F338" i="84"/>
  <c r="C338" i="84"/>
  <c r="G337" i="84"/>
  <c r="F337" i="84"/>
  <c r="H337" i="84" s="1"/>
  <c r="C337" i="84"/>
  <c r="G336" i="84"/>
  <c r="F336" i="84"/>
  <c r="H336" i="84" s="1"/>
  <c r="C336" i="84"/>
  <c r="H335" i="84"/>
  <c r="G335" i="84"/>
  <c r="F335" i="84"/>
  <c r="C335" i="84"/>
  <c r="G334" i="84"/>
  <c r="F334" i="84"/>
  <c r="H334" i="84" s="1"/>
  <c r="C334" i="84"/>
  <c r="G333" i="84"/>
  <c r="F333" i="84"/>
  <c r="H333" i="84" s="1"/>
  <c r="C333" i="84"/>
  <c r="H332" i="84"/>
  <c r="G332" i="84"/>
  <c r="F332" i="84"/>
  <c r="C332" i="84"/>
  <c r="F331" i="84"/>
  <c r="H331" i="84" s="1"/>
  <c r="C331" i="84"/>
  <c r="H330" i="84"/>
  <c r="F330" i="84"/>
  <c r="C330" i="84"/>
  <c r="G329" i="84"/>
  <c r="F329" i="84"/>
  <c r="H329" i="84" s="1"/>
  <c r="C329" i="84"/>
  <c r="G328" i="84"/>
  <c r="F328" i="84"/>
  <c r="H328" i="84" s="1"/>
  <c r="C328" i="84"/>
  <c r="H327" i="84"/>
  <c r="G327" i="84"/>
  <c r="F327" i="84"/>
  <c r="C327" i="84"/>
  <c r="G326" i="84"/>
  <c r="F326" i="84"/>
  <c r="H326" i="84" s="1"/>
  <c r="C326" i="84"/>
  <c r="G325" i="84"/>
  <c r="F325" i="84"/>
  <c r="H325" i="84" s="1"/>
  <c r="C325" i="84"/>
  <c r="H324" i="84"/>
  <c r="G324" i="84"/>
  <c r="F324" i="84"/>
  <c r="C324" i="84"/>
  <c r="G323" i="84"/>
  <c r="F323" i="84"/>
  <c r="H323" i="84" s="1"/>
  <c r="C323" i="84"/>
  <c r="G322" i="84"/>
  <c r="F322" i="84"/>
  <c r="H322" i="84" s="1"/>
  <c r="C322" i="84"/>
  <c r="H321" i="84"/>
  <c r="G321" i="84"/>
  <c r="F321" i="84"/>
  <c r="C321" i="84"/>
  <c r="G320" i="84"/>
  <c r="F320" i="84"/>
  <c r="H320" i="84" s="1"/>
  <c r="C320" i="84"/>
  <c r="G318" i="84"/>
  <c r="F318" i="84"/>
  <c r="H318" i="84" s="1"/>
  <c r="C318" i="84"/>
  <c r="H317" i="84"/>
  <c r="G317" i="84"/>
  <c r="F317" i="84"/>
  <c r="C317" i="84"/>
  <c r="G316" i="84"/>
  <c r="F316" i="84"/>
  <c r="H316" i="84" s="1"/>
  <c r="C316" i="84"/>
  <c r="G315" i="84"/>
  <c r="F315" i="84"/>
  <c r="H315" i="84" s="1"/>
  <c r="C315" i="84"/>
  <c r="H314" i="84"/>
  <c r="G314" i="84"/>
  <c r="F314" i="84"/>
  <c r="C314" i="84"/>
  <c r="G313" i="84"/>
  <c r="F313" i="84"/>
  <c r="H313" i="84" s="1"/>
  <c r="C313" i="84"/>
  <c r="G312" i="84"/>
  <c r="F312" i="84"/>
  <c r="H312" i="84" s="1"/>
  <c r="C312" i="84"/>
  <c r="H311" i="84"/>
  <c r="G311" i="84"/>
  <c r="F311" i="84"/>
  <c r="C311" i="84"/>
  <c r="F310" i="84"/>
  <c r="H310" i="84" s="1"/>
  <c r="C310" i="84"/>
  <c r="F309" i="84"/>
  <c r="H309" i="84" s="1"/>
  <c r="C309" i="84"/>
  <c r="G308" i="84"/>
  <c r="F308" i="84"/>
  <c r="H308" i="84" s="1"/>
  <c r="C308" i="84"/>
  <c r="G307" i="84"/>
  <c r="F307" i="84"/>
  <c r="H307" i="84" s="1"/>
  <c r="C307" i="84"/>
  <c r="H306" i="84"/>
  <c r="G306" i="84"/>
  <c r="F306" i="84"/>
  <c r="C306" i="84"/>
  <c r="G305" i="84"/>
  <c r="F305" i="84"/>
  <c r="H305" i="84" s="1"/>
  <c r="C305" i="84"/>
  <c r="G304" i="84"/>
  <c r="F304" i="84"/>
  <c r="H304" i="84" s="1"/>
  <c r="C304" i="84"/>
  <c r="H303" i="84"/>
  <c r="G303" i="84"/>
  <c r="F303" i="84"/>
  <c r="C303" i="84"/>
  <c r="G302" i="84"/>
  <c r="F302" i="84"/>
  <c r="H302" i="84" s="1"/>
  <c r="C302" i="84"/>
  <c r="G301" i="84"/>
  <c r="F301" i="84"/>
  <c r="H301" i="84" s="1"/>
  <c r="C301" i="84"/>
  <c r="H300" i="84"/>
  <c r="G300" i="84"/>
  <c r="F300" i="84"/>
  <c r="C300" i="84"/>
  <c r="G299" i="84"/>
  <c r="F299" i="84"/>
  <c r="H299" i="84" s="1"/>
  <c r="C299" i="84"/>
  <c r="G297" i="84"/>
  <c r="H297" i="84" s="1"/>
  <c r="H296" i="84"/>
  <c r="G296" i="84"/>
  <c r="G295" i="84"/>
  <c r="H295" i="84" s="1"/>
  <c r="G294" i="84"/>
  <c r="H294" i="84" s="1"/>
  <c r="H293" i="84"/>
  <c r="G293" i="84"/>
  <c r="G292" i="84"/>
  <c r="H292" i="84" s="1"/>
  <c r="G291" i="84"/>
  <c r="H291" i="84" s="1"/>
  <c r="H290" i="84"/>
  <c r="G290" i="84"/>
  <c r="G289" i="84"/>
  <c r="H289" i="84" s="1"/>
  <c r="G288" i="84"/>
  <c r="H288" i="84" s="1"/>
  <c r="H286" i="84"/>
  <c r="H285" i="84"/>
  <c r="H284" i="84"/>
  <c r="H283" i="84"/>
  <c r="H282" i="84"/>
  <c r="H281" i="84"/>
  <c r="H280" i="84"/>
  <c r="H276" i="84" s="1"/>
  <c r="H572" i="84" s="1"/>
  <c r="H279" i="84"/>
  <c r="H278" i="84"/>
  <c r="H277" i="84"/>
  <c r="H275" i="84"/>
  <c r="H274" i="84"/>
  <c r="H273" i="84"/>
  <c r="H272" i="84"/>
  <c r="H271" i="84"/>
  <c r="H270" i="84"/>
  <c r="H269" i="84"/>
  <c r="H268" i="84"/>
  <c r="H265" i="84" s="1"/>
  <c r="H267" i="84"/>
  <c r="H266" i="84"/>
  <c r="H259" i="84"/>
  <c r="H258" i="84"/>
  <c r="H257" i="84"/>
  <c r="H256" i="84"/>
  <c r="H255" i="84"/>
  <c r="H249" i="84" s="1"/>
  <c r="H254" i="84"/>
  <c r="H253" i="84"/>
  <c r="H252" i="84"/>
  <c r="H251" i="84"/>
  <c r="H250" i="84"/>
  <c r="H248" i="84"/>
  <c r="H247" i="84"/>
  <c r="H246" i="84"/>
  <c r="H245" i="84"/>
  <c r="H244" i="84"/>
  <c r="H243" i="84"/>
  <c r="H242" i="84"/>
  <c r="H238" i="84" s="1"/>
  <c r="H237" i="84" s="1"/>
  <c r="H241" i="84"/>
  <c r="H240" i="84"/>
  <c r="H239" i="84"/>
  <c r="H236" i="84"/>
  <c r="H235" i="84"/>
  <c r="H234" i="84"/>
  <c r="H233" i="84"/>
  <c r="H232" i="84"/>
  <c r="H231" i="84"/>
  <c r="H230" i="84"/>
  <c r="H226" i="84" s="1"/>
  <c r="H225" i="84" s="1"/>
  <c r="H229" i="84"/>
  <c r="H228" i="84"/>
  <c r="H227" i="84"/>
  <c r="H223" i="84"/>
  <c r="H222" i="84"/>
  <c r="H221" i="84"/>
  <c r="H220" i="84"/>
  <c r="H219" i="84"/>
  <c r="H218" i="84"/>
  <c r="H217" i="84"/>
  <c r="H216" i="84"/>
  <c r="H215" i="84"/>
  <c r="H214" i="84"/>
  <c r="H213" i="84"/>
  <c r="H212" i="84"/>
  <c r="H211" i="84"/>
  <c r="H210" i="84"/>
  <c r="H209" i="84"/>
  <c r="H208" i="84"/>
  <c r="H207" i="84"/>
  <c r="H206" i="84"/>
  <c r="H202" i="84" s="1"/>
  <c r="H201" i="84" s="1"/>
  <c r="H205" i="84"/>
  <c r="H204" i="84"/>
  <c r="H203" i="84"/>
  <c r="H200" i="84"/>
  <c r="H199" i="84"/>
  <c r="H198" i="84"/>
  <c r="H197" i="84"/>
  <c r="H196" i="84"/>
  <c r="H195" i="84"/>
  <c r="H194" i="84"/>
  <c r="H190" i="84" s="1"/>
  <c r="H193" i="84"/>
  <c r="H192" i="84"/>
  <c r="H191" i="84"/>
  <c r="H189" i="84"/>
  <c r="H188" i="84"/>
  <c r="H187" i="84"/>
  <c r="H186" i="84"/>
  <c r="H185" i="84"/>
  <c r="H184" i="84"/>
  <c r="H183" i="84"/>
  <c r="H182" i="84"/>
  <c r="H179" i="84" s="1"/>
  <c r="H178" i="84" s="1"/>
  <c r="H181" i="84"/>
  <c r="H180" i="84"/>
  <c r="H177" i="84"/>
  <c r="H167" i="84" s="1"/>
  <c r="H155" i="84" s="1"/>
  <c r="H166" i="84"/>
  <c r="H156" i="84"/>
  <c r="H153" i="84"/>
  <c r="G153" i="84"/>
  <c r="F153" i="84"/>
  <c r="C153" i="84"/>
  <c r="G152" i="84"/>
  <c r="F152" i="84"/>
  <c r="H152" i="84" s="1"/>
  <c r="C152" i="84"/>
  <c r="G151" i="84"/>
  <c r="F151" i="84"/>
  <c r="H151" i="84" s="1"/>
  <c r="C151" i="84"/>
  <c r="H150" i="84"/>
  <c r="G150" i="84"/>
  <c r="F150" i="84"/>
  <c r="C150" i="84"/>
  <c r="G149" i="84"/>
  <c r="F149" i="84"/>
  <c r="H149" i="84" s="1"/>
  <c r="C149" i="84"/>
  <c r="G148" i="84"/>
  <c r="F148" i="84"/>
  <c r="H148" i="84" s="1"/>
  <c r="C148" i="84"/>
  <c r="H147" i="84"/>
  <c r="G147" i="84"/>
  <c r="F147" i="84"/>
  <c r="C147" i="84"/>
  <c r="G146" i="84"/>
  <c r="F146" i="84"/>
  <c r="H146" i="84" s="1"/>
  <c r="C146" i="84"/>
  <c r="G145" i="84"/>
  <c r="F145" i="84"/>
  <c r="H145" i="84" s="1"/>
  <c r="C145" i="84"/>
  <c r="H144" i="84"/>
  <c r="F144" i="84"/>
  <c r="C144" i="84"/>
  <c r="F143" i="84"/>
  <c r="H143" i="84" s="1"/>
  <c r="C143" i="84"/>
  <c r="H142" i="84"/>
  <c r="F142" i="84"/>
  <c r="C142" i="84"/>
  <c r="F141" i="84"/>
  <c r="H141" i="84" s="1"/>
  <c r="C141" i="84"/>
  <c r="H140" i="84"/>
  <c r="F140" i="84"/>
  <c r="C140" i="84"/>
  <c r="F139" i="84"/>
  <c r="H139" i="84" s="1"/>
  <c r="F138" i="84"/>
  <c r="H138" i="84" s="1"/>
  <c r="C138" i="84"/>
  <c r="F137" i="84"/>
  <c r="H137" i="84" s="1"/>
  <c r="C137" i="84"/>
  <c r="F136" i="84"/>
  <c r="H136" i="84" s="1"/>
  <c r="C136" i="84"/>
  <c r="F135" i="84"/>
  <c r="H135" i="84" s="1"/>
  <c r="C135" i="84"/>
  <c r="F134" i="84"/>
  <c r="H134" i="84" s="1"/>
  <c r="C134" i="84"/>
  <c r="G132" i="84"/>
  <c r="F132" i="84"/>
  <c r="H132" i="84" s="1"/>
  <c r="C132" i="84"/>
  <c r="H131" i="84"/>
  <c r="G131" i="84"/>
  <c r="F131" i="84"/>
  <c r="C131" i="84"/>
  <c r="G130" i="84"/>
  <c r="F130" i="84"/>
  <c r="H130" i="84" s="1"/>
  <c r="C130" i="84"/>
  <c r="G129" i="84"/>
  <c r="F129" i="84"/>
  <c r="H129" i="84" s="1"/>
  <c r="C129" i="84"/>
  <c r="H128" i="84"/>
  <c r="G128" i="84"/>
  <c r="F128" i="84"/>
  <c r="C128" i="84"/>
  <c r="G127" i="84"/>
  <c r="F127" i="84"/>
  <c r="H127" i="84" s="1"/>
  <c r="C127" i="84"/>
  <c r="G126" i="84"/>
  <c r="F126" i="84"/>
  <c r="H126" i="84" s="1"/>
  <c r="C126" i="84"/>
  <c r="H125" i="84"/>
  <c r="G125" i="84"/>
  <c r="F125" i="84"/>
  <c r="C125" i="84"/>
  <c r="G124" i="84"/>
  <c r="F124" i="84"/>
  <c r="H124" i="84" s="1"/>
  <c r="C124" i="84"/>
  <c r="G123" i="84"/>
  <c r="F123" i="84"/>
  <c r="H123" i="84" s="1"/>
  <c r="C123" i="84"/>
  <c r="H122" i="84"/>
  <c r="G122" i="84"/>
  <c r="F122" i="84"/>
  <c r="C122" i="84"/>
  <c r="G121" i="84"/>
  <c r="F121" i="84"/>
  <c r="H121" i="84" s="1"/>
  <c r="C121" i="84"/>
  <c r="G120" i="84"/>
  <c r="F120" i="84"/>
  <c r="H120" i="84" s="1"/>
  <c r="C120" i="84"/>
  <c r="H119" i="84"/>
  <c r="G119" i="84"/>
  <c r="F119" i="84"/>
  <c r="C119" i="84"/>
  <c r="G118" i="84"/>
  <c r="F118" i="84"/>
  <c r="H118" i="84" s="1"/>
  <c r="G117" i="84"/>
  <c r="F117" i="84"/>
  <c r="H117" i="84" s="1"/>
  <c r="C117" i="84"/>
  <c r="H116" i="84"/>
  <c r="G116" i="84"/>
  <c r="F116" i="84"/>
  <c r="C116" i="84"/>
  <c r="G115" i="84"/>
  <c r="F115" i="84"/>
  <c r="H115" i="84" s="1"/>
  <c r="C115" i="84"/>
  <c r="G114" i="84"/>
  <c r="F114" i="84"/>
  <c r="H114" i="84" s="1"/>
  <c r="C114" i="84"/>
  <c r="H113" i="84"/>
  <c r="G113" i="84"/>
  <c r="F113" i="84"/>
  <c r="C113" i="84"/>
  <c r="H109" i="84"/>
  <c r="G109" i="84"/>
  <c r="F109" i="84"/>
  <c r="C109" i="84"/>
  <c r="G108" i="84"/>
  <c r="F108" i="84"/>
  <c r="H108" i="84" s="1"/>
  <c r="C108" i="84"/>
  <c r="G107" i="84"/>
  <c r="F107" i="84"/>
  <c r="H107" i="84" s="1"/>
  <c r="C107" i="84"/>
  <c r="H106" i="84"/>
  <c r="G106" i="84"/>
  <c r="F106" i="84"/>
  <c r="C106" i="84"/>
  <c r="G105" i="84"/>
  <c r="F105" i="84"/>
  <c r="H105" i="84" s="1"/>
  <c r="C105" i="84"/>
  <c r="G104" i="84"/>
  <c r="F104" i="84"/>
  <c r="H104" i="84" s="1"/>
  <c r="C104" i="84"/>
  <c r="H103" i="84"/>
  <c r="G103" i="84"/>
  <c r="F103" i="84"/>
  <c r="C103" i="84"/>
  <c r="G102" i="84"/>
  <c r="F102" i="84"/>
  <c r="H102" i="84" s="1"/>
  <c r="C102" i="84"/>
  <c r="G101" i="84"/>
  <c r="F101" i="84"/>
  <c r="H101" i="84" s="1"/>
  <c r="C101" i="84"/>
  <c r="H100" i="84"/>
  <c r="F100" i="84"/>
  <c r="C100" i="84"/>
  <c r="F99" i="84"/>
  <c r="H99" i="84" s="1"/>
  <c r="C99" i="84"/>
  <c r="F98" i="84"/>
  <c r="H98" i="84" s="1"/>
  <c r="C98" i="84"/>
  <c r="H97" i="84"/>
  <c r="F97" i="84"/>
  <c r="C97" i="84"/>
  <c r="F96" i="84"/>
  <c r="H96" i="84" s="1"/>
  <c r="C96" i="84"/>
  <c r="F95" i="84"/>
  <c r="H95" i="84" s="1"/>
  <c r="H94" i="84"/>
  <c r="F94" i="84"/>
  <c r="C94" i="84"/>
  <c r="F93" i="84"/>
  <c r="H93" i="84" s="1"/>
  <c r="C93" i="84"/>
  <c r="F92" i="84"/>
  <c r="H92" i="84" s="1"/>
  <c r="C92" i="84"/>
  <c r="H91" i="84"/>
  <c r="F91" i="84"/>
  <c r="C91" i="84"/>
  <c r="F90" i="84"/>
  <c r="H90" i="84" s="1"/>
  <c r="C90" i="84"/>
  <c r="G88" i="84"/>
  <c r="F88" i="84"/>
  <c r="H88" i="84" s="1"/>
  <c r="C88" i="84"/>
  <c r="H87" i="84"/>
  <c r="G87" i="84"/>
  <c r="F87" i="84"/>
  <c r="G86" i="84"/>
  <c r="F86" i="84"/>
  <c r="H86" i="84" s="1"/>
  <c r="C86" i="84"/>
  <c r="G85" i="84"/>
  <c r="F85" i="84"/>
  <c r="H85" i="84" s="1"/>
  <c r="G84" i="84"/>
  <c r="F84" i="84"/>
  <c r="H84" i="84" s="1"/>
  <c r="C84" i="84"/>
  <c r="G83" i="84"/>
  <c r="F83" i="84"/>
  <c r="H83" i="84" s="1"/>
  <c r="C83" i="84"/>
  <c r="H82" i="84"/>
  <c r="G82" i="84"/>
  <c r="F82" i="84"/>
  <c r="C82" i="84"/>
  <c r="G81" i="84"/>
  <c r="F81" i="84"/>
  <c r="H81" i="84" s="1"/>
  <c r="C81" i="84"/>
  <c r="G80" i="84"/>
  <c r="F80" i="84"/>
  <c r="H80" i="84" s="1"/>
  <c r="C80" i="84"/>
  <c r="H79" i="84"/>
  <c r="F79" i="84"/>
  <c r="C79" i="84"/>
  <c r="F78" i="84"/>
  <c r="H78" i="84" s="1"/>
  <c r="C78" i="84"/>
  <c r="H77" i="84"/>
  <c r="F77" i="84"/>
  <c r="C77" i="84"/>
  <c r="F76" i="84"/>
  <c r="H76" i="84" s="1"/>
  <c r="C76" i="84"/>
  <c r="H75" i="84"/>
  <c r="F75" i="84"/>
  <c r="C75" i="84"/>
  <c r="F74" i="84"/>
  <c r="H74" i="84" s="1"/>
  <c r="H73" i="84"/>
  <c r="F73" i="84"/>
  <c r="C73" i="84"/>
  <c r="F72" i="84"/>
  <c r="H72" i="84" s="1"/>
  <c r="C72" i="84"/>
  <c r="H71" i="84"/>
  <c r="F71" i="84"/>
  <c r="C71" i="84"/>
  <c r="F70" i="84"/>
  <c r="H70" i="84" s="1"/>
  <c r="C70" i="84"/>
  <c r="H69" i="84"/>
  <c r="F69" i="84"/>
  <c r="C69" i="84"/>
  <c r="G67" i="84"/>
  <c r="F67" i="84"/>
  <c r="H67" i="84" s="1"/>
  <c r="C67" i="84"/>
  <c r="G66" i="84"/>
  <c r="F66" i="84"/>
  <c r="H66" i="84" s="1"/>
  <c r="C66" i="84"/>
  <c r="H65" i="84"/>
  <c r="G65" i="84"/>
  <c r="F65" i="84"/>
  <c r="C65" i="84"/>
  <c r="G64" i="84"/>
  <c r="F64" i="84"/>
  <c r="H64" i="84" s="1"/>
  <c r="C64" i="84"/>
  <c r="G63" i="84"/>
  <c r="F63" i="84"/>
  <c r="H63" i="84" s="1"/>
  <c r="C63" i="84"/>
  <c r="H62" i="84"/>
  <c r="G62" i="84"/>
  <c r="F62" i="84"/>
  <c r="C62" i="84"/>
  <c r="G61" i="84"/>
  <c r="F61" i="84"/>
  <c r="H61" i="84" s="1"/>
  <c r="C61" i="84"/>
  <c r="G60" i="84"/>
  <c r="F60" i="84"/>
  <c r="H60" i="84" s="1"/>
  <c r="C60" i="84"/>
  <c r="H59" i="84"/>
  <c r="G59" i="84"/>
  <c r="F59" i="84"/>
  <c r="C59" i="84"/>
  <c r="F58" i="84"/>
  <c r="H58" i="84" s="1"/>
  <c r="C58" i="84"/>
  <c r="H57" i="84"/>
  <c r="F57" i="84"/>
  <c r="C57" i="84"/>
  <c r="F56" i="84"/>
  <c r="H56" i="84" s="1"/>
  <c r="C56" i="84"/>
  <c r="H55" i="84"/>
  <c r="F55" i="84"/>
  <c r="C55" i="84"/>
  <c r="F54" i="84"/>
  <c r="H54" i="84" s="1"/>
  <c r="C54" i="84"/>
  <c r="H53" i="84"/>
  <c r="F53" i="84"/>
  <c r="F52" i="84"/>
  <c r="H52" i="84" s="1"/>
  <c r="C52" i="84"/>
  <c r="H51" i="84"/>
  <c r="F51" i="84"/>
  <c r="C51" i="84"/>
  <c r="F50" i="84"/>
  <c r="H50" i="84" s="1"/>
  <c r="C50" i="84"/>
  <c r="H49" i="84"/>
  <c r="F49" i="84"/>
  <c r="C49" i="84"/>
  <c r="F48" i="84"/>
  <c r="H48" i="84" s="1"/>
  <c r="C48" i="84"/>
  <c r="H46" i="84"/>
  <c r="G46" i="84"/>
  <c r="G45" i="84"/>
  <c r="H45" i="84" s="1"/>
  <c r="G44" i="84"/>
  <c r="H44" i="84" s="1"/>
  <c r="H43" i="84"/>
  <c r="G43" i="84"/>
  <c r="G42" i="84"/>
  <c r="H42" i="84" s="1"/>
  <c r="G41" i="84"/>
  <c r="H41" i="84" s="1"/>
  <c r="H40" i="84"/>
  <c r="G40" i="84"/>
  <c r="G39" i="84"/>
  <c r="H39" i="84" s="1"/>
  <c r="G38" i="84"/>
  <c r="H38" i="84" s="1"/>
  <c r="H37" i="84"/>
  <c r="G37" i="84"/>
  <c r="H35" i="84"/>
  <c r="H34" i="84"/>
  <c r="H33" i="84"/>
  <c r="H32" i="84"/>
  <c r="H31" i="84"/>
  <c r="H30" i="84"/>
  <c r="H29" i="84"/>
  <c r="H28" i="84"/>
  <c r="H27" i="84"/>
  <c r="H26" i="84"/>
  <c r="H25" i="84" s="1"/>
  <c r="H542" i="84" s="1"/>
  <c r="H24" i="84"/>
  <c r="H23" i="84"/>
  <c r="H22" i="84"/>
  <c r="H21" i="84"/>
  <c r="H20" i="84"/>
  <c r="H19" i="84"/>
  <c r="H18" i="84"/>
  <c r="H17" i="84"/>
  <c r="H16" i="84"/>
  <c r="H15" i="84"/>
  <c r="H14" i="84" s="1"/>
  <c r="H581" i="83"/>
  <c r="H580" i="83"/>
  <c r="H579" i="83"/>
  <c r="H574" i="83"/>
  <c r="H573" i="83"/>
  <c r="H554" i="83"/>
  <c r="H551" i="83"/>
  <c r="H550" i="83"/>
  <c r="H549" i="83"/>
  <c r="H548" i="83"/>
  <c r="H546" i="83"/>
  <c r="H544" i="83"/>
  <c r="H543" i="83"/>
  <c r="H489" i="83"/>
  <c r="H488" i="83"/>
  <c r="H588" i="83" s="1"/>
  <c r="H482" i="83"/>
  <c r="H479" i="83"/>
  <c r="G478" i="83"/>
  <c r="H487" i="83" s="1"/>
  <c r="H475" i="83"/>
  <c r="H474" i="83"/>
  <c r="H473" i="83"/>
  <c r="H472" i="83"/>
  <c r="H471" i="83"/>
  <c r="H470" i="83"/>
  <c r="H469" i="83"/>
  <c r="H468" i="83"/>
  <c r="H467" i="83"/>
  <c r="H466" i="83"/>
  <c r="H465" i="83"/>
  <c r="H585" i="83" s="1"/>
  <c r="H584" i="83" s="1"/>
  <c r="H462" i="83"/>
  <c r="H461" i="83"/>
  <c r="H460" i="83"/>
  <c r="H459" i="83"/>
  <c r="H458" i="83"/>
  <c r="H457" i="83"/>
  <c r="H456" i="83"/>
  <c r="H455" i="83"/>
  <c r="H454" i="83"/>
  <c r="H453" i="83"/>
  <c r="H451" i="83"/>
  <c r="H450" i="83"/>
  <c r="H449" i="83"/>
  <c r="H448" i="83"/>
  <c r="H447" i="83"/>
  <c r="H446" i="83"/>
  <c r="H445" i="83"/>
  <c r="H444" i="83"/>
  <c r="H443" i="83"/>
  <c r="E443" i="83"/>
  <c r="E442" i="83"/>
  <c r="H442" i="83" s="1"/>
  <c r="H441" i="83" s="1"/>
  <c r="H440" i="83"/>
  <c r="H439" i="83"/>
  <c r="H438" i="83"/>
  <c r="H437" i="83"/>
  <c r="H436" i="83"/>
  <c r="H435" i="83"/>
  <c r="H434" i="83"/>
  <c r="H433" i="83"/>
  <c r="H430" i="83" s="1"/>
  <c r="H432" i="83"/>
  <c r="H431" i="83"/>
  <c r="H428" i="83"/>
  <c r="H427" i="83"/>
  <c r="H426" i="83"/>
  <c r="H425" i="83"/>
  <c r="H424" i="83"/>
  <c r="H423" i="83"/>
  <c r="H422" i="83"/>
  <c r="H421" i="83"/>
  <c r="H418" i="83" s="1"/>
  <c r="H420" i="83"/>
  <c r="H419" i="83"/>
  <c r="H417" i="83"/>
  <c r="H416" i="83"/>
  <c r="H415" i="83"/>
  <c r="H414" i="83"/>
  <c r="H413" i="83"/>
  <c r="H412" i="83"/>
  <c r="H411" i="83"/>
  <c r="H410" i="83"/>
  <c r="H409" i="83"/>
  <c r="G408" i="83"/>
  <c r="H408" i="83"/>
  <c r="G404" i="83"/>
  <c r="F404" i="83"/>
  <c r="H404" i="83" s="1"/>
  <c r="C404" i="83"/>
  <c r="G403" i="83"/>
  <c r="H403" i="83" s="1"/>
  <c r="F403" i="83"/>
  <c r="C403" i="83"/>
  <c r="G402" i="83"/>
  <c r="F402" i="83"/>
  <c r="H402" i="83" s="1"/>
  <c r="C402" i="83"/>
  <c r="G401" i="83"/>
  <c r="F401" i="83"/>
  <c r="H401" i="83" s="1"/>
  <c r="C401" i="83"/>
  <c r="G400" i="83"/>
  <c r="H400" i="83" s="1"/>
  <c r="F400" i="83"/>
  <c r="C400" i="83"/>
  <c r="G399" i="83"/>
  <c r="F399" i="83"/>
  <c r="H399" i="83" s="1"/>
  <c r="C399" i="83"/>
  <c r="G398" i="83"/>
  <c r="F398" i="83"/>
  <c r="H398" i="83" s="1"/>
  <c r="C398" i="83"/>
  <c r="G397" i="83"/>
  <c r="H397" i="83" s="1"/>
  <c r="F397" i="83"/>
  <c r="C397" i="83"/>
  <c r="H396" i="83"/>
  <c r="F396" i="83"/>
  <c r="C396" i="83"/>
  <c r="H395" i="83"/>
  <c r="F395" i="83"/>
  <c r="C395" i="83"/>
  <c r="G394" i="83"/>
  <c r="F394" i="83"/>
  <c r="H394" i="83" s="1"/>
  <c r="C394" i="83"/>
  <c r="G393" i="83"/>
  <c r="F393" i="83"/>
  <c r="H393" i="83" s="1"/>
  <c r="C393" i="83"/>
  <c r="G392" i="83"/>
  <c r="H392" i="83" s="1"/>
  <c r="F392" i="83"/>
  <c r="C392" i="83"/>
  <c r="G391" i="83"/>
  <c r="F391" i="83"/>
  <c r="H391" i="83" s="1"/>
  <c r="C391" i="83"/>
  <c r="G390" i="83"/>
  <c r="F390" i="83"/>
  <c r="H390" i="83" s="1"/>
  <c r="C390" i="83"/>
  <c r="G389" i="83"/>
  <c r="H389" i="83" s="1"/>
  <c r="F389" i="83"/>
  <c r="C389" i="83"/>
  <c r="G388" i="83"/>
  <c r="F388" i="83"/>
  <c r="H388" i="83" s="1"/>
  <c r="C388" i="83"/>
  <c r="G387" i="83"/>
  <c r="F387" i="83"/>
  <c r="H387" i="83" s="1"/>
  <c r="C387" i="83"/>
  <c r="G386" i="83"/>
  <c r="H386" i="83" s="1"/>
  <c r="F386" i="83"/>
  <c r="C386" i="83"/>
  <c r="G385" i="83"/>
  <c r="F385" i="83"/>
  <c r="H385" i="83" s="1"/>
  <c r="C385" i="83"/>
  <c r="G383" i="83"/>
  <c r="F383" i="83"/>
  <c r="H383" i="83" s="1"/>
  <c r="C383" i="83"/>
  <c r="H382" i="83"/>
  <c r="G382" i="83"/>
  <c r="F382" i="83"/>
  <c r="C382" i="83"/>
  <c r="G381" i="83"/>
  <c r="F381" i="83"/>
  <c r="C381" i="83"/>
  <c r="G380" i="83"/>
  <c r="F380" i="83"/>
  <c r="H380" i="83" s="1"/>
  <c r="C380" i="83"/>
  <c r="H379" i="83"/>
  <c r="G379" i="83"/>
  <c r="F379" i="83"/>
  <c r="C379" i="83"/>
  <c r="G378" i="83"/>
  <c r="F378" i="83"/>
  <c r="H378" i="83" s="1"/>
  <c r="C378" i="83"/>
  <c r="G377" i="83"/>
  <c r="F377" i="83"/>
  <c r="H377" i="83" s="1"/>
  <c r="C377" i="83"/>
  <c r="H376" i="83"/>
  <c r="G376" i="83"/>
  <c r="F376" i="83"/>
  <c r="C376" i="83"/>
  <c r="G375" i="83"/>
  <c r="F375" i="83"/>
  <c r="C375" i="83"/>
  <c r="G374" i="83"/>
  <c r="F374" i="83"/>
  <c r="H374" i="83" s="1"/>
  <c r="C374" i="83"/>
  <c r="H373" i="83"/>
  <c r="G373" i="83"/>
  <c r="F373" i="83"/>
  <c r="C373" i="83"/>
  <c r="G372" i="83"/>
  <c r="F372" i="83"/>
  <c r="C372" i="83"/>
  <c r="G371" i="83"/>
  <c r="F371" i="83"/>
  <c r="H371" i="83" s="1"/>
  <c r="C371" i="83"/>
  <c r="H370" i="83"/>
  <c r="G370" i="83"/>
  <c r="F370" i="83"/>
  <c r="C370" i="83"/>
  <c r="G369" i="83"/>
  <c r="F369" i="83"/>
  <c r="H369" i="83" s="1"/>
  <c r="C369" i="83"/>
  <c r="G368" i="83"/>
  <c r="F368" i="83"/>
  <c r="H368" i="83" s="1"/>
  <c r="C368" i="83"/>
  <c r="H367" i="83"/>
  <c r="G367" i="83"/>
  <c r="F367" i="83"/>
  <c r="C367" i="83"/>
  <c r="G366" i="83"/>
  <c r="F366" i="83"/>
  <c r="C366" i="83"/>
  <c r="G365" i="83"/>
  <c r="F365" i="83"/>
  <c r="H365" i="83" s="1"/>
  <c r="C365" i="83"/>
  <c r="H364" i="83"/>
  <c r="G364" i="83"/>
  <c r="F364" i="83"/>
  <c r="C364" i="83"/>
  <c r="G360" i="83"/>
  <c r="F360" i="83"/>
  <c r="H360" i="83" s="1"/>
  <c r="C360" i="83"/>
  <c r="H359" i="83"/>
  <c r="G359" i="83"/>
  <c r="F359" i="83"/>
  <c r="C359" i="83"/>
  <c r="G358" i="83"/>
  <c r="F358" i="83"/>
  <c r="H358" i="83" s="1"/>
  <c r="C358" i="83"/>
  <c r="G357" i="83"/>
  <c r="F357" i="83"/>
  <c r="H357" i="83" s="1"/>
  <c r="C357" i="83"/>
  <c r="G356" i="83"/>
  <c r="H356" i="83" s="1"/>
  <c r="F356" i="83"/>
  <c r="C356" i="83"/>
  <c r="G355" i="83"/>
  <c r="F355" i="83"/>
  <c r="H355" i="83" s="1"/>
  <c r="C355" i="83"/>
  <c r="G354" i="83"/>
  <c r="F354" i="83"/>
  <c r="H354" i="83" s="1"/>
  <c r="C354" i="83"/>
  <c r="G353" i="83"/>
  <c r="H353" i="83" s="1"/>
  <c r="F353" i="83"/>
  <c r="C353" i="83"/>
  <c r="F352" i="83"/>
  <c r="H352" i="83" s="1"/>
  <c r="C352" i="83"/>
  <c r="F351" i="83"/>
  <c r="H351" i="83" s="1"/>
  <c r="C351" i="83"/>
  <c r="H350" i="83"/>
  <c r="G350" i="83"/>
  <c r="F350" i="83"/>
  <c r="C350" i="83"/>
  <c r="G349" i="83"/>
  <c r="F349" i="83"/>
  <c r="H349" i="83" s="1"/>
  <c r="C349" i="83"/>
  <c r="G348" i="83"/>
  <c r="F348" i="83"/>
  <c r="H348" i="83" s="1"/>
  <c r="C348" i="83"/>
  <c r="G347" i="83"/>
  <c r="H347" i="83" s="1"/>
  <c r="F347" i="83"/>
  <c r="C347" i="83"/>
  <c r="G346" i="83"/>
  <c r="F346" i="83"/>
  <c r="H346" i="83" s="1"/>
  <c r="C346" i="83"/>
  <c r="G345" i="83"/>
  <c r="F345" i="83"/>
  <c r="H345" i="83" s="1"/>
  <c r="C345" i="83"/>
  <c r="G344" i="83"/>
  <c r="H344" i="83" s="1"/>
  <c r="F344" i="83"/>
  <c r="C344" i="83"/>
  <c r="G343" i="83"/>
  <c r="F343" i="83"/>
  <c r="H343" i="83" s="1"/>
  <c r="C343" i="83"/>
  <c r="G342" i="83"/>
  <c r="F342" i="83"/>
  <c r="H342" i="83" s="1"/>
  <c r="C342" i="83"/>
  <c r="H341" i="83"/>
  <c r="G341" i="83"/>
  <c r="F341" i="83"/>
  <c r="C341" i="83"/>
  <c r="G339" i="83"/>
  <c r="F339" i="83"/>
  <c r="H339" i="83" s="1"/>
  <c r="C339" i="83"/>
  <c r="G338" i="83"/>
  <c r="F338" i="83"/>
  <c r="H338" i="83" s="1"/>
  <c r="C338" i="83"/>
  <c r="H337" i="83"/>
  <c r="G337" i="83"/>
  <c r="F337" i="83"/>
  <c r="C337" i="83"/>
  <c r="G336" i="83"/>
  <c r="F336" i="83"/>
  <c r="H336" i="83" s="1"/>
  <c r="C336" i="83"/>
  <c r="G335" i="83"/>
  <c r="F335" i="83"/>
  <c r="H335" i="83" s="1"/>
  <c r="C335" i="83"/>
  <c r="H334" i="83"/>
  <c r="G334" i="83"/>
  <c r="F334" i="83"/>
  <c r="C334" i="83"/>
  <c r="G333" i="83"/>
  <c r="F333" i="83"/>
  <c r="C333" i="83"/>
  <c r="G332" i="83"/>
  <c r="F332" i="83"/>
  <c r="H332" i="83" s="1"/>
  <c r="C332" i="83"/>
  <c r="H331" i="83"/>
  <c r="F331" i="83"/>
  <c r="C331" i="83"/>
  <c r="H330" i="83"/>
  <c r="F330" i="83"/>
  <c r="C330" i="83"/>
  <c r="H329" i="83"/>
  <c r="G329" i="83"/>
  <c r="F329" i="83"/>
  <c r="C329" i="83"/>
  <c r="G328" i="83"/>
  <c r="F328" i="83"/>
  <c r="H328" i="83" s="1"/>
  <c r="C328" i="83"/>
  <c r="G327" i="83"/>
  <c r="F327" i="83"/>
  <c r="H327" i="83" s="1"/>
  <c r="C327" i="83"/>
  <c r="H326" i="83"/>
  <c r="G326" i="83"/>
  <c r="F326" i="83"/>
  <c r="C326" i="83"/>
  <c r="G325" i="83"/>
  <c r="F325" i="83"/>
  <c r="H325" i="83" s="1"/>
  <c r="C325" i="83"/>
  <c r="G324" i="83"/>
  <c r="F324" i="83"/>
  <c r="H324" i="83" s="1"/>
  <c r="C324" i="83"/>
  <c r="H323" i="83"/>
  <c r="G323" i="83"/>
  <c r="F323" i="83"/>
  <c r="C323" i="83"/>
  <c r="G322" i="83"/>
  <c r="F322" i="83"/>
  <c r="C322" i="83"/>
  <c r="G321" i="83"/>
  <c r="F321" i="83"/>
  <c r="H321" i="83" s="1"/>
  <c r="C321" i="83"/>
  <c r="H320" i="83"/>
  <c r="G320" i="83"/>
  <c r="F320" i="83"/>
  <c r="C320" i="83"/>
  <c r="G318" i="83"/>
  <c r="H318" i="83" s="1"/>
  <c r="F318" i="83"/>
  <c r="C318" i="83"/>
  <c r="G317" i="83"/>
  <c r="F317" i="83"/>
  <c r="H317" i="83" s="1"/>
  <c r="C317" i="83"/>
  <c r="G316" i="83"/>
  <c r="F316" i="83"/>
  <c r="H316" i="83" s="1"/>
  <c r="C316" i="83"/>
  <c r="G315" i="83"/>
  <c r="H315" i="83" s="1"/>
  <c r="F315" i="83"/>
  <c r="C315" i="83"/>
  <c r="G314" i="83"/>
  <c r="F314" i="83"/>
  <c r="H314" i="83" s="1"/>
  <c r="C314" i="83"/>
  <c r="G313" i="83"/>
  <c r="F313" i="83"/>
  <c r="H313" i="83" s="1"/>
  <c r="C313" i="83"/>
  <c r="H312" i="83"/>
  <c r="G312" i="83"/>
  <c r="F312" i="83"/>
  <c r="C312" i="83"/>
  <c r="G311" i="83"/>
  <c r="F311" i="83"/>
  <c r="H311" i="83" s="1"/>
  <c r="C311" i="83"/>
  <c r="F310" i="83"/>
  <c r="H310" i="83" s="1"/>
  <c r="C310" i="83"/>
  <c r="F309" i="83"/>
  <c r="H309" i="83" s="1"/>
  <c r="C309" i="83"/>
  <c r="G308" i="83"/>
  <c r="F308" i="83"/>
  <c r="H308" i="83" s="1"/>
  <c r="C308" i="83"/>
  <c r="G307" i="83"/>
  <c r="H307" i="83" s="1"/>
  <c r="F307" i="83"/>
  <c r="C307" i="83"/>
  <c r="G306" i="83"/>
  <c r="F306" i="83"/>
  <c r="H306" i="83" s="1"/>
  <c r="C306" i="83"/>
  <c r="G305" i="83"/>
  <c r="F305" i="83"/>
  <c r="H305" i="83" s="1"/>
  <c r="C305" i="83"/>
  <c r="H304" i="83"/>
  <c r="G304" i="83"/>
  <c r="F304" i="83"/>
  <c r="C304" i="83"/>
  <c r="G303" i="83"/>
  <c r="F303" i="83"/>
  <c r="H303" i="83" s="1"/>
  <c r="C303" i="83"/>
  <c r="G302" i="83"/>
  <c r="F302" i="83"/>
  <c r="H302" i="83" s="1"/>
  <c r="C302" i="83"/>
  <c r="G301" i="83"/>
  <c r="H301" i="83" s="1"/>
  <c r="F301" i="83"/>
  <c r="C301" i="83"/>
  <c r="G300" i="83"/>
  <c r="F300" i="83"/>
  <c r="H300" i="83" s="1"/>
  <c r="C300" i="83"/>
  <c r="G299" i="83"/>
  <c r="F299" i="83"/>
  <c r="H299" i="83" s="1"/>
  <c r="C299" i="83"/>
  <c r="H297" i="83"/>
  <c r="G297" i="83"/>
  <c r="G296" i="83"/>
  <c r="H296" i="83" s="1"/>
  <c r="G295" i="83"/>
  <c r="H295" i="83" s="1"/>
  <c r="H294" i="83"/>
  <c r="G294" i="83"/>
  <c r="G293" i="83"/>
  <c r="H293" i="83" s="1"/>
  <c r="G292" i="83"/>
  <c r="H292" i="83" s="1"/>
  <c r="H291" i="83"/>
  <c r="G291" i="83"/>
  <c r="G290" i="83"/>
  <c r="H290" i="83" s="1"/>
  <c r="G289" i="83"/>
  <c r="H289" i="83" s="1"/>
  <c r="H288" i="83"/>
  <c r="G288" i="83"/>
  <c r="H286" i="83"/>
  <c r="H285" i="83"/>
  <c r="H284" i="83"/>
  <c r="H283" i="83"/>
  <c r="H282" i="83"/>
  <c r="H281" i="83"/>
  <c r="H280" i="83"/>
  <c r="H279" i="83"/>
  <c r="H278" i="83"/>
  <c r="H277" i="83"/>
  <c r="H275" i="83"/>
  <c r="H274" i="83"/>
  <c r="H273" i="83"/>
  <c r="H272" i="83"/>
  <c r="H271" i="83"/>
  <c r="H270" i="83"/>
  <c r="H269" i="83"/>
  <c r="H268" i="83"/>
  <c r="H267" i="83"/>
  <c r="H266" i="83"/>
  <c r="H265" i="83" s="1"/>
  <c r="H259" i="83"/>
  <c r="H258" i="83"/>
  <c r="H257" i="83"/>
  <c r="H256" i="83"/>
  <c r="H255" i="83"/>
  <c r="H254" i="83"/>
  <c r="H253" i="83"/>
  <c r="H252" i="83"/>
  <c r="H251" i="83"/>
  <c r="H250" i="83"/>
  <c r="H248" i="83"/>
  <c r="H247" i="83"/>
  <c r="H246" i="83"/>
  <c r="H245" i="83"/>
  <c r="H244" i="83"/>
  <c r="H243" i="83"/>
  <c r="H242" i="83"/>
  <c r="H241" i="83"/>
  <c r="H240" i="83"/>
  <c r="H239" i="83"/>
  <c r="H238" i="83" s="1"/>
  <c r="H236" i="83"/>
  <c r="H235" i="83"/>
  <c r="H234" i="83"/>
  <c r="H233" i="83"/>
  <c r="H232" i="83"/>
  <c r="H231" i="83"/>
  <c r="H230" i="83"/>
  <c r="H229" i="83"/>
  <c r="H228" i="83"/>
  <c r="H227" i="83"/>
  <c r="H223" i="83"/>
  <c r="H222" i="83"/>
  <c r="H221" i="83"/>
  <c r="H220" i="83"/>
  <c r="H219" i="83"/>
  <c r="H218" i="83"/>
  <c r="H217" i="83"/>
  <c r="H216" i="83"/>
  <c r="H215" i="83"/>
  <c r="H214" i="83"/>
  <c r="H213" i="83" s="1"/>
  <c r="H212" i="83"/>
  <c r="H211" i="83"/>
  <c r="H210" i="83"/>
  <c r="H209" i="83"/>
  <c r="H208" i="83"/>
  <c r="H207" i="83"/>
  <c r="H206" i="83"/>
  <c r="H205" i="83"/>
  <c r="H204" i="83"/>
  <c r="H203" i="83"/>
  <c r="H202" i="83" s="1"/>
  <c r="H200" i="83"/>
  <c r="H199" i="83"/>
  <c r="H198" i="83"/>
  <c r="H197" i="83"/>
  <c r="H196" i="83"/>
  <c r="H195" i="83"/>
  <c r="H194" i="83"/>
  <c r="H193" i="83"/>
  <c r="H192" i="83"/>
  <c r="H191" i="83"/>
  <c r="H189" i="83"/>
  <c r="H188" i="83"/>
  <c r="H187" i="83"/>
  <c r="H186" i="83"/>
  <c r="H185" i="83"/>
  <c r="H184" i="83"/>
  <c r="H183" i="83"/>
  <c r="H182" i="83"/>
  <c r="H181" i="83"/>
  <c r="H180" i="83"/>
  <c r="H179" i="83"/>
  <c r="H178" i="83" s="1"/>
  <c r="H177" i="83"/>
  <c r="H167" i="83"/>
  <c r="H166" i="83"/>
  <c r="H156" i="83"/>
  <c r="H155" i="83"/>
  <c r="G153" i="83"/>
  <c r="F153" i="83"/>
  <c r="H153" i="83" s="1"/>
  <c r="C153" i="83"/>
  <c r="H152" i="83"/>
  <c r="G152" i="83"/>
  <c r="F152" i="83"/>
  <c r="C152" i="83"/>
  <c r="G151" i="83"/>
  <c r="F151" i="83"/>
  <c r="C151" i="83"/>
  <c r="G150" i="83"/>
  <c r="F150" i="83"/>
  <c r="H150" i="83" s="1"/>
  <c r="C150" i="83"/>
  <c r="H149" i="83"/>
  <c r="G149" i="83"/>
  <c r="F149" i="83"/>
  <c r="C149" i="83"/>
  <c r="G148" i="83"/>
  <c r="F148" i="83"/>
  <c r="H148" i="83" s="1"/>
  <c r="C148" i="83"/>
  <c r="G147" i="83"/>
  <c r="F147" i="83"/>
  <c r="H147" i="83" s="1"/>
  <c r="C147" i="83"/>
  <c r="H146" i="83"/>
  <c r="G146" i="83"/>
  <c r="F146" i="83"/>
  <c r="C146" i="83"/>
  <c r="G145" i="83"/>
  <c r="F145" i="83"/>
  <c r="C145" i="83"/>
  <c r="G144" i="83"/>
  <c r="F144" i="83"/>
  <c r="H144" i="83" s="1"/>
  <c r="C144" i="83"/>
  <c r="H143" i="83"/>
  <c r="G143" i="83"/>
  <c r="F143" i="83"/>
  <c r="C143" i="83"/>
  <c r="G142" i="83"/>
  <c r="F142" i="83"/>
  <c r="C142" i="83"/>
  <c r="G141" i="83"/>
  <c r="F141" i="83"/>
  <c r="H141" i="83" s="1"/>
  <c r="C141" i="83"/>
  <c r="H140" i="83"/>
  <c r="G140" i="83"/>
  <c r="F140" i="83"/>
  <c r="C140" i="83"/>
  <c r="G139" i="83"/>
  <c r="F139" i="83"/>
  <c r="H139" i="83" s="1"/>
  <c r="C139" i="83"/>
  <c r="G138" i="83"/>
  <c r="F138" i="83"/>
  <c r="H138" i="83" s="1"/>
  <c r="C138" i="83"/>
  <c r="H137" i="83"/>
  <c r="G137" i="83"/>
  <c r="F137" i="83"/>
  <c r="C137" i="83"/>
  <c r="G136" i="83"/>
  <c r="F136" i="83"/>
  <c r="C136" i="83"/>
  <c r="G135" i="83"/>
  <c r="F135" i="83"/>
  <c r="H135" i="83" s="1"/>
  <c r="C135" i="83"/>
  <c r="H134" i="83"/>
  <c r="F134" i="83"/>
  <c r="C134" i="83"/>
  <c r="G132" i="83"/>
  <c r="F132" i="83"/>
  <c r="C132" i="83"/>
  <c r="G131" i="83"/>
  <c r="F131" i="83"/>
  <c r="H131" i="83" s="1"/>
  <c r="C131" i="83"/>
  <c r="H130" i="83"/>
  <c r="G130" i="83"/>
  <c r="F130" i="83"/>
  <c r="C130" i="83"/>
  <c r="G129" i="83"/>
  <c r="F129" i="83"/>
  <c r="H129" i="83" s="1"/>
  <c r="C129" i="83"/>
  <c r="G128" i="83"/>
  <c r="F128" i="83"/>
  <c r="H128" i="83" s="1"/>
  <c r="C128" i="83"/>
  <c r="H127" i="83"/>
  <c r="G127" i="83"/>
  <c r="F127" i="83"/>
  <c r="C127" i="83"/>
  <c r="G126" i="83"/>
  <c r="F126" i="83"/>
  <c r="H126" i="83" s="1"/>
  <c r="C126" i="83"/>
  <c r="G125" i="83"/>
  <c r="F125" i="83"/>
  <c r="H125" i="83" s="1"/>
  <c r="C125" i="83"/>
  <c r="H124" i="83"/>
  <c r="G124" i="83"/>
  <c r="F124" i="83"/>
  <c r="C124" i="83"/>
  <c r="G123" i="83"/>
  <c r="F123" i="83"/>
  <c r="C123" i="83"/>
  <c r="G122" i="83"/>
  <c r="F122" i="83"/>
  <c r="H122" i="83" s="1"/>
  <c r="C122" i="83"/>
  <c r="H121" i="83"/>
  <c r="G121" i="83"/>
  <c r="F121" i="83"/>
  <c r="C121" i="83"/>
  <c r="G120" i="83"/>
  <c r="F120" i="83"/>
  <c r="H120" i="83" s="1"/>
  <c r="C120" i="83"/>
  <c r="G119" i="83"/>
  <c r="F119" i="83"/>
  <c r="H119" i="83" s="1"/>
  <c r="C119" i="83"/>
  <c r="H118" i="83"/>
  <c r="G118" i="83"/>
  <c r="F118" i="83"/>
  <c r="C118" i="83"/>
  <c r="G117" i="83"/>
  <c r="F117" i="83"/>
  <c r="H117" i="83" s="1"/>
  <c r="C117" i="83"/>
  <c r="G116" i="83"/>
  <c r="F116" i="83"/>
  <c r="H116" i="83" s="1"/>
  <c r="C116" i="83"/>
  <c r="H115" i="83"/>
  <c r="G115" i="83"/>
  <c r="F115" i="83"/>
  <c r="C115" i="83"/>
  <c r="G114" i="83"/>
  <c r="F114" i="83"/>
  <c r="C114" i="83"/>
  <c r="G113" i="83"/>
  <c r="F113" i="83"/>
  <c r="H113" i="83" s="1"/>
  <c r="C113" i="83"/>
  <c r="G109" i="83"/>
  <c r="F109" i="83"/>
  <c r="H109" i="83" s="1"/>
  <c r="C109" i="83"/>
  <c r="G108" i="83"/>
  <c r="F108" i="83"/>
  <c r="H108" i="83" s="1"/>
  <c r="C108" i="83"/>
  <c r="H107" i="83"/>
  <c r="G107" i="83"/>
  <c r="F107" i="83"/>
  <c r="C107" i="83"/>
  <c r="G106" i="83"/>
  <c r="F106" i="83"/>
  <c r="H106" i="83" s="1"/>
  <c r="C106" i="83"/>
  <c r="G105" i="83"/>
  <c r="F105" i="83"/>
  <c r="H105" i="83" s="1"/>
  <c r="C105" i="83"/>
  <c r="H104" i="83"/>
  <c r="G104" i="83"/>
  <c r="F104" i="83"/>
  <c r="C104" i="83"/>
  <c r="G103" i="83"/>
  <c r="F103" i="83"/>
  <c r="H103" i="83" s="1"/>
  <c r="C103" i="83"/>
  <c r="G102" i="83"/>
  <c r="F102" i="83"/>
  <c r="H102" i="83" s="1"/>
  <c r="C102" i="83"/>
  <c r="H101" i="83"/>
  <c r="G101" i="83"/>
  <c r="F101" i="83"/>
  <c r="C101" i="83"/>
  <c r="G100" i="83"/>
  <c r="F100" i="83"/>
  <c r="H100" i="83" s="1"/>
  <c r="C100" i="83"/>
  <c r="G99" i="83"/>
  <c r="F99" i="83"/>
  <c r="H99" i="83" s="1"/>
  <c r="C99" i="83"/>
  <c r="H98" i="83"/>
  <c r="G98" i="83"/>
  <c r="F98" i="83"/>
  <c r="C98" i="83"/>
  <c r="G97" i="83"/>
  <c r="F97" i="83"/>
  <c r="H97" i="83" s="1"/>
  <c r="C97" i="83"/>
  <c r="G96" i="83"/>
  <c r="F96" i="83"/>
  <c r="H96" i="83" s="1"/>
  <c r="C96" i="83"/>
  <c r="H95" i="83"/>
  <c r="G95" i="83"/>
  <c r="F95" i="83"/>
  <c r="C95" i="83"/>
  <c r="G94" i="83"/>
  <c r="F94" i="83"/>
  <c r="H94" i="83" s="1"/>
  <c r="C94" i="83"/>
  <c r="G93" i="83"/>
  <c r="F93" i="83"/>
  <c r="H93" i="83" s="1"/>
  <c r="C93" i="83"/>
  <c r="H92" i="83"/>
  <c r="G92" i="83"/>
  <c r="F92" i="83"/>
  <c r="C92" i="83"/>
  <c r="G91" i="83"/>
  <c r="F91" i="83"/>
  <c r="H91" i="83" s="1"/>
  <c r="C91" i="83"/>
  <c r="F90" i="83"/>
  <c r="H90" i="83" s="1"/>
  <c r="C90" i="83"/>
  <c r="H88" i="83"/>
  <c r="G88" i="83"/>
  <c r="F88" i="83"/>
  <c r="C88" i="83"/>
  <c r="G87" i="83"/>
  <c r="F87" i="83"/>
  <c r="C87" i="83"/>
  <c r="G86" i="83"/>
  <c r="F86" i="83"/>
  <c r="H86" i="83" s="1"/>
  <c r="C86" i="83"/>
  <c r="H85" i="83"/>
  <c r="G85" i="83"/>
  <c r="F85" i="83"/>
  <c r="C85" i="83"/>
  <c r="G84" i="83"/>
  <c r="F84" i="83"/>
  <c r="H84" i="83" s="1"/>
  <c r="C84" i="83"/>
  <c r="G83" i="83"/>
  <c r="F83" i="83"/>
  <c r="H83" i="83" s="1"/>
  <c r="C83" i="83"/>
  <c r="H82" i="83"/>
  <c r="G82" i="83"/>
  <c r="F82" i="83"/>
  <c r="C82" i="83"/>
  <c r="G81" i="83"/>
  <c r="F81" i="83"/>
  <c r="H81" i="83" s="1"/>
  <c r="G80" i="83"/>
  <c r="F80" i="83"/>
  <c r="H80" i="83" s="1"/>
  <c r="C80" i="83"/>
  <c r="H79" i="83"/>
  <c r="G79" i="83"/>
  <c r="F79" i="83"/>
  <c r="C79" i="83"/>
  <c r="G78" i="83"/>
  <c r="F78" i="83"/>
  <c r="H78" i="83" s="1"/>
  <c r="C78" i="83"/>
  <c r="G77" i="83"/>
  <c r="F77" i="83"/>
  <c r="H77" i="83" s="1"/>
  <c r="C77" i="83"/>
  <c r="G76" i="83"/>
  <c r="H76" i="83" s="1"/>
  <c r="F76" i="83"/>
  <c r="C76" i="83"/>
  <c r="G75" i="83"/>
  <c r="F75" i="83"/>
  <c r="H75" i="83" s="1"/>
  <c r="C75" i="83"/>
  <c r="G74" i="83"/>
  <c r="F74" i="83"/>
  <c r="H74" i="83" s="1"/>
  <c r="C74" i="83"/>
  <c r="H73" i="83"/>
  <c r="G73" i="83"/>
  <c r="F73" i="83"/>
  <c r="C73" i="83"/>
  <c r="G72" i="83"/>
  <c r="F72" i="83"/>
  <c r="H72" i="83" s="1"/>
  <c r="C72" i="83"/>
  <c r="G71" i="83"/>
  <c r="F71" i="83"/>
  <c r="H71" i="83" s="1"/>
  <c r="C71" i="83"/>
  <c r="H70" i="83"/>
  <c r="G70" i="83"/>
  <c r="F70" i="83"/>
  <c r="C70" i="83"/>
  <c r="H69" i="83"/>
  <c r="F69" i="83"/>
  <c r="C69" i="83"/>
  <c r="G67" i="83"/>
  <c r="F67" i="83"/>
  <c r="H67" i="83" s="1"/>
  <c r="C67" i="83"/>
  <c r="H66" i="83"/>
  <c r="G66" i="83"/>
  <c r="F66" i="83"/>
  <c r="C66" i="83"/>
  <c r="G65" i="83"/>
  <c r="F65" i="83"/>
  <c r="H65" i="83" s="1"/>
  <c r="C65" i="83"/>
  <c r="G64" i="83"/>
  <c r="F64" i="83"/>
  <c r="H64" i="83" s="1"/>
  <c r="C64" i="83"/>
  <c r="G63" i="83"/>
  <c r="H63" i="83" s="1"/>
  <c r="F63" i="83"/>
  <c r="C63" i="83"/>
  <c r="G62" i="83"/>
  <c r="F62" i="83"/>
  <c r="H62" i="83" s="1"/>
  <c r="C62" i="83"/>
  <c r="G61" i="83"/>
  <c r="F61" i="83"/>
  <c r="H61" i="83" s="1"/>
  <c r="C61" i="83"/>
  <c r="G60" i="83"/>
  <c r="H60" i="83" s="1"/>
  <c r="F60" i="83"/>
  <c r="C60" i="83"/>
  <c r="G59" i="83"/>
  <c r="F59" i="83"/>
  <c r="H59" i="83" s="1"/>
  <c r="C59" i="83"/>
  <c r="G58" i="83"/>
  <c r="F58" i="83"/>
  <c r="H58" i="83" s="1"/>
  <c r="C58" i="83"/>
  <c r="H57" i="83"/>
  <c r="G57" i="83"/>
  <c r="F57" i="83"/>
  <c r="C57" i="83"/>
  <c r="G56" i="83"/>
  <c r="F56" i="83"/>
  <c r="H56" i="83" s="1"/>
  <c r="C56" i="83"/>
  <c r="G55" i="83"/>
  <c r="F55" i="83"/>
  <c r="H55" i="83" s="1"/>
  <c r="C55" i="83"/>
  <c r="G54" i="83"/>
  <c r="H54" i="83" s="1"/>
  <c r="F54" i="83"/>
  <c r="C54" i="83"/>
  <c r="G53" i="83"/>
  <c r="F53" i="83"/>
  <c r="H53" i="83" s="1"/>
  <c r="C53" i="83"/>
  <c r="G52" i="83"/>
  <c r="F52" i="83"/>
  <c r="H52" i="83" s="1"/>
  <c r="C52" i="83"/>
  <c r="G51" i="83"/>
  <c r="H51" i="83" s="1"/>
  <c r="F51" i="83"/>
  <c r="C51" i="83"/>
  <c r="G50" i="83"/>
  <c r="F50" i="83"/>
  <c r="H50" i="83" s="1"/>
  <c r="C50" i="83"/>
  <c r="G49" i="83"/>
  <c r="F49" i="83"/>
  <c r="H49" i="83" s="1"/>
  <c r="C49" i="83"/>
  <c r="H48" i="83"/>
  <c r="F48" i="83"/>
  <c r="C48" i="83"/>
  <c r="H46" i="83"/>
  <c r="G46" i="83"/>
  <c r="G45" i="83"/>
  <c r="H45" i="83" s="1"/>
  <c r="H44" i="83"/>
  <c r="G44" i="83"/>
  <c r="H43" i="83"/>
  <c r="G43" i="83"/>
  <c r="G42" i="83"/>
  <c r="H42" i="83" s="1"/>
  <c r="H41" i="83"/>
  <c r="G41" i="83"/>
  <c r="H40" i="83"/>
  <c r="G40" i="83"/>
  <c r="G39" i="83"/>
  <c r="H39" i="83" s="1"/>
  <c r="H36" i="83" s="1"/>
  <c r="H533" i="83" s="1"/>
  <c r="H38" i="83"/>
  <c r="G38" i="83"/>
  <c r="H37" i="83"/>
  <c r="G37" i="83"/>
  <c r="H35" i="83"/>
  <c r="H34" i="83"/>
  <c r="H33" i="83"/>
  <c r="H32" i="83"/>
  <c r="H31" i="83"/>
  <c r="H30" i="83"/>
  <c r="H29" i="83"/>
  <c r="H28" i="83"/>
  <c r="H27" i="83"/>
  <c r="H26" i="83"/>
  <c r="H24" i="83"/>
  <c r="H23" i="83"/>
  <c r="H22" i="83"/>
  <c r="H21" i="83"/>
  <c r="H20" i="83"/>
  <c r="H19" i="83"/>
  <c r="H18" i="83"/>
  <c r="H17" i="83"/>
  <c r="H14" i="83" s="1"/>
  <c r="H16" i="83"/>
  <c r="H15" i="83"/>
  <c r="H598" i="80"/>
  <c r="H597" i="80"/>
  <c r="H591" i="80"/>
  <c r="H590" i="80"/>
  <c r="H571" i="80"/>
  <c r="H568" i="80"/>
  <c r="H567" i="80"/>
  <c r="H566" i="80"/>
  <c r="H565" i="80"/>
  <c r="H563" i="80"/>
  <c r="H561" i="80"/>
  <c r="H560" i="80"/>
  <c r="H496" i="80"/>
  <c r="H495" i="80" s="1"/>
  <c r="H605" i="80" s="1"/>
  <c r="H486" i="80"/>
  <c r="G485" i="80"/>
  <c r="H494" i="80" s="1"/>
  <c r="H482" i="80"/>
  <c r="H481" i="80"/>
  <c r="H480" i="80"/>
  <c r="H479" i="80"/>
  <c r="H478" i="80"/>
  <c r="H477" i="80"/>
  <c r="H476" i="80"/>
  <c r="H475" i="80"/>
  <c r="H474" i="80"/>
  <c r="H473" i="80"/>
  <c r="H471" i="80" s="1"/>
  <c r="H469" i="80"/>
  <c r="H468" i="80"/>
  <c r="H467" i="80"/>
  <c r="H466" i="80"/>
  <c r="H465" i="80"/>
  <c r="H464" i="80"/>
  <c r="H463" i="80"/>
  <c r="H462" i="80"/>
  <c r="H458" i="80"/>
  <c r="H457" i="80"/>
  <c r="H456" i="80"/>
  <c r="H455" i="80"/>
  <c r="H454" i="80"/>
  <c r="H453" i="80"/>
  <c r="H452" i="80"/>
  <c r="H451" i="80"/>
  <c r="E450" i="80"/>
  <c r="H450" i="80" s="1"/>
  <c r="E449" i="80"/>
  <c r="H449" i="80" s="1"/>
  <c r="H448" i="80" s="1"/>
  <c r="H596" i="80" s="1"/>
  <c r="H447" i="80"/>
  <c r="H446" i="80"/>
  <c r="H445" i="80"/>
  <c r="H444" i="80"/>
  <c r="H443" i="80"/>
  <c r="H442" i="80"/>
  <c r="H441" i="80"/>
  <c r="H440" i="80"/>
  <c r="H439" i="80"/>
  <c r="H438" i="80"/>
  <c r="H435" i="80"/>
  <c r="H434" i="80"/>
  <c r="H433" i="80"/>
  <c r="H432" i="80"/>
  <c r="H431" i="80"/>
  <c r="H430" i="80"/>
  <c r="H429" i="80"/>
  <c r="H428" i="80"/>
  <c r="H427" i="80"/>
  <c r="H426" i="80"/>
  <c r="H425" i="80" s="1"/>
  <c r="H424" i="80"/>
  <c r="H423" i="80"/>
  <c r="H422" i="80"/>
  <c r="H421" i="80"/>
  <c r="H420" i="80"/>
  <c r="H419" i="80"/>
  <c r="H418" i="80"/>
  <c r="H417" i="80"/>
  <c r="H416" i="80"/>
  <c r="G415" i="80"/>
  <c r="G461" i="80" s="1"/>
  <c r="H461" i="80" s="1"/>
  <c r="H411" i="80"/>
  <c r="G411" i="80"/>
  <c r="F411" i="80"/>
  <c r="C411" i="80"/>
  <c r="G410" i="80"/>
  <c r="F410" i="80"/>
  <c r="H410" i="80" s="1"/>
  <c r="C410" i="80"/>
  <c r="G409" i="80"/>
  <c r="F409" i="80"/>
  <c r="H409" i="80" s="1"/>
  <c r="C409" i="80"/>
  <c r="H408" i="80"/>
  <c r="G408" i="80"/>
  <c r="F408" i="80"/>
  <c r="C408" i="80"/>
  <c r="G407" i="80"/>
  <c r="F407" i="80"/>
  <c r="H407" i="80" s="1"/>
  <c r="C407" i="80"/>
  <c r="G406" i="80"/>
  <c r="F406" i="80"/>
  <c r="H406" i="80" s="1"/>
  <c r="C406" i="80"/>
  <c r="H405" i="80"/>
  <c r="G405" i="80"/>
  <c r="F405" i="80"/>
  <c r="C405" i="80"/>
  <c r="G404" i="80"/>
  <c r="F404" i="80"/>
  <c r="H404" i="80" s="1"/>
  <c r="C404" i="80"/>
  <c r="F403" i="80"/>
  <c r="H403" i="80" s="1"/>
  <c r="C403" i="80"/>
  <c r="F402" i="80"/>
  <c r="H402" i="80" s="1"/>
  <c r="C402" i="80"/>
  <c r="G401" i="80"/>
  <c r="F401" i="80"/>
  <c r="H401" i="80" s="1"/>
  <c r="C401" i="80"/>
  <c r="H400" i="80"/>
  <c r="G400" i="80"/>
  <c r="F400" i="80"/>
  <c r="C400" i="80"/>
  <c r="G399" i="80"/>
  <c r="F399" i="80"/>
  <c r="H399" i="80" s="1"/>
  <c r="C399" i="80"/>
  <c r="G398" i="80"/>
  <c r="F398" i="80"/>
  <c r="H398" i="80" s="1"/>
  <c r="C398" i="80"/>
  <c r="H397" i="80"/>
  <c r="G397" i="80"/>
  <c r="F397" i="80"/>
  <c r="C397" i="80"/>
  <c r="G396" i="80"/>
  <c r="F396" i="80"/>
  <c r="H396" i="80" s="1"/>
  <c r="C396" i="80"/>
  <c r="G395" i="80"/>
  <c r="F395" i="80"/>
  <c r="H395" i="80" s="1"/>
  <c r="C395" i="80"/>
  <c r="H394" i="80"/>
  <c r="G394" i="80"/>
  <c r="F394" i="80"/>
  <c r="C394" i="80"/>
  <c r="G393" i="80"/>
  <c r="F393" i="80"/>
  <c r="H393" i="80" s="1"/>
  <c r="C393" i="80"/>
  <c r="G392" i="80"/>
  <c r="F392" i="80"/>
  <c r="H392" i="80" s="1"/>
  <c r="C392" i="80"/>
  <c r="H390" i="80"/>
  <c r="G390" i="80"/>
  <c r="F390" i="80"/>
  <c r="C390" i="80"/>
  <c r="G389" i="80"/>
  <c r="H389" i="80" s="1"/>
  <c r="F389" i="80"/>
  <c r="C389" i="80"/>
  <c r="G388" i="80"/>
  <c r="F388" i="80"/>
  <c r="H388" i="80" s="1"/>
  <c r="C388" i="80"/>
  <c r="H387" i="80"/>
  <c r="G387" i="80"/>
  <c r="F387" i="80"/>
  <c r="C387" i="80"/>
  <c r="G386" i="80"/>
  <c r="H386" i="80" s="1"/>
  <c r="F386" i="80"/>
  <c r="C386" i="80"/>
  <c r="G385" i="80"/>
  <c r="F385" i="80"/>
  <c r="H385" i="80" s="1"/>
  <c r="C385" i="80"/>
  <c r="H384" i="80"/>
  <c r="G384" i="80"/>
  <c r="F384" i="80"/>
  <c r="C384" i="80"/>
  <c r="G383" i="80"/>
  <c r="H383" i="80" s="1"/>
  <c r="F383" i="80"/>
  <c r="C383" i="80"/>
  <c r="G382" i="80"/>
  <c r="F382" i="80"/>
  <c r="C382" i="80"/>
  <c r="G381" i="80"/>
  <c r="F381" i="80"/>
  <c r="C381" i="80"/>
  <c r="G380" i="80"/>
  <c r="H380" i="80" s="1"/>
  <c r="F380" i="80"/>
  <c r="C380" i="80"/>
  <c r="G379" i="80"/>
  <c r="F379" i="80"/>
  <c r="H379" i="80" s="1"/>
  <c r="C379" i="80"/>
  <c r="H378" i="80"/>
  <c r="G378" i="80"/>
  <c r="F378" i="80"/>
  <c r="C378" i="80"/>
  <c r="G377" i="80"/>
  <c r="H377" i="80" s="1"/>
  <c r="F377" i="80"/>
  <c r="C377" i="80"/>
  <c r="G376" i="80"/>
  <c r="F376" i="80"/>
  <c r="H376" i="80" s="1"/>
  <c r="C376" i="80"/>
  <c r="H375" i="80"/>
  <c r="G375" i="80"/>
  <c r="F375" i="80"/>
  <c r="C375" i="80"/>
  <c r="G374" i="80"/>
  <c r="H374" i="80" s="1"/>
  <c r="F374" i="80"/>
  <c r="C374" i="80"/>
  <c r="G373" i="80"/>
  <c r="F373" i="80"/>
  <c r="H373" i="80" s="1"/>
  <c r="C373" i="80"/>
  <c r="H372" i="80"/>
  <c r="G372" i="80"/>
  <c r="F372" i="80"/>
  <c r="C372" i="80"/>
  <c r="G371" i="80"/>
  <c r="H371" i="80" s="1"/>
  <c r="F371" i="80"/>
  <c r="C371" i="80"/>
  <c r="H367" i="80"/>
  <c r="G367" i="80"/>
  <c r="F367" i="80"/>
  <c r="C367" i="80"/>
  <c r="G366" i="80"/>
  <c r="F366" i="80"/>
  <c r="H366" i="80" s="1"/>
  <c r="C366" i="80"/>
  <c r="G365" i="80"/>
  <c r="F365" i="80"/>
  <c r="H365" i="80" s="1"/>
  <c r="C365" i="80"/>
  <c r="H364" i="80"/>
  <c r="G364" i="80"/>
  <c r="F364" i="80"/>
  <c r="C364" i="80"/>
  <c r="G363" i="80"/>
  <c r="F363" i="80"/>
  <c r="H363" i="80" s="1"/>
  <c r="C363" i="80"/>
  <c r="G362" i="80"/>
  <c r="F362" i="80"/>
  <c r="H362" i="80" s="1"/>
  <c r="C362" i="80"/>
  <c r="H361" i="80"/>
  <c r="G361" i="80"/>
  <c r="F361" i="80"/>
  <c r="C361" i="80"/>
  <c r="G360" i="80"/>
  <c r="F360" i="80"/>
  <c r="H360" i="80" s="1"/>
  <c r="C360" i="80"/>
  <c r="F359" i="80"/>
  <c r="H359" i="80" s="1"/>
  <c r="C359" i="80"/>
  <c r="F358" i="80"/>
  <c r="H358" i="80" s="1"/>
  <c r="C358" i="80"/>
  <c r="G357" i="80"/>
  <c r="F357" i="80"/>
  <c r="H357" i="80" s="1"/>
  <c r="C357" i="80"/>
  <c r="G356" i="80"/>
  <c r="F356" i="80"/>
  <c r="H356" i="80" s="1"/>
  <c r="C356" i="80"/>
  <c r="H355" i="80"/>
  <c r="G355" i="80"/>
  <c r="F355" i="80"/>
  <c r="C355" i="80"/>
  <c r="G354" i="80"/>
  <c r="F354" i="80"/>
  <c r="H354" i="80" s="1"/>
  <c r="C354" i="80"/>
  <c r="G353" i="80"/>
  <c r="F353" i="80"/>
  <c r="H353" i="80" s="1"/>
  <c r="C353" i="80"/>
  <c r="H352" i="80"/>
  <c r="G352" i="80"/>
  <c r="F352" i="80"/>
  <c r="C352" i="80"/>
  <c r="G351" i="80"/>
  <c r="F351" i="80"/>
  <c r="H351" i="80" s="1"/>
  <c r="C351" i="80"/>
  <c r="G350" i="80"/>
  <c r="F350" i="80"/>
  <c r="H350" i="80" s="1"/>
  <c r="C350" i="80"/>
  <c r="H349" i="80"/>
  <c r="G349" i="80"/>
  <c r="F349" i="80"/>
  <c r="C349" i="80"/>
  <c r="G348" i="80"/>
  <c r="F348" i="80"/>
  <c r="H348" i="80" s="1"/>
  <c r="C348" i="80"/>
  <c r="G346" i="80"/>
  <c r="F346" i="80"/>
  <c r="H346" i="80" s="1"/>
  <c r="C346" i="80"/>
  <c r="H345" i="80"/>
  <c r="G345" i="80"/>
  <c r="F345" i="80"/>
  <c r="C345" i="80"/>
  <c r="G344" i="80"/>
  <c r="H344" i="80" s="1"/>
  <c r="F344" i="80"/>
  <c r="C344" i="80"/>
  <c r="G343" i="80"/>
  <c r="F343" i="80"/>
  <c r="H343" i="80" s="1"/>
  <c r="C343" i="80"/>
  <c r="H342" i="80"/>
  <c r="G342" i="80"/>
  <c r="F342" i="80"/>
  <c r="C342" i="80"/>
  <c r="G341" i="80"/>
  <c r="H341" i="80" s="1"/>
  <c r="F341" i="80"/>
  <c r="C341" i="80"/>
  <c r="G340" i="80"/>
  <c r="F340" i="80"/>
  <c r="H340" i="80" s="1"/>
  <c r="C340" i="80"/>
  <c r="H339" i="80"/>
  <c r="G339" i="80"/>
  <c r="F339" i="80"/>
  <c r="C339" i="80"/>
  <c r="F338" i="80"/>
  <c r="H338" i="80" s="1"/>
  <c r="C338" i="80"/>
  <c r="F337" i="80"/>
  <c r="H337" i="80" s="1"/>
  <c r="C337" i="80"/>
  <c r="G336" i="80"/>
  <c r="H336" i="80" s="1"/>
  <c r="F336" i="80"/>
  <c r="C336" i="80"/>
  <c r="G335" i="80"/>
  <c r="F335" i="80"/>
  <c r="H335" i="80" s="1"/>
  <c r="C335" i="80"/>
  <c r="H334" i="80"/>
  <c r="G334" i="80"/>
  <c r="F334" i="80"/>
  <c r="C334" i="80"/>
  <c r="G333" i="80"/>
  <c r="H333" i="80" s="1"/>
  <c r="F333" i="80"/>
  <c r="C333" i="80"/>
  <c r="G332" i="80"/>
  <c r="F332" i="80"/>
  <c r="H332" i="80" s="1"/>
  <c r="C332" i="80"/>
  <c r="H331" i="80"/>
  <c r="G331" i="80"/>
  <c r="F331" i="80"/>
  <c r="C331" i="80"/>
  <c r="G330" i="80"/>
  <c r="H330" i="80" s="1"/>
  <c r="F330" i="80"/>
  <c r="C330" i="80"/>
  <c r="G329" i="80"/>
  <c r="F329" i="80"/>
  <c r="H329" i="80" s="1"/>
  <c r="C329" i="80"/>
  <c r="H328" i="80"/>
  <c r="G328" i="80"/>
  <c r="F328" i="80"/>
  <c r="C328" i="80"/>
  <c r="G327" i="80"/>
  <c r="H327" i="80" s="1"/>
  <c r="F327" i="80"/>
  <c r="C327" i="80"/>
  <c r="G325" i="80"/>
  <c r="F325" i="80"/>
  <c r="H325" i="80" s="1"/>
  <c r="C325" i="80"/>
  <c r="G324" i="80"/>
  <c r="F324" i="80"/>
  <c r="H324" i="80" s="1"/>
  <c r="C324" i="80"/>
  <c r="H323" i="80"/>
  <c r="G323" i="80"/>
  <c r="F323" i="80"/>
  <c r="C323" i="80"/>
  <c r="G322" i="80"/>
  <c r="F322" i="80"/>
  <c r="H322" i="80" s="1"/>
  <c r="C322" i="80"/>
  <c r="G321" i="80"/>
  <c r="F321" i="80"/>
  <c r="H321" i="80" s="1"/>
  <c r="C321" i="80"/>
  <c r="H320" i="80"/>
  <c r="G320" i="80"/>
  <c r="F320" i="80"/>
  <c r="C320" i="80"/>
  <c r="G319" i="80"/>
  <c r="F319" i="80"/>
  <c r="H319" i="80" s="1"/>
  <c r="C319" i="80"/>
  <c r="G318" i="80"/>
  <c r="F318" i="80"/>
  <c r="H318" i="80" s="1"/>
  <c r="C318" i="80"/>
  <c r="F317" i="80"/>
  <c r="H317" i="80" s="1"/>
  <c r="C317" i="80"/>
  <c r="F316" i="80"/>
  <c r="H316" i="80" s="1"/>
  <c r="C316" i="80"/>
  <c r="H315" i="80"/>
  <c r="G315" i="80"/>
  <c r="F315" i="80"/>
  <c r="C315" i="80"/>
  <c r="G314" i="80"/>
  <c r="F314" i="80"/>
  <c r="H314" i="80" s="1"/>
  <c r="C314" i="80"/>
  <c r="G313" i="80"/>
  <c r="F313" i="80"/>
  <c r="H313" i="80" s="1"/>
  <c r="C313" i="80"/>
  <c r="H312" i="80"/>
  <c r="G312" i="80"/>
  <c r="F312" i="80"/>
  <c r="C312" i="80"/>
  <c r="G311" i="80"/>
  <c r="F311" i="80"/>
  <c r="H311" i="80" s="1"/>
  <c r="C311" i="80"/>
  <c r="G310" i="80"/>
  <c r="F310" i="80"/>
  <c r="H310" i="80" s="1"/>
  <c r="C310" i="80"/>
  <c r="H309" i="80"/>
  <c r="G309" i="80"/>
  <c r="F309" i="80"/>
  <c r="C309" i="80"/>
  <c r="G308" i="80"/>
  <c r="F308" i="80"/>
  <c r="H308" i="80" s="1"/>
  <c r="C308" i="80"/>
  <c r="G307" i="80"/>
  <c r="F307" i="80"/>
  <c r="H307" i="80" s="1"/>
  <c r="C307" i="80"/>
  <c r="H306" i="80"/>
  <c r="G306" i="80"/>
  <c r="F306" i="80"/>
  <c r="C306" i="80"/>
  <c r="G304" i="80"/>
  <c r="H304" i="80" s="1"/>
  <c r="H303" i="80"/>
  <c r="G303" i="80"/>
  <c r="G302" i="80"/>
  <c r="H302" i="80" s="1"/>
  <c r="G301" i="80"/>
  <c r="H301" i="80" s="1"/>
  <c r="H300" i="80"/>
  <c r="G300" i="80"/>
  <c r="G299" i="80"/>
  <c r="H299" i="80" s="1"/>
  <c r="G298" i="80"/>
  <c r="H298" i="80" s="1"/>
  <c r="H297" i="80"/>
  <c r="G297" i="80"/>
  <c r="G296" i="80"/>
  <c r="H296" i="80" s="1"/>
  <c r="G295" i="80"/>
  <c r="H295" i="80" s="1"/>
  <c r="H293" i="80"/>
  <c r="H292" i="80"/>
  <c r="H291" i="80"/>
  <c r="H290" i="80"/>
  <c r="H289" i="80"/>
  <c r="H288" i="80"/>
  <c r="H287" i="80"/>
  <c r="H286" i="80"/>
  <c r="H285" i="80"/>
  <c r="H284" i="80"/>
  <c r="H282" i="80"/>
  <c r="H281" i="80"/>
  <c r="H280" i="80"/>
  <c r="H279" i="80"/>
  <c r="H278" i="80"/>
  <c r="H277" i="80"/>
  <c r="H276" i="80"/>
  <c r="H275" i="80"/>
  <c r="H274" i="80"/>
  <c r="H273" i="80"/>
  <c r="H272" i="80" s="1"/>
  <c r="H257" i="80"/>
  <c r="H256" i="80"/>
  <c r="H254" i="80"/>
  <c r="H243" i="80"/>
  <c r="H242" i="80"/>
  <c r="H241" i="80"/>
  <c r="H240" i="80"/>
  <c r="H239" i="80"/>
  <c r="H238" i="80"/>
  <c r="H237" i="80"/>
  <c r="H236" i="80"/>
  <c r="H235" i="80"/>
  <c r="H234" i="80"/>
  <c r="H230" i="80"/>
  <c r="H229" i="80"/>
  <c r="H228" i="80"/>
  <c r="H227" i="80"/>
  <c r="H226" i="80"/>
  <c r="H225" i="80"/>
  <c r="H224" i="80"/>
  <c r="H220" i="80" s="1"/>
  <c r="H223" i="80"/>
  <c r="H222" i="80"/>
  <c r="H221" i="80"/>
  <c r="H219" i="80"/>
  <c r="H218" i="80"/>
  <c r="H217" i="80"/>
  <c r="H216" i="80"/>
  <c r="H215" i="80"/>
  <c r="H214" i="80"/>
  <c r="H213" i="80"/>
  <c r="H212" i="80"/>
  <c r="H211" i="80"/>
  <c r="H210" i="80"/>
  <c r="H209" i="80" s="1"/>
  <c r="H208" i="80" s="1"/>
  <c r="H207" i="80"/>
  <c r="H197" i="80"/>
  <c r="H196" i="80"/>
  <c r="H186" i="80" s="1"/>
  <c r="H185" i="80" s="1"/>
  <c r="H184" i="80"/>
  <c r="H174" i="80" s="1"/>
  <c r="H173" i="80"/>
  <c r="H163" i="80" s="1"/>
  <c r="H162" i="80" s="1"/>
  <c r="G160" i="80"/>
  <c r="F160" i="80"/>
  <c r="H160" i="80" s="1"/>
  <c r="C160" i="80"/>
  <c r="G159" i="80"/>
  <c r="F159" i="80"/>
  <c r="H159" i="80" s="1"/>
  <c r="C159" i="80"/>
  <c r="H158" i="80"/>
  <c r="G158" i="80"/>
  <c r="F158" i="80"/>
  <c r="C158" i="80"/>
  <c r="G157" i="80"/>
  <c r="F157" i="80"/>
  <c r="H157" i="80" s="1"/>
  <c r="C157" i="80"/>
  <c r="G156" i="80"/>
  <c r="F156" i="80"/>
  <c r="H156" i="80" s="1"/>
  <c r="C156" i="80"/>
  <c r="H155" i="80"/>
  <c r="G155" i="80"/>
  <c r="F155" i="80"/>
  <c r="C155" i="80"/>
  <c r="G154" i="80"/>
  <c r="F154" i="80"/>
  <c r="H154" i="80" s="1"/>
  <c r="C154" i="80"/>
  <c r="G153" i="80"/>
  <c r="F153" i="80"/>
  <c r="H153" i="80" s="1"/>
  <c r="C153" i="80"/>
  <c r="H152" i="80"/>
  <c r="G152" i="80"/>
  <c r="F152" i="80"/>
  <c r="C152" i="80"/>
  <c r="G151" i="80"/>
  <c r="F151" i="80"/>
  <c r="H151" i="80" s="1"/>
  <c r="C151" i="80"/>
  <c r="G150" i="80"/>
  <c r="F150" i="80"/>
  <c r="H150" i="80" s="1"/>
  <c r="C150" i="80"/>
  <c r="H149" i="80"/>
  <c r="G149" i="80"/>
  <c r="F149" i="80"/>
  <c r="C149" i="80"/>
  <c r="G148" i="80"/>
  <c r="F148" i="80"/>
  <c r="H148" i="80" s="1"/>
  <c r="C148" i="80"/>
  <c r="G147" i="80"/>
  <c r="F147" i="80"/>
  <c r="H147" i="80" s="1"/>
  <c r="C147" i="80"/>
  <c r="H146" i="80"/>
  <c r="G146" i="80"/>
  <c r="F146" i="80"/>
  <c r="C146" i="80"/>
  <c r="G145" i="80"/>
  <c r="F145" i="80"/>
  <c r="H145" i="80" s="1"/>
  <c r="C145" i="80"/>
  <c r="G144" i="80"/>
  <c r="F144" i="80"/>
  <c r="H144" i="80" s="1"/>
  <c r="C144" i="80"/>
  <c r="H143" i="80"/>
  <c r="G143" i="80"/>
  <c r="F143" i="80"/>
  <c r="C143" i="80"/>
  <c r="G142" i="80"/>
  <c r="F142" i="80"/>
  <c r="H142" i="80" s="1"/>
  <c r="C142" i="80"/>
  <c r="H141" i="80"/>
  <c r="F141" i="80"/>
  <c r="C141" i="80"/>
  <c r="H139" i="80"/>
  <c r="G139" i="80"/>
  <c r="F139" i="80"/>
  <c r="C139" i="80"/>
  <c r="G138" i="80"/>
  <c r="F138" i="80"/>
  <c r="H138" i="80" s="1"/>
  <c r="C138" i="80"/>
  <c r="G137" i="80"/>
  <c r="F137" i="80"/>
  <c r="H137" i="80" s="1"/>
  <c r="C137" i="80"/>
  <c r="H136" i="80"/>
  <c r="G136" i="80"/>
  <c r="F136" i="80"/>
  <c r="C136" i="80"/>
  <c r="G135" i="80"/>
  <c r="F135" i="80"/>
  <c r="H135" i="80" s="1"/>
  <c r="C135" i="80"/>
  <c r="G134" i="80"/>
  <c r="F134" i="80"/>
  <c r="H134" i="80" s="1"/>
  <c r="C134" i="80"/>
  <c r="H133" i="80"/>
  <c r="G133" i="80"/>
  <c r="F133" i="80"/>
  <c r="C133" i="80"/>
  <c r="G132" i="80"/>
  <c r="F132" i="80"/>
  <c r="H132" i="80" s="1"/>
  <c r="C132" i="80"/>
  <c r="G131" i="80"/>
  <c r="F131" i="80"/>
  <c r="H131" i="80" s="1"/>
  <c r="C131" i="80"/>
  <c r="H130" i="80"/>
  <c r="G130" i="80"/>
  <c r="F130" i="80"/>
  <c r="C130" i="80"/>
  <c r="G129" i="80"/>
  <c r="F129" i="80"/>
  <c r="H129" i="80" s="1"/>
  <c r="C129" i="80"/>
  <c r="G128" i="80"/>
  <c r="F128" i="80"/>
  <c r="H128" i="80" s="1"/>
  <c r="C128" i="80"/>
  <c r="H127" i="80"/>
  <c r="G127" i="80"/>
  <c r="F127" i="80"/>
  <c r="C127" i="80"/>
  <c r="G126" i="80"/>
  <c r="F126" i="80"/>
  <c r="H126" i="80" s="1"/>
  <c r="C126" i="80"/>
  <c r="G125" i="80"/>
  <c r="F125" i="80"/>
  <c r="H125" i="80" s="1"/>
  <c r="C125" i="80"/>
  <c r="H124" i="80"/>
  <c r="G124" i="80"/>
  <c r="F124" i="80"/>
  <c r="C124" i="80"/>
  <c r="G123" i="80"/>
  <c r="F123" i="80"/>
  <c r="H123" i="80" s="1"/>
  <c r="C123" i="80"/>
  <c r="G122" i="80"/>
  <c r="F122" i="80"/>
  <c r="H122" i="80" s="1"/>
  <c r="C122" i="80"/>
  <c r="H121" i="80"/>
  <c r="G121" i="80"/>
  <c r="F121" i="80"/>
  <c r="C121" i="80"/>
  <c r="G120" i="80"/>
  <c r="F120" i="80"/>
  <c r="C120" i="80"/>
  <c r="G116" i="80"/>
  <c r="F116" i="80"/>
  <c r="C116" i="80"/>
  <c r="G115" i="80"/>
  <c r="F115" i="80"/>
  <c r="H115" i="80" s="1"/>
  <c r="C115" i="80"/>
  <c r="G114" i="80"/>
  <c r="F114" i="80"/>
  <c r="C114" i="80"/>
  <c r="G113" i="80"/>
  <c r="F113" i="80"/>
  <c r="C113" i="80"/>
  <c r="G112" i="80"/>
  <c r="F112" i="80"/>
  <c r="H112" i="80" s="1"/>
  <c r="C112" i="80"/>
  <c r="G111" i="80"/>
  <c r="F111" i="80"/>
  <c r="C111" i="80"/>
  <c r="G110" i="80"/>
  <c r="F110" i="80"/>
  <c r="C110" i="80"/>
  <c r="G109" i="80"/>
  <c r="F109" i="80"/>
  <c r="H109" i="80" s="1"/>
  <c r="C109" i="80"/>
  <c r="G108" i="80"/>
  <c r="F108" i="80"/>
  <c r="C108" i="80"/>
  <c r="G107" i="80"/>
  <c r="F107" i="80"/>
  <c r="C107" i="80"/>
  <c r="G106" i="80"/>
  <c r="F106" i="80"/>
  <c r="H106" i="80" s="1"/>
  <c r="C106" i="80"/>
  <c r="G105" i="80"/>
  <c r="F105" i="80"/>
  <c r="C105" i="80"/>
  <c r="G104" i="80"/>
  <c r="F104" i="80"/>
  <c r="C104" i="80"/>
  <c r="G103" i="80"/>
  <c r="F103" i="80"/>
  <c r="H103" i="80" s="1"/>
  <c r="C103" i="80"/>
  <c r="G102" i="80"/>
  <c r="F102" i="80"/>
  <c r="C102" i="80"/>
  <c r="G101" i="80"/>
  <c r="F101" i="80"/>
  <c r="C101" i="80"/>
  <c r="G100" i="80"/>
  <c r="F100" i="80"/>
  <c r="H100" i="80" s="1"/>
  <c r="C100" i="80"/>
  <c r="G99" i="80"/>
  <c r="F99" i="80"/>
  <c r="C99" i="80"/>
  <c r="G98" i="80"/>
  <c r="F98" i="80"/>
  <c r="C98" i="80"/>
  <c r="H116" i="80"/>
  <c r="F97" i="80"/>
  <c r="H97" i="80" s="1"/>
  <c r="C97" i="80"/>
  <c r="G95" i="80"/>
  <c r="F95" i="80"/>
  <c r="H95" i="80" s="1"/>
  <c r="C95" i="80"/>
  <c r="H94" i="80"/>
  <c r="G94" i="80"/>
  <c r="F94" i="80"/>
  <c r="C94" i="80"/>
  <c r="G93" i="80"/>
  <c r="F93" i="80"/>
  <c r="H93" i="80" s="1"/>
  <c r="C93" i="80"/>
  <c r="G92" i="80"/>
  <c r="F92" i="80"/>
  <c r="H92" i="80" s="1"/>
  <c r="C92" i="80"/>
  <c r="H91" i="80"/>
  <c r="G91" i="80"/>
  <c r="F91" i="80"/>
  <c r="C91" i="80"/>
  <c r="G90" i="80"/>
  <c r="F90" i="80"/>
  <c r="H90" i="80" s="1"/>
  <c r="C90" i="80"/>
  <c r="G89" i="80"/>
  <c r="F89" i="80"/>
  <c r="H89" i="80" s="1"/>
  <c r="G88" i="80"/>
  <c r="H88" i="80" s="1"/>
  <c r="F88" i="80"/>
  <c r="C88" i="80"/>
  <c r="G87" i="80"/>
  <c r="F87" i="80"/>
  <c r="H87" i="80" s="1"/>
  <c r="C87" i="80"/>
  <c r="H86" i="80"/>
  <c r="G86" i="80"/>
  <c r="F86" i="80"/>
  <c r="C86" i="80"/>
  <c r="G85" i="80"/>
  <c r="H85" i="80" s="1"/>
  <c r="F85" i="80"/>
  <c r="C85" i="80"/>
  <c r="G84" i="80"/>
  <c r="F84" i="80"/>
  <c r="H84" i="80" s="1"/>
  <c r="C84" i="80"/>
  <c r="H83" i="80"/>
  <c r="G83" i="80"/>
  <c r="F83" i="80"/>
  <c r="C83" i="80"/>
  <c r="G82" i="80"/>
  <c r="H82" i="80" s="1"/>
  <c r="F82" i="80"/>
  <c r="C82" i="80"/>
  <c r="G81" i="80"/>
  <c r="F81" i="80"/>
  <c r="H81" i="80" s="1"/>
  <c r="C81" i="80"/>
  <c r="H80" i="80"/>
  <c r="G80" i="80"/>
  <c r="F80" i="80"/>
  <c r="C80" i="80"/>
  <c r="G79" i="80"/>
  <c r="H79" i="80" s="1"/>
  <c r="F79" i="80"/>
  <c r="C79" i="80"/>
  <c r="G78" i="80"/>
  <c r="F78" i="80"/>
  <c r="H78" i="80" s="1"/>
  <c r="C78" i="80"/>
  <c r="H77" i="80"/>
  <c r="G77" i="80"/>
  <c r="F77" i="80"/>
  <c r="C77" i="80"/>
  <c r="F76" i="80"/>
  <c r="H76" i="80" s="1"/>
  <c r="C76" i="80"/>
  <c r="G74" i="80"/>
  <c r="F74" i="80"/>
  <c r="H74" i="80" s="1"/>
  <c r="C74" i="80"/>
  <c r="H73" i="80"/>
  <c r="G73" i="80"/>
  <c r="F73" i="80"/>
  <c r="C73" i="80"/>
  <c r="G72" i="80"/>
  <c r="H72" i="80" s="1"/>
  <c r="F72" i="80"/>
  <c r="C72" i="80"/>
  <c r="G71" i="80"/>
  <c r="F71" i="80"/>
  <c r="H71" i="80" s="1"/>
  <c r="C71" i="80"/>
  <c r="H70" i="80"/>
  <c r="G70" i="80"/>
  <c r="F70" i="80"/>
  <c r="C70" i="80"/>
  <c r="G69" i="80"/>
  <c r="H69" i="80" s="1"/>
  <c r="F69" i="80"/>
  <c r="C69" i="80"/>
  <c r="G68" i="80"/>
  <c r="F68" i="80"/>
  <c r="H68" i="80" s="1"/>
  <c r="C68" i="80"/>
  <c r="H67" i="80"/>
  <c r="G67" i="80"/>
  <c r="F67" i="80"/>
  <c r="C67" i="80"/>
  <c r="G66" i="80"/>
  <c r="H66" i="80" s="1"/>
  <c r="F66" i="80"/>
  <c r="C66" i="80"/>
  <c r="G65" i="80"/>
  <c r="F65" i="80"/>
  <c r="H65" i="80" s="1"/>
  <c r="C65" i="80"/>
  <c r="H64" i="80"/>
  <c r="G64" i="80"/>
  <c r="F64" i="80"/>
  <c r="C64" i="80"/>
  <c r="G63" i="80"/>
  <c r="H63" i="80" s="1"/>
  <c r="F63" i="80"/>
  <c r="C63" i="80"/>
  <c r="G62" i="80"/>
  <c r="F62" i="80"/>
  <c r="H62" i="80" s="1"/>
  <c r="C62" i="80"/>
  <c r="H61" i="80"/>
  <c r="G61" i="80"/>
  <c r="F61" i="80"/>
  <c r="C61" i="80"/>
  <c r="G60" i="80"/>
  <c r="H60" i="80" s="1"/>
  <c r="F60" i="80"/>
  <c r="C60" i="80"/>
  <c r="G59" i="80"/>
  <c r="F59" i="80"/>
  <c r="H59" i="80" s="1"/>
  <c r="C59" i="80"/>
  <c r="H58" i="80"/>
  <c r="G58" i="80"/>
  <c r="F58" i="80"/>
  <c r="C58" i="80"/>
  <c r="G57" i="80"/>
  <c r="H57" i="80" s="1"/>
  <c r="F57" i="80"/>
  <c r="C57" i="80"/>
  <c r="G56" i="80"/>
  <c r="F56" i="80"/>
  <c r="H56" i="80" s="1"/>
  <c r="C56" i="80"/>
  <c r="H55" i="80"/>
  <c r="F55" i="80"/>
  <c r="C55" i="80"/>
  <c r="G53" i="80"/>
  <c r="H53" i="80" s="1"/>
  <c r="H52" i="80"/>
  <c r="G52" i="80"/>
  <c r="G51" i="80"/>
  <c r="H51" i="80" s="1"/>
  <c r="G50" i="80"/>
  <c r="H50" i="80" s="1"/>
  <c r="H49" i="80"/>
  <c r="G49" i="80"/>
  <c r="G48" i="80"/>
  <c r="H48" i="80" s="1"/>
  <c r="G47" i="80"/>
  <c r="H47" i="80" s="1"/>
  <c r="H46" i="80"/>
  <c r="G46" i="80"/>
  <c r="G45" i="80"/>
  <c r="H45" i="80" s="1"/>
  <c r="G44" i="80"/>
  <c r="H44" i="80" s="1"/>
  <c r="H42" i="80"/>
  <c r="H41" i="80"/>
  <c r="H40" i="80"/>
  <c r="H39" i="80"/>
  <c r="H38" i="80"/>
  <c r="H37" i="80"/>
  <c r="H36" i="80"/>
  <c r="H35" i="80"/>
  <c r="H34" i="80"/>
  <c r="H33" i="80"/>
  <c r="H32" i="80"/>
  <c r="H549" i="80" s="1"/>
  <c r="H31" i="80"/>
  <c r="H30" i="80"/>
  <c r="H29" i="80"/>
  <c r="H28" i="80"/>
  <c r="H27" i="80"/>
  <c r="H26" i="80"/>
  <c r="H25" i="80"/>
  <c r="H24" i="80"/>
  <c r="H23" i="80"/>
  <c r="H22" i="80"/>
  <c r="H153" i="110" l="1"/>
  <c r="H200" i="110"/>
  <c r="H236" i="110"/>
  <c r="H177" i="110"/>
  <c r="H176" i="110" s="1"/>
  <c r="H188" i="110"/>
  <c r="H224" i="110"/>
  <c r="H223" i="110" s="1"/>
  <c r="H319" i="105"/>
  <c r="H575" i="105" s="1"/>
  <c r="H47" i="104"/>
  <c r="H544" i="104" s="1"/>
  <c r="H133" i="102"/>
  <c r="H550" i="102" s="1"/>
  <c r="H384" i="101"/>
  <c r="H580" i="101" s="1"/>
  <c r="H384" i="98"/>
  <c r="H580" i="98" s="1"/>
  <c r="H68" i="96"/>
  <c r="H545" i="96" s="1"/>
  <c r="H384" i="95"/>
  <c r="H580" i="95" s="1"/>
  <c r="H133" i="95"/>
  <c r="H550" i="95" s="1"/>
  <c r="H319" i="89"/>
  <c r="H573" i="89" s="1"/>
  <c r="H47" i="111"/>
  <c r="H534" i="111" s="1"/>
  <c r="H47" i="88"/>
  <c r="H534" i="88" s="1"/>
  <c r="H47" i="87"/>
  <c r="H534" i="87" s="1"/>
  <c r="H384" i="87"/>
  <c r="H577" i="87" s="1"/>
  <c r="H340" i="86"/>
  <c r="H566" i="86" s="1"/>
  <c r="H338" i="110"/>
  <c r="H574" i="110" s="1"/>
  <c r="H382" i="109"/>
  <c r="H578" i="109" s="1"/>
  <c r="H341" i="85"/>
  <c r="H577" i="85" s="1"/>
  <c r="H68" i="84"/>
  <c r="H545" i="84" s="1"/>
  <c r="H89" i="83"/>
  <c r="H536" i="83" s="1"/>
  <c r="H202" i="89"/>
  <c r="H54" i="80"/>
  <c r="H551" i="80" s="1"/>
  <c r="H382" i="80"/>
  <c r="H248" i="80"/>
  <c r="H381" i="80"/>
  <c r="H340" i="104"/>
  <c r="H576" i="104" s="1"/>
  <c r="H340" i="102"/>
  <c r="H576" i="102" s="1"/>
  <c r="H340" i="101"/>
  <c r="H576" i="101" s="1"/>
  <c r="H340" i="98"/>
  <c r="H576" i="98" s="1"/>
  <c r="H340" i="89"/>
  <c r="H574" i="89" s="1"/>
  <c r="H340" i="87"/>
  <c r="H573" i="87" s="1"/>
  <c r="H90" i="85"/>
  <c r="H547" i="85" s="1"/>
  <c r="H415" i="80"/>
  <c r="H414" i="80" s="1"/>
  <c r="B14" i="108" s="1"/>
  <c r="H120" i="80"/>
  <c r="G460" i="80"/>
  <c r="H460" i="80" s="1"/>
  <c r="H347" i="80"/>
  <c r="H583" i="80" s="1"/>
  <c r="H283" i="80"/>
  <c r="H579" i="80" s="1"/>
  <c r="H235" i="92"/>
  <c r="H202" i="95"/>
  <c r="H202" i="103"/>
  <c r="H430" i="104"/>
  <c r="H452" i="103"/>
  <c r="H592" i="103" s="1"/>
  <c r="H430" i="103"/>
  <c r="H430" i="102"/>
  <c r="H452" i="100"/>
  <c r="H592" i="100" s="1"/>
  <c r="H430" i="100"/>
  <c r="H430" i="99"/>
  <c r="H430" i="98"/>
  <c r="H430" i="97"/>
  <c r="H452" i="96"/>
  <c r="H592" i="96" s="1"/>
  <c r="H430" i="96"/>
  <c r="H430" i="95"/>
  <c r="H430" i="93"/>
  <c r="H475" i="92"/>
  <c r="H579" i="92"/>
  <c r="H430" i="89"/>
  <c r="H430" i="87"/>
  <c r="H430" i="86"/>
  <c r="H428" i="109"/>
  <c r="H431" i="85"/>
  <c r="H430" i="84"/>
  <c r="H437" i="80"/>
  <c r="L19" i="108"/>
  <c r="H594" i="107"/>
  <c r="T13" i="108"/>
  <c r="L18" i="108"/>
  <c r="T14" i="108"/>
  <c r="H591" i="111"/>
  <c r="T21" i="108"/>
  <c r="T18" i="108"/>
  <c r="T19" i="108"/>
  <c r="T5" i="108"/>
  <c r="H591" i="88"/>
  <c r="H592" i="110"/>
  <c r="L21" i="108"/>
  <c r="L14" i="108"/>
  <c r="L13" i="108"/>
  <c r="J22" i="108"/>
  <c r="J14" i="108"/>
  <c r="J18" i="108"/>
  <c r="J24" i="108"/>
  <c r="J19" i="108"/>
  <c r="J13" i="108"/>
  <c r="H13" i="108"/>
  <c r="J6" i="108"/>
  <c r="H5" i="108"/>
  <c r="H14" i="108"/>
  <c r="H18" i="108"/>
  <c r="H19" i="108"/>
  <c r="H20" i="108"/>
  <c r="H22" i="108"/>
  <c r="H24" i="108"/>
  <c r="H408" i="87"/>
  <c r="H407" i="87" s="1"/>
  <c r="H453" i="87"/>
  <c r="H452" i="87" s="1"/>
  <c r="H589" i="87" s="1"/>
  <c r="H100" i="87"/>
  <c r="H89" i="87" s="1"/>
  <c r="M10" i="76"/>
  <c r="M11" i="76"/>
  <c r="H552" i="107"/>
  <c r="H582" i="107"/>
  <c r="H319" i="107"/>
  <c r="H575" i="107" s="1"/>
  <c r="H541" i="107"/>
  <c r="H287" i="107"/>
  <c r="H573" i="107" s="1"/>
  <c r="H154" i="107"/>
  <c r="H201" i="107"/>
  <c r="H558" i="107"/>
  <c r="H340" i="107"/>
  <c r="H576" i="107" s="1"/>
  <c r="H89" i="107"/>
  <c r="H546" i="107" s="1"/>
  <c r="H112" i="107"/>
  <c r="H549" i="107" s="1"/>
  <c r="H298" i="107"/>
  <c r="H574" i="107" s="1"/>
  <c r="H363" i="107"/>
  <c r="H579" i="107" s="1"/>
  <c r="H47" i="107"/>
  <c r="H544" i="107" s="1"/>
  <c r="H68" i="107"/>
  <c r="H545" i="107" s="1"/>
  <c r="H224" i="107"/>
  <c r="H571" i="107"/>
  <c r="H384" i="107"/>
  <c r="H580" i="107" s="1"/>
  <c r="H133" i="107"/>
  <c r="H550" i="107" s="1"/>
  <c r="H442" i="107"/>
  <c r="H441" i="107" s="1"/>
  <c r="H589" i="107" s="1"/>
  <c r="G453" i="107"/>
  <c r="H408" i="107"/>
  <c r="H407" i="107" s="1"/>
  <c r="H552" i="105"/>
  <c r="H582" i="105"/>
  <c r="H552" i="103"/>
  <c r="H582" i="103"/>
  <c r="H552" i="101"/>
  <c r="H582" i="101"/>
  <c r="H36" i="105"/>
  <c r="H543" i="105" s="1"/>
  <c r="H89" i="105"/>
  <c r="H546" i="105" s="1"/>
  <c r="H133" i="105"/>
  <c r="H550" i="105" s="1"/>
  <c r="H558" i="105"/>
  <c r="H557" i="105" s="1"/>
  <c r="H201" i="105"/>
  <c r="H298" i="105"/>
  <c r="H574" i="105" s="1"/>
  <c r="H363" i="105"/>
  <c r="H579" i="105" s="1"/>
  <c r="H384" i="105"/>
  <c r="H580" i="105" s="1"/>
  <c r="H571" i="105"/>
  <c r="H340" i="105"/>
  <c r="H576" i="105" s="1"/>
  <c r="H47" i="105"/>
  <c r="H544" i="105" s="1"/>
  <c r="H541" i="105"/>
  <c r="H154" i="105"/>
  <c r="H224" i="105"/>
  <c r="H68" i="105"/>
  <c r="H545" i="105" s="1"/>
  <c r="H552" i="102"/>
  <c r="H582" i="102"/>
  <c r="H552" i="104"/>
  <c r="H582" i="104"/>
  <c r="H582" i="100"/>
  <c r="H442" i="105"/>
  <c r="H441" i="105" s="1"/>
  <c r="H589" i="105" s="1"/>
  <c r="G453" i="105"/>
  <c r="H408" i="105"/>
  <c r="H407" i="105" s="1"/>
  <c r="H571" i="104"/>
  <c r="H363" i="104"/>
  <c r="H579" i="104" s="1"/>
  <c r="H452" i="104"/>
  <c r="H592" i="104" s="1"/>
  <c r="H287" i="104"/>
  <c r="H573" i="104" s="1"/>
  <c r="H319" i="104"/>
  <c r="H575" i="104" s="1"/>
  <c r="H112" i="104"/>
  <c r="H549" i="104" s="1"/>
  <c r="H558" i="104"/>
  <c r="H557" i="104" s="1"/>
  <c r="H201" i="104"/>
  <c r="H154" i="104" s="1"/>
  <c r="H588" i="104"/>
  <c r="H429" i="104"/>
  <c r="H89" i="104"/>
  <c r="H546" i="104" s="1"/>
  <c r="H133" i="104"/>
  <c r="H550" i="104" s="1"/>
  <c r="H298" i="104"/>
  <c r="H574" i="104" s="1"/>
  <c r="H562" i="104"/>
  <c r="H36" i="104"/>
  <c r="H543" i="104" s="1"/>
  <c r="H68" i="104"/>
  <c r="H545" i="104" s="1"/>
  <c r="H384" i="104"/>
  <c r="H580" i="104" s="1"/>
  <c r="H476" i="104"/>
  <c r="H597" i="104"/>
  <c r="H596" i="104" s="1"/>
  <c r="H593" i="104" s="1"/>
  <c r="H464" i="104"/>
  <c r="H463" i="104" s="1"/>
  <c r="H541" i="104"/>
  <c r="H408" i="104"/>
  <c r="H407" i="104" s="1"/>
  <c r="H541" i="103"/>
  <c r="H36" i="103"/>
  <c r="H543" i="103" s="1"/>
  <c r="H89" i="103"/>
  <c r="H546" i="103" s="1"/>
  <c r="H112" i="103"/>
  <c r="H549" i="103" s="1"/>
  <c r="H298" i="103"/>
  <c r="H574" i="103" s="1"/>
  <c r="H363" i="103"/>
  <c r="H579" i="103" s="1"/>
  <c r="H406" i="103"/>
  <c r="AV15" i="108" s="1"/>
  <c r="H586" i="103"/>
  <c r="H585" i="103" s="1"/>
  <c r="H133" i="103"/>
  <c r="H550" i="103" s="1"/>
  <c r="H68" i="103"/>
  <c r="H545" i="103" s="1"/>
  <c r="H562" i="103"/>
  <c r="H571" i="103"/>
  <c r="H47" i="103"/>
  <c r="H544" i="103" s="1"/>
  <c r="H319" i="103"/>
  <c r="H575" i="103" s="1"/>
  <c r="H340" i="103"/>
  <c r="H576" i="103" s="1"/>
  <c r="H384" i="103"/>
  <c r="H580" i="103" s="1"/>
  <c r="H287" i="103"/>
  <c r="H573" i="103" s="1"/>
  <c r="H588" i="103"/>
  <c r="H429" i="103"/>
  <c r="H201" i="103"/>
  <c r="H154" i="103" s="1"/>
  <c r="H558" i="103"/>
  <c r="H557" i="103" s="1"/>
  <c r="H476" i="103"/>
  <c r="H463" i="103" s="1"/>
  <c r="H597" i="103"/>
  <c r="H596" i="103" s="1"/>
  <c r="H593" i="103" s="1"/>
  <c r="H442" i="103"/>
  <c r="H441" i="103" s="1"/>
  <c r="H589" i="103" s="1"/>
  <c r="H36" i="102"/>
  <c r="H543" i="102" s="1"/>
  <c r="H68" i="102"/>
  <c r="H545" i="102" s="1"/>
  <c r="H571" i="102"/>
  <c r="H363" i="102"/>
  <c r="H579" i="102" s="1"/>
  <c r="H452" i="102"/>
  <c r="H592" i="102" s="1"/>
  <c r="H287" i="102"/>
  <c r="H573" i="102" s="1"/>
  <c r="H319" i="102"/>
  <c r="H575" i="102" s="1"/>
  <c r="H558" i="102"/>
  <c r="H557" i="102" s="1"/>
  <c r="H201" i="102"/>
  <c r="H154" i="102" s="1"/>
  <c r="H588" i="102"/>
  <c r="H429" i="102"/>
  <c r="H89" i="102"/>
  <c r="H546" i="102" s="1"/>
  <c r="H298" i="102"/>
  <c r="H574" i="102" s="1"/>
  <c r="H562" i="102"/>
  <c r="H47" i="102"/>
  <c r="H544" i="102" s="1"/>
  <c r="H112" i="102"/>
  <c r="H549" i="102" s="1"/>
  <c r="H384" i="102"/>
  <c r="H580" i="102" s="1"/>
  <c r="H476" i="102"/>
  <c r="H597" i="102"/>
  <c r="H596" i="102" s="1"/>
  <c r="H593" i="102" s="1"/>
  <c r="H464" i="102"/>
  <c r="H541" i="102"/>
  <c r="H408" i="102"/>
  <c r="H407" i="102" s="1"/>
  <c r="AT15" i="108" s="1"/>
  <c r="H552" i="100"/>
  <c r="H47" i="101"/>
  <c r="H544" i="101" s="1"/>
  <c r="H112" i="101"/>
  <c r="H549" i="101" s="1"/>
  <c r="H224" i="101"/>
  <c r="H571" i="101"/>
  <c r="H68" i="101"/>
  <c r="H545" i="101" s="1"/>
  <c r="H133" i="101"/>
  <c r="H550" i="101" s="1"/>
  <c r="H36" i="101"/>
  <c r="H543" i="101" s="1"/>
  <c r="H298" i="101"/>
  <c r="H574" i="101" s="1"/>
  <c r="H586" i="101"/>
  <c r="H585" i="101" s="1"/>
  <c r="H406" i="101"/>
  <c r="AR15" i="108" s="1"/>
  <c r="H541" i="101"/>
  <c r="H201" i="101"/>
  <c r="H154" i="101" s="1"/>
  <c r="H558" i="101"/>
  <c r="H557" i="101" s="1"/>
  <c r="H287" i="101"/>
  <c r="H573" i="101" s="1"/>
  <c r="H363" i="101"/>
  <c r="H579" i="101" s="1"/>
  <c r="H552" i="99"/>
  <c r="H582" i="99"/>
  <c r="H442" i="101"/>
  <c r="H441" i="101" s="1"/>
  <c r="H589" i="101" s="1"/>
  <c r="G453" i="101"/>
  <c r="H464" i="101"/>
  <c r="H92" i="101"/>
  <c r="H95" i="101"/>
  <c r="H98" i="101"/>
  <c r="H101" i="101"/>
  <c r="H104" i="101"/>
  <c r="H406" i="100"/>
  <c r="AP15" i="108" s="1"/>
  <c r="H586" i="100"/>
  <c r="H585" i="100" s="1"/>
  <c r="H201" i="100"/>
  <c r="H154" i="100" s="1"/>
  <c r="H558" i="100"/>
  <c r="H557" i="100" s="1"/>
  <c r="H363" i="100"/>
  <c r="H579" i="100" s="1"/>
  <c r="H89" i="100"/>
  <c r="H546" i="100" s="1"/>
  <c r="H112" i="100"/>
  <c r="H549" i="100" s="1"/>
  <c r="H298" i="100"/>
  <c r="H574" i="100" s="1"/>
  <c r="H68" i="100"/>
  <c r="H545" i="100" s="1"/>
  <c r="H224" i="100"/>
  <c r="H571" i="100"/>
  <c r="H36" i="100"/>
  <c r="H543" i="100" s="1"/>
  <c r="H47" i="100"/>
  <c r="H544" i="100" s="1"/>
  <c r="H133" i="100"/>
  <c r="H550" i="100" s="1"/>
  <c r="H340" i="100"/>
  <c r="H576" i="100" s="1"/>
  <c r="H384" i="100"/>
  <c r="H580" i="100" s="1"/>
  <c r="H588" i="100"/>
  <c r="H541" i="100"/>
  <c r="H319" i="100"/>
  <c r="H575" i="100" s="1"/>
  <c r="H476" i="100"/>
  <c r="H463" i="100" s="1"/>
  <c r="H597" i="100"/>
  <c r="H596" i="100" s="1"/>
  <c r="H593" i="100" s="1"/>
  <c r="H552" i="95"/>
  <c r="H582" i="95"/>
  <c r="H552" i="98"/>
  <c r="H582" i="98"/>
  <c r="H552" i="97"/>
  <c r="H442" i="100"/>
  <c r="H441" i="100" s="1"/>
  <c r="H589" i="100" s="1"/>
  <c r="H36" i="99"/>
  <c r="H543" i="99" s="1"/>
  <c r="H68" i="99"/>
  <c r="H545" i="99" s="1"/>
  <c r="H571" i="99"/>
  <c r="H363" i="99"/>
  <c r="H579" i="99" s="1"/>
  <c r="H452" i="99"/>
  <c r="H592" i="99" s="1"/>
  <c r="H287" i="99"/>
  <c r="H573" i="99" s="1"/>
  <c r="H319" i="99"/>
  <c r="H575" i="99" s="1"/>
  <c r="H588" i="99"/>
  <c r="H429" i="99"/>
  <c r="H541" i="99"/>
  <c r="H558" i="99"/>
  <c r="H557" i="99" s="1"/>
  <c r="H201" i="99"/>
  <c r="H89" i="99"/>
  <c r="H546" i="99" s="1"/>
  <c r="H298" i="99"/>
  <c r="H574" i="99" s="1"/>
  <c r="H112" i="99"/>
  <c r="H549" i="99" s="1"/>
  <c r="H133" i="99"/>
  <c r="H550" i="99" s="1"/>
  <c r="H154" i="99"/>
  <c r="H224" i="99"/>
  <c r="H340" i="99"/>
  <c r="H576" i="99" s="1"/>
  <c r="H47" i="99"/>
  <c r="H544" i="99" s="1"/>
  <c r="H384" i="99"/>
  <c r="H580" i="99" s="1"/>
  <c r="H476" i="99"/>
  <c r="H597" i="99"/>
  <c r="H596" i="99" s="1"/>
  <c r="H593" i="99" s="1"/>
  <c r="Q27" i="76" s="1"/>
  <c r="H582" i="97"/>
  <c r="H464" i="99"/>
  <c r="H408" i="99"/>
  <c r="H407" i="99" s="1"/>
  <c r="H68" i="98"/>
  <c r="H545" i="98" s="1"/>
  <c r="H133" i="98"/>
  <c r="H550" i="98" s="1"/>
  <c r="H319" i="98"/>
  <c r="H575" i="98" s="1"/>
  <c r="H476" i="98"/>
  <c r="H597" i="98"/>
  <c r="H596" i="98" s="1"/>
  <c r="H593" i="98" s="1"/>
  <c r="H406" i="98"/>
  <c r="AL15" i="108" s="1"/>
  <c r="H586" i="98"/>
  <c r="H585" i="98" s="1"/>
  <c r="H201" i="98"/>
  <c r="H558" i="98"/>
  <c r="H557" i="98" s="1"/>
  <c r="H237" i="98"/>
  <c r="H287" i="98"/>
  <c r="H573" i="98" s="1"/>
  <c r="H47" i="98"/>
  <c r="H544" i="98" s="1"/>
  <c r="H298" i="98"/>
  <c r="H574" i="98" s="1"/>
  <c r="H154" i="98"/>
  <c r="H541" i="98"/>
  <c r="H224" i="98"/>
  <c r="H588" i="98"/>
  <c r="H429" i="98"/>
  <c r="H571" i="98"/>
  <c r="H92" i="98"/>
  <c r="H95" i="98"/>
  <c r="H98" i="98"/>
  <c r="H101" i="98"/>
  <c r="H104" i="98"/>
  <c r="H464" i="98"/>
  <c r="H463" i="98" s="1"/>
  <c r="H442" i="98"/>
  <c r="H441" i="98" s="1"/>
  <c r="H589" i="98" s="1"/>
  <c r="H542" i="93"/>
  <c r="H552" i="96"/>
  <c r="H582" i="96"/>
  <c r="H89" i="97"/>
  <c r="H546" i="97" s="1"/>
  <c r="H133" i="97"/>
  <c r="H550" i="97" s="1"/>
  <c r="H571" i="97"/>
  <c r="H406" i="97"/>
  <c r="H586" i="97"/>
  <c r="H585" i="97" s="1"/>
  <c r="H441" i="97"/>
  <c r="H589" i="97" s="1"/>
  <c r="H476" i="97"/>
  <c r="H597" i="97"/>
  <c r="H596" i="97" s="1"/>
  <c r="H593" i="97" s="1"/>
  <c r="H287" i="97"/>
  <c r="H573" i="97" s="1"/>
  <c r="H541" i="97"/>
  <c r="H201" i="97"/>
  <c r="H154" i="97" s="1"/>
  <c r="H558" i="97"/>
  <c r="H557" i="97" s="1"/>
  <c r="H237" i="97"/>
  <c r="H384" i="97"/>
  <c r="H580" i="97" s="1"/>
  <c r="H588" i="97"/>
  <c r="H429" i="97"/>
  <c r="H36" i="97"/>
  <c r="H543" i="97" s="1"/>
  <c r="H68" i="97"/>
  <c r="H545" i="97" s="1"/>
  <c r="H298" i="97"/>
  <c r="H574" i="97" s="1"/>
  <c r="H340" i="97"/>
  <c r="H576" i="97" s="1"/>
  <c r="H47" i="97"/>
  <c r="H544" i="97" s="1"/>
  <c r="H112" i="97"/>
  <c r="H549" i="97" s="1"/>
  <c r="H224" i="97"/>
  <c r="H319" i="97"/>
  <c r="H575" i="97" s="1"/>
  <c r="H464" i="97"/>
  <c r="H463" i="97" s="1"/>
  <c r="H571" i="96"/>
  <c r="H558" i="96"/>
  <c r="H557" i="96" s="1"/>
  <c r="H201" i="96"/>
  <c r="H237" i="96"/>
  <c r="H224" i="96" s="1"/>
  <c r="H588" i="96"/>
  <c r="H429" i="96"/>
  <c r="H319" i="96"/>
  <c r="H575" i="96" s="1"/>
  <c r="H89" i="96"/>
  <c r="H546" i="96" s="1"/>
  <c r="H298" i="96"/>
  <c r="H574" i="96" s="1"/>
  <c r="H287" i="96"/>
  <c r="H573" i="96" s="1"/>
  <c r="H133" i="96"/>
  <c r="H550" i="96" s="1"/>
  <c r="H154" i="96"/>
  <c r="H340" i="96"/>
  <c r="H576" i="96" s="1"/>
  <c r="H47" i="96"/>
  <c r="H544" i="96" s="1"/>
  <c r="H112" i="96"/>
  <c r="H549" i="96" s="1"/>
  <c r="H384" i="96"/>
  <c r="H580" i="96" s="1"/>
  <c r="H476" i="96"/>
  <c r="H597" i="96"/>
  <c r="H596" i="96" s="1"/>
  <c r="H593" i="96" s="1"/>
  <c r="H464" i="96"/>
  <c r="H463" i="96" s="1"/>
  <c r="H541" i="96"/>
  <c r="H408" i="96"/>
  <c r="H407" i="96" s="1"/>
  <c r="H541" i="95"/>
  <c r="H68" i="95"/>
  <c r="H545" i="95" s="1"/>
  <c r="H47" i="95"/>
  <c r="H544" i="95" s="1"/>
  <c r="H112" i="95"/>
  <c r="H549" i="95" s="1"/>
  <c r="H319" i="95"/>
  <c r="H575" i="95" s="1"/>
  <c r="H588" i="95"/>
  <c r="H562" i="95"/>
  <c r="H558" i="95"/>
  <c r="H557" i="95" s="1"/>
  <c r="H201" i="95"/>
  <c r="H154" i="95" s="1"/>
  <c r="H571" i="95"/>
  <c r="H298" i="95"/>
  <c r="H574" i="95" s="1"/>
  <c r="H36" i="95"/>
  <c r="H543" i="95" s="1"/>
  <c r="H340" i="95"/>
  <c r="H576" i="95" s="1"/>
  <c r="H363" i="95"/>
  <c r="H579" i="95" s="1"/>
  <c r="H476" i="95"/>
  <c r="H463" i="95" s="1"/>
  <c r="H597" i="95"/>
  <c r="H596" i="95" s="1"/>
  <c r="H593" i="95" s="1"/>
  <c r="H546" i="94"/>
  <c r="H576" i="94"/>
  <c r="H91" i="95"/>
  <c r="H94" i="95"/>
  <c r="H97" i="95"/>
  <c r="H103" i="95"/>
  <c r="H106" i="95"/>
  <c r="H572" i="93"/>
  <c r="H442" i="95"/>
  <c r="H441" i="95" s="1"/>
  <c r="H589" i="95" s="1"/>
  <c r="H408" i="95"/>
  <c r="H407" i="95" s="1"/>
  <c r="H66" i="94"/>
  <c r="H539" i="94" s="1"/>
  <c r="H281" i="94"/>
  <c r="H567" i="94" s="1"/>
  <c r="H334" i="94"/>
  <c r="H570" i="94" s="1"/>
  <c r="H357" i="94"/>
  <c r="H573" i="94" s="1"/>
  <c r="H556" i="94"/>
  <c r="H313" i="94"/>
  <c r="H569" i="94" s="1"/>
  <c r="H535" i="94"/>
  <c r="H36" i="94"/>
  <c r="H537" i="94" s="1"/>
  <c r="H108" i="94"/>
  <c r="H543" i="94" s="1"/>
  <c r="H552" i="94"/>
  <c r="H551" i="94" s="1"/>
  <c r="H195" i="94"/>
  <c r="H148" i="94" s="1"/>
  <c r="H565" i="94"/>
  <c r="H128" i="94"/>
  <c r="H544" i="94" s="1"/>
  <c r="H292" i="94"/>
  <c r="H568" i="94" s="1"/>
  <c r="H542" i="91"/>
  <c r="H572" i="91"/>
  <c r="H97" i="94"/>
  <c r="H100" i="94"/>
  <c r="H436" i="94"/>
  <c r="H435" i="94" s="1"/>
  <c r="H583" i="94" s="1"/>
  <c r="G447" i="94"/>
  <c r="H458" i="94"/>
  <c r="H402" i="94"/>
  <c r="H401" i="94" s="1"/>
  <c r="H154" i="93"/>
  <c r="H36" i="93"/>
  <c r="H533" i="93" s="1"/>
  <c r="H561" i="93"/>
  <c r="H340" i="93"/>
  <c r="H566" i="93" s="1"/>
  <c r="H363" i="93"/>
  <c r="H569" i="93" s="1"/>
  <c r="H578" i="93"/>
  <c r="H224" i="93"/>
  <c r="H287" i="93"/>
  <c r="H563" i="93" s="1"/>
  <c r="H319" i="93"/>
  <c r="H565" i="93" s="1"/>
  <c r="H548" i="93"/>
  <c r="H547" i="93" s="1"/>
  <c r="H201" i="93"/>
  <c r="H531" i="93"/>
  <c r="H47" i="93"/>
  <c r="H534" i="93" s="1"/>
  <c r="H384" i="93"/>
  <c r="H570" i="93" s="1"/>
  <c r="H68" i="93"/>
  <c r="H535" i="93" s="1"/>
  <c r="H298" i="93"/>
  <c r="H564" i="93" s="1"/>
  <c r="H587" i="93"/>
  <c r="H586" i="93" s="1"/>
  <c r="H583" i="93" s="1"/>
  <c r="H476" i="93"/>
  <c r="H463" i="93" s="1"/>
  <c r="F145" i="93"/>
  <c r="H145" i="93" s="1"/>
  <c r="H133" i="93" s="1"/>
  <c r="H540" i="93" s="1"/>
  <c r="H27" i="93"/>
  <c r="H25" i="93" s="1"/>
  <c r="F124" i="93"/>
  <c r="H124" i="93" s="1"/>
  <c r="H112" i="93" s="1"/>
  <c r="H539" i="93" s="1"/>
  <c r="H408" i="93"/>
  <c r="H407" i="93" s="1"/>
  <c r="H453" i="93"/>
  <c r="H452" i="93" s="1"/>
  <c r="H582" i="93" s="1"/>
  <c r="F80" i="93"/>
  <c r="H80" i="93" s="1"/>
  <c r="F101" i="93"/>
  <c r="H101" i="93" s="1"/>
  <c r="H89" i="93" s="1"/>
  <c r="H536" i="93" s="1"/>
  <c r="H297" i="93"/>
  <c r="H532" i="92"/>
  <c r="H68" i="92"/>
  <c r="H309" i="92"/>
  <c r="H385" i="92"/>
  <c r="H406" i="92"/>
  <c r="H430" i="92"/>
  <c r="H429" i="92" s="1"/>
  <c r="H452" i="92"/>
  <c r="H36" i="92"/>
  <c r="H534" i="92" s="1"/>
  <c r="H89" i="92"/>
  <c r="H201" i="92"/>
  <c r="H154" i="92" s="1"/>
  <c r="H552" i="92"/>
  <c r="H112" i="92"/>
  <c r="H286" i="92"/>
  <c r="H562" i="92"/>
  <c r="H341" i="92"/>
  <c r="H47" i="92"/>
  <c r="H535" i="92" s="1"/>
  <c r="H133" i="92"/>
  <c r="H541" i="92" s="1"/>
  <c r="H362" i="92"/>
  <c r="H464" i="92"/>
  <c r="H547" i="92"/>
  <c r="H546" i="92" s="1"/>
  <c r="H574" i="92"/>
  <c r="H580" i="92"/>
  <c r="H586" i="92"/>
  <c r="H585" i="92" s="1"/>
  <c r="H536" i="92"/>
  <c r="H581" i="92"/>
  <c r="H272" i="92"/>
  <c r="H271" i="92" s="1"/>
  <c r="H555" i="92" s="1"/>
  <c r="H537" i="92"/>
  <c r="H549" i="92"/>
  <c r="H564" i="92"/>
  <c r="H570" i="92"/>
  <c r="H582" i="92"/>
  <c r="H588" i="92"/>
  <c r="H580" i="89"/>
  <c r="H487" i="92"/>
  <c r="H486" i="92" s="1"/>
  <c r="H544" i="92"/>
  <c r="H550" i="92"/>
  <c r="H565" i="92"/>
  <c r="H571" i="92"/>
  <c r="H577" i="92"/>
  <c r="H576" i="92" s="1"/>
  <c r="H583" i="92"/>
  <c r="H589" i="92"/>
  <c r="H563" i="92"/>
  <c r="H545" i="92"/>
  <c r="H551" i="92"/>
  <c r="H566" i="92"/>
  <c r="H575" i="92"/>
  <c r="H540" i="92"/>
  <c r="H567" i="92"/>
  <c r="H68" i="91"/>
  <c r="H535" i="91" s="1"/>
  <c r="H133" i="91"/>
  <c r="H540" i="91" s="1"/>
  <c r="H224" i="91"/>
  <c r="H561" i="91"/>
  <c r="H319" i="91"/>
  <c r="H565" i="91" s="1"/>
  <c r="H531" i="91"/>
  <c r="H587" i="91"/>
  <c r="H586" i="91" s="1"/>
  <c r="H583" i="91" s="1"/>
  <c r="H476" i="91"/>
  <c r="H463" i="91" s="1"/>
  <c r="H47" i="91"/>
  <c r="H534" i="91" s="1"/>
  <c r="H201" i="91"/>
  <c r="H154" i="91" s="1"/>
  <c r="H548" i="91"/>
  <c r="H547" i="91" s="1"/>
  <c r="H340" i="91"/>
  <c r="H566" i="91" s="1"/>
  <c r="H384" i="91"/>
  <c r="H570" i="91" s="1"/>
  <c r="H576" i="91"/>
  <c r="H575" i="91" s="1"/>
  <c r="H406" i="91"/>
  <c r="H89" i="91"/>
  <c r="H536" i="91" s="1"/>
  <c r="H112" i="91"/>
  <c r="H539" i="91" s="1"/>
  <c r="H298" i="91"/>
  <c r="H564" i="91" s="1"/>
  <c r="H542" i="89"/>
  <c r="H442" i="91"/>
  <c r="H441" i="91" s="1"/>
  <c r="H579" i="91" s="1"/>
  <c r="H577" i="91" s="1"/>
  <c r="H542" i="111"/>
  <c r="H579" i="111"/>
  <c r="H384" i="89"/>
  <c r="H578" i="89" s="1"/>
  <c r="H47" i="89"/>
  <c r="H534" i="89" s="1"/>
  <c r="H363" i="89"/>
  <c r="H577" i="89" s="1"/>
  <c r="H406" i="89"/>
  <c r="H584" i="89"/>
  <c r="H583" i="89" s="1"/>
  <c r="H201" i="89"/>
  <c r="H154" i="89" s="1"/>
  <c r="H548" i="89"/>
  <c r="H547" i="89" s="1"/>
  <c r="H237" i="89"/>
  <c r="H287" i="89"/>
  <c r="H571" i="89" s="1"/>
  <c r="H586" i="89"/>
  <c r="H585" i="89" s="1"/>
  <c r="H429" i="89"/>
  <c r="H595" i="89"/>
  <c r="H594" i="89" s="1"/>
  <c r="H591" i="89" s="1"/>
  <c r="Q16" i="76" s="1"/>
  <c r="H476" i="89"/>
  <c r="H531" i="89"/>
  <c r="H89" i="89"/>
  <c r="H536" i="89" s="1"/>
  <c r="H36" i="89"/>
  <c r="H533" i="89" s="1"/>
  <c r="H112" i="89"/>
  <c r="H539" i="89" s="1"/>
  <c r="H224" i="89"/>
  <c r="H318" i="89"/>
  <c r="H298" i="89" s="1"/>
  <c r="H572" i="89" s="1"/>
  <c r="H68" i="89"/>
  <c r="H535" i="89" s="1"/>
  <c r="H133" i="89"/>
  <c r="H540" i="89" s="1"/>
  <c r="H569" i="89"/>
  <c r="H464" i="89"/>
  <c r="H548" i="111"/>
  <c r="H201" i="111"/>
  <c r="H154" i="111" s="1"/>
  <c r="H318" i="111"/>
  <c r="H298" i="111" s="1"/>
  <c r="H571" i="111" s="1"/>
  <c r="H441" i="111"/>
  <c r="H586" i="111" s="1"/>
  <c r="H531" i="111"/>
  <c r="H112" i="111"/>
  <c r="H539" i="111" s="1"/>
  <c r="H133" i="111"/>
  <c r="H540" i="111" s="1"/>
  <c r="H340" i="111"/>
  <c r="H573" i="111" s="1"/>
  <c r="H363" i="111"/>
  <c r="H576" i="111" s="1"/>
  <c r="H585" i="111"/>
  <c r="H68" i="111"/>
  <c r="H535" i="111" s="1"/>
  <c r="H224" i="111"/>
  <c r="H319" i="111"/>
  <c r="H572" i="111" s="1"/>
  <c r="H568" i="111"/>
  <c r="H36" i="111"/>
  <c r="H533" i="111" s="1"/>
  <c r="H384" i="111"/>
  <c r="H577" i="111" s="1"/>
  <c r="H452" i="111"/>
  <c r="H589" i="111" s="1"/>
  <c r="T20" i="108" s="1"/>
  <c r="G478" i="111"/>
  <c r="H408" i="111"/>
  <c r="H407" i="111" s="1"/>
  <c r="H542" i="88"/>
  <c r="H579" i="88"/>
  <c r="H94" i="111"/>
  <c r="H89" i="111" s="1"/>
  <c r="H97" i="111"/>
  <c r="H103" i="111"/>
  <c r="H106" i="111"/>
  <c r="H297" i="111"/>
  <c r="H287" i="111" s="1"/>
  <c r="H548" i="88"/>
  <c r="H201" i="88"/>
  <c r="H154" i="88" s="1"/>
  <c r="H237" i="88"/>
  <c r="H287" i="88"/>
  <c r="H570" i="88" s="1"/>
  <c r="H340" i="88"/>
  <c r="H573" i="88" s="1"/>
  <c r="H452" i="88"/>
  <c r="H589" i="88" s="1"/>
  <c r="H531" i="88"/>
  <c r="H133" i="88"/>
  <c r="H540" i="88" s="1"/>
  <c r="H494" i="88"/>
  <c r="H482" i="88"/>
  <c r="H493" i="88"/>
  <c r="H487" i="88"/>
  <c r="H481" i="88"/>
  <c r="H498" i="88"/>
  <c r="H492" i="88"/>
  <c r="H486" i="88"/>
  <c r="H480" i="88"/>
  <c r="H496" i="88"/>
  <c r="H478" i="88"/>
  <c r="H497" i="88"/>
  <c r="H491" i="88"/>
  <c r="H488" i="88" s="1"/>
  <c r="H595" i="88" s="1"/>
  <c r="H485" i="88"/>
  <c r="H484" i="88"/>
  <c r="H495" i="88"/>
  <c r="H483" i="88"/>
  <c r="H224" i="88"/>
  <c r="H568" i="88"/>
  <c r="H36" i="88"/>
  <c r="H533" i="88" s="1"/>
  <c r="H112" i="88"/>
  <c r="H539" i="88" s="1"/>
  <c r="H319" i="88"/>
  <c r="H572" i="88" s="1"/>
  <c r="H363" i="88"/>
  <c r="H576" i="88" s="1"/>
  <c r="H585" i="88"/>
  <c r="H429" i="88"/>
  <c r="H68" i="88"/>
  <c r="H535" i="88" s="1"/>
  <c r="H384" i="88"/>
  <c r="H577" i="88" s="1"/>
  <c r="H90" i="88"/>
  <c r="H93" i="88"/>
  <c r="H96" i="88"/>
  <c r="H99" i="88"/>
  <c r="H102" i="88"/>
  <c r="H105" i="88"/>
  <c r="H408" i="88"/>
  <c r="H407" i="88" s="1"/>
  <c r="H579" i="87"/>
  <c r="H568" i="87"/>
  <c r="H112" i="87"/>
  <c r="H539" i="87" s="1"/>
  <c r="H319" i="87"/>
  <c r="H572" i="87" s="1"/>
  <c r="H585" i="87"/>
  <c r="H68" i="87"/>
  <c r="H535" i="87" s="1"/>
  <c r="H133" i="87"/>
  <c r="H540" i="87" s="1"/>
  <c r="H298" i="87"/>
  <c r="H571" i="87" s="1"/>
  <c r="H363" i="87"/>
  <c r="H576" i="87" s="1"/>
  <c r="H154" i="87"/>
  <c r="H465" i="87"/>
  <c r="H592" i="87" s="1"/>
  <c r="H591" i="87" s="1"/>
  <c r="H482" i="87"/>
  <c r="H483" i="87"/>
  <c r="H572" i="86"/>
  <c r="H478" i="87"/>
  <c r="H484" i="87"/>
  <c r="H485" i="87"/>
  <c r="H297" i="87"/>
  <c r="H287" i="87" s="1"/>
  <c r="H442" i="87"/>
  <c r="H441" i="87" s="1"/>
  <c r="H586" i="87" s="1"/>
  <c r="H480" i="87"/>
  <c r="H486" i="87"/>
  <c r="H481" i="87"/>
  <c r="H112" i="86"/>
  <c r="H539" i="86" s="1"/>
  <c r="H54" i="86"/>
  <c r="H63" i="86"/>
  <c r="H73" i="86"/>
  <c r="H82" i="86"/>
  <c r="H89" i="86"/>
  <c r="H536" i="86" s="1"/>
  <c r="H531" i="86"/>
  <c r="H51" i="86"/>
  <c r="H60" i="86"/>
  <c r="H70" i="86"/>
  <c r="H68" i="86" s="1"/>
  <c r="H535" i="86" s="1"/>
  <c r="H79" i="86"/>
  <c r="H213" i="86"/>
  <c r="H201" i="86" s="1"/>
  <c r="H154" i="86" s="1"/>
  <c r="H297" i="86"/>
  <c r="H287" i="86" s="1"/>
  <c r="H576" i="86"/>
  <c r="H575" i="86" s="1"/>
  <c r="H406" i="86"/>
  <c r="H318" i="86"/>
  <c r="H36" i="86"/>
  <c r="H533" i="86" s="1"/>
  <c r="H304" i="86"/>
  <c r="H298" i="86" s="1"/>
  <c r="H564" i="86" s="1"/>
  <c r="H315" i="86"/>
  <c r="H363" i="86"/>
  <c r="H569" i="86" s="1"/>
  <c r="H319" i="86"/>
  <c r="H565" i="86" s="1"/>
  <c r="H237" i="86"/>
  <c r="H224" i="86" s="1"/>
  <c r="H578" i="86"/>
  <c r="N16" i="108" s="1"/>
  <c r="H429" i="86"/>
  <c r="H482" i="86"/>
  <c r="H483" i="86"/>
  <c r="H478" i="86"/>
  <c r="H484" i="86"/>
  <c r="H485" i="86"/>
  <c r="H580" i="110"/>
  <c r="H442" i="86"/>
  <c r="H441" i="86" s="1"/>
  <c r="H579" i="86" s="1"/>
  <c r="H480" i="86"/>
  <c r="H486" i="86"/>
  <c r="H481" i="86"/>
  <c r="H451" i="110"/>
  <c r="H450" i="110" s="1"/>
  <c r="H590" i="110" s="1"/>
  <c r="L20" i="108" s="1"/>
  <c r="G476" i="110"/>
  <c r="H544" i="110"/>
  <c r="H441" i="110"/>
  <c r="F146" i="110"/>
  <c r="H146" i="110" s="1"/>
  <c r="F123" i="110"/>
  <c r="H123" i="110" s="1"/>
  <c r="F63" i="110"/>
  <c r="H63" i="110" s="1"/>
  <c r="F58" i="110"/>
  <c r="H58" i="110" s="1"/>
  <c r="H542" i="110" s="1"/>
  <c r="F79" i="110"/>
  <c r="H79" i="110" s="1"/>
  <c r="H31" i="110"/>
  <c r="F105" i="110"/>
  <c r="H105" i="110" s="1"/>
  <c r="H285" i="110"/>
  <c r="H571" i="110" s="1"/>
  <c r="L6" i="108" s="1"/>
  <c r="H462" i="110"/>
  <c r="H15" i="110"/>
  <c r="H28" i="110"/>
  <c r="F128" i="110"/>
  <c r="H128" i="110" s="1"/>
  <c r="H317" i="110"/>
  <c r="H573" i="110" s="1"/>
  <c r="H274" i="110"/>
  <c r="H570" i="110" s="1"/>
  <c r="H26" i="110"/>
  <c r="H540" i="110" s="1"/>
  <c r="H584" i="110"/>
  <c r="H583" i="110" s="1"/>
  <c r="H404" i="110"/>
  <c r="L15" i="108" s="1"/>
  <c r="F76" i="110"/>
  <c r="H76" i="110" s="1"/>
  <c r="H543" i="110" s="1"/>
  <c r="F143" i="110"/>
  <c r="H143" i="110" s="1"/>
  <c r="H134" i="110" s="1"/>
  <c r="H548" i="110" s="1"/>
  <c r="L12" i="108" s="1"/>
  <c r="F60" i="110"/>
  <c r="H60" i="110" s="1"/>
  <c r="F102" i="110"/>
  <c r="H102" i="110" s="1"/>
  <c r="F55" i="110"/>
  <c r="H55" i="110" s="1"/>
  <c r="H211" i="110"/>
  <c r="H199" i="110" s="1"/>
  <c r="H152" i="110" s="1"/>
  <c r="H247" i="110"/>
  <c r="H235" i="110" s="1"/>
  <c r="H222" i="110" s="1"/>
  <c r="H361" i="110"/>
  <c r="H577" i="110" s="1"/>
  <c r="F81" i="110"/>
  <c r="H81" i="110" s="1"/>
  <c r="H296" i="110"/>
  <c r="H572" i="110" s="1"/>
  <c r="H586" i="110"/>
  <c r="L16" i="108" s="1"/>
  <c r="H427" i="110"/>
  <c r="F121" i="110"/>
  <c r="H121" i="110" s="1"/>
  <c r="F78" i="110"/>
  <c r="H78" i="110" s="1"/>
  <c r="F82" i="110"/>
  <c r="H82" i="110" s="1"/>
  <c r="F98" i="110"/>
  <c r="F120" i="110"/>
  <c r="H120" i="110" s="1"/>
  <c r="H113" i="110" s="1"/>
  <c r="H547" i="110" s="1"/>
  <c r="F126" i="110"/>
  <c r="H126" i="110" s="1"/>
  <c r="H440" i="110"/>
  <c r="H439" i="110" s="1"/>
  <c r="H587" i="110" s="1"/>
  <c r="H580" i="109"/>
  <c r="H199" i="109"/>
  <c r="H235" i="109"/>
  <c r="H569" i="109"/>
  <c r="H222" i="109"/>
  <c r="H317" i="109"/>
  <c r="H573" i="109" s="1"/>
  <c r="H361" i="109"/>
  <c r="H577" i="109" s="1"/>
  <c r="H539" i="109"/>
  <c r="H296" i="109"/>
  <c r="H572" i="109" s="1"/>
  <c r="H542" i="109"/>
  <c r="H152" i="109"/>
  <c r="H586" i="109"/>
  <c r="J16" i="108" s="1"/>
  <c r="H338" i="109"/>
  <c r="H574" i="109" s="1"/>
  <c r="H584" i="109"/>
  <c r="H583" i="109" s="1"/>
  <c r="H404" i="109"/>
  <c r="J15" i="108" s="1"/>
  <c r="G451" i="109"/>
  <c r="H441" i="109"/>
  <c r="F77" i="109"/>
  <c r="H77" i="109" s="1"/>
  <c r="F57" i="109"/>
  <c r="H57" i="109" s="1"/>
  <c r="F81" i="109"/>
  <c r="H81" i="109" s="1"/>
  <c r="H92" i="109"/>
  <c r="H544" i="109" s="1"/>
  <c r="F103" i="109"/>
  <c r="H103" i="109" s="1"/>
  <c r="H107" i="109"/>
  <c r="F122" i="109"/>
  <c r="H122" i="109" s="1"/>
  <c r="F125" i="109"/>
  <c r="H125" i="109" s="1"/>
  <c r="H463" i="109"/>
  <c r="H593" i="109" s="1"/>
  <c r="F143" i="109"/>
  <c r="H143" i="109" s="1"/>
  <c r="H134" i="109" s="1"/>
  <c r="H548" i="109" s="1"/>
  <c r="H28" i="109"/>
  <c r="H26" i="109" s="1"/>
  <c r="F83" i="109"/>
  <c r="H83" i="109" s="1"/>
  <c r="F99" i="109"/>
  <c r="F102" i="109"/>
  <c r="H102" i="109" s="1"/>
  <c r="F121" i="109"/>
  <c r="H121" i="109" s="1"/>
  <c r="H113" i="109" s="1"/>
  <c r="H547" i="109" s="1"/>
  <c r="F127" i="109"/>
  <c r="H127" i="109" s="1"/>
  <c r="F56" i="109"/>
  <c r="H56" i="109" s="1"/>
  <c r="F60" i="109"/>
  <c r="H60" i="109" s="1"/>
  <c r="H29" i="109"/>
  <c r="F78" i="109"/>
  <c r="H78" i="109" s="1"/>
  <c r="H543" i="109" s="1"/>
  <c r="F82" i="109"/>
  <c r="H82" i="109" s="1"/>
  <c r="F104" i="109"/>
  <c r="H104" i="109" s="1"/>
  <c r="F123" i="109"/>
  <c r="H123" i="109" s="1"/>
  <c r="F126" i="109"/>
  <c r="H126" i="109" s="1"/>
  <c r="H440" i="109"/>
  <c r="H439" i="109" s="1"/>
  <c r="H587" i="109" s="1"/>
  <c r="H583" i="85"/>
  <c r="H37" i="85"/>
  <c r="H544" i="85" s="1"/>
  <c r="H299" i="85"/>
  <c r="H575" i="85" s="1"/>
  <c r="H385" i="85"/>
  <c r="H581" i="85" s="1"/>
  <c r="H572" i="85"/>
  <c r="H407" i="85"/>
  <c r="H587" i="85"/>
  <c r="H586" i="85" s="1"/>
  <c r="H69" i="85"/>
  <c r="H546" i="85" s="1"/>
  <c r="H113" i="85"/>
  <c r="H550" i="85" s="1"/>
  <c r="H134" i="85"/>
  <c r="H551" i="85" s="1"/>
  <c r="H589" i="85"/>
  <c r="H442" i="85"/>
  <c r="H590" i="85" s="1"/>
  <c r="H542" i="85"/>
  <c r="H288" i="85"/>
  <c r="H574" i="85" s="1"/>
  <c r="H48" i="85"/>
  <c r="H545" i="85" s="1"/>
  <c r="H320" i="85"/>
  <c r="H576" i="85" s="1"/>
  <c r="H488" i="85"/>
  <c r="H482" i="85"/>
  <c r="H484" i="85"/>
  <c r="H487" i="85"/>
  <c r="H481" i="85"/>
  <c r="H486" i="85"/>
  <c r="H485" i="85"/>
  <c r="H479" i="85"/>
  <c r="H478" i="85" s="1"/>
  <c r="H483" i="85"/>
  <c r="H466" i="85"/>
  <c r="H596" i="85" s="1"/>
  <c r="H21" i="108" s="1"/>
  <c r="H582" i="84"/>
  <c r="H589" i="80"/>
  <c r="H406" i="84"/>
  <c r="H586" i="84"/>
  <c r="H585" i="84" s="1"/>
  <c r="H47" i="84"/>
  <c r="H544" i="84" s="1"/>
  <c r="H541" i="84"/>
  <c r="H298" i="84"/>
  <c r="H574" i="84" s="1"/>
  <c r="H384" i="84"/>
  <c r="H580" i="84" s="1"/>
  <c r="H89" i="84"/>
  <c r="H546" i="84" s="1"/>
  <c r="H133" i="84"/>
  <c r="H550" i="84" s="1"/>
  <c r="H36" i="84"/>
  <c r="H543" i="84" s="1"/>
  <c r="H112" i="84"/>
  <c r="H549" i="84" s="1"/>
  <c r="H340" i="84"/>
  <c r="H576" i="84" s="1"/>
  <c r="H363" i="84"/>
  <c r="H579" i="84" s="1"/>
  <c r="H441" i="84"/>
  <c r="H589" i="84" s="1"/>
  <c r="H571" i="84"/>
  <c r="H287" i="84"/>
  <c r="H573" i="84" s="1"/>
  <c r="H319" i="84"/>
  <c r="H575" i="84" s="1"/>
  <c r="H154" i="84"/>
  <c r="H224" i="84"/>
  <c r="H588" i="84"/>
  <c r="H429" i="84"/>
  <c r="H465" i="84"/>
  <c r="H595" i="84" s="1"/>
  <c r="H594" i="84" s="1"/>
  <c r="G478" i="84"/>
  <c r="H572" i="83"/>
  <c r="H298" i="83"/>
  <c r="H564" i="83" s="1"/>
  <c r="H561" i="83"/>
  <c r="H87" i="83"/>
  <c r="H68" i="83" s="1"/>
  <c r="H535" i="83" s="1"/>
  <c r="H114" i="83"/>
  <c r="H112" i="83" s="1"/>
  <c r="H123" i="83"/>
  <c r="H132" i="83"/>
  <c r="H190" i="83"/>
  <c r="H226" i="83"/>
  <c r="H225" i="83" s="1"/>
  <c r="H322" i="83"/>
  <c r="H319" i="83" s="1"/>
  <c r="H565" i="83" s="1"/>
  <c r="H333" i="83"/>
  <c r="H340" i="83"/>
  <c r="H566" i="83" s="1"/>
  <c r="H531" i="83"/>
  <c r="H578" i="83"/>
  <c r="H464" i="83"/>
  <c r="H136" i="83"/>
  <c r="H133" i="83" s="1"/>
  <c r="H540" i="83" s="1"/>
  <c r="H145" i="83"/>
  <c r="H249" i="83"/>
  <c r="H366" i="83"/>
  <c r="H363" i="83" s="1"/>
  <c r="H569" i="83" s="1"/>
  <c r="H375" i="83"/>
  <c r="H384" i="83"/>
  <c r="H570" i="83" s="1"/>
  <c r="H407" i="83"/>
  <c r="D15" i="108" s="1"/>
  <c r="H452" i="83"/>
  <c r="H582" i="83" s="1"/>
  <c r="H47" i="83"/>
  <c r="H534" i="83" s="1"/>
  <c r="H25" i="83"/>
  <c r="H532" i="83" s="1"/>
  <c r="H201" i="83"/>
  <c r="H154" i="83" s="1"/>
  <c r="H237" i="83"/>
  <c r="H287" i="83"/>
  <c r="H563" i="83" s="1"/>
  <c r="H142" i="83"/>
  <c r="H151" i="83"/>
  <c r="H276" i="83"/>
  <c r="H562" i="83" s="1"/>
  <c r="H372" i="83"/>
  <c r="H381" i="83"/>
  <c r="H478" i="83"/>
  <c r="H484" i="83"/>
  <c r="H485" i="83"/>
  <c r="H483" i="83"/>
  <c r="H480" i="83"/>
  <c r="H486" i="83"/>
  <c r="H481" i="83"/>
  <c r="H593" i="80"/>
  <c r="H592" i="80" s="1"/>
  <c r="H413" i="80"/>
  <c r="H459" i="80"/>
  <c r="H599" i="80" s="1"/>
  <c r="H233" i="80"/>
  <c r="H232" i="80" s="1"/>
  <c r="H326" i="80"/>
  <c r="H582" i="80" s="1"/>
  <c r="H370" i="80"/>
  <c r="H586" i="80" s="1"/>
  <c r="H391" i="80"/>
  <c r="H587" i="80" s="1"/>
  <c r="H294" i="80"/>
  <c r="H580" i="80" s="1"/>
  <c r="H43" i="80"/>
  <c r="H550" i="80" s="1"/>
  <c r="H578" i="80"/>
  <c r="H305" i="80"/>
  <c r="H581" i="80" s="1"/>
  <c r="H595" i="80"/>
  <c r="H119" i="80"/>
  <c r="H556" i="80" s="1"/>
  <c r="H75" i="80"/>
  <c r="H552" i="80" s="1"/>
  <c r="H161" i="80"/>
  <c r="H21" i="80"/>
  <c r="H140" i="80"/>
  <c r="H557" i="80" s="1"/>
  <c r="H99" i="80"/>
  <c r="H102" i="80"/>
  <c r="H105" i="80"/>
  <c r="H108" i="80"/>
  <c r="H111" i="80"/>
  <c r="H114" i="80"/>
  <c r="H247" i="80"/>
  <c r="H253" i="80"/>
  <c r="H472" i="80"/>
  <c r="H602" i="80" s="1"/>
  <c r="H601" i="80" s="1"/>
  <c r="H489" i="80"/>
  <c r="H490" i="80"/>
  <c r="H98" i="80"/>
  <c r="H101" i="80"/>
  <c r="H104" i="80"/>
  <c r="H107" i="80"/>
  <c r="H110" i="80"/>
  <c r="H113" i="80"/>
  <c r="H249" i="80"/>
  <c r="H255" i="80"/>
  <c r="H485" i="80"/>
  <c r="H491" i="80"/>
  <c r="H492" i="80"/>
  <c r="H250" i="80"/>
  <c r="H251" i="80"/>
  <c r="H487" i="80"/>
  <c r="H493" i="80"/>
  <c r="H246" i="80"/>
  <c r="H252" i="80"/>
  <c r="H488" i="80"/>
  <c r="H551" i="104" l="1"/>
  <c r="L33" i="76" s="1"/>
  <c r="H13" i="105"/>
  <c r="H89" i="101"/>
  <c r="H546" i="101" s="1"/>
  <c r="H540" i="101" s="1"/>
  <c r="H13" i="100"/>
  <c r="H89" i="98"/>
  <c r="H546" i="98" s="1"/>
  <c r="H540" i="98" s="1"/>
  <c r="T7" i="108"/>
  <c r="H89" i="95"/>
  <c r="H546" i="95" s="1"/>
  <c r="H540" i="95" s="1"/>
  <c r="H258" i="94"/>
  <c r="L9" i="108"/>
  <c r="H47" i="86"/>
  <c r="H534" i="86" s="1"/>
  <c r="H530" i="86" s="1"/>
  <c r="H9" i="108"/>
  <c r="H14" i="85"/>
  <c r="J9" i="76" s="1"/>
  <c r="H13" i="84"/>
  <c r="H463" i="89"/>
  <c r="H264" i="84"/>
  <c r="H245" i="80"/>
  <c r="H244" i="80" s="1"/>
  <c r="H13" i="107"/>
  <c r="H264" i="107"/>
  <c r="H264" i="105"/>
  <c r="H541" i="93"/>
  <c r="H264" i="95"/>
  <c r="H86" i="94"/>
  <c r="H96" i="80"/>
  <c r="H553" i="80" s="1"/>
  <c r="AD16" i="76"/>
  <c r="H271" i="80"/>
  <c r="H587" i="96"/>
  <c r="H405" i="97"/>
  <c r="AJ15" i="108"/>
  <c r="H428" i="92"/>
  <c r="H427" i="92" s="1"/>
  <c r="Z15" i="108"/>
  <c r="H405" i="89"/>
  <c r="V15" i="108"/>
  <c r="H429" i="111"/>
  <c r="H429" i="83"/>
  <c r="H436" i="80"/>
  <c r="H412" i="80" s="1"/>
  <c r="H557" i="107"/>
  <c r="H551" i="107" s="1"/>
  <c r="T12" i="108"/>
  <c r="H547" i="111"/>
  <c r="H541" i="111" s="1"/>
  <c r="L15" i="76" s="1"/>
  <c r="T16" i="108"/>
  <c r="T11" i="108"/>
  <c r="T8" i="108"/>
  <c r="T4" i="108"/>
  <c r="H547" i="88"/>
  <c r="H541" i="88" s="1"/>
  <c r="L11" i="108"/>
  <c r="L8" i="108"/>
  <c r="L7" i="108"/>
  <c r="L5" i="108"/>
  <c r="J12" i="108"/>
  <c r="J21" i="108"/>
  <c r="H12" i="108"/>
  <c r="J7" i="108"/>
  <c r="J11" i="108"/>
  <c r="J9" i="108"/>
  <c r="J8" i="108"/>
  <c r="J4" i="108"/>
  <c r="H6" i="108"/>
  <c r="H4" i="108"/>
  <c r="H11" i="108"/>
  <c r="H16" i="108"/>
  <c r="H592" i="109"/>
  <c r="L9" i="76"/>
  <c r="H595" i="85"/>
  <c r="B6" i="108"/>
  <c r="H536" i="87"/>
  <c r="H530" i="87" s="1"/>
  <c r="H13" i="87"/>
  <c r="H583" i="87"/>
  <c r="H582" i="87" s="1"/>
  <c r="H406" i="87"/>
  <c r="P15" i="108" s="1"/>
  <c r="H551" i="95"/>
  <c r="H551" i="100"/>
  <c r="H587" i="104"/>
  <c r="Y10" i="76"/>
  <c r="L11" i="76"/>
  <c r="Y11" i="76" s="1"/>
  <c r="H551" i="101"/>
  <c r="H551" i="102"/>
  <c r="H551" i="97"/>
  <c r="H551" i="103"/>
  <c r="H551" i="98"/>
  <c r="H540" i="105"/>
  <c r="H570" i="105"/>
  <c r="H551" i="105"/>
  <c r="H540" i="107"/>
  <c r="H570" i="107"/>
  <c r="H562" i="107"/>
  <c r="H586" i="107"/>
  <c r="H585" i="107" s="1"/>
  <c r="H406" i="107"/>
  <c r="BB15" i="108" s="1"/>
  <c r="G478" i="107"/>
  <c r="H478" i="107" s="1"/>
  <c r="H477" i="107" s="1"/>
  <c r="H453" i="107"/>
  <c r="H452" i="107" s="1"/>
  <c r="H111" i="107"/>
  <c r="H362" i="107"/>
  <c r="H551" i="96"/>
  <c r="G478" i="105"/>
  <c r="H478" i="105" s="1"/>
  <c r="H477" i="105" s="1"/>
  <c r="H453" i="105"/>
  <c r="H452" i="105" s="1"/>
  <c r="H562" i="105"/>
  <c r="H111" i="105"/>
  <c r="H362" i="105"/>
  <c r="H586" i="105"/>
  <c r="H585" i="105" s="1"/>
  <c r="H406" i="105"/>
  <c r="AZ15" i="108" s="1"/>
  <c r="H587" i="103"/>
  <c r="H581" i="103" s="1"/>
  <c r="H586" i="104"/>
  <c r="H585" i="104" s="1"/>
  <c r="H406" i="104"/>
  <c r="H13" i="104"/>
  <c r="H540" i="102"/>
  <c r="J30" i="76" s="1"/>
  <c r="H587" i="102"/>
  <c r="H540" i="104"/>
  <c r="H570" i="104"/>
  <c r="H264" i="104"/>
  <c r="H570" i="102"/>
  <c r="H570" i="103"/>
  <c r="H264" i="103"/>
  <c r="H405" i="103"/>
  <c r="H13" i="103"/>
  <c r="H540" i="103"/>
  <c r="H586" i="102"/>
  <c r="H585" i="102" s="1"/>
  <c r="H406" i="102"/>
  <c r="H405" i="102" s="1"/>
  <c r="H463" i="102"/>
  <c r="H13" i="102"/>
  <c r="H264" i="102"/>
  <c r="H570" i="101"/>
  <c r="H264" i="101"/>
  <c r="G478" i="101"/>
  <c r="H478" i="101" s="1"/>
  <c r="H477" i="101" s="1"/>
  <c r="H453" i="101"/>
  <c r="H452" i="101" s="1"/>
  <c r="H562" i="101"/>
  <c r="H587" i="100"/>
  <c r="H581" i="100" s="1"/>
  <c r="H13" i="101"/>
  <c r="H551" i="99"/>
  <c r="L27" i="76" s="1"/>
  <c r="H429" i="100"/>
  <c r="H405" i="100" s="1"/>
  <c r="H570" i="100"/>
  <c r="H111" i="100"/>
  <c r="H264" i="100"/>
  <c r="H587" i="99"/>
  <c r="H540" i="100"/>
  <c r="H562" i="100"/>
  <c r="H587" i="98"/>
  <c r="H581" i="98" s="1"/>
  <c r="H463" i="99"/>
  <c r="H13" i="99"/>
  <c r="H545" i="94"/>
  <c r="H562" i="99"/>
  <c r="H264" i="99"/>
  <c r="H570" i="99"/>
  <c r="N27" i="76" s="1"/>
  <c r="H586" i="99"/>
  <c r="H585" i="99" s="1"/>
  <c r="H406" i="99"/>
  <c r="H540" i="99"/>
  <c r="J27" i="76" s="1"/>
  <c r="H405" i="98"/>
  <c r="H264" i="98"/>
  <c r="H587" i="97"/>
  <c r="H581" i="97" s="1"/>
  <c r="H562" i="98"/>
  <c r="H570" i="98"/>
  <c r="H13" i="98"/>
  <c r="H562" i="97"/>
  <c r="H264" i="97"/>
  <c r="H13" i="97"/>
  <c r="H570" i="97"/>
  <c r="H540" i="97"/>
  <c r="H562" i="96"/>
  <c r="H570" i="95"/>
  <c r="H586" i="96"/>
  <c r="H585" i="96" s="1"/>
  <c r="H406" i="96"/>
  <c r="H13" i="96"/>
  <c r="H540" i="96"/>
  <c r="H570" i="96"/>
  <c r="H264" i="96"/>
  <c r="H586" i="95"/>
  <c r="H585" i="95" s="1"/>
  <c r="H406" i="95"/>
  <c r="H362" i="95"/>
  <c r="H429" i="95"/>
  <c r="H587" i="95"/>
  <c r="H541" i="91"/>
  <c r="L18" i="76" s="1"/>
  <c r="H564" i="94"/>
  <c r="H13" i="95"/>
  <c r="H540" i="94"/>
  <c r="H534" i="94" s="1"/>
  <c r="H13" i="94"/>
  <c r="G472" i="94"/>
  <c r="H472" i="94" s="1"/>
  <c r="H471" i="94" s="1"/>
  <c r="H447" i="94"/>
  <c r="H446" i="94" s="1"/>
  <c r="H356" i="94"/>
  <c r="H577" i="93"/>
  <c r="H580" i="94"/>
  <c r="H579" i="94" s="1"/>
  <c r="H400" i="94"/>
  <c r="AD15" i="108" s="1"/>
  <c r="H532" i="93"/>
  <c r="H530" i="93" s="1"/>
  <c r="H13" i="93"/>
  <c r="H578" i="92"/>
  <c r="H560" i="93"/>
  <c r="H264" i="93"/>
  <c r="H406" i="93"/>
  <c r="H576" i="93"/>
  <c r="H575" i="93" s="1"/>
  <c r="H429" i="93"/>
  <c r="H541" i="89"/>
  <c r="L16" i="76" s="1"/>
  <c r="I531" i="93"/>
  <c r="H552" i="93"/>
  <c r="H579" i="89"/>
  <c r="P16" i="76" s="1"/>
  <c r="H584" i="88"/>
  <c r="H571" i="91"/>
  <c r="H548" i="92"/>
  <c r="H573" i="92"/>
  <c r="H259" i="92"/>
  <c r="H246" i="92" s="1"/>
  <c r="H553" i="92" s="1"/>
  <c r="M19" i="76" s="1"/>
  <c r="Z19" i="76" s="1"/>
  <c r="H561" i="92"/>
  <c r="N19" i="76" s="1"/>
  <c r="AA19" i="76" s="1"/>
  <c r="H587" i="92"/>
  <c r="H584" i="92" s="1"/>
  <c r="Q19" i="76" s="1"/>
  <c r="H384" i="92"/>
  <c r="H13" i="92"/>
  <c r="H543" i="92"/>
  <c r="H531" i="92"/>
  <c r="J19" i="76" s="1"/>
  <c r="H560" i="91"/>
  <c r="N18" i="76" s="1"/>
  <c r="H530" i="89"/>
  <c r="J16" i="76" s="1"/>
  <c r="H405" i="91"/>
  <c r="H264" i="91"/>
  <c r="H429" i="91"/>
  <c r="H13" i="91"/>
  <c r="H530" i="91"/>
  <c r="J18" i="76" s="1"/>
  <c r="W18" i="76" s="1"/>
  <c r="H264" i="89"/>
  <c r="H568" i="89"/>
  <c r="N16" i="76" s="1"/>
  <c r="H13" i="89"/>
  <c r="H536" i="111"/>
  <c r="H13" i="111"/>
  <c r="H570" i="111"/>
  <c r="H567" i="111" s="1"/>
  <c r="N15" i="76" s="1"/>
  <c r="H264" i="111"/>
  <c r="H406" i="111"/>
  <c r="H583" i="111"/>
  <c r="H582" i="111" s="1"/>
  <c r="H494" i="111"/>
  <c r="H482" i="111"/>
  <c r="H493" i="111"/>
  <c r="H487" i="111"/>
  <c r="H481" i="111"/>
  <c r="H498" i="111"/>
  <c r="H492" i="111"/>
  <c r="H486" i="111"/>
  <c r="H480" i="111"/>
  <c r="H496" i="111"/>
  <c r="H484" i="111"/>
  <c r="H497" i="111"/>
  <c r="H491" i="111"/>
  <c r="H485" i="111"/>
  <c r="H478" i="111"/>
  <c r="H495" i="111"/>
  <c r="H483" i="111"/>
  <c r="H584" i="111"/>
  <c r="H264" i="88"/>
  <c r="H477" i="88"/>
  <c r="H406" i="88"/>
  <c r="H583" i="88"/>
  <c r="H582" i="88" s="1"/>
  <c r="H89" i="88"/>
  <c r="H536" i="88" s="1"/>
  <c r="H567" i="88"/>
  <c r="H570" i="87"/>
  <c r="H567" i="87" s="1"/>
  <c r="H264" i="87"/>
  <c r="H429" i="87"/>
  <c r="H405" i="87" s="1"/>
  <c r="H577" i="86"/>
  <c r="H571" i="86" s="1"/>
  <c r="H111" i="87"/>
  <c r="H584" i="87"/>
  <c r="H477" i="87"/>
  <c r="H563" i="86"/>
  <c r="H560" i="86" s="1"/>
  <c r="H264" i="86"/>
  <c r="H13" i="86"/>
  <c r="H477" i="86"/>
  <c r="H405" i="86"/>
  <c r="H568" i="110"/>
  <c r="H262" i="110"/>
  <c r="N11" i="76" s="1"/>
  <c r="AA11" i="76" s="1"/>
  <c r="H14" i="110"/>
  <c r="J11" i="76" s="1"/>
  <c r="W11" i="76" s="1"/>
  <c r="H539" i="110"/>
  <c r="H485" i="110"/>
  <c r="H479" i="110"/>
  <c r="H484" i="110"/>
  <c r="H478" i="110"/>
  <c r="H483" i="110"/>
  <c r="H482" i="110"/>
  <c r="H476" i="110"/>
  <c r="H481" i="110"/>
  <c r="H480" i="110"/>
  <c r="H585" i="110"/>
  <c r="H579" i="110" s="1"/>
  <c r="H403" i="110"/>
  <c r="P11" i="76" s="1"/>
  <c r="AC11" i="76" s="1"/>
  <c r="H540" i="109"/>
  <c r="H14" i="109"/>
  <c r="J10" i="76" s="1"/>
  <c r="W10" i="76" s="1"/>
  <c r="H568" i="109"/>
  <c r="H262" i="109"/>
  <c r="N10" i="76" s="1"/>
  <c r="AA10" i="76" s="1"/>
  <c r="H451" i="109"/>
  <c r="H450" i="109" s="1"/>
  <c r="G476" i="109"/>
  <c r="H477" i="85"/>
  <c r="H464" i="85" s="1"/>
  <c r="H598" i="85"/>
  <c r="H23" i="108" s="1"/>
  <c r="H587" i="84"/>
  <c r="H581" i="84" s="1"/>
  <c r="H541" i="85"/>
  <c r="H265" i="85"/>
  <c r="N9" i="76" s="1"/>
  <c r="H112" i="85"/>
  <c r="H430" i="85"/>
  <c r="H406" i="85" s="1"/>
  <c r="P9" i="76" s="1"/>
  <c r="H540" i="84"/>
  <c r="H588" i="85"/>
  <c r="H582" i="85" s="1"/>
  <c r="H570" i="84"/>
  <c r="H571" i="85"/>
  <c r="H362" i="84"/>
  <c r="H577" i="83"/>
  <c r="H111" i="84"/>
  <c r="H487" i="84"/>
  <c r="H481" i="84"/>
  <c r="H486" i="84"/>
  <c r="H480" i="84"/>
  <c r="H485" i="84"/>
  <c r="H483" i="84"/>
  <c r="H484" i="84"/>
  <c r="H478" i="84"/>
  <c r="H482" i="84"/>
  <c r="H405" i="84"/>
  <c r="H13" i="83"/>
  <c r="H224" i="83"/>
  <c r="H560" i="83"/>
  <c r="N7" i="76" s="1"/>
  <c r="H264" i="83"/>
  <c r="H576" i="83"/>
  <c r="H575" i="83" s="1"/>
  <c r="H406" i="83"/>
  <c r="H405" i="83" s="1"/>
  <c r="H539" i="83"/>
  <c r="H530" i="83"/>
  <c r="H594" i="80"/>
  <c r="H588" i="80" s="1"/>
  <c r="H477" i="83"/>
  <c r="H484" i="80"/>
  <c r="H369" i="80"/>
  <c r="H231" i="80"/>
  <c r="H548" i="80"/>
  <c r="H20" i="80"/>
  <c r="H577" i="80"/>
  <c r="W16" i="76" l="1"/>
  <c r="W19" i="76"/>
  <c r="Z36" i="76"/>
  <c r="AC16" i="76"/>
  <c r="Y16" i="76"/>
  <c r="AA16" i="76"/>
  <c r="H581" i="96"/>
  <c r="H405" i="104"/>
  <c r="AX15" i="108"/>
  <c r="H405" i="99"/>
  <c r="AN15" i="108"/>
  <c r="H405" i="96"/>
  <c r="AH15" i="108"/>
  <c r="H405" i="95"/>
  <c r="AF15" i="108"/>
  <c r="H405" i="93"/>
  <c r="AB15" i="108"/>
  <c r="H405" i="111"/>
  <c r="T15" i="108"/>
  <c r="H405" i="88"/>
  <c r="R15" i="108"/>
  <c r="H530" i="111"/>
  <c r="J15" i="76" s="1"/>
  <c r="W15" i="76" s="1"/>
  <c r="T9" i="108"/>
  <c r="T6" i="108"/>
  <c r="H530" i="88"/>
  <c r="H538" i="110"/>
  <c r="L4" i="108"/>
  <c r="J5" i="108"/>
  <c r="H538" i="109"/>
  <c r="H597" i="85"/>
  <c r="H594" i="85" s="1"/>
  <c r="H547" i="80"/>
  <c r="B4" i="108"/>
  <c r="Y15" i="76"/>
  <c r="AA15" i="76"/>
  <c r="H578" i="87"/>
  <c r="H581" i="104"/>
  <c r="H361" i="107"/>
  <c r="H263" i="107" s="1"/>
  <c r="H578" i="107"/>
  <c r="H577" i="107" s="1"/>
  <c r="H476" i="107"/>
  <c r="H463" i="107" s="1"/>
  <c r="H597" i="107"/>
  <c r="H581" i="99"/>
  <c r="P27" i="76" s="1"/>
  <c r="H548" i="107"/>
  <c r="H110" i="107"/>
  <c r="H12" i="107" s="1"/>
  <c r="H260" i="107" s="1"/>
  <c r="H592" i="107"/>
  <c r="H429" i="107"/>
  <c r="H405" i="107" s="1"/>
  <c r="H361" i="105"/>
  <c r="H263" i="105" s="1"/>
  <c r="H578" i="105"/>
  <c r="H577" i="105" s="1"/>
  <c r="H569" i="105" s="1"/>
  <c r="H110" i="105"/>
  <c r="H12" i="105" s="1"/>
  <c r="H260" i="105" s="1"/>
  <c r="H548" i="105"/>
  <c r="H547" i="105" s="1"/>
  <c r="H539" i="105" s="1"/>
  <c r="H538" i="105" s="1"/>
  <c r="I538" i="105" s="1"/>
  <c r="H592" i="105"/>
  <c r="H587" i="105" s="1"/>
  <c r="H581" i="105" s="1"/>
  <c r="H429" i="105"/>
  <c r="H405" i="105" s="1"/>
  <c r="H476" i="105"/>
  <c r="H463" i="105" s="1"/>
  <c r="H597" i="105"/>
  <c r="H596" i="105" s="1"/>
  <c r="H593" i="105" s="1"/>
  <c r="H581" i="102"/>
  <c r="H362" i="104"/>
  <c r="H111" i="104"/>
  <c r="H362" i="103"/>
  <c r="H111" i="103"/>
  <c r="H362" i="102"/>
  <c r="H111" i="102"/>
  <c r="H111" i="101"/>
  <c r="H476" i="101"/>
  <c r="H463" i="101" s="1"/>
  <c r="H597" i="101"/>
  <c r="H596" i="101" s="1"/>
  <c r="H593" i="101" s="1"/>
  <c r="H362" i="101"/>
  <c r="H592" i="101"/>
  <c r="H587" i="101" s="1"/>
  <c r="H581" i="101" s="1"/>
  <c r="H429" i="101"/>
  <c r="H405" i="101" s="1"/>
  <c r="H362" i="100"/>
  <c r="H548" i="100"/>
  <c r="H547" i="100" s="1"/>
  <c r="H539" i="100" s="1"/>
  <c r="H538" i="100" s="1"/>
  <c r="I538" i="100" s="1"/>
  <c r="H110" i="100"/>
  <c r="H12" i="100" s="1"/>
  <c r="H260" i="100" s="1"/>
  <c r="H111" i="99"/>
  <c r="H571" i="93"/>
  <c r="H362" i="99"/>
  <c r="H111" i="98"/>
  <c r="H362" i="98"/>
  <c r="H111" i="97"/>
  <c r="H362" i="97"/>
  <c r="H111" i="96"/>
  <c r="H362" i="96"/>
  <c r="H578" i="95"/>
  <c r="H577" i="95" s="1"/>
  <c r="H569" i="95" s="1"/>
  <c r="H361" i="95"/>
  <c r="H263" i="95" s="1"/>
  <c r="H499" i="95" s="1"/>
  <c r="H581" i="95"/>
  <c r="H111" i="95"/>
  <c r="H578" i="88"/>
  <c r="H542" i="92"/>
  <c r="L19" i="76" s="1"/>
  <c r="Y19" i="76" s="1"/>
  <c r="H572" i="92"/>
  <c r="P19" i="76" s="1"/>
  <c r="H586" i="94"/>
  <c r="H581" i="94" s="1"/>
  <c r="H575" i="94" s="1"/>
  <c r="H423" i="94"/>
  <c r="H399" i="94" s="1"/>
  <c r="H470" i="94"/>
  <c r="H457" i="94" s="1"/>
  <c r="H591" i="94"/>
  <c r="H590" i="94" s="1"/>
  <c r="H587" i="94" s="1"/>
  <c r="H107" i="94"/>
  <c r="H355" i="94"/>
  <c r="H257" i="94" s="1"/>
  <c r="H572" i="94"/>
  <c r="H571" i="94" s="1"/>
  <c r="H563" i="94" s="1"/>
  <c r="H362" i="93"/>
  <c r="H111" i="93"/>
  <c r="H383" i="92"/>
  <c r="H285" i="92" s="1"/>
  <c r="H522" i="92" s="1"/>
  <c r="H569" i="92"/>
  <c r="H568" i="92" s="1"/>
  <c r="O19" i="76" s="1"/>
  <c r="H111" i="92"/>
  <c r="H362" i="91"/>
  <c r="H111" i="91"/>
  <c r="H362" i="89"/>
  <c r="H111" i="89"/>
  <c r="H362" i="111"/>
  <c r="H488" i="111"/>
  <c r="H595" i="111" s="1"/>
  <c r="T24" i="108" s="1"/>
  <c r="H578" i="111"/>
  <c r="P15" i="76" s="1"/>
  <c r="H477" i="111"/>
  <c r="H111" i="111"/>
  <c r="H13" i="88"/>
  <c r="H476" i="88"/>
  <c r="H463" i="88" s="1"/>
  <c r="H594" i="88"/>
  <c r="H362" i="88"/>
  <c r="H110" i="87"/>
  <c r="H12" i="87" s="1"/>
  <c r="H260" i="87" s="1"/>
  <c r="H538" i="87"/>
  <c r="H537" i="87" s="1"/>
  <c r="H529" i="87" s="1"/>
  <c r="H528" i="87" s="1"/>
  <c r="H362" i="87"/>
  <c r="H476" i="87"/>
  <c r="H463" i="87" s="1"/>
  <c r="H594" i="87"/>
  <c r="H593" i="87" s="1"/>
  <c r="H590" i="87" s="1"/>
  <c r="H476" i="86"/>
  <c r="H463" i="86" s="1"/>
  <c r="H587" i="86"/>
  <c r="H586" i="86" s="1"/>
  <c r="H583" i="86" s="1"/>
  <c r="H111" i="86"/>
  <c r="H362" i="86"/>
  <c r="H112" i="110"/>
  <c r="H360" i="110"/>
  <c r="H475" i="110"/>
  <c r="H360" i="109"/>
  <c r="H485" i="109"/>
  <c r="H479" i="109"/>
  <c r="H484" i="109"/>
  <c r="H478" i="109"/>
  <c r="H481" i="109"/>
  <c r="H483" i="109"/>
  <c r="H482" i="109"/>
  <c r="H476" i="109"/>
  <c r="H480" i="109"/>
  <c r="H590" i="109"/>
  <c r="H427" i="109"/>
  <c r="H403" i="109" s="1"/>
  <c r="AC10" i="76" s="1"/>
  <c r="H112" i="109"/>
  <c r="H571" i="83"/>
  <c r="P7" i="76" s="1"/>
  <c r="H549" i="85"/>
  <c r="H111" i="85"/>
  <c r="H363" i="85"/>
  <c r="H361" i="84"/>
  <c r="H263" i="84" s="1"/>
  <c r="H578" i="84"/>
  <c r="H577" i="84" s="1"/>
  <c r="H569" i="84" s="1"/>
  <c r="H477" i="84"/>
  <c r="H110" i="84"/>
  <c r="H12" i="84" s="1"/>
  <c r="H260" i="84" s="1"/>
  <c r="H548" i="84"/>
  <c r="H547" i="84" s="1"/>
  <c r="H539" i="84" s="1"/>
  <c r="H538" i="84" s="1"/>
  <c r="H362" i="83"/>
  <c r="H476" i="83"/>
  <c r="H463" i="83" s="1"/>
  <c r="H587" i="83"/>
  <c r="H586" i="83" s="1"/>
  <c r="H583" i="83" s="1"/>
  <c r="Q7" i="76" s="1"/>
  <c r="H111" i="83"/>
  <c r="H483" i="80"/>
  <c r="H470" i="80" s="1"/>
  <c r="H604" i="80"/>
  <c r="H603" i="80" s="1"/>
  <c r="H600" i="80" s="1"/>
  <c r="H585" i="80"/>
  <c r="H584" i="80" s="1"/>
  <c r="H576" i="80" s="1"/>
  <c r="H368" i="80"/>
  <c r="H270" i="80" s="1"/>
  <c r="H118" i="80"/>
  <c r="H13" i="85" l="1"/>
  <c r="H261" i="85" s="1"/>
  <c r="K9" i="76"/>
  <c r="I538" i="84"/>
  <c r="H560" i="92"/>
  <c r="H559" i="92" s="1"/>
  <c r="I559" i="92" s="1"/>
  <c r="H506" i="80"/>
  <c r="H493" i="94"/>
  <c r="H596" i="107"/>
  <c r="H593" i="107" s="1"/>
  <c r="H587" i="107"/>
  <c r="H581" i="107" s="1"/>
  <c r="H547" i="107"/>
  <c r="H539" i="107" s="1"/>
  <c r="H538" i="107" s="1"/>
  <c r="I538" i="107" s="1"/>
  <c r="H593" i="88"/>
  <c r="H590" i="88" s="1"/>
  <c r="J20" i="108"/>
  <c r="H585" i="109"/>
  <c r="H579" i="109" s="1"/>
  <c r="H548" i="85"/>
  <c r="H540" i="85" s="1"/>
  <c r="H539" i="85" s="1"/>
  <c r="H569" i="107"/>
  <c r="AC15" i="76"/>
  <c r="I528" i="87"/>
  <c r="H568" i="95"/>
  <c r="I568" i="95" s="1"/>
  <c r="H499" i="107"/>
  <c r="H500" i="107" s="1"/>
  <c r="H568" i="105"/>
  <c r="H499" i="105"/>
  <c r="H500" i="105" s="1"/>
  <c r="H361" i="104"/>
  <c r="H263" i="104" s="1"/>
  <c r="H499" i="104" s="1"/>
  <c r="H578" i="104"/>
  <c r="H577" i="104" s="1"/>
  <c r="H569" i="104" s="1"/>
  <c r="H568" i="104" s="1"/>
  <c r="H110" i="104"/>
  <c r="H12" i="104" s="1"/>
  <c r="H260" i="104" s="1"/>
  <c r="H548" i="104"/>
  <c r="H547" i="104" s="1"/>
  <c r="H539" i="104" s="1"/>
  <c r="H538" i="104" s="1"/>
  <c r="H548" i="103"/>
  <c r="H547" i="103" s="1"/>
  <c r="H539" i="103" s="1"/>
  <c r="H538" i="103" s="1"/>
  <c r="H110" i="103"/>
  <c r="H12" i="103" s="1"/>
  <c r="H260" i="103" s="1"/>
  <c r="H578" i="103"/>
  <c r="H577" i="103" s="1"/>
  <c r="H569" i="103" s="1"/>
  <c r="H568" i="103" s="1"/>
  <c r="H361" i="103"/>
  <c r="H263" i="103" s="1"/>
  <c r="H499" i="103" s="1"/>
  <c r="H548" i="102"/>
  <c r="H547" i="102" s="1"/>
  <c r="H539" i="102" s="1"/>
  <c r="H538" i="102" s="1"/>
  <c r="I538" i="102" s="1"/>
  <c r="H110" i="102"/>
  <c r="H12" i="102" s="1"/>
  <c r="H260" i="102" s="1"/>
  <c r="H361" i="102"/>
  <c r="H263" i="102" s="1"/>
  <c r="H499" i="102" s="1"/>
  <c r="H578" i="102"/>
  <c r="H577" i="102" s="1"/>
  <c r="H569" i="102" s="1"/>
  <c r="H568" i="102" s="1"/>
  <c r="H578" i="101"/>
  <c r="H577" i="101" s="1"/>
  <c r="H569" i="101" s="1"/>
  <c r="H568" i="101" s="1"/>
  <c r="H361" i="101"/>
  <c r="H263" i="101" s="1"/>
  <c r="H499" i="101" s="1"/>
  <c r="H548" i="101"/>
  <c r="H547" i="101" s="1"/>
  <c r="H539" i="101" s="1"/>
  <c r="H538" i="101" s="1"/>
  <c r="I538" i="101" s="1"/>
  <c r="H110" i="101"/>
  <c r="H12" i="101" s="1"/>
  <c r="H260" i="101" s="1"/>
  <c r="H578" i="100"/>
  <c r="H577" i="100" s="1"/>
  <c r="H569" i="100" s="1"/>
  <c r="H568" i="100" s="1"/>
  <c r="H361" i="100"/>
  <c r="H263" i="100" s="1"/>
  <c r="H499" i="100" s="1"/>
  <c r="H500" i="100" s="1"/>
  <c r="H548" i="99"/>
  <c r="H547" i="99" s="1"/>
  <c r="H110" i="99"/>
  <c r="H12" i="99" s="1"/>
  <c r="H260" i="99" s="1"/>
  <c r="H361" i="99"/>
  <c r="H263" i="99" s="1"/>
  <c r="H499" i="99" s="1"/>
  <c r="H578" i="99"/>
  <c r="H577" i="99" s="1"/>
  <c r="H361" i="98"/>
  <c r="H263" i="98" s="1"/>
  <c r="H499" i="98" s="1"/>
  <c r="H578" i="98"/>
  <c r="H577" i="98" s="1"/>
  <c r="H569" i="98" s="1"/>
  <c r="H568" i="98" s="1"/>
  <c r="H548" i="98"/>
  <c r="H547" i="98" s="1"/>
  <c r="H539" i="98" s="1"/>
  <c r="H538" i="98" s="1"/>
  <c r="I538" i="98" s="1"/>
  <c r="H110" i="98"/>
  <c r="H12" i="98" s="1"/>
  <c r="H260" i="98" s="1"/>
  <c r="H578" i="97"/>
  <c r="H577" i="97" s="1"/>
  <c r="H569" i="97" s="1"/>
  <c r="H568" i="97" s="1"/>
  <c r="H361" i="97"/>
  <c r="H263" i="97" s="1"/>
  <c r="H499" i="97" s="1"/>
  <c r="H110" i="97"/>
  <c r="H12" i="97" s="1"/>
  <c r="H260" i="97" s="1"/>
  <c r="H548" i="97"/>
  <c r="H547" i="97" s="1"/>
  <c r="H539" i="97" s="1"/>
  <c r="H538" i="97" s="1"/>
  <c r="H361" i="96"/>
  <c r="H263" i="96" s="1"/>
  <c r="H499" i="96" s="1"/>
  <c r="H578" i="96"/>
  <c r="H577" i="96" s="1"/>
  <c r="H569" i="96" s="1"/>
  <c r="H568" i="96" s="1"/>
  <c r="H548" i="96"/>
  <c r="H547" i="96" s="1"/>
  <c r="H539" i="96" s="1"/>
  <c r="H538" i="96" s="1"/>
  <c r="H110" i="96"/>
  <c r="H12" i="96" s="1"/>
  <c r="H260" i="96" s="1"/>
  <c r="H548" i="95"/>
  <c r="H547" i="95" s="1"/>
  <c r="H539" i="95" s="1"/>
  <c r="H538" i="95" s="1"/>
  <c r="H110" i="95"/>
  <c r="H12" i="95" s="1"/>
  <c r="H260" i="95" s="1"/>
  <c r="H500" i="95" s="1"/>
  <c r="H542" i="94"/>
  <c r="H541" i="94" s="1"/>
  <c r="H533" i="94" s="1"/>
  <c r="H532" i="94" s="1"/>
  <c r="H106" i="94"/>
  <c r="H12" i="94" s="1"/>
  <c r="H254" i="94" s="1"/>
  <c r="H494" i="94" s="1"/>
  <c r="H562" i="94"/>
  <c r="H538" i="93"/>
  <c r="H537" i="93" s="1"/>
  <c r="H529" i="93" s="1"/>
  <c r="H528" i="93" s="1"/>
  <c r="H110" i="93"/>
  <c r="H12" i="93" s="1"/>
  <c r="H260" i="93" s="1"/>
  <c r="H361" i="93"/>
  <c r="H263" i="93" s="1"/>
  <c r="H499" i="93" s="1"/>
  <c r="H568" i="93"/>
  <c r="H567" i="93" s="1"/>
  <c r="H559" i="93" s="1"/>
  <c r="H558" i="93" s="1"/>
  <c r="H110" i="92"/>
  <c r="H12" i="92" s="1"/>
  <c r="H282" i="92" s="1"/>
  <c r="H523" i="92" s="1"/>
  <c r="G19" i="76" s="1"/>
  <c r="H539" i="92"/>
  <c r="H538" i="92" s="1"/>
  <c r="K19" i="76" s="1"/>
  <c r="H538" i="91"/>
  <c r="H537" i="91" s="1"/>
  <c r="H110" i="91"/>
  <c r="H12" i="91" s="1"/>
  <c r="H260" i="91" s="1"/>
  <c r="H361" i="91"/>
  <c r="H263" i="91" s="1"/>
  <c r="H499" i="91" s="1"/>
  <c r="H500" i="91" s="1"/>
  <c r="H568" i="91"/>
  <c r="H567" i="91" s="1"/>
  <c r="H538" i="89"/>
  <c r="H537" i="89" s="1"/>
  <c r="K16" i="76" s="1"/>
  <c r="H110" i="89"/>
  <c r="H12" i="89" s="1"/>
  <c r="H260" i="89" s="1"/>
  <c r="H361" i="89"/>
  <c r="H263" i="89" s="1"/>
  <c r="H499" i="89" s="1"/>
  <c r="H576" i="89"/>
  <c r="H575" i="89" s="1"/>
  <c r="O16" i="76" s="1"/>
  <c r="H538" i="111"/>
  <c r="H110" i="111"/>
  <c r="H12" i="111" s="1"/>
  <c r="H260" i="111" s="1"/>
  <c r="H361" i="111"/>
  <c r="H263" i="111" s="1"/>
  <c r="H575" i="111"/>
  <c r="H574" i="111" s="1"/>
  <c r="H476" i="111"/>
  <c r="H463" i="111" s="1"/>
  <c r="H499" i="111" s="1"/>
  <c r="H594" i="111"/>
  <c r="H575" i="88"/>
  <c r="H574" i="88" s="1"/>
  <c r="H361" i="88"/>
  <c r="H263" i="88" s="1"/>
  <c r="H499" i="88" s="1"/>
  <c r="H111" i="88"/>
  <c r="H575" i="87"/>
  <c r="H574" i="87" s="1"/>
  <c r="H566" i="87" s="1"/>
  <c r="H565" i="87" s="1"/>
  <c r="H361" i="87"/>
  <c r="H263" i="87" s="1"/>
  <c r="H499" i="87" s="1"/>
  <c r="H500" i="87" s="1"/>
  <c r="H110" i="86"/>
  <c r="H12" i="86" s="1"/>
  <c r="H260" i="86" s="1"/>
  <c r="H538" i="86"/>
  <c r="H537" i="86" s="1"/>
  <c r="H529" i="86" s="1"/>
  <c r="H528" i="86" s="1"/>
  <c r="I528" i="86" s="1"/>
  <c r="H568" i="86"/>
  <c r="H567" i="86" s="1"/>
  <c r="H559" i="86" s="1"/>
  <c r="H558" i="86" s="1"/>
  <c r="H361" i="86"/>
  <c r="H263" i="86" s="1"/>
  <c r="H499" i="86" s="1"/>
  <c r="H474" i="110"/>
  <c r="H461" i="110" s="1"/>
  <c r="H595" i="110"/>
  <c r="H576" i="110"/>
  <c r="H575" i="110" s="1"/>
  <c r="H567" i="110" s="1"/>
  <c r="H359" i="110"/>
  <c r="H546" i="110"/>
  <c r="H111" i="110"/>
  <c r="H111" i="109"/>
  <c r="H546" i="109"/>
  <c r="H475" i="109"/>
  <c r="H359" i="109"/>
  <c r="H576" i="109"/>
  <c r="H575" i="109" s="1"/>
  <c r="H567" i="109" s="1"/>
  <c r="H579" i="85"/>
  <c r="H578" i="85" s="1"/>
  <c r="H570" i="85" s="1"/>
  <c r="H362" i="85"/>
  <c r="H575" i="80"/>
  <c r="I575" i="80" s="1"/>
  <c r="H476" i="84"/>
  <c r="H463" i="84" s="1"/>
  <c r="H499" i="84" s="1"/>
  <c r="H500" i="84" s="1"/>
  <c r="H597" i="84"/>
  <c r="H596" i="84" s="1"/>
  <c r="H593" i="84" s="1"/>
  <c r="H568" i="84" s="1"/>
  <c r="H538" i="83"/>
  <c r="H537" i="83" s="1"/>
  <c r="H529" i="83" s="1"/>
  <c r="H528" i="83" s="1"/>
  <c r="I528" i="83" s="1"/>
  <c r="H110" i="83"/>
  <c r="H12" i="83" s="1"/>
  <c r="H260" i="83" s="1"/>
  <c r="H568" i="83"/>
  <c r="H567" i="83" s="1"/>
  <c r="O7" i="76" s="1"/>
  <c r="H361" i="83"/>
  <c r="H263" i="83" s="1"/>
  <c r="H499" i="83" s="1"/>
  <c r="H500" i="83" s="1"/>
  <c r="H555" i="80"/>
  <c r="H554" i="80" s="1"/>
  <c r="H546" i="80" s="1"/>
  <c r="H545" i="80" s="1"/>
  <c r="H117" i="80"/>
  <c r="H19" i="80" s="1"/>
  <c r="H267" i="80" s="1"/>
  <c r="H500" i="102" l="1"/>
  <c r="I538" i="96"/>
  <c r="H500" i="93"/>
  <c r="H13" i="110"/>
  <c r="H258" i="110" s="1"/>
  <c r="K11" i="76"/>
  <c r="X11" i="76" s="1"/>
  <c r="H13" i="109"/>
  <c r="H258" i="109" s="1"/>
  <c r="K10" i="76"/>
  <c r="X10" i="76" s="1"/>
  <c r="H507" i="80"/>
  <c r="H500" i="99"/>
  <c r="I532" i="94"/>
  <c r="I528" i="93"/>
  <c r="H500" i="86"/>
  <c r="H261" i="110"/>
  <c r="O11" i="76"/>
  <c r="AB11" i="76" s="1"/>
  <c r="H261" i="109"/>
  <c r="O10" i="76"/>
  <c r="AB10" i="76" s="1"/>
  <c r="H264" i="85"/>
  <c r="H500" i="85" s="1"/>
  <c r="H501" i="85" s="1"/>
  <c r="G9" i="76" s="1"/>
  <c r="I9" i="76" s="1"/>
  <c r="O9" i="76"/>
  <c r="I545" i="80"/>
  <c r="H559" i="91"/>
  <c r="H558" i="91" s="1"/>
  <c r="I558" i="91" s="1"/>
  <c r="O18" i="76"/>
  <c r="H529" i="91"/>
  <c r="H528" i="91" s="1"/>
  <c r="I528" i="91" s="1"/>
  <c r="K18" i="76"/>
  <c r="H559" i="83"/>
  <c r="H558" i="83" s="1"/>
  <c r="H589" i="83" s="1"/>
  <c r="I589" i="83" s="1"/>
  <c r="X19" i="76"/>
  <c r="H530" i="92"/>
  <c r="H529" i="92" s="1"/>
  <c r="I529" i="92" s="1"/>
  <c r="AB16" i="76"/>
  <c r="H500" i="111"/>
  <c r="G15" i="76" s="1"/>
  <c r="I15" i="76" s="1"/>
  <c r="R15" i="76" s="1"/>
  <c r="H500" i="89"/>
  <c r="I538" i="104"/>
  <c r="H500" i="104"/>
  <c r="H568" i="107"/>
  <c r="I568" i="107" s="1"/>
  <c r="H593" i="111"/>
  <c r="H590" i="111" s="1"/>
  <c r="Q15" i="76" s="1"/>
  <c r="AD15" i="76" s="1"/>
  <c r="T23" i="108"/>
  <c r="H537" i="111"/>
  <c r="H529" i="111" s="1"/>
  <c r="H528" i="111" s="1"/>
  <c r="I528" i="111" s="1"/>
  <c r="T10" i="108"/>
  <c r="H594" i="110"/>
  <c r="H591" i="110" s="1"/>
  <c r="H566" i="110" s="1"/>
  <c r="L23" i="108"/>
  <c r="H545" i="110"/>
  <c r="H537" i="110" s="1"/>
  <c r="H536" i="110" s="1"/>
  <c r="L10" i="108"/>
  <c r="J10" i="108"/>
  <c r="H10" i="108"/>
  <c r="H545" i="109"/>
  <c r="H537" i="109" s="1"/>
  <c r="H536" i="109" s="1"/>
  <c r="I536" i="109" s="1"/>
  <c r="I539" i="85"/>
  <c r="H569" i="99"/>
  <c r="H568" i="99" s="1"/>
  <c r="I568" i="99" s="1"/>
  <c r="O27" i="76"/>
  <c r="H539" i="99"/>
  <c r="H538" i="99" s="1"/>
  <c r="I538" i="99" s="1"/>
  <c r="K27" i="76"/>
  <c r="H567" i="89"/>
  <c r="H566" i="89" s="1"/>
  <c r="H529" i="89"/>
  <c r="H528" i="89" s="1"/>
  <c r="I528" i="89" s="1"/>
  <c r="H566" i="111"/>
  <c r="O15" i="76"/>
  <c r="AB15" i="76" s="1"/>
  <c r="H566" i="88"/>
  <c r="H565" i="88" s="1"/>
  <c r="I565" i="88" s="1"/>
  <c r="H569" i="85"/>
  <c r="H600" i="85" s="1"/>
  <c r="H599" i="105"/>
  <c r="I599" i="105" s="1"/>
  <c r="I568" i="105"/>
  <c r="H599" i="104"/>
  <c r="I568" i="104"/>
  <c r="H500" i="103"/>
  <c r="H599" i="103"/>
  <c r="I568" i="103"/>
  <c r="I538" i="103"/>
  <c r="H599" i="102"/>
  <c r="I599" i="102" s="1"/>
  <c r="I568" i="102"/>
  <c r="H500" i="101"/>
  <c r="H599" i="101"/>
  <c r="I568" i="101"/>
  <c r="H599" i="100"/>
  <c r="I599" i="100" s="1"/>
  <c r="I568" i="100"/>
  <c r="H599" i="98"/>
  <c r="I568" i="98"/>
  <c r="H500" i="98"/>
  <c r="H500" i="97"/>
  <c r="H599" i="97"/>
  <c r="I568" i="97"/>
  <c r="H599" i="96"/>
  <c r="I568" i="96"/>
  <c r="H500" i="96"/>
  <c r="I538" i="95"/>
  <c r="H599" i="95"/>
  <c r="I599" i="95" s="1"/>
  <c r="H593" i="94"/>
  <c r="I593" i="94" s="1"/>
  <c r="I562" i="94"/>
  <c r="H589" i="93"/>
  <c r="I589" i="93" s="1"/>
  <c r="I558" i="93"/>
  <c r="H538" i="88"/>
  <c r="H110" i="88"/>
  <c r="H12" i="88" s="1"/>
  <c r="H260" i="88" s="1"/>
  <c r="H500" i="88" s="1"/>
  <c r="G14" i="76" s="1"/>
  <c r="H596" i="87"/>
  <c r="I596" i="87" s="1"/>
  <c r="I565" i="87"/>
  <c r="H589" i="86"/>
  <c r="I558" i="86"/>
  <c r="H497" i="110"/>
  <c r="H498" i="110" s="1"/>
  <c r="G11" i="76" s="1"/>
  <c r="I11" i="76" s="1"/>
  <c r="V11" i="76" s="1"/>
  <c r="H474" i="109"/>
  <c r="H461" i="109" s="1"/>
  <c r="H497" i="109" s="1"/>
  <c r="H595" i="109"/>
  <c r="H599" i="84"/>
  <c r="I599" i="84" s="1"/>
  <c r="I568" i="84"/>
  <c r="H606" i="80"/>
  <c r="I606" i="80" s="1"/>
  <c r="I536" i="110" l="1"/>
  <c r="H498" i="109"/>
  <c r="G10" i="76" s="1"/>
  <c r="I10" i="76" s="1"/>
  <c r="V15" i="76"/>
  <c r="I589" i="86"/>
  <c r="AE10" i="76"/>
  <c r="I600" i="85"/>
  <c r="S15" i="76"/>
  <c r="AE11" i="76"/>
  <c r="I599" i="104"/>
  <c r="H589" i="91"/>
  <c r="I589" i="91" s="1"/>
  <c r="I558" i="83"/>
  <c r="H590" i="92"/>
  <c r="I590" i="92" s="1"/>
  <c r="X16" i="76"/>
  <c r="AE16" i="76" s="1"/>
  <c r="I599" i="103"/>
  <c r="I599" i="101"/>
  <c r="I599" i="97"/>
  <c r="R11" i="76"/>
  <c r="S11" i="76"/>
  <c r="R10" i="76"/>
  <c r="V10" i="76"/>
  <c r="S10" i="76"/>
  <c r="H599" i="107"/>
  <c r="I599" i="107" s="1"/>
  <c r="H565" i="111"/>
  <c r="I565" i="111" s="1"/>
  <c r="K15" i="76"/>
  <c r="X15" i="76" s="1"/>
  <c r="AE15" i="76" s="1"/>
  <c r="H537" i="88"/>
  <c r="H529" i="88" s="1"/>
  <c r="H528" i="88" s="1"/>
  <c r="I528" i="88" s="1"/>
  <c r="H597" i="110"/>
  <c r="I597" i="110" s="1"/>
  <c r="J23" i="108"/>
  <c r="J3" i="108" s="1"/>
  <c r="H594" i="109"/>
  <c r="H591" i="109" s="1"/>
  <c r="H566" i="109" s="1"/>
  <c r="I566" i="109" s="1"/>
  <c r="H597" i="89"/>
  <c r="I597" i="89" s="1"/>
  <c r="I566" i="89"/>
  <c r="H599" i="99"/>
  <c r="I599" i="99" s="1"/>
  <c r="I569" i="85"/>
  <c r="I599" i="98"/>
  <c r="I599" i="96"/>
  <c r="I566" i="110"/>
  <c r="K16" i="108" l="1"/>
  <c r="K17" i="108"/>
  <c r="H596" i="111"/>
  <c r="I596" i="111" s="1"/>
  <c r="T3" i="108"/>
  <c r="U16" i="108" s="1"/>
  <c r="L3" i="108"/>
  <c r="K10" i="108"/>
  <c r="K15" i="108"/>
  <c r="H597" i="109"/>
  <c r="I597" i="109" s="1"/>
  <c r="K19" i="108"/>
  <c r="K24" i="108"/>
  <c r="K9" i="108"/>
  <c r="K22" i="108"/>
  <c r="K18" i="108"/>
  <c r="K5" i="108"/>
  <c r="K6" i="108"/>
  <c r="K13" i="108"/>
  <c r="K7" i="108"/>
  <c r="K20" i="108"/>
  <c r="K14" i="108"/>
  <c r="K11" i="108"/>
  <c r="K8" i="108"/>
  <c r="K12" i="108"/>
  <c r="K21" i="108"/>
  <c r="K4" i="108"/>
  <c r="K23" i="108"/>
  <c r="H596" i="88"/>
  <c r="I596" i="88" s="1"/>
  <c r="AV22" i="108"/>
  <c r="AT22" i="108"/>
  <c r="AR22" i="108"/>
  <c r="AP22" i="108"/>
  <c r="AN22" i="108"/>
  <c r="AL22" i="108"/>
  <c r="M18" i="76"/>
  <c r="AJ22" i="108"/>
  <c r="AH22" i="108"/>
  <c r="X22" i="108"/>
  <c r="V22" i="108"/>
  <c r="R22" i="108"/>
  <c r="P22" i="108"/>
  <c r="N22" i="108"/>
  <c r="F22" i="108"/>
  <c r="D22" i="108"/>
  <c r="AF22" i="108"/>
  <c r="M17" i="108" l="1"/>
  <c r="M16" i="108"/>
  <c r="U15" i="108"/>
  <c r="U17" i="108"/>
  <c r="U18" i="108"/>
  <c r="U13" i="108"/>
  <c r="U14" i="108"/>
  <c r="U22" i="108"/>
  <c r="U5" i="108"/>
  <c r="U20" i="108"/>
  <c r="U19" i="108"/>
  <c r="U7" i="108"/>
  <c r="U4" i="108"/>
  <c r="U6" i="108"/>
  <c r="U21" i="108"/>
  <c r="U24" i="108"/>
  <c r="U8" i="108"/>
  <c r="U12" i="108"/>
  <c r="U11" i="108"/>
  <c r="U9" i="108"/>
  <c r="U23" i="108"/>
  <c r="U10" i="108"/>
  <c r="M15" i="108"/>
  <c r="M13" i="108"/>
  <c r="M7" i="108"/>
  <c r="M6" i="108"/>
  <c r="M19" i="108"/>
  <c r="M24" i="108"/>
  <c r="M22" i="108"/>
  <c r="M14" i="108"/>
  <c r="M18" i="108"/>
  <c r="M9" i="108"/>
  <c r="M21" i="108"/>
  <c r="M8" i="108"/>
  <c r="M11" i="108"/>
  <c r="M4" i="108"/>
  <c r="M12" i="108"/>
  <c r="M5" i="108"/>
  <c r="M10" i="108"/>
  <c r="M20" i="108"/>
  <c r="M23" i="108"/>
  <c r="K3" i="108"/>
  <c r="AD22" i="108"/>
  <c r="X24" i="108"/>
  <c r="V24" i="108"/>
  <c r="R24" i="108"/>
  <c r="P24" i="108"/>
  <c r="BB24" i="108"/>
  <c r="BB23" i="108"/>
  <c r="BB21" i="108"/>
  <c r="BB19" i="108"/>
  <c r="BB18" i="108"/>
  <c r="BB14" i="108"/>
  <c r="BB13" i="108"/>
  <c r="AZ24" i="108"/>
  <c r="AZ23" i="108"/>
  <c r="AZ21" i="108"/>
  <c r="AZ19" i="108"/>
  <c r="AZ18" i="108"/>
  <c r="AZ14" i="108"/>
  <c r="AZ13" i="108"/>
  <c r="AV24" i="108"/>
  <c r="AV23" i="108"/>
  <c r="AV19" i="108"/>
  <c r="AV18" i="108"/>
  <c r="AV14" i="108"/>
  <c r="AV13" i="108"/>
  <c r="AT24" i="108"/>
  <c r="AT23" i="108"/>
  <c r="AT19" i="108"/>
  <c r="AT18" i="108"/>
  <c r="AT14" i="108"/>
  <c r="AT13" i="108"/>
  <c r="AR24" i="108"/>
  <c r="AR23" i="108"/>
  <c r="AR19" i="108"/>
  <c r="AR18" i="108"/>
  <c r="AR14" i="108"/>
  <c r="AR13" i="108"/>
  <c r="AP24" i="108"/>
  <c r="AP23" i="108"/>
  <c r="AP19" i="108"/>
  <c r="AP18" i="108"/>
  <c r="AP14" i="108"/>
  <c r="AP13" i="108"/>
  <c r="AN24" i="108"/>
  <c r="AN23" i="108"/>
  <c r="AN19" i="108"/>
  <c r="AN18" i="108"/>
  <c r="AN14" i="108"/>
  <c r="AN13" i="108"/>
  <c r="AL24" i="108"/>
  <c r="AL23" i="108"/>
  <c r="AL19" i="108"/>
  <c r="AL18" i="108"/>
  <c r="AL14" i="108"/>
  <c r="AL13" i="108"/>
  <c r="AJ24" i="108"/>
  <c r="AJ23" i="108"/>
  <c r="AJ19" i="108"/>
  <c r="AJ18" i="108"/>
  <c r="AJ14" i="108"/>
  <c r="AJ13" i="108"/>
  <c r="AH24" i="108"/>
  <c r="AH23" i="108"/>
  <c r="AH19" i="108"/>
  <c r="AH18" i="108"/>
  <c r="AH14" i="108"/>
  <c r="AH13" i="108"/>
  <c r="AF24" i="108"/>
  <c r="AF23" i="108"/>
  <c r="AF19" i="108"/>
  <c r="AF18" i="108"/>
  <c r="AF14" i="108"/>
  <c r="AF13" i="108"/>
  <c r="X19" i="108"/>
  <c r="X18" i="108"/>
  <c r="X14" i="108"/>
  <c r="X13" i="108"/>
  <c r="V19" i="108"/>
  <c r="V18" i="108"/>
  <c r="V14" i="108"/>
  <c r="V13" i="108"/>
  <c r="R19" i="108"/>
  <c r="R18" i="108"/>
  <c r="R14" i="108"/>
  <c r="R13" i="108"/>
  <c r="P19" i="108"/>
  <c r="P18" i="108"/>
  <c r="P14" i="108"/>
  <c r="P13" i="108"/>
  <c r="N19" i="108"/>
  <c r="N18" i="108"/>
  <c r="N14" i="108"/>
  <c r="N13" i="108"/>
  <c r="F19" i="108"/>
  <c r="F18" i="108"/>
  <c r="F14" i="108"/>
  <c r="F13" i="108"/>
  <c r="D19" i="108"/>
  <c r="D18" i="108"/>
  <c r="D14" i="108"/>
  <c r="D13" i="108"/>
  <c r="D24" i="108"/>
  <c r="BB22" i="108"/>
  <c r="AZ22" i="108"/>
  <c r="U3" i="108" l="1"/>
  <c r="M3" i="108"/>
  <c r="D20" i="108"/>
  <c r="N24" i="108"/>
  <c r="F24" i="108"/>
  <c r="AD14" i="108"/>
  <c r="AD13" i="108"/>
  <c r="AX21" i="108"/>
  <c r="AX23" i="108"/>
  <c r="AX13" i="108"/>
  <c r="AX14" i="108"/>
  <c r="AX22" i="108"/>
  <c r="AX24" i="108"/>
  <c r="AX18" i="108"/>
  <c r="AX19" i="108"/>
  <c r="AV21" i="108"/>
  <c r="AT21" i="108"/>
  <c r="AR21" i="108"/>
  <c r="AP21" i="108"/>
  <c r="AN21" i="108"/>
  <c r="AL21" i="108"/>
  <c r="AJ21" i="108"/>
  <c r="AH21" i="108"/>
  <c r="AF21" i="108"/>
  <c r="AD19" i="108"/>
  <c r="AD18" i="108"/>
  <c r="AN20" i="108"/>
  <c r="AV5" i="108"/>
  <c r="F16" i="108"/>
  <c r="P20" i="108"/>
  <c r="AD23" i="108"/>
  <c r="AD24" i="108"/>
  <c r="AB24" i="108"/>
  <c r="P16" i="108"/>
  <c r="N20" i="108"/>
  <c r="M34" i="76"/>
  <c r="AV20" i="108"/>
  <c r="AT20" i="108"/>
  <c r="M29" i="76"/>
  <c r="AR20" i="108"/>
  <c r="AR5" i="108"/>
  <c r="AP20" i="108"/>
  <c r="AL20" i="108"/>
  <c r="AT5" i="108"/>
  <c r="AP5" i="108"/>
  <c r="AN5" i="108"/>
  <c r="AL5" i="108"/>
  <c r="AB22" i="108"/>
  <c r="AB19" i="108"/>
  <c r="AB18" i="108"/>
  <c r="AB14" i="108"/>
  <c r="AB13" i="108"/>
  <c r="M14" i="76"/>
  <c r="L13" i="76"/>
  <c r="Y13" i="76" s="1"/>
  <c r="M13" i="76"/>
  <c r="M12" i="76"/>
  <c r="L12" i="76"/>
  <c r="Y12" i="76" s="1"/>
  <c r="M9" i="76"/>
  <c r="Y9" i="76"/>
  <c r="M8" i="76"/>
  <c r="L8" i="76"/>
  <c r="Y8" i="76" s="1"/>
  <c r="M7" i="76"/>
  <c r="L7" i="76"/>
  <c r="Y7" i="76" s="1"/>
  <c r="M6" i="76"/>
  <c r="L6" i="76"/>
  <c r="Y6" i="76" s="1"/>
  <c r="P20" i="76" l="1"/>
  <c r="AC20" i="76" s="1"/>
  <c r="M31" i="76"/>
  <c r="M30" i="76"/>
  <c r="F20" i="108"/>
  <c r="L30" i="76"/>
  <c r="Y30" i="76" s="1"/>
  <c r="M26" i="76"/>
  <c r="BB20" i="108"/>
  <c r="AZ20" i="108"/>
  <c r="L26" i="76"/>
  <c r="Y26" i="76" s="1"/>
  <c r="L28" i="76"/>
  <c r="Y28" i="76" s="1"/>
  <c r="L31" i="76"/>
  <c r="Y31" i="76" s="1"/>
  <c r="AZ5" i="108"/>
  <c r="L29" i="76"/>
  <c r="Y29" i="76" s="1"/>
  <c r="BB4" i="108"/>
  <c r="BB5" i="108"/>
  <c r="AZ4" i="108"/>
  <c r="AV16" i="108"/>
  <c r="AV4" i="108"/>
  <c r="AT16" i="108"/>
  <c r="AT4" i="108"/>
  <c r="AR16" i="108"/>
  <c r="AR4" i="108"/>
  <c r="AP16" i="108"/>
  <c r="AP4" i="108"/>
  <c r="AN4" i="108"/>
  <c r="AL16" i="108"/>
  <c r="AL4" i="108"/>
  <c r="Q26" i="76"/>
  <c r="AD26" i="76" s="1"/>
  <c r="AX5" i="108"/>
  <c r="AX4" i="108"/>
  <c r="AX20" i="108"/>
  <c r="Q35" i="76"/>
  <c r="AD35" i="76" s="1"/>
  <c r="AD27" i="76"/>
  <c r="Q31" i="76"/>
  <c r="AD31" i="76" s="1"/>
  <c r="Q29" i="76"/>
  <c r="AD29" i="76" s="1"/>
  <c r="Q28" i="76"/>
  <c r="AD28" i="76" s="1"/>
  <c r="Q30" i="76"/>
  <c r="AD30" i="76" s="1"/>
  <c r="AD21" i="108"/>
  <c r="AB21" i="108"/>
  <c r="X21" i="108"/>
  <c r="X23" i="108"/>
  <c r="V23" i="108"/>
  <c r="V21" i="108"/>
  <c r="R23" i="108"/>
  <c r="P14" i="76"/>
  <c r="AC14" i="76" s="1"/>
  <c r="R21" i="108"/>
  <c r="P21" i="108"/>
  <c r="P23" i="108"/>
  <c r="N23" i="108"/>
  <c r="N21" i="108"/>
  <c r="F23" i="108"/>
  <c r="F21" i="108"/>
  <c r="D21" i="108"/>
  <c r="Q33" i="76"/>
  <c r="AD33" i="76" s="1"/>
  <c r="AJ20" i="108"/>
  <c r="AJ16" i="108"/>
  <c r="AJ5" i="108"/>
  <c r="AF4" i="108"/>
  <c r="P13" i="76"/>
  <c r="AC13" i="76" s="1"/>
  <c r="P12" i="76"/>
  <c r="AC12" i="76" s="1"/>
  <c r="AB5" i="108"/>
  <c r="P21" i="76"/>
  <c r="AC21" i="76" s="1"/>
  <c r="AB20" i="108"/>
  <c r="X5" i="108"/>
  <c r="R20" i="108"/>
  <c r="N5" i="108"/>
  <c r="AC9" i="76"/>
  <c r="P35" i="76"/>
  <c r="AC35" i="76" s="1"/>
  <c r="P29" i="76"/>
  <c r="AC29" i="76" s="1"/>
  <c r="P30" i="76"/>
  <c r="AC30" i="76" s="1"/>
  <c r="P31" i="76"/>
  <c r="AC31" i="76" s="1"/>
  <c r="P33" i="76"/>
  <c r="AC33" i="76" s="1"/>
  <c r="P28" i="76"/>
  <c r="AC28" i="76" s="1"/>
  <c r="P26" i="76"/>
  <c r="AC26" i="76" s="1"/>
  <c r="AC27" i="76"/>
  <c r="M35" i="76"/>
  <c r="BB16" i="108"/>
  <c r="AZ16" i="108"/>
  <c r="M33" i="76"/>
  <c r="M28" i="76"/>
  <c r="AH16" i="108"/>
  <c r="AH20" i="108"/>
  <c r="AF16" i="108"/>
  <c r="AF20" i="108"/>
  <c r="AD16" i="108"/>
  <c r="AD20" i="108"/>
  <c r="AB16" i="108"/>
  <c r="AD4" i="108"/>
  <c r="AD5" i="108"/>
  <c r="AH5" i="108"/>
  <c r="AF5" i="108"/>
  <c r="X20" i="108"/>
  <c r="V20" i="108"/>
  <c r="P5" i="108"/>
  <c r="R5" i="108"/>
  <c r="B19" i="108"/>
  <c r="B18" i="108"/>
  <c r="B13" i="108"/>
  <c r="B22" i="108"/>
  <c r="V4" i="108" l="1"/>
  <c r="AD9" i="76"/>
  <c r="P8" i="76"/>
  <c r="AC8" i="76" s="1"/>
  <c r="D16" i="108"/>
  <c r="L14" i="76"/>
  <c r="Y14" i="76" s="1"/>
  <c r="Y18" i="76"/>
  <c r="L35" i="76"/>
  <c r="Y35" i="76" s="1"/>
  <c r="L34" i="76"/>
  <c r="Y34" i="76" s="1"/>
  <c r="R16" i="108"/>
  <c r="M27" i="76"/>
  <c r="X16" i="108"/>
  <c r="Y27" i="76"/>
  <c r="AN16" i="108"/>
  <c r="M21" i="76"/>
  <c r="X4" i="108"/>
  <c r="V5" i="108"/>
  <c r="R4" i="108"/>
  <c r="P4" i="108"/>
  <c r="N4" i="108"/>
  <c r="P34" i="76"/>
  <c r="AC34" i="76" s="1"/>
  <c r="Q34" i="76"/>
  <c r="AD34" i="76" s="1"/>
  <c r="Q23" i="76"/>
  <c r="AD23" i="76" s="1"/>
  <c r="Q24" i="76"/>
  <c r="AD24" i="76" s="1"/>
  <c r="Q25" i="76"/>
  <c r="AD25" i="76" s="1"/>
  <c r="AX16" i="108"/>
  <c r="Y33" i="76"/>
  <c r="AJ4" i="108"/>
  <c r="AH4" i="108"/>
  <c r="Q14" i="76"/>
  <c r="AD14" i="76" s="1"/>
  <c r="Q21" i="76"/>
  <c r="AD21" i="76" s="1"/>
  <c r="Q18" i="76"/>
  <c r="AD18" i="76" s="1"/>
  <c r="Q20" i="76"/>
  <c r="AD20" i="76" s="1"/>
  <c r="AB23" i="108"/>
  <c r="AB4" i="108"/>
  <c r="Q13" i="76"/>
  <c r="AD13" i="76" s="1"/>
  <c r="Q12" i="76"/>
  <c r="AD12" i="76" s="1"/>
  <c r="AC7" i="76"/>
  <c r="Q8" i="76"/>
  <c r="AD8" i="76" s="1"/>
  <c r="AD7" i="76"/>
  <c r="D23" i="108"/>
  <c r="P24" i="76"/>
  <c r="AC24" i="76" s="1"/>
  <c r="M25" i="76"/>
  <c r="P25" i="76"/>
  <c r="AC25" i="76" s="1"/>
  <c r="P18" i="76"/>
  <c r="AC18" i="76" s="1"/>
  <c r="L20" i="76"/>
  <c r="Y20" i="76" s="1"/>
  <c r="L21" i="76"/>
  <c r="Y21" i="76" s="1"/>
  <c r="M24" i="76" l="1"/>
  <c r="L25" i="76"/>
  <c r="Y25" i="76" s="1"/>
  <c r="L24" i="76"/>
  <c r="Y24" i="76" s="1"/>
  <c r="M23" i="76"/>
  <c r="L23" i="76"/>
  <c r="Y23" i="76" s="1"/>
  <c r="M20" i="76"/>
  <c r="P23" i="76" l="1"/>
  <c r="AC23" i="76" s="1"/>
  <c r="BB6" i="108"/>
  <c r="AV6" i="108"/>
  <c r="AT6" i="108"/>
  <c r="AR6" i="108"/>
  <c r="AP6" i="108"/>
  <c r="AN6" i="108"/>
  <c r="AL6" i="108"/>
  <c r="AD6" i="108"/>
  <c r="AZ6" i="108"/>
  <c r="AH6" i="108"/>
  <c r="AX6" i="108"/>
  <c r="AJ6" i="108"/>
  <c r="AF6" i="108"/>
  <c r="AB6" i="108"/>
  <c r="AP9" i="108"/>
  <c r="AF12" i="108"/>
  <c r="N33" i="76" l="1"/>
  <c r="AA33" i="76" s="1"/>
  <c r="AR12" i="108"/>
  <c r="AP8" i="108"/>
  <c r="AT11" i="108"/>
  <c r="AL12" i="108"/>
  <c r="AR8" i="108"/>
  <c r="AL9" i="108"/>
  <c r="AP11" i="108"/>
  <c r="N29" i="76"/>
  <c r="AA29" i="76" s="1"/>
  <c r="AF7" i="108"/>
  <c r="AP12" i="108"/>
  <c r="AV9" i="108"/>
  <c r="AT8" i="108"/>
  <c r="AN12" i="108"/>
  <c r="AV12" i="108"/>
  <c r="N35" i="76"/>
  <c r="AA35" i="76" s="1"/>
  <c r="BB8" i="108"/>
  <c r="BB12" i="108"/>
  <c r="BB11" i="108"/>
  <c r="BB9" i="108"/>
  <c r="J31" i="76"/>
  <c r="AV11" i="108"/>
  <c r="AV8" i="108"/>
  <c r="AT9" i="108"/>
  <c r="AT7" i="108"/>
  <c r="AT12" i="108"/>
  <c r="J29" i="76"/>
  <c r="AR9" i="108"/>
  <c r="AR11" i="108"/>
  <c r="J28" i="76"/>
  <c r="AN11" i="108"/>
  <c r="AN8" i="108"/>
  <c r="AN7" i="108"/>
  <c r="J26" i="76"/>
  <c r="AL11" i="108"/>
  <c r="AL7" i="108"/>
  <c r="AL8" i="108"/>
  <c r="AF9" i="108"/>
  <c r="AF11" i="108"/>
  <c r="AF8" i="108"/>
  <c r="AD8" i="108"/>
  <c r="AD9" i="108"/>
  <c r="AD7" i="108"/>
  <c r="AD12" i="108"/>
  <c r="AD11" i="108"/>
  <c r="BB7" i="108"/>
  <c r="AJ8" i="108"/>
  <c r="AZ9" i="108"/>
  <c r="AZ11" i="108"/>
  <c r="AH12" i="108"/>
  <c r="AZ12" i="108"/>
  <c r="AZ8" i="108"/>
  <c r="N34" i="76"/>
  <c r="AA34" i="76" s="1"/>
  <c r="AJ12" i="108"/>
  <c r="AV7" i="108"/>
  <c r="N31" i="76"/>
  <c r="AA31" i="76" s="1"/>
  <c r="AX8" i="108"/>
  <c r="AX11" i="108"/>
  <c r="AX7" i="108"/>
  <c r="AX12" i="108"/>
  <c r="AJ11" i="108"/>
  <c r="N28" i="76"/>
  <c r="AA28" i="76" s="1"/>
  <c r="AP7" i="108"/>
  <c r="AH9" i="108"/>
  <c r="AJ9" i="108"/>
  <c r="AH11" i="108"/>
  <c r="AB8" i="108"/>
  <c r="AB12" i="108"/>
  <c r="AB11" i="108"/>
  <c r="AB7" i="108"/>
  <c r="N30" i="76"/>
  <c r="AA30" i="76" s="1"/>
  <c r="N26" i="76"/>
  <c r="AA26" i="76" s="1"/>
  <c r="N21" i="76"/>
  <c r="AA21" i="76" s="1"/>
  <c r="J21" i="76"/>
  <c r="W21" i="76" s="1"/>
  <c r="N20" i="76"/>
  <c r="AA20" i="76" s="1"/>
  <c r="W31" i="76" l="1"/>
  <c r="W30" i="76"/>
  <c r="W29" i="76"/>
  <c r="W28" i="76"/>
  <c r="W27" i="76"/>
  <c r="W26" i="76"/>
  <c r="K35" i="76"/>
  <c r="X35" i="76" s="1"/>
  <c r="O34" i="76"/>
  <c r="AB34" i="76" s="1"/>
  <c r="O30" i="76"/>
  <c r="AB30" i="76" s="1"/>
  <c r="K30" i="76"/>
  <c r="X30" i="76" s="1"/>
  <c r="O24" i="76"/>
  <c r="AB24" i="76" s="1"/>
  <c r="K21" i="76"/>
  <c r="X21" i="76" s="1"/>
  <c r="AR7" i="108"/>
  <c r="O26" i="76"/>
  <c r="AB26" i="76" s="1"/>
  <c r="AB27" i="76"/>
  <c r="J35" i="76"/>
  <c r="W35" i="76" s="1"/>
  <c r="AZ7" i="108"/>
  <c r="J34" i="76"/>
  <c r="O35" i="76"/>
  <c r="AB35" i="76" s="1"/>
  <c r="AX9" i="108"/>
  <c r="J33" i="76"/>
  <c r="W33" i="76" s="1"/>
  <c r="AA27" i="76"/>
  <c r="AN9" i="108"/>
  <c r="AJ7" i="108"/>
  <c r="AH7" i="108"/>
  <c r="AH8" i="108"/>
  <c r="J20" i="76"/>
  <c r="W20" i="76" s="1"/>
  <c r="AB9" i="108"/>
  <c r="N25" i="76"/>
  <c r="AA25" i="76" s="1"/>
  <c r="N24" i="76"/>
  <c r="AA24" i="76" s="1"/>
  <c r="N23" i="76"/>
  <c r="AA23" i="76" s="1"/>
  <c r="J23" i="76"/>
  <c r="O20" i="76"/>
  <c r="AB20" i="76" s="1"/>
  <c r="AE35" i="76" l="1"/>
  <c r="W34" i="76"/>
  <c r="W23" i="76"/>
  <c r="Z22" i="108"/>
  <c r="Z24" i="108"/>
  <c r="BB10" i="108"/>
  <c r="AT10" i="108"/>
  <c r="AT3" i="108" s="1"/>
  <c r="AE30" i="76"/>
  <c r="K34" i="76"/>
  <c r="X34" i="76" s="1"/>
  <c r="AZ10" i="108"/>
  <c r="AV10" i="108"/>
  <c r="AV3" i="108" s="1"/>
  <c r="AW17" i="108" s="1"/>
  <c r="G30" i="76"/>
  <c r="I30" i="76" s="1"/>
  <c r="V30" i="76" s="1"/>
  <c r="AR10" i="108"/>
  <c r="AR3" i="108" s="1"/>
  <c r="AP10" i="108"/>
  <c r="AP3" i="108" s="1"/>
  <c r="AQ16" i="108" s="1"/>
  <c r="G25" i="76"/>
  <c r="I25" i="76" s="1"/>
  <c r="V25" i="76" s="1"/>
  <c r="G24" i="76"/>
  <c r="I24" i="76" s="1"/>
  <c r="AL10" i="108"/>
  <c r="AL3" i="108" s="1"/>
  <c r="AM17" i="108" s="1"/>
  <c r="AN10" i="108"/>
  <c r="AN3" i="108" s="1"/>
  <c r="AO16" i="108" s="1"/>
  <c r="O33" i="76"/>
  <c r="AB33" i="76" s="1"/>
  <c r="J24" i="76"/>
  <c r="J25" i="76"/>
  <c r="AX10" i="108"/>
  <c r="O28" i="76"/>
  <c r="AB28" i="76" s="1"/>
  <c r="O29" i="76"/>
  <c r="AB29" i="76" s="1"/>
  <c r="O31" i="76"/>
  <c r="AB31" i="76" s="1"/>
  <c r="AH10" i="108"/>
  <c r="AF10" i="108"/>
  <c r="O21" i="76"/>
  <c r="AB21" i="76" s="1"/>
  <c r="AE21" i="76" s="1"/>
  <c r="AD10" i="108"/>
  <c r="K20" i="76"/>
  <c r="X20" i="76" s="1"/>
  <c r="AE20" i="76" s="1"/>
  <c r="AB10" i="108"/>
  <c r="X27" i="76"/>
  <c r="AE27" i="76" s="1"/>
  <c r="K26" i="76"/>
  <c r="K23" i="76"/>
  <c r="X23" i="76" s="1"/>
  <c r="G20" i="76"/>
  <c r="I20" i="76" s="1"/>
  <c r="V20" i="76" s="1"/>
  <c r="G33" i="76"/>
  <c r="G29" i="76"/>
  <c r="I29" i="76" s="1"/>
  <c r="V29" i="76" s="1"/>
  <c r="G28" i="76"/>
  <c r="I28" i="76" s="1"/>
  <c r="V28" i="76" s="1"/>
  <c r="G23" i="76"/>
  <c r="I23" i="76" s="1"/>
  <c r="AW16" i="108" l="1"/>
  <c r="AW15" i="108"/>
  <c r="AU16" i="108"/>
  <c r="AU17" i="108"/>
  <c r="AU15" i="108"/>
  <c r="AS23" i="108"/>
  <c r="AS16" i="108"/>
  <c r="AS15" i="108"/>
  <c r="AS17" i="108"/>
  <c r="AQ17" i="108"/>
  <c r="AQ23" i="108"/>
  <c r="AO17" i="108"/>
  <c r="AQ15" i="108"/>
  <c r="AO15" i="108"/>
  <c r="AM22" i="108"/>
  <c r="AM15" i="108"/>
  <c r="AE34" i="76"/>
  <c r="R25" i="76"/>
  <c r="X26" i="76"/>
  <c r="AE26" i="76" s="1"/>
  <c r="W25" i="76"/>
  <c r="W24" i="76"/>
  <c r="AC19" i="76"/>
  <c r="Z16" i="108"/>
  <c r="Z13" i="108"/>
  <c r="Z19" i="108"/>
  <c r="Z21" i="108"/>
  <c r="Z14" i="108"/>
  <c r="Z18" i="108"/>
  <c r="Z20" i="108"/>
  <c r="Z4" i="108"/>
  <c r="Z23" i="108"/>
  <c r="Z5" i="108"/>
  <c r="K31" i="76"/>
  <c r="K29" i="76"/>
  <c r="K28" i="76"/>
  <c r="AJ10" i="108"/>
  <c r="AJ3" i="108" s="1"/>
  <c r="AK16" i="108" s="1"/>
  <c r="S25" i="76"/>
  <c r="O25" i="76"/>
  <c r="AB25" i="76" s="1"/>
  <c r="V24" i="76"/>
  <c r="R24" i="76"/>
  <c r="S24" i="76"/>
  <c r="R23" i="76"/>
  <c r="V23" i="76"/>
  <c r="I33" i="76"/>
  <c r="V33" i="76" s="1"/>
  <c r="S30" i="76"/>
  <c r="AM4" i="108"/>
  <c r="AM16" i="108"/>
  <c r="AM9" i="108"/>
  <c r="AM20" i="108"/>
  <c r="AM23" i="108"/>
  <c r="AM18" i="108"/>
  <c r="AM19" i="108"/>
  <c r="AM8" i="108"/>
  <c r="AM24" i="108"/>
  <c r="AM21" i="108"/>
  <c r="AM11" i="108"/>
  <c r="AM12" i="108"/>
  <c r="AM5" i="108"/>
  <c r="AM14" i="108"/>
  <c r="AM6" i="108"/>
  <c r="AM13" i="108"/>
  <c r="AM7" i="108"/>
  <c r="AM10" i="108"/>
  <c r="AU10" i="108"/>
  <c r="AS10" i="108"/>
  <c r="AO9" i="108"/>
  <c r="AW22" i="108"/>
  <c r="AW18" i="108"/>
  <c r="AW14" i="108"/>
  <c r="AW23" i="108"/>
  <c r="AW19" i="108"/>
  <c r="AW24" i="108"/>
  <c r="AW4" i="108"/>
  <c r="AW13" i="108"/>
  <c r="AW5" i="108"/>
  <c r="AW20" i="108"/>
  <c r="AW21" i="108"/>
  <c r="AW12" i="108"/>
  <c r="AW6" i="108"/>
  <c r="AW9" i="108"/>
  <c r="AW8" i="108"/>
  <c r="AW11" i="108"/>
  <c r="AW7" i="108"/>
  <c r="AO10" i="108"/>
  <c r="AO22" i="108"/>
  <c r="AO5" i="108"/>
  <c r="AO18" i="108"/>
  <c r="AO14" i="108"/>
  <c r="AO23" i="108"/>
  <c r="AO19" i="108"/>
  <c r="AO24" i="108"/>
  <c r="AO4" i="108"/>
  <c r="AO13" i="108"/>
  <c r="AO20" i="108"/>
  <c r="AO21" i="108"/>
  <c r="AO6" i="108"/>
  <c r="AO12" i="108"/>
  <c r="AO7" i="108"/>
  <c r="AO11" i="108"/>
  <c r="AO8" i="108"/>
  <c r="AU22" i="108"/>
  <c r="AU13" i="108"/>
  <c r="AU4" i="108"/>
  <c r="AU18" i="108"/>
  <c r="AU5" i="108"/>
  <c r="AU14" i="108"/>
  <c r="AU20" i="108"/>
  <c r="AU23" i="108"/>
  <c r="AU19" i="108"/>
  <c r="AU24" i="108"/>
  <c r="AU21" i="108"/>
  <c r="AU11" i="108"/>
  <c r="AU8" i="108"/>
  <c r="AU6" i="108"/>
  <c r="AU7" i="108"/>
  <c r="AU12" i="108"/>
  <c r="AU9" i="108"/>
  <c r="AQ22" i="108"/>
  <c r="AQ19" i="108"/>
  <c r="AQ5" i="108"/>
  <c r="AQ4" i="108"/>
  <c r="AQ24" i="108"/>
  <c r="AQ20" i="108"/>
  <c r="AQ13" i="108"/>
  <c r="AQ18" i="108"/>
  <c r="AQ14" i="108"/>
  <c r="AQ21" i="108"/>
  <c r="AQ11" i="108"/>
  <c r="AQ12" i="108"/>
  <c r="AQ8" i="108"/>
  <c r="AQ9" i="108"/>
  <c r="AQ6" i="108"/>
  <c r="AQ7" i="108"/>
  <c r="AS22" i="108"/>
  <c r="AS5" i="108"/>
  <c r="AS24" i="108"/>
  <c r="AS13" i="108"/>
  <c r="AS18" i="108"/>
  <c r="AS14" i="108"/>
  <c r="AS4" i="108"/>
  <c r="AS19" i="108"/>
  <c r="AS20" i="108"/>
  <c r="AS21" i="108"/>
  <c r="AS6" i="108"/>
  <c r="AS8" i="108"/>
  <c r="AS12" i="108"/>
  <c r="AS11" i="108"/>
  <c r="AS7" i="108"/>
  <c r="AS9" i="108"/>
  <c r="AQ10" i="108"/>
  <c r="AW10" i="108"/>
  <c r="AB3" i="108"/>
  <c r="K33" i="76"/>
  <c r="BB3" i="108"/>
  <c r="BC16" i="108" s="1"/>
  <c r="K25" i="76"/>
  <c r="O23" i="76"/>
  <c r="AB23" i="76" s="1"/>
  <c r="AE23" i="76" s="1"/>
  <c r="AZ3" i="108"/>
  <c r="BA17" i="108" s="1"/>
  <c r="AX3" i="108"/>
  <c r="K24" i="76"/>
  <c r="X24" i="76" s="1"/>
  <c r="AH3" i="108"/>
  <c r="AI16" i="108" s="1"/>
  <c r="AF3" i="108"/>
  <c r="AD3" i="108"/>
  <c r="AE17" i="108" s="1"/>
  <c r="S23" i="76"/>
  <c r="G21" i="76"/>
  <c r="I21" i="76" s="1"/>
  <c r="V21" i="76" s="1"/>
  <c r="R20" i="76"/>
  <c r="S20" i="76"/>
  <c r="R29" i="76"/>
  <c r="S29" i="76"/>
  <c r="R28" i="76"/>
  <c r="S28" i="76"/>
  <c r="Z6" i="108"/>
  <c r="B24" i="108"/>
  <c r="R30" i="76" l="1"/>
  <c r="BC15" i="108"/>
  <c r="BC17" i="108"/>
  <c r="AY17" i="108"/>
  <c r="AY16" i="108"/>
  <c r="BA15" i="108"/>
  <c r="AY15" i="108"/>
  <c r="AK15" i="108"/>
  <c r="AK17" i="108"/>
  <c r="AI15" i="108"/>
  <c r="AI17" i="108"/>
  <c r="AG16" i="108"/>
  <c r="AG17" i="108"/>
  <c r="AG15" i="108"/>
  <c r="AE10" i="108"/>
  <c r="AE15" i="108"/>
  <c r="AC17" i="108"/>
  <c r="AC16" i="108"/>
  <c r="AC10" i="108"/>
  <c r="AC15" i="108"/>
  <c r="X33" i="76"/>
  <c r="AE33" i="76" s="1"/>
  <c r="AE24" i="76"/>
  <c r="X31" i="76"/>
  <c r="AE31" i="76" s="1"/>
  <c r="X29" i="76"/>
  <c r="AE29" i="76" s="1"/>
  <c r="X28" i="76"/>
  <c r="AE28" i="76" s="1"/>
  <c r="Y36" i="76"/>
  <c r="AD19" i="76"/>
  <c r="T28" i="76"/>
  <c r="S33" i="76"/>
  <c r="T29" i="76"/>
  <c r="R33" i="76"/>
  <c r="T30" i="76"/>
  <c r="T25" i="76"/>
  <c r="X25" i="76"/>
  <c r="AE25" i="76" s="1"/>
  <c r="AM3" i="108"/>
  <c r="V16" i="108"/>
  <c r="B23" i="108"/>
  <c r="V6" i="108"/>
  <c r="Z9" i="108"/>
  <c r="BC22" i="108"/>
  <c r="BC14" i="108"/>
  <c r="BC13" i="108"/>
  <c r="BC19" i="108"/>
  <c r="BC21" i="108"/>
  <c r="BC18" i="108"/>
  <c r="BC24" i="108"/>
  <c r="BC23" i="108"/>
  <c r="BC20" i="108"/>
  <c r="BC5" i="108"/>
  <c r="BC4" i="108"/>
  <c r="BC6" i="108"/>
  <c r="BC9" i="108"/>
  <c r="BC12" i="108"/>
  <c r="BC8" i="108"/>
  <c r="BC7" i="108"/>
  <c r="BC11" i="108"/>
  <c r="BC10" i="108"/>
  <c r="BA23" i="108"/>
  <c r="BA22" i="108"/>
  <c r="BA24" i="108"/>
  <c r="BA21" i="108"/>
  <c r="BA14" i="108"/>
  <c r="BA13" i="108"/>
  <c r="BA19" i="108"/>
  <c r="BA18" i="108"/>
  <c r="BA5" i="108"/>
  <c r="BA20" i="108"/>
  <c r="BA4" i="108"/>
  <c r="BA16" i="108"/>
  <c r="BA6" i="108"/>
  <c r="BA11" i="108"/>
  <c r="BA9" i="108"/>
  <c r="BA12" i="108"/>
  <c r="BA8" i="108"/>
  <c r="BA7" i="108"/>
  <c r="BA10" i="108"/>
  <c r="AY18" i="108"/>
  <c r="AY21" i="108"/>
  <c r="AY19" i="108"/>
  <c r="AY14" i="108"/>
  <c r="AY24" i="108"/>
  <c r="AY13" i="108"/>
  <c r="AY23" i="108"/>
  <c r="AY22" i="108"/>
  <c r="AY20" i="108"/>
  <c r="AY5" i="108"/>
  <c r="AY4" i="108"/>
  <c r="AY6" i="108"/>
  <c r="AY11" i="108"/>
  <c r="AY12" i="108"/>
  <c r="AY7" i="108"/>
  <c r="AY8" i="108"/>
  <c r="AY9" i="108"/>
  <c r="AY10" i="108"/>
  <c r="AQ3" i="108"/>
  <c r="AI22" i="108"/>
  <c r="AI23" i="108"/>
  <c r="AI19" i="108"/>
  <c r="AI24" i="108"/>
  <c r="AI13" i="108"/>
  <c r="AI18" i="108"/>
  <c r="AI14" i="108"/>
  <c r="AI21" i="108"/>
  <c r="AI5" i="108"/>
  <c r="AI20" i="108"/>
  <c r="AI4" i="108"/>
  <c r="AI6" i="108"/>
  <c r="AI9" i="108"/>
  <c r="AI12" i="108"/>
  <c r="AI11" i="108"/>
  <c r="AI7" i="108"/>
  <c r="AI8" i="108"/>
  <c r="AK22" i="108"/>
  <c r="AK24" i="108"/>
  <c r="AK13" i="108"/>
  <c r="AK18" i="108"/>
  <c r="AK14" i="108"/>
  <c r="AK23" i="108"/>
  <c r="AK19" i="108"/>
  <c r="AK21" i="108"/>
  <c r="AK5" i="108"/>
  <c r="AK20" i="108"/>
  <c r="AK4" i="108"/>
  <c r="AK8" i="108"/>
  <c r="AK6" i="108"/>
  <c r="AK9" i="108"/>
  <c r="AK11" i="108"/>
  <c r="AK12" i="108"/>
  <c r="AK7" i="108"/>
  <c r="AK10" i="108"/>
  <c r="AI10" i="108"/>
  <c r="AG10" i="108"/>
  <c r="AE13" i="108"/>
  <c r="AE22" i="108"/>
  <c r="AE14" i="108"/>
  <c r="AE16" i="108"/>
  <c r="AE5" i="108"/>
  <c r="AE4" i="108"/>
  <c r="AE18" i="108"/>
  <c r="AE24" i="108"/>
  <c r="AE23" i="108"/>
  <c r="AE20" i="108"/>
  <c r="AE19" i="108"/>
  <c r="AE21" i="108"/>
  <c r="AE6" i="108"/>
  <c r="AE12" i="108"/>
  <c r="AE11" i="108"/>
  <c r="AE8" i="108"/>
  <c r="AE9" i="108"/>
  <c r="AE7" i="108"/>
  <c r="AG22" i="108"/>
  <c r="AG19" i="108"/>
  <c r="AG18" i="108"/>
  <c r="AG4" i="108"/>
  <c r="AG23" i="108"/>
  <c r="AG14" i="108"/>
  <c r="AG20" i="108"/>
  <c r="AG5" i="108"/>
  <c r="AG24" i="108"/>
  <c r="AG13" i="108"/>
  <c r="AG21" i="108"/>
  <c r="AG7" i="108"/>
  <c r="AG12" i="108"/>
  <c r="AG6" i="108"/>
  <c r="AG11" i="108"/>
  <c r="AG8" i="108"/>
  <c r="AG9" i="108"/>
  <c r="AC14" i="108"/>
  <c r="AC18" i="108"/>
  <c r="AC24" i="108"/>
  <c r="AC13" i="108"/>
  <c r="AC22" i="108"/>
  <c r="AC19" i="108"/>
  <c r="AC5" i="108"/>
  <c r="AC21" i="108"/>
  <c r="AC20" i="108"/>
  <c r="AC4" i="108"/>
  <c r="AC23" i="108"/>
  <c r="AC6" i="108"/>
  <c r="AC7" i="108"/>
  <c r="AC8" i="108"/>
  <c r="AC12" i="108"/>
  <c r="AC11" i="108"/>
  <c r="AC9" i="108"/>
  <c r="T33" i="76"/>
  <c r="Z12" i="108"/>
  <c r="AW3" i="108"/>
  <c r="Z11" i="108"/>
  <c r="AU3" i="108"/>
  <c r="AS3" i="108"/>
  <c r="AO3" i="108"/>
  <c r="Z8" i="108"/>
  <c r="G34" i="76"/>
  <c r="X6" i="108"/>
  <c r="R6" i="108"/>
  <c r="B21" i="108"/>
  <c r="R21" i="76"/>
  <c r="S21" i="76"/>
  <c r="G35" i="76"/>
  <c r="G31" i="76"/>
  <c r="G27" i="76"/>
  <c r="I27" i="76" s="1"/>
  <c r="G26" i="76"/>
  <c r="I26" i="76" s="1"/>
  <c r="F5" i="108"/>
  <c r="D5" i="108"/>
  <c r="T27" i="76" l="1"/>
  <c r="V27" i="76"/>
  <c r="T26" i="76"/>
  <c r="V26" i="76"/>
  <c r="I35" i="76"/>
  <c r="R35" i="76" s="1"/>
  <c r="I34" i="76"/>
  <c r="V34" i="76" s="1"/>
  <c r="I31" i="76"/>
  <c r="R31" i="76" s="1"/>
  <c r="D6" i="108"/>
  <c r="X8" i="108"/>
  <c r="X11" i="108"/>
  <c r="X9" i="108"/>
  <c r="X12" i="108"/>
  <c r="X7" i="108"/>
  <c r="V12" i="108"/>
  <c r="V7" i="108"/>
  <c r="V9" i="108"/>
  <c r="V11" i="108"/>
  <c r="V8" i="108"/>
  <c r="J14" i="76"/>
  <c r="W14" i="76" s="1"/>
  <c r="R12" i="108"/>
  <c r="R11" i="108"/>
  <c r="R8" i="108"/>
  <c r="R9" i="108"/>
  <c r="R7" i="108"/>
  <c r="F6" i="108"/>
  <c r="F4" i="108"/>
  <c r="D4" i="108"/>
  <c r="AC3" i="108"/>
  <c r="BC3" i="108"/>
  <c r="BA3" i="108"/>
  <c r="AY3" i="108"/>
  <c r="AK3" i="108"/>
  <c r="AI3" i="108"/>
  <c r="AG3" i="108"/>
  <c r="AE3" i="108"/>
  <c r="Z7" i="108"/>
  <c r="I19" i="76"/>
  <c r="V19" i="76" s="1"/>
  <c r="AA18" i="76"/>
  <c r="N14" i="76"/>
  <c r="AA14" i="76" s="1"/>
  <c r="P6" i="108"/>
  <c r="N6" i="108"/>
  <c r="R27" i="76"/>
  <c r="S27" i="76"/>
  <c r="S26" i="76"/>
  <c r="R26" i="76"/>
  <c r="S35" i="76" l="1"/>
  <c r="S31" i="76"/>
  <c r="T35" i="76"/>
  <c r="V35" i="76"/>
  <c r="T31" i="76"/>
  <c r="V31" i="76"/>
  <c r="X18" i="76"/>
  <c r="T34" i="76"/>
  <c r="S34" i="76"/>
  <c r="R34" i="76"/>
  <c r="N9" i="108"/>
  <c r="P9" i="108"/>
  <c r="J12" i="76"/>
  <c r="W12" i="76" s="1"/>
  <c r="J13" i="76"/>
  <c r="W13" i="76" s="1"/>
  <c r="P7" i="108"/>
  <c r="P11" i="108"/>
  <c r="P8" i="108"/>
  <c r="P12" i="108"/>
  <c r="N12" i="108"/>
  <c r="N7" i="108"/>
  <c r="N8" i="108"/>
  <c r="N11" i="108"/>
  <c r="W9" i="76"/>
  <c r="H8" i="108"/>
  <c r="J7" i="76"/>
  <c r="W7" i="76" s="1"/>
  <c r="F7" i="108"/>
  <c r="F11" i="108"/>
  <c r="F9" i="108"/>
  <c r="F12" i="108"/>
  <c r="F8" i="108"/>
  <c r="D12" i="108"/>
  <c r="D11" i="108"/>
  <c r="D9" i="108"/>
  <c r="D8" i="108"/>
  <c r="Q6" i="76"/>
  <c r="AD6" i="76" s="1"/>
  <c r="AD36" i="76" s="1"/>
  <c r="Z10" i="108"/>
  <c r="AB19" i="76"/>
  <c r="N8" i="76"/>
  <c r="AA8" i="76" s="1"/>
  <c r="T24" i="76"/>
  <c r="R19" i="76"/>
  <c r="S19" i="76"/>
  <c r="N13" i="76"/>
  <c r="AA13" i="76" s="1"/>
  <c r="N12" i="76"/>
  <c r="AA12" i="76" s="1"/>
  <c r="G18" i="76"/>
  <c r="I18" i="76" s="1"/>
  <c r="V18" i="76" s="1"/>
  <c r="G16" i="76"/>
  <c r="I16" i="76" s="1"/>
  <c r="AE19" i="76" l="1"/>
  <c r="S18" i="76"/>
  <c r="R16" i="76"/>
  <c r="V16" i="76"/>
  <c r="AB9" i="76"/>
  <c r="I14" i="76"/>
  <c r="V14" i="76" s="1"/>
  <c r="P10" i="108"/>
  <c r="Z3" i="108"/>
  <c r="AA17" i="108" s="1"/>
  <c r="AB18" i="76"/>
  <c r="AE18" i="76" s="1"/>
  <c r="X10" i="108"/>
  <c r="V10" i="108"/>
  <c r="V3" i="108" s="1"/>
  <c r="R10" i="108"/>
  <c r="AA9" i="76"/>
  <c r="H7" i="108"/>
  <c r="AA7" i="76"/>
  <c r="D7" i="108"/>
  <c r="T19" i="76"/>
  <c r="K14" i="76"/>
  <c r="X14" i="76" s="1"/>
  <c r="J8" i="76"/>
  <c r="W8" i="76" s="1"/>
  <c r="R18" i="76"/>
  <c r="S16" i="76"/>
  <c r="AA10" i="108" l="1"/>
  <c r="AA15" i="108"/>
  <c r="G12" i="76"/>
  <c r="I12" i="76" s="1"/>
  <c r="V12" i="76" s="1"/>
  <c r="H3" i="108"/>
  <c r="R14" i="76"/>
  <c r="S14" i="76"/>
  <c r="I13" i="76"/>
  <c r="V13" i="76" s="1"/>
  <c r="G8" i="76"/>
  <c r="I8" i="76" s="1"/>
  <c r="V8" i="76" s="1"/>
  <c r="O13" i="76"/>
  <c r="AB13" i="76" s="1"/>
  <c r="O14" i="76"/>
  <c r="AB14" i="76" s="1"/>
  <c r="AE14" i="76" s="1"/>
  <c r="F10" i="108"/>
  <c r="P3" i="108"/>
  <c r="Q17" i="108" s="1"/>
  <c r="X3" i="108"/>
  <c r="AA24" i="108"/>
  <c r="AA19" i="108"/>
  <c r="AA21" i="108"/>
  <c r="AA18" i="108"/>
  <c r="AA20" i="108"/>
  <c r="AA4" i="108"/>
  <c r="AA23" i="108"/>
  <c r="AA5" i="108"/>
  <c r="AA22" i="108"/>
  <c r="AA14" i="108"/>
  <c r="AA16" i="108"/>
  <c r="AA13" i="108"/>
  <c r="AA9" i="108"/>
  <c r="AA6" i="108"/>
  <c r="AA11" i="108"/>
  <c r="AA8" i="108"/>
  <c r="AA12" i="108"/>
  <c r="AA7" i="108"/>
  <c r="W21" i="108"/>
  <c r="R3" i="108"/>
  <c r="O12" i="76"/>
  <c r="AB12" i="76" s="1"/>
  <c r="N10" i="108"/>
  <c r="AB7" i="76"/>
  <c r="D10" i="108"/>
  <c r="K12" i="76"/>
  <c r="X12" i="76" s="1"/>
  <c r="K13" i="76"/>
  <c r="X13" i="76" s="1"/>
  <c r="X9" i="76"/>
  <c r="AE9" i="76" s="1"/>
  <c r="K8" i="76"/>
  <c r="X8" i="76" s="1"/>
  <c r="I17" i="108" l="1"/>
  <c r="I16" i="108"/>
  <c r="Y17" i="108"/>
  <c r="Y16" i="108"/>
  <c r="Y10" i="108"/>
  <c r="Y15" i="108"/>
  <c r="W15" i="108"/>
  <c r="W17" i="108"/>
  <c r="S21" i="108"/>
  <c r="S16" i="108"/>
  <c r="S15" i="108"/>
  <c r="S17" i="108"/>
  <c r="Q15" i="108"/>
  <c r="I15" i="108"/>
  <c r="T21" i="76"/>
  <c r="S12" i="76"/>
  <c r="R12" i="76"/>
  <c r="S9" i="76"/>
  <c r="AE13" i="76"/>
  <c r="AE12" i="76"/>
  <c r="S13" i="76"/>
  <c r="R13" i="76"/>
  <c r="S8" i="76"/>
  <c r="R8" i="76"/>
  <c r="G7" i="76"/>
  <c r="I7" i="76" s="1"/>
  <c r="V7" i="76" s="1"/>
  <c r="O8" i="76"/>
  <c r="AB8" i="76" s="1"/>
  <c r="AE8" i="76" s="1"/>
  <c r="F3" i="108"/>
  <c r="I7" i="108"/>
  <c r="W10" i="108"/>
  <c r="S10" i="108"/>
  <c r="Q10" i="108"/>
  <c r="Q16" i="108"/>
  <c r="AA3" i="108"/>
  <c r="W22" i="108"/>
  <c r="W5" i="108"/>
  <c r="W20" i="108"/>
  <c r="W18" i="108"/>
  <c r="W19" i="108"/>
  <c r="W13" i="108"/>
  <c r="W24" i="108"/>
  <c r="W14" i="108"/>
  <c r="W23" i="108"/>
  <c r="W4" i="108"/>
  <c r="W16" i="108"/>
  <c r="W6" i="108"/>
  <c r="W9" i="108"/>
  <c r="W11" i="108"/>
  <c r="W12" i="108"/>
  <c r="W8" i="108"/>
  <c r="W7" i="108"/>
  <c r="Y22" i="108"/>
  <c r="Y14" i="108"/>
  <c r="Y13" i="108"/>
  <c r="Y18" i="108"/>
  <c r="Y5" i="108"/>
  <c r="Y19" i="108"/>
  <c r="Y24" i="108"/>
  <c r="Y20" i="108"/>
  <c r="Y23" i="108"/>
  <c r="Y4" i="108"/>
  <c r="Y21" i="108"/>
  <c r="Y9" i="108"/>
  <c r="Y6" i="108"/>
  <c r="Y8" i="108"/>
  <c r="Y7" i="108"/>
  <c r="Y11" i="108"/>
  <c r="Y12" i="108"/>
  <c r="N3" i="108"/>
  <c r="S22" i="108"/>
  <c r="S20" i="108"/>
  <c r="S19" i="108"/>
  <c r="S24" i="108"/>
  <c r="S14" i="108"/>
  <c r="S13" i="108"/>
  <c r="S4" i="108"/>
  <c r="S18" i="108"/>
  <c r="S5" i="108"/>
  <c r="S23" i="108"/>
  <c r="S11" i="108"/>
  <c r="S7" i="108"/>
  <c r="S9" i="108"/>
  <c r="S6" i="108"/>
  <c r="S8" i="108"/>
  <c r="S12" i="108"/>
  <c r="Q22" i="108"/>
  <c r="Q13" i="108"/>
  <c r="Q14" i="108"/>
  <c r="Q24" i="108"/>
  <c r="Q18" i="108"/>
  <c r="Q19" i="108"/>
  <c r="Q4" i="108"/>
  <c r="Q20" i="108"/>
  <c r="Q5" i="108"/>
  <c r="Q21" i="108"/>
  <c r="Q23" i="108"/>
  <c r="Q7" i="108"/>
  <c r="Q9" i="108"/>
  <c r="Q11" i="108"/>
  <c r="Q6" i="108"/>
  <c r="Q12" i="108"/>
  <c r="Q8" i="108"/>
  <c r="D3" i="108"/>
  <c r="E17" i="108" s="1"/>
  <c r="I22" i="108"/>
  <c r="I14" i="108"/>
  <c r="I18" i="108"/>
  <c r="I4" i="108"/>
  <c r="I19" i="108"/>
  <c r="I24" i="108"/>
  <c r="I13" i="108"/>
  <c r="I20" i="108"/>
  <c r="I21" i="108"/>
  <c r="I5" i="108"/>
  <c r="I23" i="108"/>
  <c r="I6" i="108"/>
  <c r="I12" i="108"/>
  <c r="I11" i="108"/>
  <c r="I9" i="108"/>
  <c r="I8" i="108"/>
  <c r="I10" i="108"/>
  <c r="B5" i="108"/>
  <c r="B20" i="108"/>
  <c r="T23" i="76"/>
  <c r="K7" i="76"/>
  <c r="X7" i="76" s="1"/>
  <c r="AE7" i="76" s="1"/>
  <c r="O17" i="108" l="1"/>
  <c r="O16" i="108"/>
  <c r="G17" i="108"/>
  <c r="G16" i="108"/>
  <c r="E16" i="108"/>
  <c r="O15" i="108"/>
  <c r="I3" i="108"/>
  <c r="G10" i="108"/>
  <c r="G15" i="108"/>
  <c r="E14" i="108"/>
  <c r="E15" i="108"/>
  <c r="R9" i="76"/>
  <c r="V9" i="76"/>
  <c r="B16" i="108"/>
  <c r="R7" i="76"/>
  <c r="S7" i="76"/>
  <c r="T20" i="76"/>
  <c r="G5" i="108"/>
  <c r="G19" i="108"/>
  <c r="G4" i="108"/>
  <c r="G11" i="108"/>
  <c r="G18" i="108"/>
  <c r="G20" i="108"/>
  <c r="G9" i="108"/>
  <c r="G8" i="108"/>
  <c r="G7" i="108"/>
  <c r="G22" i="108"/>
  <c r="G24" i="108"/>
  <c r="G21" i="108"/>
  <c r="G12" i="108"/>
  <c r="G13" i="108"/>
  <c r="G14" i="108"/>
  <c r="G23" i="108"/>
  <c r="G6" i="108"/>
  <c r="E10" i="108"/>
  <c r="O10" i="108"/>
  <c r="O22" i="108"/>
  <c r="O14" i="108"/>
  <c r="O18" i="108"/>
  <c r="O13" i="108"/>
  <c r="O19" i="108"/>
  <c r="O24" i="108"/>
  <c r="O5" i="108"/>
  <c r="O20" i="108"/>
  <c r="O23" i="108"/>
  <c r="O4" i="108"/>
  <c r="O21" i="108"/>
  <c r="O7" i="108"/>
  <c r="O8" i="108"/>
  <c r="O6" i="108"/>
  <c r="O11" i="108"/>
  <c r="O9" i="108"/>
  <c r="O12" i="108"/>
  <c r="E22" i="108"/>
  <c r="E5" i="108"/>
  <c r="E4" i="108"/>
  <c r="E24" i="108"/>
  <c r="E19" i="108"/>
  <c r="E20" i="108"/>
  <c r="E13" i="108"/>
  <c r="E18" i="108"/>
  <c r="E21" i="108"/>
  <c r="E23" i="108"/>
  <c r="E8" i="108"/>
  <c r="E11" i="108"/>
  <c r="E12" i="108"/>
  <c r="E6" i="108"/>
  <c r="E9" i="108"/>
  <c r="E7" i="108"/>
  <c r="W3" i="108"/>
  <c r="Y3" i="108"/>
  <c r="S3" i="108"/>
  <c r="Q3" i="108"/>
  <c r="E113" i="79"/>
  <c r="E111" i="79" s="1"/>
  <c r="E110" i="79" s="1"/>
  <c r="D113" i="79"/>
  <c r="D111" i="79"/>
  <c r="D110" i="79" s="1"/>
  <c r="E108" i="79"/>
  <c r="D108" i="79"/>
  <c r="E106" i="79"/>
  <c r="D106" i="79"/>
  <c r="E102" i="79"/>
  <c r="D102" i="79"/>
  <c r="E101" i="79"/>
  <c r="D101" i="79"/>
  <c r="D100" i="79" s="1"/>
  <c r="D99" i="79" s="1"/>
  <c r="E100" i="79"/>
  <c r="E99" i="79" s="1"/>
  <c r="E97" i="79"/>
  <c r="D97" i="79"/>
  <c r="E95" i="79"/>
  <c r="D95" i="79"/>
  <c r="D94" i="79"/>
  <c r="E92" i="79"/>
  <c r="E85" i="79" s="1"/>
  <c r="D92" i="79"/>
  <c r="E86" i="79"/>
  <c r="D86" i="79"/>
  <c r="E78" i="79"/>
  <c r="D78" i="79"/>
  <c r="E77" i="79"/>
  <c r="D77" i="79"/>
  <c r="E71" i="79"/>
  <c r="E68" i="79" s="1"/>
  <c r="D71" i="79"/>
  <c r="D68" i="79" s="1"/>
  <c r="D59" i="79"/>
  <c r="D57" i="79" s="1"/>
  <c r="D56" i="79" s="1"/>
  <c r="D54" i="79"/>
  <c r="D52" i="79"/>
  <c r="D45" i="79" s="1"/>
  <c r="D48" i="79"/>
  <c r="D46" i="79"/>
  <c r="D43" i="79"/>
  <c r="D41" i="79"/>
  <c r="E38" i="79"/>
  <c r="D38" i="79"/>
  <c r="E32" i="79"/>
  <c r="D32" i="79"/>
  <c r="E25" i="79"/>
  <c r="D25" i="79"/>
  <c r="E24" i="79"/>
  <c r="D24" i="79"/>
  <c r="E23" i="79"/>
  <c r="D23" i="79"/>
  <c r="E21" i="79"/>
  <c r="D21" i="79"/>
  <c r="E16" i="79"/>
  <c r="E14" i="79" s="1"/>
  <c r="D16" i="79"/>
  <c r="D14" i="79" s="1"/>
  <c r="G3" i="108" l="1"/>
  <c r="E18" i="79"/>
  <c r="E13" i="79" s="1"/>
  <c r="E30" i="79" s="1"/>
  <c r="E29" i="79" s="1"/>
  <c r="E12" i="79" s="1"/>
  <c r="E63" i="79" s="1"/>
  <c r="D72" i="79"/>
  <c r="D40" i="79"/>
  <c r="D39" i="79" s="1"/>
  <c r="E94" i="79"/>
  <c r="D18" i="79"/>
  <c r="P6" i="76"/>
  <c r="AC6" i="76" s="1"/>
  <c r="AC36" i="76" s="1"/>
  <c r="D31" i="79"/>
  <c r="E72" i="79"/>
  <c r="E67" i="79" s="1"/>
  <c r="E84" i="79" s="1"/>
  <c r="E83" i="79" s="1"/>
  <c r="E66" i="79" s="1"/>
  <c r="E31" i="79"/>
  <c r="D67" i="79"/>
  <c r="D85" i="79"/>
  <c r="B8" i="108"/>
  <c r="O3" i="108"/>
  <c r="B7" i="108"/>
  <c r="B9" i="108"/>
  <c r="B11" i="108"/>
  <c r="B12" i="108"/>
  <c r="J6" i="76"/>
  <c r="W6" i="76" s="1"/>
  <c r="W36" i="76" s="1"/>
  <c r="D93" i="79"/>
  <c r="D13" i="79"/>
  <c r="E93" i="79"/>
  <c r="D84" i="79"/>
  <c r="D83" i="79" s="1"/>
  <c r="D66" i="79" s="1"/>
  <c r="E113" i="78"/>
  <c r="E111" i="78" s="1"/>
  <c r="E110" i="78" s="1"/>
  <c r="D113" i="78"/>
  <c r="D111" i="78" s="1"/>
  <c r="D110" i="78" s="1"/>
  <c r="E108" i="78"/>
  <c r="D108" i="78"/>
  <c r="E106" i="78"/>
  <c r="D106" i="78"/>
  <c r="E102" i="78"/>
  <c r="D102" i="78"/>
  <c r="E101" i="78"/>
  <c r="E100" i="78" s="1"/>
  <c r="D101" i="78"/>
  <c r="D100" i="78" s="1"/>
  <c r="E97" i="78"/>
  <c r="D97" i="78"/>
  <c r="E95" i="78"/>
  <c r="D95" i="78"/>
  <c r="E92" i="78"/>
  <c r="D92" i="78"/>
  <c r="E86" i="78"/>
  <c r="D86" i="78"/>
  <c r="E78" i="78"/>
  <c r="E72" i="78" s="1"/>
  <c r="D78" i="78"/>
  <c r="E77" i="78"/>
  <c r="D77" i="78"/>
  <c r="D72" i="78" s="1"/>
  <c r="E71" i="78"/>
  <c r="E68" i="78" s="1"/>
  <c r="E67" i="78" s="1"/>
  <c r="D71" i="78"/>
  <c r="D68" i="78"/>
  <c r="D59" i="78"/>
  <c r="D57" i="78" s="1"/>
  <c r="D56" i="78" s="1"/>
  <c r="D54" i="78"/>
  <c r="D52" i="78"/>
  <c r="D48" i="78"/>
  <c r="D46" i="78"/>
  <c r="D43" i="78"/>
  <c r="D41" i="78"/>
  <c r="E38" i="78"/>
  <c r="D38" i="78"/>
  <c r="E32" i="78"/>
  <c r="D32" i="78"/>
  <c r="E25" i="78"/>
  <c r="D25" i="78"/>
  <c r="E24" i="78"/>
  <c r="D24" i="78"/>
  <c r="E23" i="78"/>
  <c r="D23" i="78"/>
  <c r="E21" i="78"/>
  <c r="D21" i="78"/>
  <c r="E16" i="78"/>
  <c r="E14" i="78" s="1"/>
  <c r="D16" i="78"/>
  <c r="D14" i="78" s="1"/>
  <c r="E31" i="78" l="1"/>
  <c r="D18" i="78"/>
  <c r="D13" i="78" s="1"/>
  <c r="D30" i="78" s="1"/>
  <c r="D29" i="78" s="1"/>
  <c r="D12" i="78" s="1"/>
  <c r="D63" i="78" s="1"/>
  <c r="E18" i="78"/>
  <c r="D117" i="79"/>
  <c r="E117" i="79"/>
  <c r="E118" i="79" s="1"/>
  <c r="E119" i="79" s="1"/>
  <c r="E121" i="79" s="1"/>
  <c r="D85" i="78"/>
  <c r="D94" i="78"/>
  <c r="D99" i="78"/>
  <c r="E13" i="78"/>
  <c r="E30" i="78" s="1"/>
  <c r="E29" i="78" s="1"/>
  <c r="E12" i="78" s="1"/>
  <c r="E63" i="78" s="1"/>
  <c r="D31" i="78"/>
  <c r="D45" i="78"/>
  <c r="E85" i="78"/>
  <c r="E94" i="78"/>
  <c r="E99" i="78"/>
  <c r="D40" i="78"/>
  <c r="D39" i="78" s="1"/>
  <c r="D67" i="78"/>
  <c r="D84" i="78" s="1"/>
  <c r="D83" i="78" s="1"/>
  <c r="D66" i="78" s="1"/>
  <c r="N6" i="76"/>
  <c r="AA6" i="76" s="1"/>
  <c r="AA36" i="76" s="1"/>
  <c r="T18" i="76"/>
  <c r="D30" i="79"/>
  <c r="D29" i="79" s="1"/>
  <c r="D12" i="79" s="1"/>
  <c r="D63" i="79" s="1"/>
  <c r="D118" i="79" s="1"/>
  <c r="D119" i="79" s="1"/>
  <c r="D121" i="79" s="1"/>
  <c r="E84" i="78"/>
  <c r="E83" i="78" s="1"/>
  <c r="E66" i="78" s="1"/>
  <c r="E117" i="78" l="1"/>
  <c r="E118" i="78" s="1"/>
  <c r="E119" i="78" s="1"/>
  <c r="E121" i="78" s="1"/>
  <c r="E93" i="78"/>
  <c r="D93" i="78"/>
  <c r="D117" i="78" s="1"/>
  <c r="D118" i="78" s="1"/>
  <c r="D119" i="78" s="1"/>
  <c r="D121" i="78" s="1"/>
  <c r="G6" i="76"/>
  <c r="I6" i="76" s="1"/>
  <c r="B10" i="108"/>
  <c r="B3" i="108" s="1"/>
  <c r="O6" i="76"/>
  <c r="AB6" i="76" s="1"/>
  <c r="AB36" i="76" s="1"/>
  <c r="T16" i="76"/>
  <c r="K6" i="76"/>
  <c r="E38" i="77"/>
  <c r="D38" i="77"/>
  <c r="E32" i="77"/>
  <c r="D32" i="77"/>
  <c r="E25" i="77"/>
  <c r="D25" i="77"/>
  <c r="E24" i="77"/>
  <c r="D24" i="77"/>
  <c r="E23" i="77"/>
  <c r="D23" i="77"/>
  <c r="E21" i="77"/>
  <c r="D21" i="77"/>
  <c r="E16" i="77"/>
  <c r="E14" i="77" s="1"/>
  <c r="D16" i="77"/>
  <c r="D14" i="77" s="1"/>
  <c r="E113" i="77"/>
  <c r="E111" i="77" s="1"/>
  <c r="E110" i="77" s="1"/>
  <c r="D113" i="77"/>
  <c r="D111" i="77" s="1"/>
  <c r="D110" i="77" s="1"/>
  <c r="E108" i="77"/>
  <c r="D108" i="77"/>
  <c r="E106" i="77"/>
  <c r="D106" i="77"/>
  <c r="E102" i="77"/>
  <c r="D102" i="77"/>
  <c r="E101" i="77"/>
  <c r="E100" i="77" s="1"/>
  <c r="D101" i="77"/>
  <c r="D100" i="77" s="1"/>
  <c r="E97" i="77"/>
  <c r="D97" i="77"/>
  <c r="E95" i="77"/>
  <c r="E94" i="77" s="1"/>
  <c r="D95" i="77"/>
  <c r="D94" i="77" s="1"/>
  <c r="E92" i="77"/>
  <c r="D92" i="77"/>
  <c r="E86" i="77"/>
  <c r="D86" i="77"/>
  <c r="E85" i="77"/>
  <c r="E78" i="77"/>
  <c r="D78" i="77"/>
  <c r="E77" i="77"/>
  <c r="D77" i="77"/>
  <c r="E71" i="77"/>
  <c r="E68" i="77" s="1"/>
  <c r="D71" i="77"/>
  <c r="D68" i="77" s="1"/>
  <c r="D59" i="77"/>
  <c r="D57" i="77" s="1"/>
  <c r="D56" i="77" s="1"/>
  <c r="D54" i="77"/>
  <c r="D52" i="77"/>
  <c r="D48" i="77"/>
  <c r="D46" i="77"/>
  <c r="D45" i="77" s="1"/>
  <c r="D39" i="77" s="1"/>
  <c r="D43" i="77"/>
  <c r="D40" i="77" s="1"/>
  <c r="D41" i="77"/>
  <c r="E95" i="40"/>
  <c r="E97" i="40"/>
  <c r="E101" i="40"/>
  <c r="E100" i="40" s="1"/>
  <c r="E102" i="40"/>
  <c r="E106" i="40"/>
  <c r="E108" i="40"/>
  <c r="E113" i="40"/>
  <c r="E111" i="40" s="1"/>
  <c r="E110" i="40" s="1"/>
  <c r="C17" i="108" l="1"/>
  <c r="C16" i="108"/>
  <c r="X6" i="76"/>
  <c r="X36" i="76" s="1"/>
  <c r="D72" i="77"/>
  <c r="D85" i="77"/>
  <c r="D99" i="77"/>
  <c r="E99" i="77"/>
  <c r="E93" i="77" s="1"/>
  <c r="R6" i="76"/>
  <c r="V6" i="76"/>
  <c r="V36" i="76" s="1"/>
  <c r="E99" i="40"/>
  <c r="D67" i="77"/>
  <c r="E94" i="40"/>
  <c r="E72" i="77"/>
  <c r="E67" i="77" s="1"/>
  <c r="E84" i="77" s="1"/>
  <c r="E83" i="77" s="1"/>
  <c r="E66" i="77" s="1"/>
  <c r="S6" i="76"/>
  <c r="E31" i="77"/>
  <c r="D31" i="77"/>
  <c r="D18" i="77"/>
  <c r="D13" i="77" s="1"/>
  <c r="E18" i="77"/>
  <c r="E13" i="77" s="1"/>
  <c r="E30" i="77" s="1"/>
  <c r="D84" i="77"/>
  <c r="D83" i="77" s="1"/>
  <c r="D66" i="77" s="1"/>
  <c r="D117" i="77" s="1"/>
  <c r="D93" i="77"/>
  <c r="E93" i="40"/>
  <c r="E86" i="40"/>
  <c r="E78" i="40"/>
  <c r="E77" i="40"/>
  <c r="E71" i="40"/>
  <c r="E68" i="40" s="1"/>
  <c r="E92" i="40"/>
  <c r="E38" i="40"/>
  <c r="E32" i="40"/>
  <c r="E25" i="40"/>
  <c r="E24" i="40"/>
  <c r="E23" i="40"/>
  <c r="E16" i="40"/>
  <c r="E14" i="40" s="1"/>
  <c r="E21" i="40"/>
  <c r="AE6" i="76" l="1"/>
  <c r="E117" i="77"/>
  <c r="E29" i="77"/>
  <c r="E12" i="77" s="1"/>
  <c r="E63" i="77" s="1"/>
  <c r="E85" i="40"/>
  <c r="E118" i="77"/>
  <c r="E119" i="77" s="1"/>
  <c r="E121" i="77" s="1"/>
  <c r="C4" i="108"/>
  <c r="C14" i="108"/>
  <c r="C13" i="108"/>
  <c r="C19" i="108"/>
  <c r="C18" i="108"/>
  <c r="C22" i="108"/>
  <c r="C24" i="108"/>
  <c r="C23" i="108"/>
  <c r="C21" i="108"/>
  <c r="C20" i="108"/>
  <c r="C5" i="108"/>
  <c r="C6" i="108"/>
  <c r="C11" i="108"/>
  <c r="C7" i="108"/>
  <c r="C9" i="108"/>
  <c r="C8" i="108"/>
  <c r="C12" i="108"/>
  <c r="C10" i="108"/>
  <c r="D30" i="77"/>
  <c r="D29" i="77" s="1"/>
  <c r="D12" i="77" s="1"/>
  <c r="D63" i="77" s="1"/>
  <c r="D118" i="77" s="1"/>
  <c r="D119" i="77" s="1"/>
  <c r="D121" i="77" s="1"/>
  <c r="E72" i="40"/>
  <c r="E67" i="40" s="1"/>
  <c r="E31" i="40"/>
  <c r="E18" i="40"/>
  <c r="E13" i="40" s="1"/>
  <c r="E30" i="40" s="1"/>
  <c r="D92" i="40"/>
  <c r="D86" i="40"/>
  <c r="D78" i="40"/>
  <c r="D77" i="40"/>
  <c r="D71" i="40"/>
  <c r="D16" i="40"/>
  <c r="D21" i="40"/>
  <c r="D38" i="40"/>
  <c r="D32" i="40"/>
  <c r="D31" i="40" s="1"/>
  <c r="D25" i="40"/>
  <c r="D24" i="40"/>
  <c r="D23" i="40"/>
  <c r="AE36" i="76" l="1"/>
  <c r="C3" i="108"/>
  <c r="D18" i="40"/>
  <c r="E29" i="40"/>
  <c r="E12" i="40" s="1"/>
  <c r="E63" i="40" s="1"/>
  <c r="E84" i="40"/>
  <c r="E83" i="40" s="1"/>
  <c r="E66" i="40" s="1"/>
  <c r="E117" i="40" s="1"/>
  <c r="E118" i="40" s="1"/>
  <c r="E119" i="40" s="1"/>
  <c r="E121" i="40" s="1"/>
  <c r="D101" i="40" l="1"/>
  <c r="E3" i="108" l="1"/>
  <c r="D113" i="40"/>
  <c r="D111" i="40" l="1"/>
  <c r="D110" i="40" s="1"/>
  <c r="D108" i="40"/>
  <c r="D106" i="40"/>
  <c r="D102" i="40"/>
  <c r="D100" i="40"/>
  <c r="D97" i="40"/>
  <c r="D95" i="40"/>
  <c r="D85" i="40"/>
  <c r="D72" i="40"/>
  <c r="D68" i="40"/>
  <c r="D94" i="40" l="1"/>
  <c r="D67" i="40"/>
  <c r="D99" i="40"/>
  <c r="D59" i="40"/>
  <c r="D57" i="40" s="1"/>
  <c r="D56" i="40" s="1"/>
  <c r="D54" i="40"/>
  <c r="D52" i="40"/>
  <c r="D48" i="40"/>
  <c r="D46" i="40"/>
  <c r="D43" i="40"/>
  <c r="D41" i="40"/>
  <c r="D14" i="40"/>
  <c r="D84" i="40" l="1"/>
  <c r="D83" i="40" s="1"/>
  <c r="D66" i="40" s="1"/>
  <c r="D93" i="40"/>
  <c r="D45" i="40"/>
  <c r="D13" i="40"/>
  <c r="D30" i="40" s="1"/>
  <c r="D40" i="40"/>
  <c r="D117" i="40" l="1"/>
  <c r="D29" i="40"/>
  <c r="D12" i="40" s="1"/>
  <c r="D39" i="40"/>
  <c r="D63" i="40" l="1"/>
  <c r="D118" i="40" s="1"/>
  <c r="D119" i="40" s="1"/>
  <c r="D121" i="40" s="1"/>
</calcChain>
</file>

<file path=xl/comments1.xml><?xml version="1.0" encoding="utf-8"?>
<comments xmlns="http://schemas.openxmlformats.org/spreadsheetml/2006/main">
  <authors>
    <author>Inga Anča</author>
  </authors>
  <commentList>
    <comment ref="I236" authorId="0" shapeId="0">
      <text>
        <r>
          <rPr>
            <b/>
            <sz val="9"/>
            <color indexed="81"/>
            <rFont val="Tahoma"/>
            <family val="2"/>
            <charset val="186"/>
          </rPr>
          <t>Inga Anča:</t>
        </r>
        <r>
          <rPr>
            <sz val="9"/>
            <color indexed="81"/>
            <rFont val="Tahoma"/>
            <family val="2"/>
            <charset val="186"/>
          </rPr>
          <t xml:space="preserve">
nfo no VPK</t>
        </r>
      </text>
    </comment>
  </commentList>
</comments>
</file>

<file path=xl/sharedStrings.xml><?xml version="1.0" encoding="utf-8"?>
<sst xmlns="http://schemas.openxmlformats.org/spreadsheetml/2006/main" count="7758" uniqueCount="470">
  <si>
    <t>Mērvienība</t>
  </si>
  <si>
    <t>1.</t>
  </si>
  <si>
    <t>2.</t>
  </si>
  <si>
    <t>3.</t>
  </si>
  <si>
    <t>5.</t>
  </si>
  <si>
    <t>6.</t>
  </si>
  <si>
    <t>7.</t>
  </si>
  <si>
    <t>8.</t>
  </si>
  <si>
    <t>8.1.</t>
  </si>
  <si>
    <t>8.2.</t>
  </si>
  <si>
    <t>9.</t>
  </si>
  <si>
    <t>10.</t>
  </si>
  <si>
    <t>Izdevumu klasifikācijas kods</t>
  </si>
  <si>
    <t>Tiešās izmaksas</t>
  </si>
  <si>
    <t>Atlīdzība</t>
  </si>
  <si>
    <t>Piemaksa par speciālo dienesta pakāpi un diplomātisko rangu</t>
  </si>
  <si>
    <t>Darba devēja valsts sociālās apdrošināšanas obligātās iemaksas</t>
  </si>
  <si>
    <t>Preces un pakalpojumi</t>
  </si>
  <si>
    <t>Netiešās izmaksas</t>
  </si>
  <si>
    <t>Biroja preces</t>
  </si>
  <si>
    <t>Maksas pakalpojuma vienību skaits noteiktā laika posmā (stundas)</t>
  </si>
  <si>
    <t>Transportlīdzekļu uzturēšana un remonts</t>
  </si>
  <si>
    <t>Degviela</t>
  </si>
  <si>
    <t>Pārējie enerģētiskie materiāli</t>
  </si>
  <si>
    <t>Kārtējā remonta un iestāžu uzturēšanas materiāli</t>
  </si>
  <si>
    <t>Pamatkapitāla veidošana</t>
  </si>
  <si>
    <t>Transportlīdzekļi</t>
  </si>
  <si>
    <t>Rādītājs (materiāla/izejvielas nosaukums, atlīdzība un citi izmaksu veidi)</t>
  </si>
  <si>
    <t>Piemaksa par darbu īpašos apstākļos, speciālās piemaksas</t>
  </si>
  <si>
    <t>Pārējie specifiskas lietošanas materiāli un inventārs</t>
  </si>
  <si>
    <t>Piemaksa par nakts darbu</t>
  </si>
  <si>
    <t>Pārējie iepriekš neklasificētie pamatlīdzekļi</t>
  </si>
  <si>
    <t>Izdevumi par elektroenerģiju</t>
  </si>
  <si>
    <t>Datortehnika, sakaru un cita biroja tehnika</t>
  </si>
  <si>
    <t>Maksas pakalpojumu izcenojuma aprēķins</t>
  </si>
  <si>
    <t>Izmaksu apjoms gadā viena makasa pakalpojuma veida nodrošināšanai</t>
  </si>
  <si>
    <t>1000</t>
  </si>
  <si>
    <t>1100</t>
  </si>
  <si>
    <t>Atalgojums</t>
  </si>
  <si>
    <t>Mēnešalga</t>
  </si>
  <si>
    <t>1114</t>
  </si>
  <si>
    <t xml:space="preserve">Valsts civildienesta ierēdņu mēnešalga  </t>
  </si>
  <si>
    <t>1116</t>
  </si>
  <si>
    <t>Mēnešalga amatpersonām ar speciālajām dienesta pakāpēm</t>
  </si>
  <si>
    <t>1119</t>
  </si>
  <si>
    <t xml:space="preserve">Pārējo darbinieku mēnešalga (darba alga)  </t>
  </si>
  <si>
    <t>1140</t>
  </si>
  <si>
    <t>Piemaksas, prēmijas un naudas balvas</t>
  </si>
  <si>
    <t>1141</t>
  </si>
  <si>
    <t>1142</t>
  </si>
  <si>
    <t>Samaksa par virsstundu darbu un darbu svētku dienās</t>
  </si>
  <si>
    <t>1143</t>
  </si>
  <si>
    <t>1145</t>
  </si>
  <si>
    <t>1146</t>
  </si>
  <si>
    <t>Piemaksa par personisko darba ieguldījumu un darba kvalitāti</t>
  </si>
  <si>
    <t>1147</t>
  </si>
  <si>
    <t>Piemaksa par papildu darbu</t>
  </si>
  <si>
    <t>1148</t>
  </si>
  <si>
    <t>Prēmijas un naudas balvas</t>
  </si>
  <si>
    <t>1149</t>
  </si>
  <si>
    <t>Citas normatīvajos aktos noteiktās piemaksas, kas nav iepriekš klasificētas</t>
  </si>
  <si>
    <t>1150</t>
  </si>
  <si>
    <t>Atalgojums fiziskajām personām uz tiesiskās attiecības regulējošu dokumentu pamata</t>
  </si>
  <si>
    <t>1170</t>
  </si>
  <si>
    <t>Darba devēja piešķirtie labumi un maksājumi</t>
  </si>
  <si>
    <t>1200</t>
  </si>
  <si>
    <t>Darba devēja valsts sociālās apdrošināšanas obligātās iemaksas, pabalsti un kompensācijas</t>
  </si>
  <si>
    <t>1210</t>
  </si>
  <si>
    <t>1220</t>
  </si>
  <si>
    <t>Darba devēja pabalsti, kompensācijas un citi maksājumi</t>
  </si>
  <si>
    <t>1221</t>
  </si>
  <si>
    <t>Darba devēja pabalsti un kompensācijas, no kuriem aprēķina iedzīvotāju ienākuma nodokli un valsts sociālās apdrošināšanas obligātās iemaksas</t>
  </si>
  <si>
    <t>1223</t>
  </si>
  <si>
    <t>Mācību maksas kompensācija</t>
  </si>
  <si>
    <t>1224</t>
  </si>
  <si>
    <t>Ārvalstīs nodarbināto amatpersonu (darbinieku) pabalsti un kompensācijas</t>
  </si>
  <si>
    <t>1225</t>
  </si>
  <si>
    <t>Uzturdevas kompensācija                             </t>
  </si>
  <si>
    <t>1226</t>
  </si>
  <si>
    <t>Dienesta pienākumu izpildei nepieciešamā apģērba iegādes kompensācija</t>
  </si>
  <si>
    <t>1227</t>
  </si>
  <si>
    <t>Darba devēja izdevumi veselības, dzīvības un nelaimes gadījumu apdrošināšanai</t>
  </si>
  <si>
    <t>1228</t>
  </si>
  <si>
    <t>Darba devēja pabalsti un kompensācijas, no kā neaprēķina iedzīvotāju ienākuma nodokli un valsts sociālās apdrošināšanas obligātās iemaksas</t>
  </si>
  <si>
    <t>2000</t>
  </si>
  <si>
    <t>2200</t>
  </si>
  <si>
    <t>Pakalpojumi</t>
  </si>
  <si>
    <t>2220</t>
  </si>
  <si>
    <t>Izdevumi par komunālajiem pakalpojumiem</t>
  </si>
  <si>
    <t>2223</t>
  </si>
  <si>
    <t>2240</t>
  </si>
  <si>
    <t>Remontdarbi un iestāžu uzturēšanas pakalpojumi (izņemot kapitālo remontu)</t>
  </si>
  <si>
    <t>2242</t>
  </si>
  <si>
    <t>2300</t>
  </si>
  <si>
    <t>Krājumi, materiāli, energoresursi, prece, biroja preces un inventārs, kurus neuzskaita kodā 5000</t>
  </si>
  <si>
    <t>2310</t>
  </si>
  <si>
    <t>Izdevumi par precēm iestādes darbības nodrošināšanai</t>
  </si>
  <si>
    <t>2311</t>
  </si>
  <si>
    <t>2320</t>
  </si>
  <si>
    <t>Kurināmais un enerģētiskie materiāli</t>
  </si>
  <si>
    <t>2322</t>
  </si>
  <si>
    <t>2329</t>
  </si>
  <si>
    <t>2350</t>
  </si>
  <si>
    <t>2360</t>
  </si>
  <si>
    <t>Valsts un pašvaldību aprūpē un apgādē esošo personu uzturēšana</t>
  </si>
  <si>
    <t>2364</t>
  </si>
  <si>
    <t>Formas tērpi un speciālais apģērbs</t>
  </si>
  <si>
    <t>2380</t>
  </si>
  <si>
    <t>Specifiskie materiāli un inventārs</t>
  </si>
  <si>
    <t>5000</t>
  </si>
  <si>
    <t>5200</t>
  </si>
  <si>
    <t>Pamatlīdzekļi</t>
  </si>
  <si>
    <t>5220</t>
  </si>
  <si>
    <t>Tehnoloģiskās iekārtas un mašīnas</t>
  </si>
  <si>
    <t>5230</t>
  </si>
  <si>
    <t>Pārējie pamatlīdzekļi</t>
  </si>
  <si>
    <t>5231</t>
  </si>
  <si>
    <t>5238</t>
  </si>
  <si>
    <t>5239</t>
  </si>
  <si>
    <t>2389</t>
  </si>
  <si>
    <t xml:space="preserve">Tiešās izmaksas kopā: </t>
  </si>
  <si>
    <t xml:space="preserve">Pakalpojuma izmaksas kopā: </t>
  </si>
  <si>
    <t xml:space="preserve">Netiešās izmaksas kopā: </t>
  </si>
  <si>
    <r>
      <t>Maksas pakalpojuma izcenojums (</t>
    </r>
    <r>
      <rPr>
        <i/>
        <sz val="9"/>
        <color theme="1"/>
        <rFont val="Times New Roman"/>
        <family val="1"/>
        <charset val="186"/>
      </rPr>
      <t>euro</t>
    </r>
    <r>
      <rPr>
        <sz val="9"/>
        <color theme="1"/>
        <rFont val="Times New Roman"/>
        <family val="1"/>
        <charset val="186"/>
      </rPr>
      <t>) 
(pakalpojuma izmaksas kopā, reizinot ar maksas pakalpojumu vienību skaitu noteiktā laika posmā)</t>
    </r>
  </si>
  <si>
    <r>
      <t>Maksas pakalpojuma izcenojums (</t>
    </r>
    <r>
      <rPr>
        <b/>
        <i/>
        <sz val="10"/>
        <color theme="1"/>
        <rFont val="Times New Roman"/>
        <family val="1"/>
        <charset val="186"/>
      </rPr>
      <t>euro</t>
    </r>
    <r>
      <rPr>
        <b/>
        <sz val="10"/>
        <color theme="1"/>
        <rFont val="Times New Roman"/>
        <family val="1"/>
        <charset val="186"/>
      </rPr>
      <t xml:space="preserve">) </t>
    </r>
  </si>
  <si>
    <t>Papīrs rēķina sagatavošanai EUR 0,01, tonera izmaksas EUR 0,04.
Izmaksas rēķina sagatavošanai: 
(0,01+0,04) × 2 loksnes = EUR 0,10
Papīrs līgums sagatavošanai EUR 0,01, tonera izmaksas EUR 0,04.
Izmaksas līguma sagatavošanai: (0,01+0,04) × 6 loksnes = EUR 0,30
Izmaksas maksas pakalpojuma nodrošināšanai:
EUR 0,10 + EUR 0,30 = EUR 0,40</t>
  </si>
  <si>
    <t>1. Atkārtota pārbaudījuma kārtošana</t>
  </si>
  <si>
    <t>1.1. noslēguma pārbaudījums, kārtējais pārbaudījums, referāts</t>
  </si>
  <si>
    <t>Maksas pakalpojuma mērvienība – viens pārbaudījums</t>
  </si>
  <si>
    <t>Piemaksa par personisko darba ieguldījumu un darba kvalitāti 5% no mēnešalgas:
EUR 1 130 x 5% : 168 st. = EUR 0,34</t>
  </si>
  <si>
    <t>Piemaksa par papildu darbu 5% no mēnešalgas
EUR 1 130 x 5% : 168 st. = EUR 0,34</t>
  </si>
  <si>
    <t>Prēmijas un naudas balvas 10% no mēnešalgas
EUR 1 130 x 10% : 168 st. = EUR 0,67</t>
  </si>
  <si>
    <t>23,59 % no 1100. un 1221.IEKK</t>
  </si>
  <si>
    <t>Piemaksas apmērs vienai iesaistītai amatpersonai mēnesī (pulkvežleitnants) - EUR 120;
Vidējais darba stundu skaits mēnesī: 168 st.
Izmaksas maksas pakalpojuma nodrošināšanai:
EUR 120 : 168 st. = EUR 0,71</t>
  </si>
  <si>
    <t xml:space="preserve">Izglītības koordinācijas nodaļas vecākā speciālista mēnešalga (10 mēnešalgu grupa) EUR 830 
Individuālā pārbaudījuma veidlapas noformēšana, izsniegšana (5 min):
EUR 830 : 168 st. x 0,08 st. = EUR 0,40
Grāmatvedības darbinieka mēnešalga (9 mēnešalgu grupa) EUR 820 
Ienākošo maksājumu uzdevumu ievadīšana, grāmatošana un printēšana (5 min.):
EUR 820 : 168 st. x 0,08 st. = EUR 0,39
Kopā: EUR 0,40 + EUR 0,39 = EUR 0,79
</t>
  </si>
  <si>
    <t>Piemaksa par personisko darba ieguldījumu un darba kvalitāti 5% no mēnešalgas:
EUR (830 + 820) x 5% : 168 st. x 0,08 st. = EUR 0,04</t>
  </si>
  <si>
    <t>Piemaksa par papildu darbu 5% no mēnešalgas
EUR (830 + 820) x 5% : 168 st. x 0,08 st. = EUR 0,04</t>
  </si>
  <si>
    <t>Pabalsti un kompensācijas, no kuriem aprēķina iedzīvotāju ienākuma nodokli un valsts sociālās apdrošināšanas obligātās iemaksas
EUR (830 + 820) x 4% : 168 st. x 0,08 = EUR 0,03</t>
  </si>
  <si>
    <t>Pabalsti un kompensācijas, no kuriem aprēķina iedzīvotāju ienākuma nodokli un valsts sociālās apdrošināšanas obligātās iemaksas
EUR 1 130 x 4% : 168 st. = EUR 0,27</t>
  </si>
  <si>
    <t>Pabalsti un kompensācijas, no kā neaprēķina iedzīvotāju ienākuma nodokli un valsts sociālās apdrošināšanas obligātās iemaksas
EUR 1 130 x 1% : 168 st. = EUR 0,07</t>
  </si>
  <si>
    <t>Pabalsti un kompensācijas, no kā neaprēķina iedzīvotāju ienākuma nodokli un valsts sociālās apdrošināšanas obligātās iemaksas
EUR (830 + 820) x 1% : 168 st.x 0,08 = EUR 0,01</t>
  </si>
  <si>
    <t>Lektora ar speciālo dienesta pakāpi mēnešalga (9 mēnešalgu grupa): 
EUR 1130
Vidējais darba stundu skaits mēnesī: 168 st.
Izmaksas maksas pakalpojuma nodrošināšanai:
EUR 1 130 : 168 st. = EUR 6,73</t>
  </si>
  <si>
    <t>MK vidējais 1191</t>
  </si>
  <si>
    <t>1.2. kvalifikācijas darba recenzēšana</t>
  </si>
  <si>
    <t>Maksas pakalpojuma mērvienība – viena recenzija</t>
  </si>
  <si>
    <t>Lektora ar speciālo dienesta pakāpi mēnešalga (9 mēnešalgu grupa): 
EUR 1130
Vidējais darba stundu skaits mēnesī: 168 st.
Izmaksas maksas pakalpojuma nodrošināšanai:
EUR 1 130 : 168 st. x 4 st. = EUR 26,91</t>
  </si>
  <si>
    <t>Piemaksas apmērs vienai iesaistītai amatpersonai mēnesī (pulkvežleitnants) - EUR 120;
Vidējais darba stundu skaits mēnesī: 168 st.
Izmaksas maksas pakalpojuma nodrošināšanai:
EUR 120 : 168 st. x 4 st. = EUR 2,86</t>
  </si>
  <si>
    <t>Piemaksa par personisko darba ieguldījumu un darba kvalitāti 5% no mēnešalgas:
EUR 1 130 x 5% : 168 st. x 4 st. = EUR 1,35</t>
  </si>
  <si>
    <t>Piemaksa par papildu darbu 5% no mēnešalgas
EUR 1 130 x 5% : 168 st. x 4 st. = EUR 1,35</t>
  </si>
  <si>
    <t>Prēmijas un naudas balvas 10% no mēnešalgas
EUR 1 130 x 10% : 168 st. x 4 st. = EUR 2,70</t>
  </si>
  <si>
    <t>Pabalsti un kompensācijas, no kuriem aprēķina iedzīvotāju ienākuma nodokli un valsts sociālās apdrošināšanas obligātās iemaksas
EUR 1 130 x 4% : 168 st. x 4 st. = EUR 1,08</t>
  </si>
  <si>
    <t>Pabalsti un kompensācijas, no kā neaprēķina iedzīvotāju ienākuma nodokli un valsts sociālās apdrošināšanas obligātās iemaksas
EUR 1 130 x 1% : 168 st. x 4 st. = EUR 0,27</t>
  </si>
  <si>
    <t>Lektora ar speciālo dienesta pakāpi mēnešalga (9 mēnešalgu grupa): 
EUR 1 130
Vidējais darba stundu skaits mēnesī: 168 st.
Izmaksas maksas pakalpojuma nodrošināšanai:
EUR 1 130 : 168 st. x 4 st. = EUR 26,91</t>
  </si>
  <si>
    <t>1.4. kvalifikācijas eksāmens</t>
  </si>
  <si>
    <t>1.2. kvalifikācijas darba aizstāvēšana</t>
  </si>
  <si>
    <t>Valsts policijas priekšnieka vietnieka ar speciālo dienesta pakāpi mēnešalga (27.12.2012. Valsts policijas pavēle Nr.2569 12A amata kategorija) Ls 1749.00 / 166,25 vidējais darba stundu skaits mēnesī= Ls 10.52 x 2 st. (kvalifikācijas eksāmenu komisijas darbs) = Ls 21.04.
Valsts policijas Galvenās pārvaldes priekšnieka vietnieka ar speciālo dienesta pakāpi mēnešalga (27.12.2012. Valsts policijas pavēle Nr.2570 12B amata kategorija) Ls 1104.00 / 166,25 vidējais darba stundu skaits mēnesī= Ls 6.64 x 2 st. (kvalifikācijas eksāmenu komisijas darbs).= Ls 13.28.
Trīs docētāju ar speciālo dienesta pakāpi mēnešalga (27.12.2012. Valsts policijas pavēle Nr.2569 10B amata kategorija) Ls 600.00 / 166,25 vidējais darba stundu skaits mēnesī= Ls 3.61 x 2 st. (kvalifikācijas eksāmenu komisijas darbs) x 3 cilv. = Ls 21.66.
Kopā: Ls 21.04 + 13.28 + 21.66 = Ls 55.98</t>
  </si>
  <si>
    <t>Ieņememais amats</t>
  </si>
  <si>
    <t>Patērētais laiks (h)</t>
  </si>
  <si>
    <t>Speciālā dienesta pakāpe</t>
  </si>
  <si>
    <t>Piemaksa mēnesī</t>
  </si>
  <si>
    <t>Pulkvežleitnants</t>
  </si>
  <si>
    <t>Piemaksa %</t>
  </si>
  <si>
    <t>Lektors (ar SDP)</t>
  </si>
  <si>
    <t>Darba devēja valsts sociālās apdrošināšanas obligātās iemaksas (23,59 % no 1100. un 1221.EKK)</t>
  </si>
  <si>
    <t>M.a.
grupa</t>
  </si>
  <si>
    <t>EKK kods</t>
  </si>
  <si>
    <t>Skaits</t>
  </si>
  <si>
    <t>Cena</t>
  </si>
  <si>
    <t>Licences, koncesijas un patenti, preču zīmes un līdzīgas tiesības</t>
  </si>
  <si>
    <t>Datorprogrammas</t>
  </si>
  <si>
    <t>Amortizācija %</t>
  </si>
  <si>
    <t>Nosaukums</t>
  </si>
  <si>
    <t>Toneris</t>
  </si>
  <si>
    <t xml:space="preserve">Toneris </t>
  </si>
  <si>
    <t>1.2. Kvalifikācijas darba recenzēšana</t>
  </si>
  <si>
    <t>1.3. Kvalifikācijas darba aizstāvēšana</t>
  </si>
  <si>
    <t>VP priekšnieka vietnieks</t>
  </si>
  <si>
    <t>Ģenerālis</t>
  </si>
  <si>
    <t>VP koledžas direktora vietnieks</t>
  </si>
  <si>
    <t>Pulkvedis</t>
  </si>
  <si>
    <t>VP Galvenās kārtības policijas pārvaldes priekšnieka vietnieks</t>
  </si>
  <si>
    <t>VP Galvenās kriminālpolicijas pārvaldes priekšnieka vietnieks</t>
  </si>
  <si>
    <t>VP koledžas katedras vadītājs</t>
  </si>
  <si>
    <t>Maksas pakalpojuma mērvienība – viens eksāmens</t>
  </si>
  <si>
    <t>Maksas pakalpojuma mērvienība – viena aizstāvēšana</t>
  </si>
  <si>
    <t>Majors</t>
  </si>
  <si>
    <t>Lektors (ar SDP) vidēji 20 personas mācību grupā</t>
  </si>
  <si>
    <t>2. Atkārtota studiju kursa apguve</t>
  </si>
  <si>
    <t>3. Dokumentu pieņemšana un reģistrēšana pilna vai nepilna laika studijām/mācībām</t>
  </si>
  <si>
    <t>Maksas pakalpojuma mērvienība – viens reflektants</t>
  </si>
  <si>
    <t>Maksas pakalpojuma mērvienība – viena izziņa</t>
  </si>
  <si>
    <t>VP koledžas direktors</t>
  </si>
  <si>
    <t xml:space="preserve">Papīrs </t>
  </si>
  <si>
    <t>5. Kopēšanas un printēšanas pakalpojumi (A4 formāts) (1 lappuse)</t>
  </si>
  <si>
    <t>6.1. profesionālās pilnveides izglītības programmu nodarbību vadīšanas Rīgā (mācību grupa līdz 20 personām)</t>
  </si>
  <si>
    <t>Līguma, rēķina, apliecību parakstīšana</t>
  </si>
  <si>
    <t>Līgumu un apliecību sagatavošana</t>
  </si>
  <si>
    <t>Ienākošā maksājumu uzdevuma ievadīšana, grāmatošana, printēšana</t>
  </si>
  <si>
    <t>Komunālie pakalpojumi</t>
  </si>
  <si>
    <t xml:space="preserve">Informācijas, sakaru līdzekļu, biroja tehnikas kārtējā remonta un uzturēšanas materiāli </t>
  </si>
  <si>
    <t xml:space="preserve">Saimniecības preces </t>
  </si>
  <si>
    <t>km</t>
  </si>
  <si>
    <t>Šeit vajadzētu datus no VPK</t>
  </si>
  <si>
    <t>6.2. profesionālās pilnveides izglītības programmu nodarbību vadīšanas ārpus Rīgas (mācību grupa līdz 20 personām)</t>
  </si>
  <si>
    <t>Mācību, darba un dienesta komandējumi, darba braucieni</t>
  </si>
  <si>
    <t>Dienas nauda</t>
  </si>
  <si>
    <t>Pārējie komandējumu un darba braucienu izdevumi</t>
  </si>
  <si>
    <t>Dienas</t>
  </si>
  <si>
    <t>Diennakts</t>
  </si>
  <si>
    <t>Viesnīcas pakalpojumi</t>
  </si>
  <si>
    <t>6.3. Licencētās profesionālās pilnveides izglītības programmas atkārtota noslēguma pārbaudījuma pieņemšana</t>
  </si>
  <si>
    <t>Vecākais speciālists Izglītības koordinācijas nodaļā</t>
  </si>
  <si>
    <t>Ienākošo maksājumu uzdevumu ievadīšana, grāmatošana, printēšana</t>
  </si>
  <si>
    <t xml:space="preserve">Komunālie pakalpojumi </t>
  </si>
  <si>
    <t>Papīrs</t>
  </si>
  <si>
    <t>Saimniecības preces</t>
  </si>
  <si>
    <t>7. Dokumentu pieņemšana un reģistrēšana pilna vai nepilna laika studijām/mācībām</t>
  </si>
  <si>
    <t>paraksts</t>
  </si>
  <si>
    <t>Informācijas, sakaru līdzekļu, biroja tehnikas kārtējā remonta un uzturēšanas materiāli</t>
  </si>
  <si>
    <t>8.1. Diploma dublikāta izsniegšana</t>
  </si>
  <si>
    <t>Diploms</t>
  </si>
  <si>
    <t>8.3. Diploma ar pielikumu dublikāta izsniegšana</t>
  </si>
  <si>
    <t>Maksas pakalpojuma mērvienība – viens diploms ar pielikumu</t>
  </si>
  <si>
    <t>8.2. Diploma pielikuma dublikāta izsniegšana</t>
  </si>
  <si>
    <t>8.4. Kvalifikācijas apliecības dublikāta izsniegšana</t>
  </si>
  <si>
    <t>Kvalifikācijas apliecība</t>
  </si>
  <si>
    <t>Piezīmes, komentāri</t>
  </si>
  <si>
    <t>8.5. Kvalifikācijas apliecības sekmju izraksta dublikāta izsniegšana</t>
  </si>
  <si>
    <t>Maksas pakalpojuma mērvienība – viens sekmju izraksts</t>
  </si>
  <si>
    <t>8.6. Kvalifikācijas apliecības ar sekmju izrakstu dublikāta izsniegšana</t>
  </si>
  <si>
    <t>Maksas pakalpojuma mērvienība – viena kvalifikācija apliecība ar sekmju izrakstu</t>
  </si>
  <si>
    <t>8.7. Apliecības par profesionālās pilnveides izglītību dublikāta izsniegšana</t>
  </si>
  <si>
    <t>Apliecība par profesionālās pilnveides izglītību</t>
  </si>
  <si>
    <t>8.8. Apliecības par profesionālās pilnveides izglītību sekmju izraksts dublikāta izsniegšana</t>
  </si>
  <si>
    <t>8.9. Apliecības par profesionālās pilnveides izglītību ar sekmju izrakstu dublikāta izsniegšana</t>
  </si>
  <si>
    <t>Maksas pakalpojuma mērvienība – viena apliecība ar sekmju izrakstu</t>
  </si>
  <si>
    <t>Direktora vietnieks</t>
  </si>
  <si>
    <t>Izglītības koordinācijas nodaļas vadītāja</t>
  </si>
  <si>
    <t>9.1. Iesniegto dokumentu izvērtēšana un lēmuma sagatavošana</t>
  </si>
  <si>
    <t>Maksas pakalpojuma mērvienība – viens lēmums</t>
  </si>
  <si>
    <t>Policijas tiesību katedrs vadītājs</t>
  </si>
  <si>
    <t>9.2. Pārbaudījumi (ieskaite vai eksāmens)</t>
  </si>
  <si>
    <t>10. Arhīva dokumentu izziņas sagatavošana un izsniegšana</t>
  </si>
  <si>
    <t>Valsts policijas koledžas maksas pakalpojumu cenrādis</t>
  </si>
  <si>
    <t>Nr.</t>
  </si>
  <si>
    <t>p.k.</t>
  </si>
  <si>
    <t>Pakalpojuma veids</t>
  </si>
  <si>
    <t>PVN</t>
  </si>
  <si>
    <t>Cena ar PVN</t>
  </si>
  <si>
    <t>1.1.</t>
  </si>
  <si>
    <t>noslēguma pārbaudījums, kārtējais pārbaudījums, referāts</t>
  </si>
  <si>
    <t>1.2.</t>
  </si>
  <si>
    <t>kvalifikācijas darba recenzēšana</t>
  </si>
  <si>
    <t>1.3.</t>
  </si>
  <si>
    <t>kvalifikācijas darba aizstāvēšana</t>
  </si>
  <si>
    <t>6.1.</t>
  </si>
  <si>
    <t>6.2.</t>
  </si>
  <si>
    <t>6.3.</t>
  </si>
  <si>
    <t>licencētās profesionālās pilnveides izglītības programmas atkārtota noslēguma pārbaudījuma pieņemšana</t>
  </si>
  <si>
    <t>8.3.</t>
  </si>
  <si>
    <t>8.4.</t>
  </si>
  <si>
    <t>8.5.</t>
  </si>
  <si>
    <t>8.6.</t>
  </si>
  <si>
    <t>8.7.</t>
  </si>
  <si>
    <t>8.8.</t>
  </si>
  <si>
    <t>8.9.</t>
  </si>
  <si>
    <t>9.1.</t>
  </si>
  <si>
    <t>iesniegto dokumentu izvērtēšana un lēmuma sagatavošana</t>
  </si>
  <si>
    <t>9.2.</t>
  </si>
  <si>
    <t>pārbaudījumi (ieskaite vai eksāmens)</t>
  </si>
  <si>
    <t>Piezīmes.</t>
  </si>
  <si>
    <r>
      <t>Cena bez PVN (</t>
    </r>
    <r>
      <rPr>
        <i/>
        <sz val="10"/>
        <color rgb="FF414142"/>
        <rFont val="Times New Roman"/>
        <family val="1"/>
        <charset val="186"/>
      </rPr>
      <t>euro</t>
    </r>
    <r>
      <rPr>
        <sz val="10"/>
        <color rgb="FF414142"/>
        <rFont val="Times New Roman"/>
        <family val="1"/>
        <charset val="186"/>
      </rPr>
      <t>)</t>
    </r>
  </si>
  <si>
    <r>
      <t>(</t>
    </r>
    <r>
      <rPr>
        <i/>
        <sz val="10"/>
        <color rgb="FF414142"/>
        <rFont val="Times New Roman"/>
        <family val="1"/>
        <charset val="186"/>
      </rPr>
      <t>euro</t>
    </r>
    <r>
      <rPr>
        <sz val="10"/>
        <color rgb="FF414142"/>
        <rFont val="Times New Roman"/>
        <family val="1"/>
        <charset val="186"/>
      </rPr>
      <t>)</t>
    </r>
  </si>
  <si>
    <t>Pēc jaunām cenām</t>
  </si>
  <si>
    <r>
      <t>Starpība
(</t>
    </r>
    <r>
      <rPr>
        <i/>
        <sz val="10"/>
        <color rgb="FF414142"/>
        <rFont val="Times New Roman"/>
        <family val="1"/>
        <charset val="186"/>
      </rPr>
      <t>euro</t>
    </r>
    <r>
      <rPr>
        <sz val="10"/>
        <color rgb="FF414142"/>
        <rFont val="Times New Roman"/>
        <family val="1"/>
        <charset val="186"/>
      </rPr>
      <t>)</t>
    </r>
  </si>
  <si>
    <t>Pieaugums
%</t>
  </si>
  <si>
    <t xml:space="preserve">Vecākais speciālists Izglītības koordinācijas nodaļā </t>
  </si>
  <si>
    <t>Individuālā pārbaudījuma veidlapas noformēšana, izsniegšana</t>
  </si>
  <si>
    <t>Izmaksas kopā</t>
  </si>
  <si>
    <t>Bibliotekārs</t>
  </si>
  <si>
    <t>Nemateriālie ieguldījumi</t>
  </si>
  <si>
    <t>Cena bez PVN 
(euro)</t>
  </si>
  <si>
    <t>Apliecības izgatavošanai</t>
  </si>
  <si>
    <t>EKK</t>
  </si>
  <si>
    <t>Koeficients</t>
  </si>
  <si>
    <t>∑</t>
  </si>
  <si>
    <t>Līguma, rēķina parakstīšana - nav</t>
  </si>
  <si>
    <t>Klienta, ienākošo maksājumu uzdevumu ievadīšana, grāmatošana, printēšana</t>
  </si>
  <si>
    <t>Papīrs (diploma pielikums)</t>
  </si>
  <si>
    <t>Maksājuma uzdevuma printēšana</t>
  </si>
  <si>
    <t>Papīrs (sekmju izraksts)</t>
  </si>
  <si>
    <t xml:space="preserve">paraksta nav </t>
  </si>
  <si>
    <t>Vecākais inspektors Profesionālās pilnveides nodaļa</t>
  </si>
  <si>
    <t>Vecākais inspektors Profesionālās pilnveides nodaļā</t>
  </si>
  <si>
    <t>Līguma, pieņemšanas nodošanas aktu, rēķina, apliecību parakstīšana</t>
  </si>
  <si>
    <t>Līguma, pieņemšanas nodošanas akta, apmeklējuma lapas, anketu, pavadvēstuļu sagatavošana, apliecību sagatavošna</t>
  </si>
  <si>
    <t xml:space="preserve">Papīrs CURIOUS Metallic A5, Super Gold </t>
  </si>
  <si>
    <t>Vecākais speciālists Personāla vadības nodaļā</t>
  </si>
  <si>
    <t>Akadēmiskās izziņa</t>
  </si>
  <si>
    <t>Lietvede</t>
  </si>
  <si>
    <t>Akadēmiskās izziņas reģistrēšana</t>
  </si>
  <si>
    <t>2-IKN, 1-maksājuma uzdevuma printēšana</t>
  </si>
  <si>
    <t>Katedras vadītājs</t>
  </si>
  <si>
    <t>Saskaņo salīidzinājuma protokolu</t>
  </si>
  <si>
    <t>Paraksta salīidzinājuma protokolu</t>
  </si>
  <si>
    <t>Pulkvežletnants</t>
  </si>
  <si>
    <t>5-IKN, 1-maksājuma uzdevuma printēšana</t>
  </si>
  <si>
    <t>pavēle par diplomu izsniegšanu</t>
  </si>
  <si>
    <t>1-maksājuma uzdevuma printēšana</t>
  </si>
  <si>
    <t>1-IKN, 1-Maksājuma uzdevuma printēšana</t>
  </si>
  <si>
    <t>1-IKN, 1-maksājuma uzdevuma printēšana</t>
  </si>
  <si>
    <t>Lietvedis</t>
  </si>
  <si>
    <t>2-individuālā pārbaudījuma veidlapas, 1-maksājuma uzdevuma printēšana</t>
  </si>
  <si>
    <t>3-Individuālā pārbaudījuma veidlapas, 1-maksājuma uzdevuma printēšana</t>
  </si>
  <si>
    <t>1-Individuālā pārbaudījuma veidlapa, 1-maksājuma uzdevuma printēšana</t>
  </si>
  <si>
    <t>3-studējošajam eksāmenā, 1- IKN, 1-maksājuma uzdevuma printēšana</t>
  </si>
  <si>
    <t>4-Individuālā pārbaudījuma veidlapas, 1-maksājuma uzdevuma printēšana</t>
  </si>
  <si>
    <t>maksājuma uzdevuma printēšana</t>
  </si>
  <si>
    <t>Lektors</t>
  </si>
  <si>
    <t>Inventārs</t>
  </si>
  <si>
    <t>Monitors</t>
  </si>
  <si>
    <t>UPS barošanas bloks</t>
  </si>
  <si>
    <t>Kalpošanas laiks (gadi)</t>
  </si>
  <si>
    <t>Datora komplekts ar programmmatūru</t>
  </si>
  <si>
    <t>Daudzfunkcionāls printeris</t>
  </si>
  <si>
    <t>Vērtība</t>
  </si>
  <si>
    <t>Izmaksas</t>
  </si>
  <si>
    <t>Izmaksas mēnesī</t>
  </si>
  <si>
    <t>Izmakasas mēnesī</t>
  </si>
  <si>
    <t xml:space="preserve">Pakalpojuma izmaksas ( 1 lpp) kopā: </t>
  </si>
  <si>
    <t>Autotransporta uzturēšanas materiāli un remonta izdevumi</t>
  </si>
  <si>
    <t>Eļla un citi tehniskie šķidrumi</t>
  </si>
  <si>
    <t>Automašīna (vidējais nolietojums)</t>
  </si>
  <si>
    <t>Reģistre līgumus, pieņemšanas-nodošanas aktus, pavadvēstules un rēķinus</t>
  </si>
  <si>
    <t>Rēķina, maksājuma uzdevuma printēšana (vidēji 3 lpp.1 personai)</t>
  </si>
  <si>
    <t>Līguma, pieņemšanas nodošanas akta, apmeklējuma lapas, anketu, pavadvēstuļu sagatavošanai (vidēji 6 lpp.1 pers.)</t>
  </si>
  <si>
    <t>Rēķina, maksājuma uzdevuma printēšana (vidēji 3 lpp.1 pers.)</t>
  </si>
  <si>
    <t>7. Pieteikšanās dokumentu pieņemšana un reģistrēšana pilna vai nepilna laika studijām vēlākos studiju posmos</t>
  </si>
  <si>
    <t>6. Profesionālās pilnveides un pieaugušo neformālās izglītības pakalpojumu sniegšana fiziskām un juridiskām personām:</t>
  </si>
  <si>
    <t>6.1. profesionālās pilnveides un pieaugušo neformālās izglītības programmu nodarbību vadīšana Rīgā (mācību grupa līdz 20 personām)</t>
  </si>
  <si>
    <t>6.2. profesionālās pilnveides un pieaugušo neformālās izglītības programmu nodarbību vadīšana ārpus Rīgas (mācību grupa līdz 20 personām)</t>
  </si>
  <si>
    <t>6.3. licencētās profesionālās pilnveides izglītības programmas atkārtota noslēguma pārbaudījuma pieņemšana</t>
  </si>
  <si>
    <t>9. Iepriekšējā izglītībā vai profesionālajā pieredzē sasniegto studiju rezultātu atzīšana:</t>
  </si>
  <si>
    <t>3. Pieteikšanās dokumentu pieņemšana un reģistrēšana pilna vai nepilna laika studijām (mācībām)</t>
  </si>
  <si>
    <t>1. Atkārtota pārbaudījuma kārtošana:</t>
  </si>
  <si>
    <t>1.3. kvalifikācijas darba aizstāvēšana</t>
  </si>
  <si>
    <t>9.1. iesniegto dokumentu izvērtēšana un lēmuma sagatavošana</t>
  </si>
  <si>
    <t>9.2. pārbaudījumi (ieskaite vai eksāmens)</t>
  </si>
  <si>
    <t>8. Izglītību apliecinoša dokumenta dublikāta izsniegšana:</t>
  </si>
  <si>
    <t>Ieņemamais amats</t>
  </si>
  <si>
    <t>Izdevumi mēnesī</t>
  </si>
  <si>
    <t xml:space="preserve">Maksas pakalpojuma mērvienība – viens pārbaudījums </t>
  </si>
  <si>
    <t>Prognozētais apjoms</t>
  </si>
  <si>
    <t>summa</t>
  </si>
  <si>
    <t>mērvienība</t>
  </si>
  <si>
    <t>Kopā</t>
  </si>
  <si>
    <t>Darba devēja valsts sociālās apdrošināšanas obligātās iemaksas (23.59 % no 1100. un 1221.EKK)</t>
  </si>
  <si>
    <t xml:space="preserve">Vecākais grāmatvedis </t>
  </si>
  <si>
    <t>Vecākais grāmatvedis</t>
  </si>
  <si>
    <t>4. Izziņas izsniegšana</t>
  </si>
  <si>
    <t>4.1. Akadēmiskās izziņas izsniegšana</t>
  </si>
  <si>
    <t>Maksas pakalpojuma mērvienība – viena lappuse (1 h 1000 lpp)</t>
  </si>
  <si>
    <t>Ienākošo maksājumu uzdevumu printēšana</t>
  </si>
  <si>
    <t xml:space="preserve">Netiešās izmaksas kopā (1000 lpp): </t>
  </si>
  <si>
    <t>Tiesību zinātņu  katedras vadītājs</t>
  </si>
  <si>
    <t>Tiesību zinātņu katedras lektors (ar SDP)</t>
  </si>
  <si>
    <t xml:space="preserve">Vecākais gāmatvedis </t>
  </si>
  <si>
    <t>1.4.1</t>
  </si>
  <si>
    <t>1.4.2</t>
  </si>
  <si>
    <t>1.4.3</t>
  </si>
  <si>
    <t>kvalifikācijas eksāmens 1.līmeņa profesionālās izglītības studiju programmā "Policijas darbs"</t>
  </si>
  <si>
    <t>kvalifikācijas eksāmens profesionālās pilnveides izglītības programmā "Policijas darba pamati"</t>
  </si>
  <si>
    <t>4.1</t>
  </si>
  <si>
    <t>4.2</t>
  </si>
  <si>
    <t>1.4.1.</t>
  </si>
  <si>
    <t>1.4.2.</t>
  </si>
  <si>
    <t>1.4.1 Kvalifikācijas eksāmens 1.līmeņa profesionālās izglītības studiju programmā "Policijas darbs"</t>
  </si>
  <si>
    <t>1.4.2 Kvalifikācijas eksāmens arodizglītības studiju programmā "Policijas darbs"</t>
  </si>
  <si>
    <t>1.4.3.</t>
  </si>
  <si>
    <t>1.4.2 Kvalifikācijas eksāmens profesionālās pilnveides izglītības programmā "Policijas darba pamati"</t>
  </si>
  <si>
    <t>4.2 Sekmju izziņas izsniegšana (izglītojamiem bez maksas)</t>
  </si>
  <si>
    <t>4.1 Akadēmiskās izziņas izsniegšana</t>
  </si>
  <si>
    <r>
      <t xml:space="preserve">2018.gadā vidēji uz 1 nodarbināto mēnesī 7 </t>
    </r>
    <r>
      <rPr>
        <i/>
        <sz val="9"/>
        <color theme="1"/>
        <rFont val="Times New Roman"/>
        <family val="1"/>
        <charset val="186"/>
      </rPr>
      <t xml:space="preserve">euro, </t>
    </r>
    <r>
      <rPr>
        <sz val="9"/>
        <color theme="1"/>
        <rFont val="Times New Roman"/>
        <family val="1"/>
        <charset val="186"/>
      </rPr>
      <t>inflācijas koeficients periodā no 2018.gada maija līdz 2022.gada februārim 16.2%</t>
    </r>
  </si>
  <si>
    <r>
      <t>2018.gadā vidēji uz 1 nodarbināto mēnesī 85</t>
    </r>
    <r>
      <rPr>
        <i/>
        <sz val="9"/>
        <color theme="1"/>
        <rFont val="Times New Roman"/>
        <family val="1"/>
        <charset val="186"/>
      </rPr>
      <t xml:space="preserve"> euro, </t>
    </r>
    <r>
      <rPr>
        <sz val="9"/>
        <color theme="1"/>
        <rFont val="Times New Roman"/>
        <family val="1"/>
        <charset val="186"/>
      </rPr>
      <t>inflācijas koeficients periodā no 2018.gada maija līdz 2022.gada febrārim 16.2%</t>
    </r>
  </si>
  <si>
    <r>
      <t xml:space="preserve">2018.gadā vidēji uz 1 nodarbināto mēnesī 7 </t>
    </r>
    <r>
      <rPr>
        <i/>
        <sz val="9"/>
        <color theme="1"/>
        <rFont val="Times New Roman"/>
        <family val="1"/>
        <charset val="186"/>
      </rPr>
      <t xml:space="preserve">euro, </t>
    </r>
    <r>
      <rPr>
        <sz val="9"/>
        <color theme="1"/>
        <rFont val="Times New Roman"/>
        <family val="1"/>
        <charset val="186"/>
      </rPr>
      <t>inflācijas koeficients periodā no 2018.gada maija līdz 2022.gada februārim 14.7%</t>
    </r>
  </si>
  <si>
    <t>Automašīnas vidējais nolietojums 2018.gadā 1769 EUR,  inflācijas koeficients periodā no 2018.gada maija līdz 2022.gada februāra jaunām automašīnām 12%</t>
  </si>
  <si>
    <t>Automašīnas uzturēšanas izmaksas 2018. gadā - 1362,54 EUR, automašinas remonta izdevumi 2018.gadā  - 4237,70 EUR,  inflācijas koeficients periodā no 2018.gada maija līdz 2022.gada februārim pakalpojumiem 11%</t>
  </si>
  <si>
    <t>Eļla un citi tehniskie šķidrumi 2018. gadā - 43 EUR,  inflācijas koeficients periodā no 2018.gada maija līdz 2022.gada februārim visām precēm 12.4%</t>
  </si>
  <si>
    <t>2018. gadā vidējā degvielas norma transportlīdzeklim uz 100 km 10,94 litri, degvielas cena 1,90 euro litrā</t>
  </si>
  <si>
    <t>Maksas pakalpojuma mērvienība –  viens pārbaudījums</t>
  </si>
  <si>
    <t>Maksas pakalpojuma mērvienība – viena pieteikums</t>
  </si>
  <si>
    <t>Iestāžu uzturēšanas materiāli un preces</t>
  </si>
  <si>
    <t>Pamatlīdzekļi, ieguldījuma īpašumi un bioloģiskie aktīvi</t>
  </si>
  <si>
    <t>viens pārbaudījums</t>
  </si>
  <si>
    <t>viena recenzija</t>
  </si>
  <si>
    <t>viena aizstāvēšana</t>
  </si>
  <si>
    <t>vienseksāmens</t>
  </si>
  <si>
    <t>viens eksāmens</t>
  </si>
  <si>
    <t>viens kredītpunkts</t>
  </si>
  <si>
    <t>viens reflektants</t>
  </si>
  <si>
    <t>viena izziņa</t>
  </si>
  <si>
    <t>viena lappuse</t>
  </si>
  <si>
    <t>viens pieteikums</t>
  </si>
  <si>
    <t>viens pielikums</t>
  </si>
  <si>
    <t>viens diploms ar pielikumu</t>
  </si>
  <si>
    <t>viens sekmju izraksts</t>
  </si>
  <si>
    <t>viena kvalifikācijas apliecība ar sekmju izrakstu</t>
  </si>
  <si>
    <t>viena apliecība ar sekmju izrakstu</t>
  </si>
  <si>
    <t>viens lēmums</t>
  </si>
  <si>
    <t>Ministru kabineta noteikumu projekta</t>
  </si>
  <si>
    <t>„Grozījums Ministru kabineta 2018.gada 3.maija</t>
  </si>
  <si>
    <t>noteikumos Nr.256“Valsts policijas koledžas</t>
  </si>
  <si>
    <t>maksas pakalpojumu cenrādis””</t>
  </si>
  <si>
    <t>sākotnējās ietekmes novērtējuma ziņojumam (anotācijai)</t>
  </si>
  <si>
    <t>3.pielikums</t>
  </si>
  <si>
    <t>Maksas pakalpojumu izcenojumu aprēķins</t>
  </si>
  <si>
    <t xml:space="preserve">1.4. Kvalifikācijas eksāmens </t>
  </si>
  <si>
    <t xml:space="preserve">5. Kopēšanas un printēšanas pakalpojumi (A4 formāts) </t>
  </si>
  <si>
    <r>
      <t>Atkārtota pārbaudījumu kārtošana</t>
    </r>
    <r>
      <rPr>
        <vertAlign val="superscript"/>
        <sz val="10"/>
        <color rgb="FF414142"/>
        <rFont val="Times New Roman"/>
        <family val="1"/>
        <charset val="186"/>
      </rPr>
      <t>1</t>
    </r>
  </si>
  <si>
    <t>kvalifikācijas eksāmens arodizglītības programmā "Policijas darbs"</t>
  </si>
  <si>
    <t>Atkārtota mācību kursa apguve 1</t>
  </si>
  <si>
    <t>Akadēmiskās izziņas izsniegšana1</t>
  </si>
  <si>
    <t>Pieteikšanās dokumentu pieņemšana un reģistrēšana pilna vai nepilna laika studijām (mācībām)1</t>
  </si>
  <si>
    <t>Sekmju izziņas par profesionālās izglītības daļēju apguvi izsniegšana 1</t>
  </si>
  <si>
    <t>Kopēšanas un printēšanas pakalpojumi (A4 formāts) 2</t>
  </si>
  <si>
    <t>profesionālās pilnveides un pieaugušo neformālās izglītības programmu nodarbību vadīšana Rīgā (mācību grupa līdz 20 personām) 3</t>
  </si>
  <si>
    <t>profesionālās pilnveides un pieaugušo neformālās izglītības programmu nodarbību vadīšana ārpus Rīgas (mācību grupa līdz 20 personām) 3</t>
  </si>
  <si>
    <t>viena akadēmiskā stunda (45 minūtes)</t>
  </si>
  <si>
    <t>Pieteikšanās dokumentu pieņemšana un reģistrēšana pilna vai nepilna laika studijām vēlākos studiju posmos 1</t>
  </si>
  <si>
    <t>Izglītību apliecinoša dokumenta dublikāta sagatavošana un izsniegšana 1</t>
  </si>
  <si>
    <t>diploma dublikāta sagatavošana un izsniegšana (bez pielikuma)</t>
  </si>
  <si>
    <t>diploma pielikuma dublikāta sagatavošana un izsniegšana</t>
  </si>
  <si>
    <t>diploma un pielikuma dublikāta sagatavošana un izsniegšana</t>
  </si>
  <si>
    <t>kvalifikācijas apliecības dublikāta sagatavošana un izsniegšana (bez sekmju izraksta)</t>
  </si>
  <si>
    <t>viens diploms (bez pielikuma)</t>
  </si>
  <si>
    <t>viena kvalifikācijas apliecība (bez sekmju izraksta)</t>
  </si>
  <si>
    <t>viena apliecība (bez sekmju izraksta)</t>
  </si>
  <si>
    <t>Arhīva dokumentu izziņu sagatavošana un izsniegšana1</t>
  </si>
  <si>
    <t>1 Pievienotās vērtības nodokli nepiemēro saskaņā ar Pievienotās vērtības nodokļa likuma 52. panta pirmās daļas 12. punktu.</t>
  </si>
  <si>
    <t>2 Pievienotās vērtības nodokli nepiemēro saskaņā ar Pievienotās vērtības nodokļa likuma 59. panta pirmo daļu.</t>
  </si>
  <si>
    <t>3 Izcenojumu par vienu personu grupā aprēķina proporcionāli personu skaitam grupā.</t>
  </si>
  <si>
    <t>Iepriekšējā izglītībā vai profesionālajā pieredzē sasniegtu studiju rezultātu atzīšana 1</t>
  </si>
  <si>
    <t>Profesionālās pilnveides un pieaugušo neformālās izglītības pakalpojumu sniegšana fiziskām un juridiskām personām 1</t>
  </si>
  <si>
    <t>1.4.1. Kvalifikācijas eksāmens 1.līmeņa profesionālās izglītības studiju programmā "Policijas darbs"</t>
  </si>
  <si>
    <t>1.4.2. Arodizglītības programmā "Policijas darbs"</t>
  </si>
  <si>
    <t>1.4.3. noslēguma pārbaudījums profesionālās pilnveides izglītības programmā "Policijas darba pamati"</t>
  </si>
  <si>
    <t>Maksas pakalpojuma mērvienība – viens kredītpunkts</t>
  </si>
  <si>
    <t>4.2. Sekmju izziņas par profesionālās izglītības daļēju apguvi izsniegšana</t>
  </si>
  <si>
    <t>Maksas pakalpojuma mērvienība – viena akadēmiskā stunda (45 minūtes)</t>
  </si>
  <si>
    <t>8. Izglītību apliecinoša dokumenta dublikāta sagatavošana un izsniegšana:</t>
  </si>
  <si>
    <t>8.1. diploma dublikāta sagatavošana un izsniegšana (bez pielikuma)</t>
  </si>
  <si>
    <t>Maksas pakalpojuma mērvienība – viens diploms (bez pielikuma)</t>
  </si>
  <si>
    <t>8.2. diploma pielikuma dublikāta sagatavošana un izsniegšana</t>
  </si>
  <si>
    <t>Maksas pakalpojuma mērvienība –  viens pielikums</t>
  </si>
  <si>
    <t>8.3. diploma un pielikuma dublikāta sagatavošana un izsniegšana</t>
  </si>
  <si>
    <t>8.4. kvalifikācijas apliecības dublikāta sagatavošana un izsniegšana (bez sekmju izraksta)</t>
  </si>
  <si>
    <t>Maksas pakalpojuma mērvienība – viena kvalifikācijas apliecība (bez sekmju izraksta)</t>
  </si>
  <si>
    <t xml:space="preserve">8.5. kvalifikācijas apliecības sekmju izraksta dublikāta sagatavošana un  izsniegšana </t>
  </si>
  <si>
    <t xml:space="preserve">Maksas pakalpojuma mērvienība – viens sekmju izraksts </t>
  </si>
  <si>
    <t xml:space="preserve">8.6. kvalifikācijas apliecības un sekmju izraksta dublikāta sagatavošana un izsniegšana </t>
  </si>
  <si>
    <t>8.7. apliecības par profesionālās pilnveides izglītību dublikāta sagatavošana un izsniegšana (bez sekmju izraksta)</t>
  </si>
  <si>
    <t>Maksas pakalpojuma mērvienība – viena apliecība (bez sekmju izraksta)</t>
  </si>
  <si>
    <t>8.8. apliecības par profesionālās pilnveides izglītību sekmju izraksta dublikāta sagatavošana un izsniegšana</t>
  </si>
  <si>
    <t>8.9. apliecības par profesionālās pilnveides izglītību un sekmju izraksta dublikāta sagatavošana un izsniegšana</t>
  </si>
  <si>
    <t>kvalifikācijas apliecības sekmju izraksta dublikāta sagatavošana un  izsniegšana</t>
  </si>
  <si>
    <t>kvalifikācijas apliecības un sekmju izraksta dublikāta sagatavošana un izsniegšana</t>
  </si>
  <si>
    <t>apliecības par profesionālās pilnveides izglītību dublikāta sagatavošana un izsniegšana (bez sekmju izraksta)</t>
  </si>
  <si>
    <t>apliecības par profesionālās pilnveides izglītību sekmju izraksta dublikāta sagatavošana un izsniegšana</t>
  </si>
  <si>
    <t>apliecības par profesionālās pilnveides izglītību un sekmju izraksta dublikāta sagatavošana un izsniegšana</t>
  </si>
  <si>
    <t xml:space="preserve">viens sekmju izraksts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</si>
</sst>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#,##0.000"/>
    <numFmt numFmtId="165" formatCode="#,##0.0"/>
    <numFmt numFmtId="166" formatCode="0.0000"/>
    <numFmt numFmtId="167" formatCode="0.000"/>
    <numFmt numFmtId="168" formatCode="0.0"/>
  </numFmts>
  <fonts count="31" x14ac:knownFonts="1">
    <font>
      <sz val="11"/>
      <color theme="1"/>
      <name val="Calibri"/>
      <family val="2"/>
      <charset val="186"/>
      <scheme val="minor"/>
    </font>
    <font>
      <sz val="9"/>
      <color theme="1"/>
      <name val="Times New Roman"/>
      <family val="1"/>
      <charset val="186"/>
    </font>
    <font>
      <b/>
      <sz val="9"/>
      <color theme="1"/>
      <name val="Times New Roman"/>
      <family val="1"/>
      <charset val="186"/>
    </font>
    <font>
      <b/>
      <i/>
      <sz val="9"/>
      <color theme="1"/>
      <name val="Times New Roman"/>
      <family val="1"/>
      <charset val="186"/>
    </font>
    <font>
      <i/>
      <sz val="9"/>
      <color theme="1"/>
      <name val="Times New Roman"/>
      <family val="1"/>
      <charset val="186"/>
    </font>
    <font>
      <sz val="11"/>
      <color theme="1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sz val="9"/>
      <name val="Times New Roman"/>
      <family val="1"/>
      <charset val="186"/>
    </font>
    <font>
      <b/>
      <sz val="10"/>
      <color theme="1"/>
      <name val="Times New Roman"/>
      <family val="1"/>
      <charset val="186"/>
    </font>
    <font>
      <b/>
      <sz val="14"/>
      <color theme="1"/>
      <name val="Times New Roman"/>
      <family val="1"/>
      <charset val="186"/>
    </font>
    <font>
      <b/>
      <sz val="9"/>
      <name val="Times New Roman"/>
      <family val="1"/>
      <charset val="186"/>
    </font>
    <font>
      <b/>
      <i/>
      <sz val="10"/>
      <color theme="1"/>
      <name val="Times New Roman"/>
      <family val="1"/>
      <charset val="186"/>
    </font>
    <font>
      <sz val="10"/>
      <color theme="1"/>
      <name val="Times New Roman"/>
      <family val="1"/>
      <charset val="186"/>
    </font>
    <font>
      <sz val="10"/>
      <name val="Times New Roman"/>
      <family val="1"/>
      <charset val="186"/>
    </font>
    <font>
      <sz val="9"/>
      <color indexed="81"/>
      <name val="Tahoma"/>
      <family val="2"/>
      <charset val="186"/>
    </font>
    <font>
      <b/>
      <sz val="9"/>
      <color indexed="81"/>
      <name val="Tahoma"/>
      <family val="2"/>
      <charset val="186"/>
    </font>
    <font>
      <u/>
      <sz val="11"/>
      <color theme="10"/>
      <name val="Calibri"/>
      <family val="2"/>
      <charset val="186"/>
      <scheme val="minor"/>
    </font>
    <font>
      <u/>
      <sz val="11"/>
      <color theme="10"/>
      <name val="Times New Roman"/>
      <family val="1"/>
      <charset val="186"/>
    </font>
    <font>
      <sz val="10"/>
      <color rgb="FF414142"/>
      <name val="Times New Roman"/>
      <family val="1"/>
      <charset val="186"/>
    </font>
    <font>
      <i/>
      <sz val="10"/>
      <color rgb="FF414142"/>
      <name val="Times New Roman"/>
      <family val="1"/>
      <charset val="186"/>
    </font>
    <font>
      <vertAlign val="superscript"/>
      <sz val="10"/>
      <color rgb="FF414142"/>
      <name val="Times New Roman"/>
      <family val="1"/>
      <charset val="186"/>
    </font>
    <font>
      <u/>
      <sz val="9"/>
      <color theme="1"/>
      <name val="Times New Roman"/>
      <family val="1"/>
      <charset val="186"/>
    </font>
    <font>
      <b/>
      <u/>
      <sz val="12"/>
      <color theme="1"/>
      <name val="Times New Roman"/>
      <family val="1"/>
      <charset val="186"/>
    </font>
    <font>
      <sz val="12"/>
      <color theme="1"/>
      <name val="Times New Roman"/>
      <family val="1"/>
      <charset val="186"/>
    </font>
    <font>
      <sz val="10"/>
      <color theme="1"/>
      <name val="Calibri"/>
      <family val="2"/>
      <charset val="186"/>
    </font>
    <font>
      <sz val="9"/>
      <color theme="1"/>
      <name val="Calibri"/>
      <family val="2"/>
      <charset val="186"/>
      <scheme val="minor"/>
    </font>
    <font>
      <vertAlign val="superscript"/>
      <sz val="10"/>
      <name val="Times New Roman"/>
      <family val="1"/>
      <charset val="186"/>
    </font>
    <font>
      <sz val="11"/>
      <name val="Times New Roman"/>
      <family val="1"/>
      <charset val="186"/>
    </font>
    <font>
      <b/>
      <sz val="11"/>
      <color rgb="FFFF0000"/>
      <name val="Times New Roman"/>
      <family val="1"/>
      <charset val="186"/>
    </font>
    <font>
      <sz val="10"/>
      <color rgb="FF333333"/>
      <name val="Times New Roman"/>
      <family val="1"/>
      <charset val="186"/>
    </font>
    <font>
      <b/>
      <sz val="14"/>
      <name val="Times New Roman"/>
      <family val="1"/>
      <charset val="186"/>
    </font>
  </fonts>
  <fills count="1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</fills>
  <borders count="6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auto="1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auto="1"/>
      </right>
      <top style="hair">
        <color indexed="64"/>
      </top>
      <bottom/>
      <diagonal/>
    </border>
    <border>
      <left style="thin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thin">
        <color auto="1"/>
      </right>
      <top style="hair">
        <color auto="1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6" fillId="0" borderId="0" applyNumberFormat="0" applyFill="0" applyBorder="0" applyAlignment="0" applyProtection="0"/>
  </cellStyleXfs>
  <cellXfs count="430">
    <xf numFmtId="0" fontId="0" fillId="0" borderId="0" xfId="0"/>
    <xf numFmtId="0" fontId="5" fillId="0" borderId="0" xfId="0" applyFont="1"/>
    <xf numFmtId="0" fontId="1" fillId="0" borderId="0" xfId="0" applyFont="1"/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10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right" vertical="center" wrapText="1"/>
    </xf>
    <xf numFmtId="0" fontId="10" fillId="0" borderId="1" xfId="0" applyFont="1" applyFill="1" applyBorder="1" applyAlignment="1">
      <alignment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right" vertical="center"/>
    </xf>
    <xf numFmtId="4" fontId="2" fillId="0" borderId="1" xfId="0" applyNumberFormat="1" applyFont="1" applyBorder="1" applyAlignment="1">
      <alignment vertical="center"/>
    </xf>
    <xf numFmtId="0" fontId="1" fillId="0" borderId="1" xfId="0" applyFont="1" applyBorder="1" applyAlignment="1">
      <alignment vertical="center"/>
    </xf>
    <xf numFmtId="4" fontId="1" fillId="0" borderId="1" xfId="0" applyNumberFormat="1" applyFont="1" applyBorder="1" applyAlignment="1">
      <alignment vertical="center"/>
    </xf>
    <xf numFmtId="4" fontId="2" fillId="4" borderId="1" xfId="0" applyNumberFormat="1" applyFont="1" applyFill="1" applyBorder="1" applyAlignment="1">
      <alignment vertical="center"/>
    </xf>
    <xf numFmtId="4" fontId="2" fillId="5" borderId="1" xfId="0" applyNumberFormat="1" applyFont="1" applyFill="1" applyBorder="1" applyAlignment="1">
      <alignment vertical="center"/>
    </xf>
    <xf numFmtId="4" fontId="1" fillId="3" borderId="1" xfId="0" applyNumberFormat="1" applyFont="1" applyFill="1" applyBorder="1" applyAlignment="1">
      <alignment vertical="center"/>
    </xf>
    <xf numFmtId="3" fontId="1" fillId="0" borderId="1" xfId="0" applyNumberFormat="1" applyFont="1" applyBorder="1" applyAlignment="1">
      <alignment vertical="center"/>
    </xf>
    <xf numFmtId="0" fontId="1" fillId="0" borderId="1" xfId="0" applyFont="1" applyFill="1" applyBorder="1" applyAlignment="1">
      <alignment vertical="center" wrapText="1"/>
    </xf>
    <xf numFmtId="4" fontId="1" fillId="0" borderId="1" xfId="0" applyNumberFormat="1" applyFont="1" applyFill="1" applyBorder="1" applyAlignment="1">
      <alignment vertical="center"/>
    </xf>
    <xf numFmtId="2" fontId="8" fillId="0" borderId="1" xfId="0" applyNumberFormat="1" applyFont="1" applyBorder="1" applyAlignment="1">
      <alignment vertical="center"/>
    </xf>
    <xf numFmtId="0" fontId="5" fillId="0" borderId="0" xfId="0" applyFont="1" applyFill="1" applyBorder="1"/>
    <xf numFmtId="2" fontId="1" fillId="0" borderId="0" xfId="0" applyNumberFormat="1" applyFont="1" applyFill="1" applyBorder="1"/>
    <xf numFmtId="0" fontId="6" fillId="0" borderId="0" xfId="0" applyFont="1"/>
    <xf numFmtId="0" fontId="7" fillId="0" borderId="1" xfId="0" applyFont="1" applyBorder="1" applyAlignment="1">
      <alignment vertical="center" wrapText="1"/>
    </xf>
    <xf numFmtId="0" fontId="7" fillId="0" borderId="1" xfId="0" applyFont="1" applyBorder="1" applyAlignment="1">
      <alignment vertical="center"/>
    </xf>
    <xf numFmtId="0" fontId="1" fillId="0" borderId="1" xfId="0" applyFont="1" applyBorder="1" applyAlignment="1">
      <alignment horizontal="right" vertical="center"/>
    </xf>
    <xf numFmtId="0" fontId="1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right" vertical="center"/>
    </xf>
    <xf numFmtId="0" fontId="8" fillId="0" borderId="1" xfId="0" applyFont="1" applyBorder="1" applyAlignment="1">
      <alignment vertical="center"/>
    </xf>
    <xf numFmtId="4" fontId="8" fillId="0" borderId="1" xfId="0" applyNumberFormat="1" applyFont="1" applyBorder="1" applyAlignment="1">
      <alignment vertical="center"/>
    </xf>
    <xf numFmtId="4" fontId="12" fillId="0" borderId="1" xfId="0" applyNumberFormat="1" applyFont="1" applyBorder="1" applyAlignment="1">
      <alignment vertical="center"/>
    </xf>
    <xf numFmtId="4" fontId="8" fillId="4" borderId="1" xfId="0" applyNumberFormat="1" applyFont="1" applyFill="1" applyBorder="1" applyAlignment="1">
      <alignment vertical="center"/>
    </xf>
    <xf numFmtId="4" fontId="8" fillId="5" borderId="1" xfId="0" applyNumberFormat="1" applyFont="1" applyFill="1" applyBorder="1" applyAlignment="1">
      <alignment vertical="center"/>
    </xf>
    <xf numFmtId="0" fontId="12" fillId="6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left" vertical="center"/>
    </xf>
    <xf numFmtId="4" fontId="12" fillId="6" borderId="1" xfId="0" applyNumberFormat="1" applyFont="1" applyFill="1" applyBorder="1" applyAlignment="1">
      <alignment horizontal="center" vertical="center"/>
    </xf>
    <xf numFmtId="0" fontId="13" fillId="6" borderId="1" xfId="0" applyFont="1" applyFill="1" applyBorder="1" applyAlignment="1">
      <alignment horizontal="center" vertical="center" wrapText="1"/>
    </xf>
    <xf numFmtId="3" fontId="13" fillId="0" borderId="17" xfId="0" applyNumberFormat="1" applyFont="1" applyBorder="1" applyAlignment="1">
      <alignment vertical="center" wrapText="1"/>
    </xf>
    <xf numFmtId="0" fontId="13" fillId="0" borderId="17" xfId="0" applyFont="1" applyBorder="1" applyAlignment="1">
      <alignment vertical="center" wrapText="1"/>
    </xf>
    <xf numFmtId="4" fontId="12" fillId="0" borderId="17" xfId="0" applyNumberFormat="1" applyFont="1" applyBorder="1" applyAlignment="1">
      <alignment vertical="center"/>
    </xf>
    <xf numFmtId="0" fontId="13" fillId="0" borderId="19" xfId="0" applyFont="1" applyBorder="1" applyAlignment="1">
      <alignment vertical="center" wrapText="1"/>
    </xf>
    <xf numFmtId="4" fontId="12" fillId="0" borderId="19" xfId="0" applyNumberFormat="1" applyFont="1" applyBorder="1" applyAlignment="1">
      <alignment vertical="center"/>
    </xf>
    <xf numFmtId="0" fontId="13" fillId="0" borderId="21" xfId="0" applyFont="1" applyBorder="1" applyAlignment="1">
      <alignment vertical="center" wrapText="1"/>
    </xf>
    <xf numFmtId="4" fontId="12" fillId="0" borderId="21" xfId="0" applyNumberFormat="1" applyFont="1" applyBorder="1" applyAlignment="1">
      <alignment vertical="center"/>
    </xf>
    <xf numFmtId="3" fontId="13" fillId="0" borderId="19" xfId="0" applyNumberFormat="1" applyFont="1" applyBorder="1" applyAlignment="1">
      <alignment vertical="center" wrapText="1"/>
    </xf>
    <xf numFmtId="3" fontId="13" fillId="0" borderId="21" xfId="0" applyNumberFormat="1" applyFont="1" applyBorder="1" applyAlignment="1">
      <alignment vertical="center" wrapText="1"/>
    </xf>
    <xf numFmtId="0" fontId="12" fillId="0" borderId="17" xfId="0" applyFont="1" applyBorder="1" applyAlignment="1">
      <alignment vertical="center" wrapText="1"/>
    </xf>
    <xf numFmtId="3" fontId="12" fillId="0" borderId="17" xfId="0" applyNumberFormat="1" applyFont="1" applyBorder="1" applyAlignment="1">
      <alignment vertical="center" wrapText="1"/>
    </xf>
    <xf numFmtId="0" fontId="12" fillId="0" borderId="19" xfId="0" applyFont="1" applyBorder="1" applyAlignment="1">
      <alignment vertical="center" wrapText="1"/>
    </xf>
    <xf numFmtId="3" fontId="12" fillId="0" borderId="19" xfId="0" applyNumberFormat="1" applyFont="1" applyBorder="1" applyAlignment="1">
      <alignment vertical="center" wrapText="1"/>
    </xf>
    <xf numFmtId="0" fontId="12" fillId="0" borderId="21" xfId="0" applyFont="1" applyBorder="1" applyAlignment="1">
      <alignment vertical="center" wrapText="1"/>
    </xf>
    <xf numFmtId="3" fontId="12" fillId="0" borderId="21" xfId="0" applyNumberFormat="1" applyFont="1" applyBorder="1" applyAlignment="1">
      <alignment vertical="center" wrapText="1"/>
    </xf>
    <xf numFmtId="0" fontId="12" fillId="0" borderId="17" xfId="0" applyFont="1" applyBorder="1" applyAlignment="1">
      <alignment vertical="center"/>
    </xf>
    <xf numFmtId="0" fontId="12" fillId="0" borderId="19" xfId="0" applyFont="1" applyBorder="1" applyAlignment="1">
      <alignment vertical="center"/>
    </xf>
    <xf numFmtId="3" fontId="12" fillId="0" borderId="19" xfId="0" applyNumberFormat="1" applyFont="1" applyBorder="1" applyAlignment="1">
      <alignment vertical="center"/>
    </xf>
    <xf numFmtId="0" fontId="12" fillId="0" borderId="21" xfId="0" applyFont="1" applyBorder="1" applyAlignment="1">
      <alignment vertical="center"/>
    </xf>
    <xf numFmtId="3" fontId="12" fillId="0" borderId="21" xfId="0" applyNumberFormat="1" applyFont="1" applyBorder="1" applyAlignment="1">
      <alignment vertical="center"/>
    </xf>
    <xf numFmtId="164" fontId="13" fillId="0" borderId="17" xfId="0" applyNumberFormat="1" applyFont="1" applyBorder="1" applyAlignment="1">
      <alignment vertical="center" wrapText="1"/>
    </xf>
    <xf numFmtId="164" fontId="13" fillId="0" borderId="19" xfId="0" applyNumberFormat="1" applyFont="1" applyBorder="1" applyAlignment="1">
      <alignment vertical="center" wrapText="1"/>
    </xf>
    <xf numFmtId="0" fontId="12" fillId="0" borderId="17" xfId="0" applyFont="1" applyFill="1" applyBorder="1" applyAlignment="1">
      <alignment vertical="center" wrapText="1"/>
    </xf>
    <xf numFmtId="4" fontId="12" fillId="0" borderId="17" xfId="0" applyNumberFormat="1" applyFont="1" applyFill="1" applyBorder="1" applyAlignment="1">
      <alignment vertical="center"/>
    </xf>
    <xf numFmtId="0" fontId="12" fillId="0" borderId="19" xfId="0" applyFont="1" applyFill="1" applyBorder="1" applyAlignment="1">
      <alignment vertical="center" wrapText="1"/>
    </xf>
    <xf numFmtId="4" fontId="12" fillId="0" borderId="19" xfId="0" applyNumberFormat="1" applyFont="1" applyFill="1" applyBorder="1" applyAlignment="1">
      <alignment vertical="center"/>
    </xf>
    <xf numFmtId="0" fontId="12" fillId="0" borderId="21" xfId="0" applyFont="1" applyFill="1" applyBorder="1" applyAlignment="1">
      <alignment vertical="center" wrapText="1"/>
    </xf>
    <xf numFmtId="4" fontId="12" fillId="0" borderId="21" xfId="0" applyNumberFormat="1" applyFont="1" applyFill="1" applyBorder="1" applyAlignment="1">
      <alignment vertical="center"/>
    </xf>
    <xf numFmtId="4" fontId="8" fillId="3" borderId="1" xfId="0" applyNumberFormat="1" applyFont="1" applyFill="1" applyBorder="1" applyAlignment="1">
      <alignment vertical="center"/>
    </xf>
    <xf numFmtId="0" fontId="12" fillId="6" borderId="6" xfId="0" applyFont="1" applyFill="1" applyBorder="1" applyAlignment="1">
      <alignment horizontal="center" vertical="center"/>
    </xf>
    <xf numFmtId="0" fontId="12" fillId="6" borderId="6" xfId="0" applyFont="1" applyFill="1" applyBorder="1" applyAlignment="1">
      <alignment horizontal="center" vertical="center" wrapText="1"/>
    </xf>
    <xf numFmtId="0" fontId="12" fillId="0" borderId="19" xfId="0" applyFont="1" applyFill="1" applyBorder="1" applyAlignment="1">
      <alignment horizontal="center" vertical="center" wrapText="1"/>
    </xf>
    <xf numFmtId="3" fontId="12" fillId="0" borderId="19" xfId="0" applyNumberFormat="1" applyFont="1" applyFill="1" applyBorder="1" applyAlignment="1">
      <alignment vertical="center" wrapText="1"/>
    </xf>
    <xf numFmtId="165" fontId="13" fillId="0" borderId="17" xfId="0" applyNumberFormat="1" applyFont="1" applyBorder="1" applyAlignment="1">
      <alignment vertical="center" wrapText="1"/>
    </xf>
    <xf numFmtId="165" fontId="13" fillId="0" borderId="19" xfId="0" applyNumberFormat="1" applyFont="1" applyBorder="1" applyAlignment="1">
      <alignment vertical="center" wrapText="1"/>
    </xf>
    <xf numFmtId="164" fontId="12" fillId="0" borderId="17" xfId="0" applyNumberFormat="1" applyFont="1" applyBorder="1" applyAlignment="1">
      <alignment vertical="center" wrapText="1"/>
    </xf>
    <xf numFmtId="0" fontId="18" fillId="0" borderId="30" xfId="0" applyFont="1" applyBorder="1" applyAlignment="1">
      <alignment horizontal="center" vertical="center" wrapText="1"/>
    </xf>
    <xf numFmtId="0" fontId="18" fillId="0" borderId="31" xfId="0" applyFont="1" applyBorder="1" applyAlignment="1">
      <alignment horizontal="center" vertical="center" wrapText="1"/>
    </xf>
    <xf numFmtId="0" fontId="18" fillId="0" borderId="29" xfId="0" applyFont="1" applyBorder="1" applyAlignment="1">
      <alignment horizontal="left" vertical="top" wrapText="1" indent="1"/>
    </xf>
    <xf numFmtId="0" fontId="18" fillId="0" borderId="29" xfId="0" applyFont="1" applyBorder="1" applyAlignment="1">
      <alignment horizontal="center" vertical="center" wrapText="1"/>
    </xf>
    <xf numFmtId="0" fontId="18" fillId="8" borderId="29" xfId="0" applyFont="1" applyFill="1" applyBorder="1" applyAlignment="1">
      <alignment horizontal="right" vertical="center" wrapText="1" indent="1"/>
    </xf>
    <xf numFmtId="0" fontId="18" fillId="4" borderId="30" xfId="0" applyFont="1" applyFill="1" applyBorder="1" applyAlignment="1">
      <alignment horizontal="center" vertical="center" wrapText="1"/>
    </xf>
    <xf numFmtId="0" fontId="18" fillId="4" borderId="31" xfId="0" applyFont="1" applyFill="1" applyBorder="1" applyAlignment="1">
      <alignment horizontal="center" vertical="center" wrapText="1"/>
    </xf>
    <xf numFmtId="0" fontId="18" fillId="4" borderId="29" xfId="0" applyFont="1" applyFill="1" applyBorder="1" applyAlignment="1">
      <alignment horizontal="right" vertical="center" wrapText="1" indent="1"/>
    </xf>
    <xf numFmtId="1" fontId="18" fillId="8" borderId="29" xfId="0" applyNumberFormat="1" applyFont="1" applyFill="1" applyBorder="1" applyAlignment="1">
      <alignment horizontal="right" vertical="center" wrapText="1" indent="1"/>
    </xf>
    <xf numFmtId="0" fontId="5" fillId="0" borderId="0" xfId="0" applyNumberFormat="1" applyFont="1"/>
    <xf numFmtId="0" fontId="5" fillId="0" borderId="0" xfId="0" applyFont="1" applyAlignment="1">
      <alignment horizontal="left"/>
    </xf>
    <xf numFmtId="4" fontId="1" fillId="0" borderId="0" xfId="0" applyNumberFormat="1" applyFont="1"/>
    <xf numFmtId="4" fontId="21" fillId="0" borderId="0" xfId="0" applyNumberFormat="1" applyFont="1" applyAlignment="1">
      <alignment horizontal="center"/>
    </xf>
    <xf numFmtId="4" fontId="2" fillId="0" borderId="0" xfId="0" applyNumberFormat="1" applyFont="1" applyAlignment="1">
      <alignment horizontal="left"/>
    </xf>
    <xf numFmtId="0" fontId="2" fillId="0" borderId="0" xfId="0" applyFont="1" applyAlignment="1">
      <alignment horizontal="left"/>
    </xf>
    <xf numFmtId="0" fontId="21" fillId="0" borderId="0" xfId="0" applyFont="1" applyAlignment="1">
      <alignment horizontal="center"/>
    </xf>
    <xf numFmtId="0" fontId="22" fillId="0" borderId="0" xfId="0" applyFont="1"/>
    <xf numFmtId="4" fontId="22" fillId="0" borderId="0" xfId="0" applyNumberFormat="1" applyFont="1" applyAlignment="1">
      <alignment horizontal="center"/>
    </xf>
    <xf numFmtId="0" fontId="23" fillId="0" borderId="0" xfId="0" applyFont="1"/>
    <xf numFmtId="3" fontId="13" fillId="0" borderId="28" xfId="0" applyNumberFormat="1" applyFont="1" applyBorder="1" applyAlignment="1">
      <alignment vertical="center" wrapText="1"/>
    </xf>
    <xf numFmtId="0" fontId="13" fillId="0" borderId="28" xfId="0" applyFont="1" applyBorder="1" applyAlignment="1">
      <alignment vertical="center" wrapText="1"/>
    </xf>
    <xf numFmtId="4" fontId="12" fillId="0" borderId="28" xfId="0" applyNumberFormat="1" applyFont="1" applyBorder="1" applyAlignment="1">
      <alignment vertical="center"/>
    </xf>
    <xf numFmtId="0" fontId="5" fillId="0" borderId="0" xfId="0" applyFont="1" applyAlignment="1">
      <alignment horizontal="center"/>
    </xf>
    <xf numFmtId="4" fontId="5" fillId="6" borderId="1" xfId="0" applyNumberFormat="1" applyFont="1" applyFill="1" applyBorder="1" applyAlignment="1">
      <alignment horizontal="center" vertical="center"/>
    </xf>
    <xf numFmtId="0" fontId="18" fillId="0" borderId="41" xfId="0" applyFont="1" applyBorder="1" applyAlignment="1">
      <alignment horizontal="center" vertical="center" wrapText="1"/>
    </xf>
    <xf numFmtId="0" fontId="18" fillId="0" borderId="42" xfId="0" applyFont="1" applyBorder="1" applyAlignment="1">
      <alignment horizontal="center" vertical="center" wrapText="1"/>
    </xf>
    <xf numFmtId="0" fontId="18" fillId="0" borderId="43" xfId="0" applyFont="1" applyBorder="1" applyAlignment="1">
      <alignment horizontal="center" vertical="center" wrapText="1"/>
    </xf>
    <xf numFmtId="4" fontId="18" fillId="0" borderId="44" xfId="0" applyNumberFormat="1" applyFont="1" applyBorder="1" applyAlignment="1">
      <alignment horizontal="right" vertical="center" wrapText="1" indent="1"/>
    </xf>
    <xf numFmtId="4" fontId="18" fillId="0" borderId="45" xfId="0" applyNumberFormat="1" applyFont="1" applyBorder="1" applyAlignment="1">
      <alignment horizontal="right" vertical="center" wrapText="1" indent="1"/>
    </xf>
    <xf numFmtId="2" fontId="18" fillId="0" borderId="45" xfId="0" applyNumberFormat="1" applyFont="1" applyBorder="1" applyAlignment="1">
      <alignment horizontal="right" vertical="center" wrapText="1" indent="1"/>
    </xf>
    <xf numFmtId="2" fontId="18" fillId="0" borderId="46" xfId="0" applyNumberFormat="1" applyFont="1" applyBorder="1" applyAlignment="1">
      <alignment horizontal="right" vertical="center" wrapText="1" indent="1"/>
    </xf>
    <xf numFmtId="2" fontId="18" fillId="0" borderId="44" xfId="0" applyNumberFormat="1" applyFont="1" applyBorder="1" applyAlignment="1">
      <alignment horizontal="right" vertical="center" wrapText="1" indent="1"/>
    </xf>
    <xf numFmtId="4" fontId="5" fillId="6" borderId="6" xfId="0" applyNumberFormat="1" applyFont="1" applyFill="1" applyBorder="1" applyAlignment="1">
      <alignment horizontal="center" vertical="center"/>
    </xf>
    <xf numFmtId="0" fontId="18" fillId="9" borderId="29" xfId="0" applyFont="1" applyFill="1" applyBorder="1" applyAlignment="1">
      <alignment horizontal="left" vertical="top" wrapText="1" indent="1"/>
    </xf>
    <xf numFmtId="0" fontId="5" fillId="9" borderId="0" xfId="0" applyFont="1" applyFill="1"/>
    <xf numFmtId="0" fontId="12" fillId="0" borderId="0" xfId="0" applyFont="1"/>
    <xf numFmtId="0" fontId="12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12" fillId="10" borderId="19" xfId="0" applyFont="1" applyFill="1" applyBorder="1" applyAlignment="1">
      <alignment horizontal="center" vertical="center" wrapText="1"/>
    </xf>
    <xf numFmtId="3" fontId="12" fillId="10" borderId="19" xfId="0" applyNumberFormat="1" applyFont="1" applyFill="1" applyBorder="1" applyAlignment="1">
      <alignment vertical="center" wrapText="1"/>
    </xf>
    <xf numFmtId="2" fontId="12" fillId="0" borderId="49" xfId="0" applyNumberFormat="1" applyFont="1" applyBorder="1" applyAlignment="1">
      <alignment horizontal="center" vertical="center"/>
    </xf>
    <xf numFmtId="166" fontId="12" fillId="0" borderId="50" xfId="0" applyNumberFormat="1" applyFont="1" applyBorder="1"/>
    <xf numFmtId="2" fontId="12" fillId="0" borderId="51" xfId="0" applyNumberFormat="1" applyFont="1" applyBorder="1" applyAlignment="1">
      <alignment horizontal="center" vertical="center"/>
    </xf>
    <xf numFmtId="166" fontId="12" fillId="0" borderId="52" xfId="0" applyNumberFormat="1" applyFont="1" applyBorder="1"/>
    <xf numFmtId="0" fontId="24" fillId="0" borderId="53" xfId="0" applyFont="1" applyBorder="1" applyAlignment="1">
      <alignment horizontal="center" vertical="center" wrapText="1"/>
    </xf>
    <xf numFmtId="0" fontId="12" fillId="0" borderId="54" xfId="0" applyFont="1" applyBorder="1" applyAlignment="1">
      <alignment wrapText="1"/>
    </xf>
    <xf numFmtId="0" fontId="12" fillId="0" borderId="53" xfId="0" applyFont="1" applyBorder="1" applyAlignment="1">
      <alignment horizontal="center" vertical="center"/>
    </xf>
    <xf numFmtId="0" fontId="12" fillId="0" borderId="54" xfId="0" applyFont="1" applyBorder="1"/>
    <xf numFmtId="0" fontId="12" fillId="0" borderId="1" xfId="0" applyFont="1" applyBorder="1"/>
    <xf numFmtId="0" fontId="12" fillId="0" borderId="55" xfId="0" applyFont="1" applyBorder="1" applyAlignment="1">
      <alignment horizontal="center"/>
    </xf>
    <xf numFmtId="0" fontId="12" fillId="0" borderId="56" xfId="0" applyFont="1" applyBorder="1" applyAlignment="1">
      <alignment horizontal="center"/>
    </xf>
    <xf numFmtId="0" fontId="12" fillId="0" borderId="57" xfId="0" applyFont="1" applyBorder="1" applyAlignment="1">
      <alignment horizontal="center"/>
    </xf>
    <xf numFmtId="2" fontId="12" fillId="0" borderId="58" xfId="0" applyNumberFormat="1" applyFont="1" applyBorder="1" applyAlignment="1">
      <alignment horizontal="center" vertical="center"/>
    </xf>
    <xf numFmtId="166" fontId="12" fillId="0" borderId="59" xfId="0" applyNumberFormat="1" applyFont="1" applyBorder="1"/>
    <xf numFmtId="4" fontId="13" fillId="0" borderId="17" xfId="0" applyNumberFormat="1" applyFont="1" applyBorder="1" applyAlignment="1">
      <alignment vertical="center" wrapText="1"/>
    </xf>
    <xf numFmtId="4" fontId="13" fillId="0" borderId="19" xfId="0" applyNumberFormat="1" applyFont="1" applyBorder="1" applyAlignment="1">
      <alignment vertical="center" wrapText="1"/>
    </xf>
    <xf numFmtId="4" fontId="12" fillId="0" borderId="17" xfId="0" applyNumberFormat="1" applyFont="1" applyBorder="1" applyAlignment="1">
      <alignment vertical="center" wrapText="1"/>
    </xf>
    <xf numFmtId="0" fontId="12" fillId="10" borderId="19" xfId="0" applyFont="1" applyFill="1" applyBorder="1" applyAlignment="1">
      <alignment vertical="center" wrapText="1"/>
    </xf>
    <xf numFmtId="4" fontId="12" fillId="10" borderId="19" xfId="0" applyNumberFormat="1" applyFont="1" applyFill="1" applyBorder="1" applyAlignment="1">
      <alignment vertical="center"/>
    </xf>
    <xf numFmtId="0" fontId="13" fillId="10" borderId="19" xfId="0" applyFont="1" applyFill="1" applyBorder="1" applyAlignment="1">
      <alignment vertical="center" wrapText="1"/>
    </xf>
    <xf numFmtId="4" fontId="12" fillId="0" borderId="19" xfId="0" applyNumberFormat="1" applyFont="1" applyBorder="1" applyAlignment="1">
      <alignment vertical="center" wrapText="1"/>
    </xf>
    <xf numFmtId="0" fontId="1" fillId="0" borderId="0" xfId="0" applyFont="1" applyAlignment="1">
      <alignment wrapText="1"/>
    </xf>
    <xf numFmtId="0" fontId="13" fillId="10" borderId="17" xfId="0" applyFont="1" applyFill="1" applyBorder="1" applyAlignment="1">
      <alignment vertical="center" wrapText="1"/>
    </xf>
    <xf numFmtId="2" fontId="12" fillId="0" borderId="17" xfId="0" applyNumberFormat="1" applyFont="1" applyBorder="1" applyAlignment="1">
      <alignment vertical="center" wrapText="1"/>
    </xf>
    <xf numFmtId="2" fontId="12" fillId="0" borderId="19" xfId="0" applyNumberFormat="1" applyFont="1" applyBorder="1" applyAlignment="1">
      <alignment vertical="center" wrapText="1"/>
    </xf>
    <xf numFmtId="0" fontId="12" fillId="0" borderId="18" xfId="0" applyFont="1" applyFill="1" applyBorder="1" applyAlignment="1">
      <alignment horizontal="right" vertical="center" wrapText="1"/>
    </xf>
    <xf numFmtId="167" fontId="12" fillId="0" borderId="17" xfId="0" applyNumberFormat="1" applyFont="1" applyFill="1" applyBorder="1" applyAlignment="1">
      <alignment vertical="center" wrapText="1"/>
    </xf>
    <xf numFmtId="167" fontId="12" fillId="0" borderId="19" xfId="0" applyNumberFormat="1" applyFont="1" applyFill="1" applyBorder="1" applyAlignment="1">
      <alignment vertical="center" wrapText="1"/>
    </xf>
    <xf numFmtId="167" fontId="12" fillId="0" borderId="17" xfId="0" applyNumberFormat="1" applyFont="1" applyBorder="1" applyAlignment="1">
      <alignment vertical="center"/>
    </xf>
    <xf numFmtId="164" fontId="12" fillId="0" borderId="21" xfId="0" applyNumberFormat="1" applyFont="1" applyBorder="1" applyAlignment="1">
      <alignment vertical="center" wrapText="1"/>
    </xf>
    <xf numFmtId="4" fontId="13" fillId="0" borderId="17" xfId="0" applyNumberFormat="1" applyFont="1" applyBorder="1" applyAlignment="1">
      <alignment vertical="center"/>
    </xf>
    <xf numFmtId="2" fontId="12" fillId="0" borderId="17" xfId="0" applyNumberFormat="1" applyFont="1" applyBorder="1" applyAlignment="1">
      <alignment vertical="center"/>
    </xf>
    <xf numFmtId="0" fontId="12" fillId="10" borderId="17" xfId="0" applyFont="1" applyFill="1" applyBorder="1" applyAlignment="1">
      <alignment vertical="center"/>
    </xf>
    <xf numFmtId="0" fontId="1" fillId="10" borderId="0" xfId="0" applyFont="1" applyFill="1"/>
    <xf numFmtId="0" fontId="1" fillId="10" borderId="0" xfId="0" applyFont="1" applyFill="1" applyAlignment="1">
      <alignment wrapText="1"/>
    </xf>
    <xf numFmtId="0" fontId="13" fillId="0" borderId="5" xfId="0" applyFont="1" applyBorder="1" applyAlignment="1">
      <alignment vertical="center" wrapText="1"/>
    </xf>
    <xf numFmtId="0" fontId="13" fillId="0" borderId="7" xfId="0" applyFont="1" applyBorder="1" applyAlignment="1">
      <alignment vertical="center" wrapText="1"/>
    </xf>
    <xf numFmtId="0" fontId="13" fillId="0" borderId="6" xfId="0" applyFont="1" applyBorder="1" applyAlignment="1">
      <alignment vertical="center" wrapText="1"/>
    </xf>
    <xf numFmtId="4" fontId="2" fillId="0" borderId="0" xfId="0" applyNumberFormat="1" applyFont="1"/>
    <xf numFmtId="0" fontId="12" fillId="6" borderId="1" xfId="0" applyFont="1" applyFill="1" applyBorder="1" applyAlignment="1">
      <alignment horizontal="justify" vertical="center"/>
    </xf>
    <xf numFmtId="2" fontId="13" fillId="0" borderId="19" xfId="0" applyNumberFormat="1" applyFont="1" applyBorder="1" applyAlignment="1">
      <alignment vertical="center" wrapText="1"/>
    </xf>
    <xf numFmtId="168" fontId="12" fillId="0" borderId="17" xfId="0" applyNumberFormat="1" applyFont="1" applyBorder="1" applyAlignment="1">
      <alignment vertical="center" wrapText="1"/>
    </xf>
    <xf numFmtId="4" fontId="23" fillId="0" borderId="0" xfId="0" applyNumberFormat="1" applyFont="1"/>
    <xf numFmtId="2" fontId="5" fillId="0" borderId="0" xfId="0" applyNumberFormat="1" applyFont="1"/>
    <xf numFmtId="0" fontId="5" fillId="0" borderId="1" xfId="0" applyFont="1" applyBorder="1"/>
    <xf numFmtId="4" fontId="5" fillId="0" borderId="1" xfId="0" applyNumberFormat="1" applyFont="1" applyBorder="1"/>
    <xf numFmtId="3" fontId="5" fillId="0" borderId="1" xfId="0" applyNumberFormat="1" applyFont="1" applyBorder="1"/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12" fillId="0" borderId="18" xfId="0" applyFont="1" applyFill="1" applyBorder="1" applyAlignment="1">
      <alignment horizontal="left" vertical="center" wrapText="1"/>
    </xf>
    <xf numFmtId="0" fontId="12" fillId="0" borderId="26" xfId="0" applyFont="1" applyFill="1" applyBorder="1" applyAlignment="1">
      <alignment horizontal="left" vertical="center" wrapText="1"/>
    </xf>
    <xf numFmtId="0" fontId="13" fillId="0" borderId="18" xfId="0" applyFont="1" applyBorder="1" applyAlignment="1">
      <alignment horizontal="left" vertical="center" wrapText="1"/>
    </xf>
    <xf numFmtId="0" fontId="13" fillId="0" borderId="23" xfId="0" applyFont="1" applyBorder="1" applyAlignment="1">
      <alignment horizontal="left" vertical="center" wrapText="1"/>
    </xf>
    <xf numFmtId="0" fontId="12" fillId="0" borderId="1" xfId="0" applyFont="1" applyBorder="1" applyAlignment="1">
      <alignment horizontal="center" vertical="center"/>
    </xf>
    <xf numFmtId="0" fontId="12" fillId="0" borderId="18" xfId="0" applyFont="1" applyBorder="1" applyAlignment="1">
      <alignment horizontal="left" vertical="center" wrapText="1"/>
    </xf>
    <xf numFmtId="0" fontId="12" fillId="0" borderId="23" xfId="0" applyFont="1" applyBorder="1" applyAlignment="1">
      <alignment horizontal="left" vertical="center" wrapText="1"/>
    </xf>
    <xf numFmtId="0" fontId="12" fillId="0" borderId="23" xfId="0" applyFont="1" applyFill="1" applyBorder="1" applyAlignment="1">
      <alignment horizontal="left" vertical="center" wrapText="1"/>
    </xf>
    <xf numFmtId="0" fontId="13" fillId="0" borderId="7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12" fillId="0" borderId="17" xfId="0" applyFont="1" applyBorder="1" applyAlignment="1">
      <alignment horizontal="center" vertical="center" wrapText="1"/>
    </xf>
    <xf numFmtId="0" fontId="12" fillId="0" borderId="19" xfId="0" applyFont="1" applyBorder="1" applyAlignment="1">
      <alignment horizontal="center" vertical="center" wrapText="1"/>
    </xf>
    <xf numFmtId="0" fontId="12" fillId="0" borderId="21" xfId="0" applyFont="1" applyBorder="1" applyAlignment="1">
      <alignment horizontal="center" vertical="center" wrapText="1"/>
    </xf>
    <xf numFmtId="0" fontId="12" fillId="6" borderId="1" xfId="0" applyFont="1" applyFill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8" fillId="10" borderId="1" xfId="0" applyFont="1" applyFill="1" applyBorder="1" applyAlignment="1">
      <alignment horizontal="left" vertical="center"/>
    </xf>
    <xf numFmtId="0" fontId="12" fillId="10" borderId="17" xfId="0" applyFont="1" applyFill="1" applyBorder="1" applyAlignment="1">
      <alignment vertical="center" wrapText="1"/>
    </xf>
    <xf numFmtId="2" fontId="12" fillId="0" borderId="19" xfId="0" applyNumberFormat="1" applyFont="1" applyFill="1" applyBorder="1" applyAlignment="1">
      <alignment vertical="center" wrapText="1"/>
    </xf>
    <xf numFmtId="0" fontId="2" fillId="10" borderId="1" xfId="0" applyFont="1" applyFill="1" applyBorder="1" applyAlignment="1">
      <alignment horizontal="center" vertical="center" wrapText="1"/>
    </xf>
    <xf numFmtId="49" fontId="18" fillId="0" borderId="29" xfId="0" applyNumberFormat="1" applyFont="1" applyBorder="1" applyAlignment="1">
      <alignment horizontal="left" vertical="top" wrapText="1" indent="1"/>
    </xf>
    <xf numFmtId="166" fontId="13" fillId="10" borderId="46" xfId="0" applyNumberFormat="1" applyFont="1" applyFill="1" applyBorder="1" applyAlignment="1">
      <alignment horizontal="right" vertical="center" wrapText="1" indent="1"/>
    </xf>
    <xf numFmtId="49" fontId="18" fillId="10" borderId="29" xfId="0" applyNumberFormat="1" applyFont="1" applyFill="1" applyBorder="1" applyAlignment="1">
      <alignment horizontal="left" vertical="top" wrapText="1" indent="1"/>
    </xf>
    <xf numFmtId="166" fontId="5" fillId="0" borderId="0" xfId="0" applyNumberFormat="1" applyFont="1" applyAlignment="1">
      <alignment horizontal="center"/>
    </xf>
    <xf numFmtId="166" fontId="18" fillId="10" borderId="44" xfId="0" applyNumberFormat="1" applyFont="1" applyFill="1" applyBorder="1" applyAlignment="1">
      <alignment horizontal="right" vertical="center" wrapText="1" indent="1"/>
    </xf>
    <xf numFmtId="166" fontId="18" fillId="10" borderId="45" xfId="0" applyNumberFormat="1" applyFont="1" applyFill="1" applyBorder="1" applyAlignment="1">
      <alignment horizontal="right" vertical="center" wrapText="1" indent="1"/>
    </xf>
    <xf numFmtId="166" fontId="18" fillId="10" borderId="46" xfId="0" applyNumberFormat="1" applyFont="1" applyFill="1" applyBorder="1" applyAlignment="1">
      <alignment horizontal="right" vertical="center" wrapText="1" indent="1"/>
    </xf>
    <xf numFmtId="2" fontId="12" fillId="0" borderId="53" xfId="0" applyNumberFormat="1" applyFont="1" applyBorder="1" applyAlignment="1">
      <alignment horizontal="center" vertical="center"/>
    </xf>
    <xf numFmtId="1" fontId="12" fillId="0" borderId="54" xfId="0" applyNumberFormat="1" applyFont="1" applyBorder="1"/>
    <xf numFmtId="0" fontId="1" fillId="10" borderId="1" xfId="0" applyFont="1" applyFill="1" applyBorder="1" applyAlignment="1">
      <alignment horizontal="center"/>
    </xf>
    <xf numFmtId="0" fontId="18" fillId="10" borderId="1" xfId="0" applyFont="1" applyFill="1" applyBorder="1" applyAlignment="1">
      <alignment horizontal="center" vertical="center" wrapText="1"/>
    </xf>
    <xf numFmtId="3" fontId="5" fillId="0" borderId="0" xfId="0" applyNumberFormat="1" applyFont="1"/>
    <xf numFmtId="4" fontId="18" fillId="0" borderId="46" xfId="0" applyNumberFormat="1" applyFont="1" applyBorder="1" applyAlignment="1">
      <alignment horizontal="right" vertical="center" wrapText="1" indent="1"/>
    </xf>
    <xf numFmtId="4" fontId="5" fillId="0" borderId="0" xfId="0" applyNumberFormat="1" applyFont="1"/>
    <xf numFmtId="0" fontId="13" fillId="0" borderId="29" xfId="0" applyFont="1" applyBorder="1" applyAlignment="1">
      <alignment horizontal="left" vertical="top" wrapText="1" indent="1"/>
    </xf>
    <xf numFmtId="0" fontId="27" fillId="0" borderId="0" xfId="0" applyFont="1"/>
    <xf numFmtId="167" fontId="12" fillId="0" borderId="19" xfId="0" applyNumberFormat="1" applyFont="1" applyBorder="1" applyAlignment="1">
      <alignment vertical="center"/>
    </xf>
    <xf numFmtId="49" fontId="13" fillId="0" borderId="29" xfId="0" applyNumberFormat="1" applyFont="1" applyBorder="1" applyAlignment="1">
      <alignment horizontal="left" vertical="top" wrapText="1" indent="1"/>
    </xf>
    <xf numFmtId="0" fontId="5" fillId="0" borderId="0" xfId="0" applyFont="1" applyAlignment="1">
      <alignment horizontal="right" vertical="center"/>
    </xf>
    <xf numFmtId="0" fontId="5" fillId="0" borderId="0" xfId="0" applyFont="1" applyFill="1"/>
    <xf numFmtId="0" fontId="18" fillId="11" borderId="30" xfId="0" applyFont="1" applyFill="1" applyBorder="1" applyAlignment="1">
      <alignment horizontal="center" vertical="center" wrapText="1"/>
    </xf>
    <xf numFmtId="0" fontId="18" fillId="11" borderId="39" xfId="0" applyFont="1" applyFill="1" applyBorder="1" applyAlignment="1">
      <alignment horizontal="center" vertical="center" wrapText="1"/>
    </xf>
    <xf numFmtId="0" fontId="18" fillId="11" borderId="31" xfId="0" applyFont="1" applyFill="1" applyBorder="1" applyAlignment="1">
      <alignment horizontal="center" vertical="center" wrapText="1"/>
    </xf>
    <xf numFmtId="0" fontId="5" fillId="11" borderId="0" xfId="0" applyFont="1" applyFill="1"/>
    <xf numFmtId="0" fontId="18" fillId="11" borderId="29" xfId="0" applyFont="1" applyFill="1" applyBorder="1" applyAlignment="1">
      <alignment horizontal="right" vertical="center" wrapText="1" indent="1"/>
    </xf>
    <xf numFmtId="2" fontId="18" fillId="11" borderId="29" xfId="0" applyNumberFormat="1" applyFont="1" applyFill="1" applyBorder="1" applyAlignment="1">
      <alignment horizontal="right" vertical="center" wrapText="1" indent="1"/>
    </xf>
    <xf numFmtId="4" fontId="18" fillId="11" borderId="29" xfId="0" applyNumberFormat="1" applyFont="1" applyFill="1" applyBorder="1" applyAlignment="1">
      <alignment horizontal="right" vertical="center" wrapText="1" indent="1"/>
    </xf>
    <xf numFmtId="0" fontId="29" fillId="12" borderId="61" xfId="0" applyFont="1" applyFill="1" applyBorder="1" applyAlignment="1">
      <alignment vertical="center" wrapText="1"/>
    </xf>
    <xf numFmtId="0" fontId="29" fillId="12" borderId="62" xfId="0" applyFont="1" applyFill="1" applyBorder="1" applyAlignment="1">
      <alignment vertical="center" wrapText="1"/>
    </xf>
    <xf numFmtId="0" fontId="29" fillId="12" borderId="61" xfId="0" applyFont="1" applyFill="1" applyBorder="1" applyAlignment="1">
      <alignment horizontal="center" vertical="center" wrapText="1"/>
    </xf>
    <xf numFmtId="0" fontId="29" fillId="12" borderId="62" xfId="0" applyFont="1" applyFill="1" applyBorder="1" applyAlignment="1">
      <alignment horizontal="center" vertical="center" wrapText="1"/>
    </xf>
    <xf numFmtId="0" fontId="13" fillId="0" borderId="0" xfId="0" applyFont="1"/>
    <xf numFmtId="0" fontId="9" fillId="0" borderId="0" xfId="0" applyFont="1" applyAlignment="1">
      <alignment horizontal="center"/>
    </xf>
    <xf numFmtId="0" fontId="1" fillId="0" borderId="1" xfId="0" applyFont="1" applyBorder="1" applyAlignment="1">
      <alignment horizontal="left"/>
    </xf>
    <xf numFmtId="0" fontId="6" fillId="0" borderId="0" xfId="0" applyFont="1" applyAlignment="1">
      <alignment horizontal="left"/>
    </xf>
    <xf numFmtId="0" fontId="1" fillId="0" borderId="1" xfId="0" applyFont="1" applyBorder="1" applyAlignment="1">
      <alignment horizontal="center" vertical="center"/>
    </xf>
    <xf numFmtId="0" fontId="2" fillId="5" borderId="2" xfId="0" applyFont="1" applyFill="1" applyBorder="1" applyAlignment="1">
      <alignment horizontal="left" vertical="center"/>
    </xf>
    <xf numFmtId="0" fontId="2" fillId="5" borderId="3" xfId="0" applyFont="1" applyFill="1" applyBorder="1" applyAlignment="1">
      <alignment horizontal="left" vertical="center"/>
    </xf>
    <xf numFmtId="0" fontId="2" fillId="5" borderId="4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2" fillId="4" borderId="2" xfId="0" applyFont="1" applyFill="1" applyBorder="1" applyAlignment="1">
      <alignment horizontal="left" vertical="center"/>
    </xf>
    <xf numFmtId="0" fontId="2" fillId="4" borderId="3" xfId="0" applyFont="1" applyFill="1" applyBorder="1" applyAlignment="1">
      <alignment horizontal="left" vertical="center"/>
    </xf>
    <xf numFmtId="0" fontId="2" fillId="4" borderId="4" xfId="0" applyFont="1" applyFill="1" applyBorder="1" applyAlignment="1">
      <alignment horizontal="left" vertical="center"/>
    </xf>
    <xf numFmtId="0" fontId="2" fillId="4" borderId="1" xfId="0" applyFont="1" applyFill="1" applyBorder="1" applyAlignment="1">
      <alignment horizontal="right" vertical="center"/>
    </xf>
    <xf numFmtId="0" fontId="1" fillId="0" borderId="1" xfId="0" applyFont="1" applyBorder="1" applyAlignment="1">
      <alignment horizontal="right" vertical="center" wrapText="1"/>
    </xf>
    <xf numFmtId="0" fontId="1" fillId="0" borderId="1" xfId="0" applyFont="1" applyBorder="1" applyAlignment="1">
      <alignment horizontal="right" vertical="center"/>
    </xf>
    <xf numFmtId="0" fontId="2" fillId="5" borderId="1" xfId="0" applyFont="1" applyFill="1" applyBorder="1" applyAlignment="1">
      <alignment horizontal="right" vertical="center"/>
    </xf>
    <xf numFmtId="0" fontId="2" fillId="3" borderId="1" xfId="0" applyFont="1" applyFill="1" applyBorder="1" applyAlignment="1">
      <alignment horizontal="right" vertical="center"/>
    </xf>
    <xf numFmtId="0" fontId="8" fillId="0" borderId="1" xfId="0" applyFont="1" applyBorder="1" applyAlignment="1">
      <alignment horizontal="right" vertical="center" wrapText="1"/>
    </xf>
    <xf numFmtId="0" fontId="12" fillId="0" borderId="5" xfId="0" applyFont="1" applyBorder="1" applyAlignment="1">
      <alignment horizontal="right" vertical="center"/>
    </xf>
    <xf numFmtId="0" fontId="12" fillId="0" borderId="7" xfId="0" applyFont="1" applyBorder="1" applyAlignment="1">
      <alignment horizontal="right" vertical="center"/>
    </xf>
    <xf numFmtId="0" fontId="12" fillId="0" borderId="6" xfId="0" applyFont="1" applyBorder="1" applyAlignment="1">
      <alignment horizontal="right" vertical="center"/>
    </xf>
    <xf numFmtId="0" fontId="12" fillId="0" borderId="5" xfId="0" applyFont="1" applyBorder="1" applyAlignment="1">
      <alignment horizontal="left" vertical="center" wrapText="1"/>
    </xf>
    <xf numFmtId="0" fontId="12" fillId="0" borderId="7" xfId="0" applyFont="1" applyBorder="1" applyAlignment="1">
      <alignment horizontal="left" vertical="center" wrapText="1"/>
    </xf>
    <xf numFmtId="0" fontId="12" fillId="0" borderId="6" xfId="0" applyFont="1" applyBorder="1" applyAlignment="1">
      <alignment horizontal="left" vertical="center" wrapText="1"/>
    </xf>
    <xf numFmtId="0" fontId="12" fillId="0" borderId="18" xfId="0" applyFont="1" applyFill="1" applyBorder="1" applyAlignment="1">
      <alignment horizontal="left" vertical="center" wrapText="1"/>
    </xf>
    <xf numFmtId="0" fontId="12" fillId="0" borderId="26" xfId="0" applyFont="1" applyFill="1" applyBorder="1" applyAlignment="1">
      <alignment horizontal="left" vertical="center" wrapText="1"/>
    </xf>
    <xf numFmtId="0" fontId="12" fillId="0" borderId="23" xfId="0" applyFont="1" applyFill="1" applyBorder="1" applyAlignment="1">
      <alignment horizontal="left" vertical="center" wrapText="1"/>
    </xf>
    <xf numFmtId="0" fontId="12" fillId="0" borderId="16" xfId="0" applyFont="1" applyFill="1" applyBorder="1" applyAlignment="1">
      <alignment horizontal="left" vertical="center" wrapText="1"/>
    </xf>
    <xf numFmtId="0" fontId="12" fillId="0" borderId="25" xfId="0" applyFont="1" applyFill="1" applyBorder="1" applyAlignment="1">
      <alignment horizontal="left" vertical="center" wrapText="1"/>
    </xf>
    <xf numFmtId="0" fontId="12" fillId="0" borderId="22" xfId="0" applyFont="1" applyFill="1" applyBorder="1" applyAlignment="1">
      <alignment horizontal="left" vertical="center" wrapText="1"/>
    </xf>
    <xf numFmtId="0" fontId="13" fillId="0" borderId="18" xfId="0" applyFont="1" applyBorder="1" applyAlignment="1">
      <alignment horizontal="left" vertical="center" wrapText="1"/>
    </xf>
    <xf numFmtId="0" fontId="13" fillId="0" borderId="23" xfId="0" applyFont="1" applyBorder="1" applyAlignment="1">
      <alignment horizontal="left" vertical="center" wrapText="1"/>
    </xf>
    <xf numFmtId="0" fontId="12" fillId="0" borderId="5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2" fillId="0" borderId="12" xfId="0" applyFont="1" applyBorder="1" applyAlignment="1">
      <alignment horizontal="left" vertical="center" wrapText="1"/>
    </xf>
    <xf numFmtId="0" fontId="12" fillId="0" borderId="13" xfId="0" applyFont="1" applyBorder="1" applyAlignment="1">
      <alignment horizontal="left" vertical="center" wrapText="1"/>
    </xf>
    <xf numFmtId="0" fontId="12" fillId="0" borderId="9" xfId="0" applyFont="1" applyBorder="1" applyAlignment="1">
      <alignment horizontal="left" vertical="center" wrapText="1"/>
    </xf>
    <xf numFmtId="0" fontId="13" fillId="6" borderId="2" xfId="0" applyFont="1" applyFill="1" applyBorder="1" applyAlignment="1">
      <alignment horizontal="center" vertical="center"/>
    </xf>
    <xf numFmtId="0" fontId="13" fillId="6" borderId="3" xfId="0" applyFont="1" applyFill="1" applyBorder="1" applyAlignment="1">
      <alignment horizontal="center" vertical="center"/>
    </xf>
    <xf numFmtId="0" fontId="13" fillId="6" borderId="4" xfId="0" applyFont="1" applyFill="1" applyBorder="1" applyAlignment="1">
      <alignment horizontal="center" vertical="center"/>
    </xf>
    <xf numFmtId="0" fontId="12" fillId="0" borderId="20" xfId="0" applyFont="1" applyFill="1" applyBorder="1" applyAlignment="1">
      <alignment horizontal="left" vertical="center" wrapText="1"/>
    </xf>
    <xf numFmtId="0" fontId="12" fillId="0" borderId="27" xfId="0" applyFont="1" applyFill="1" applyBorder="1" applyAlignment="1">
      <alignment horizontal="left" vertical="center" wrapText="1"/>
    </xf>
    <xf numFmtId="0" fontId="12" fillId="0" borderId="24" xfId="0" applyFont="1" applyFill="1" applyBorder="1" applyAlignment="1">
      <alignment horizontal="left" vertical="center" wrapText="1"/>
    </xf>
    <xf numFmtId="0" fontId="13" fillId="0" borderId="18" xfId="0" applyFont="1" applyBorder="1" applyAlignment="1">
      <alignment horizontal="center" vertical="center" wrapText="1"/>
    </xf>
    <xf numFmtId="0" fontId="13" fillId="0" borderId="23" xfId="0" applyFont="1" applyBorder="1" applyAlignment="1">
      <alignment horizontal="center" vertical="center" wrapText="1"/>
    </xf>
    <xf numFmtId="0" fontId="12" fillId="0" borderId="18" xfId="0" applyFont="1" applyBorder="1" applyAlignment="1">
      <alignment horizontal="left" vertical="center" wrapText="1"/>
    </xf>
    <xf numFmtId="0" fontId="12" fillId="0" borderId="26" xfId="0" applyFont="1" applyBorder="1" applyAlignment="1">
      <alignment horizontal="left" vertical="center" wrapText="1"/>
    </xf>
    <xf numFmtId="0" fontId="12" fillId="0" borderId="23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  <xf numFmtId="0" fontId="13" fillId="0" borderId="5" xfId="0" applyFont="1" applyFill="1" applyBorder="1" applyAlignment="1">
      <alignment horizontal="left" vertical="center" wrapText="1"/>
    </xf>
    <xf numFmtId="0" fontId="13" fillId="0" borderId="7" xfId="0" applyFont="1" applyFill="1" applyBorder="1" applyAlignment="1">
      <alignment horizontal="left" vertical="center" wrapText="1"/>
    </xf>
    <xf numFmtId="0" fontId="13" fillId="0" borderId="6" xfId="0" applyFont="1" applyFill="1" applyBorder="1" applyAlignment="1">
      <alignment horizontal="left" vertical="center" wrapText="1"/>
    </xf>
    <xf numFmtId="0" fontId="12" fillId="0" borderId="17" xfId="0" applyFont="1" applyBorder="1" applyAlignment="1">
      <alignment horizontal="center" vertical="center"/>
    </xf>
    <xf numFmtId="0" fontId="12" fillId="0" borderId="19" xfId="0" applyFont="1" applyBorder="1" applyAlignment="1">
      <alignment horizontal="center" vertical="center"/>
    </xf>
    <xf numFmtId="0" fontId="12" fillId="0" borderId="21" xfId="0" applyFont="1" applyBorder="1" applyAlignment="1">
      <alignment horizontal="center" vertical="center"/>
    </xf>
    <xf numFmtId="0" fontId="13" fillId="0" borderId="37" xfId="0" applyFont="1" applyBorder="1" applyAlignment="1">
      <alignment horizontal="left" vertical="center" wrapText="1"/>
    </xf>
    <xf numFmtId="0" fontId="13" fillId="0" borderId="38" xfId="0" applyFont="1" applyBorder="1" applyAlignment="1">
      <alignment horizontal="left" vertical="center" wrapText="1"/>
    </xf>
    <xf numFmtId="0" fontId="12" fillId="6" borderId="2" xfId="0" applyFont="1" applyFill="1" applyBorder="1" applyAlignment="1">
      <alignment horizontal="center" vertical="center"/>
    </xf>
    <xf numFmtId="0" fontId="12" fillId="6" borderId="4" xfId="0" applyFont="1" applyFill="1" applyBorder="1" applyAlignment="1">
      <alignment horizontal="center" vertical="center"/>
    </xf>
    <xf numFmtId="0" fontId="8" fillId="4" borderId="2" xfId="0" applyFont="1" applyFill="1" applyBorder="1" applyAlignment="1">
      <alignment horizontal="right" vertical="center"/>
    </xf>
    <xf numFmtId="0" fontId="8" fillId="4" borderId="3" xfId="0" applyFont="1" applyFill="1" applyBorder="1" applyAlignment="1">
      <alignment horizontal="right" vertical="center"/>
    </xf>
    <xf numFmtId="0" fontId="8" fillId="4" borderId="4" xfId="0" applyFont="1" applyFill="1" applyBorder="1" applyAlignment="1">
      <alignment horizontal="right" vertical="center"/>
    </xf>
    <xf numFmtId="0" fontId="13" fillId="0" borderId="5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12" fillId="0" borderId="16" xfId="0" applyFont="1" applyBorder="1" applyAlignment="1">
      <alignment horizontal="left" vertical="center" wrapText="1"/>
    </xf>
    <xf numFmtId="0" fontId="12" fillId="0" borderId="22" xfId="0" applyFont="1" applyBorder="1" applyAlignment="1">
      <alignment horizontal="left" vertical="center" wrapText="1"/>
    </xf>
    <xf numFmtId="0" fontId="12" fillId="0" borderId="20" xfId="0" applyFont="1" applyBorder="1" applyAlignment="1">
      <alignment horizontal="left" vertical="center" wrapText="1"/>
    </xf>
    <xf numFmtId="0" fontId="12" fillId="0" borderId="27" xfId="0" applyFont="1" applyBorder="1" applyAlignment="1">
      <alignment horizontal="left" vertical="center" wrapText="1"/>
    </xf>
    <xf numFmtId="0" fontId="12" fillId="0" borderId="24" xfId="0" applyFont="1" applyBorder="1" applyAlignment="1">
      <alignment horizontal="left" vertical="center" wrapText="1"/>
    </xf>
    <xf numFmtId="0" fontId="13" fillId="0" borderId="16" xfId="0" applyFont="1" applyBorder="1" applyAlignment="1">
      <alignment horizontal="left" vertical="center" wrapText="1"/>
    </xf>
    <xf numFmtId="0" fontId="13" fillId="0" borderId="22" xfId="0" applyFont="1" applyBorder="1" applyAlignment="1">
      <alignment horizontal="left" vertical="center" wrapText="1"/>
    </xf>
    <xf numFmtId="0" fontId="12" fillId="0" borderId="25" xfId="0" applyFont="1" applyBorder="1" applyAlignment="1">
      <alignment horizontal="left" vertical="center" wrapText="1"/>
    </xf>
    <xf numFmtId="0" fontId="13" fillId="0" borderId="6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right" vertical="center"/>
    </xf>
    <xf numFmtId="0" fontId="12" fillId="0" borderId="1" xfId="0" applyFont="1" applyBorder="1" applyAlignment="1">
      <alignment horizontal="left" vertical="center" wrapText="1"/>
    </xf>
    <xf numFmtId="0" fontId="13" fillId="0" borderId="20" xfId="0" applyFont="1" applyBorder="1" applyAlignment="1">
      <alignment horizontal="left" vertical="center" wrapText="1"/>
    </xf>
    <xf numFmtId="0" fontId="13" fillId="0" borderId="27" xfId="0" applyFont="1" applyBorder="1" applyAlignment="1">
      <alignment horizontal="left" vertical="center" wrapText="1"/>
    </xf>
    <xf numFmtId="0" fontId="13" fillId="0" borderId="24" xfId="0" applyFont="1" applyBorder="1" applyAlignment="1">
      <alignment horizontal="left" vertical="center" wrapText="1"/>
    </xf>
    <xf numFmtId="0" fontId="13" fillId="0" borderId="26" xfId="0" applyFont="1" applyBorder="1" applyAlignment="1">
      <alignment horizontal="left" vertical="center" wrapText="1"/>
    </xf>
    <xf numFmtId="0" fontId="12" fillId="0" borderId="16" xfId="0" applyFont="1" applyBorder="1" applyAlignment="1">
      <alignment horizontal="left" vertical="center"/>
    </xf>
    <xf numFmtId="0" fontId="12" fillId="0" borderId="22" xfId="0" applyFont="1" applyBorder="1" applyAlignment="1">
      <alignment horizontal="left" vertical="center"/>
    </xf>
    <xf numFmtId="0" fontId="12" fillId="0" borderId="18" xfId="0" applyFont="1" applyBorder="1" applyAlignment="1">
      <alignment horizontal="left" vertical="center"/>
    </xf>
    <xf numFmtId="0" fontId="12" fillId="0" borderId="23" xfId="0" applyFont="1" applyBorder="1" applyAlignment="1">
      <alignment horizontal="left" vertical="center"/>
    </xf>
    <xf numFmtId="0" fontId="13" fillId="0" borderId="17" xfId="0" applyFont="1" applyBorder="1" applyAlignment="1">
      <alignment horizontal="center" vertical="center" wrapText="1"/>
    </xf>
    <xf numFmtId="0" fontId="13" fillId="0" borderId="19" xfId="0" applyFont="1" applyBorder="1" applyAlignment="1">
      <alignment horizontal="center" vertical="center" wrapText="1"/>
    </xf>
    <xf numFmtId="0" fontId="13" fillId="0" borderId="21" xfId="0" applyFont="1" applyBorder="1" applyAlignment="1">
      <alignment horizontal="center" vertical="center" wrapText="1"/>
    </xf>
    <xf numFmtId="0" fontId="12" fillId="0" borderId="17" xfId="0" applyFont="1" applyBorder="1" applyAlignment="1">
      <alignment horizontal="center" vertical="center" wrapText="1"/>
    </xf>
    <xf numFmtId="0" fontId="12" fillId="0" borderId="19" xfId="0" applyFont="1" applyBorder="1" applyAlignment="1">
      <alignment horizontal="center" vertical="center" wrapText="1"/>
    </xf>
    <xf numFmtId="0" fontId="12" fillId="0" borderId="21" xfId="0" applyFont="1" applyBorder="1" applyAlignment="1">
      <alignment horizontal="center" vertical="center" wrapText="1"/>
    </xf>
    <xf numFmtId="0" fontId="9" fillId="0" borderId="0" xfId="0" applyFont="1" applyAlignment="1">
      <alignment horizontal="center" wrapText="1"/>
    </xf>
    <xf numFmtId="0" fontId="13" fillId="0" borderId="25" xfId="0" applyFont="1" applyBorder="1" applyAlignment="1">
      <alignment horizontal="left" vertical="center" wrapText="1"/>
    </xf>
    <xf numFmtId="0" fontId="12" fillId="0" borderId="1" xfId="0" applyFont="1" applyBorder="1" applyAlignment="1">
      <alignment horizontal="center" vertical="center"/>
    </xf>
    <xf numFmtId="0" fontId="8" fillId="5" borderId="2" xfId="0" applyFont="1" applyFill="1" applyBorder="1" applyAlignment="1">
      <alignment horizontal="left" vertical="center"/>
    </xf>
    <xf numFmtId="0" fontId="8" fillId="5" borderId="3" xfId="0" applyFont="1" applyFill="1" applyBorder="1" applyAlignment="1">
      <alignment horizontal="left" vertical="center"/>
    </xf>
    <xf numFmtId="0" fontId="8" fillId="5" borderId="4" xfId="0" applyFont="1" applyFill="1" applyBorder="1" applyAlignment="1">
      <alignment horizontal="left" vertical="center"/>
    </xf>
    <xf numFmtId="0" fontId="8" fillId="5" borderId="2" xfId="0" applyFont="1" applyFill="1" applyBorder="1" applyAlignment="1">
      <alignment horizontal="right" vertical="center"/>
    </xf>
    <xf numFmtId="0" fontId="8" fillId="5" borderId="3" xfId="0" applyFont="1" applyFill="1" applyBorder="1" applyAlignment="1">
      <alignment horizontal="right" vertical="center"/>
    </xf>
    <xf numFmtId="0" fontId="8" fillId="5" borderId="4" xfId="0" applyFont="1" applyFill="1" applyBorder="1" applyAlignment="1">
      <alignment horizontal="right" vertical="center"/>
    </xf>
    <xf numFmtId="0" fontId="8" fillId="3" borderId="2" xfId="0" applyFont="1" applyFill="1" applyBorder="1" applyAlignment="1">
      <alignment horizontal="right" vertical="center"/>
    </xf>
    <xf numFmtId="0" fontId="8" fillId="3" borderId="3" xfId="0" applyFont="1" applyFill="1" applyBorder="1" applyAlignment="1">
      <alignment horizontal="right" vertical="center"/>
    </xf>
    <xf numFmtId="0" fontId="8" fillId="3" borderId="4" xfId="0" applyFont="1" applyFill="1" applyBorder="1" applyAlignment="1">
      <alignment horizontal="right" vertical="center"/>
    </xf>
    <xf numFmtId="0" fontId="13" fillId="0" borderId="5" xfId="0" applyFont="1" applyFill="1" applyBorder="1" applyAlignment="1">
      <alignment horizontal="right" vertical="center" wrapText="1"/>
    </xf>
    <xf numFmtId="0" fontId="13" fillId="0" borderId="7" xfId="0" applyFont="1" applyFill="1" applyBorder="1" applyAlignment="1">
      <alignment horizontal="right" vertical="center" wrapText="1"/>
    </xf>
    <xf numFmtId="0" fontId="13" fillId="0" borderId="6" xfId="0" applyFont="1" applyFill="1" applyBorder="1" applyAlignment="1">
      <alignment horizontal="right" vertical="center" wrapText="1"/>
    </xf>
    <xf numFmtId="0" fontId="12" fillId="6" borderId="1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12" fillId="10" borderId="18" xfId="0" applyFont="1" applyFill="1" applyBorder="1" applyAlignment="1">
      <alignment horizontal="left" vertical="center" wrapText="1"/>
    </xf>
    <xf numFmtId="0" fontId="12" fillId="10" borderId="23" xfId="0" applyFont="1" applyFill="1" applyBorder="1" applyAlignment="1">
      <alignment horizontal="left" vertical="center" wrapText="1"/>
    </xf>
    <xf numFmtId="0" fontId="8" fillId="0" borderId="2" xfId="0" applyFont="1" applyBorder="1" applyAlignment="1">
      <alignment horizontal="left" vertical="center" wrapText="1"/>
    </xf>
    <xf numFmtId="0" fontId="8" fillId="0" borderId="3" xfId="0" applyFont="1" applyBorder="1" applyAlignment="1">
      <alignment horizontal="left" vertical="center" wrapText="1"/>
    </xf>
    <xf numFmtId="0" fontId="8" fillId="0" borderId="4" xfId="0" applyFont="1" applyBorder="1" applyAlignment="1">
      <alignment horizontal="left" vertical="center" wrapText="1"/>
    </xf>
    <xf numFmtId="0" fontId="12" fillId="0" borderId="2" xfId="0" applyFont="1" applyBorder="1" applyAlignment="1">
      <alignment horizontal="left" vertical="center" wrapText="1"/>
    </xf>
    <xf numFmtId="0" fontId="12" fillId="0" borderId="3" xfId="0" applyFont="1" applyBorder="1" applyAlignment="1">
      <alignment horizontal="left" vertical="center" wrapText="1"/>
    </xf>
    <xf numFmtId="0" fontId="12" fillId="0" borderId="4" xfId="0" applyFont="1" applyBorder="1" applyAlignment="1">
      <alignment horizontal="left" vertical="center" wrapText="1"/>
    </xf>
    <xf numFmtId="0" fontId="12" fillId="0" borderId="20" xfId="0" applyFont="1" applyBorder="1" applyAlignment="1">
      <alignment horizontal="left" vertical="center"/>
    </xf>
    <xf numFmtId="0" fontId="12" fillId="0" borderId="24" xfId="0" applyFont="1" applyBorder="1" applyAlignment="1">
      <alignment horizontal="left" vertical="center"/>
    </xf>
    <xf numFmtId="0" fontId="12" fillId="0" borderId="2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2" fillId="10" borderId="2" xfId="0" applyFont="1" applyFill="1" applyBorder="1" applyAlignment="1">
      <alignment horizontal="center" vertical="center" wrapText="1"/>
    </xf>
    <xf numFmtId="0" fontId="2" fillId="10" borderId="3" xfId="0" applyFont="1" applyFill="1" applyBorder="1" applyAlignment="1">
      <alignment horizontal="center" vertical="center" wrapText="1"/>
    </xf>
    <xf numFmtId="0" fontId="2" fillId="10" borderId="4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left"/>
    </xf>
    <xf numFmtId="0" fontId="1" fillId="0" borderId="4" xfId="0" applyFont="1" applyBorder="1" applyAlignment="1">
      <alignment horizontal="left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2" fillId="10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left"/>
    </xf>
    <xf numFmtId="0" fontId="1" fillId="0" borderId="1" xfId="0" applyFont="1" applyFill="1" applyBorder="1" applyAlignment="1">
      <alignment horizontal="left"/>
    </xf>
    <xf numFmtId="0" fontId="13" fillId="0" borderId="1" xfId="0" applyFont="1" applyFill="1" applyBorder="1" applyAlignment="1">
      <alignment horizontal="right" vertical="center" wrapText="1"/>
    </xf>
    <xf numFmtId="0" fontId="13" fillId="0" borderId="1" xfId="0" applyFont="1" applyFill="1" applyBorder="1" applyAlignment="1">
      <alignment horizontal="left" vertical="center" wrapText="1"/>
    </xf>
    <xf numFmtId="0" fontId="13" fillId="10" borderId="5" xfId="0" applyFont="1" applyFill="1" applyBorder="1" applyAlignment="1">
      <alignment horizontal="right" vertical="center" wrapText="1"/>
    </xf>
    <xf numFmtId="0" fontId="13" fillId="10" borderId="7" xfId="0" applyFont="1" applyFill="1" applyBorder="1" applyAlignment="1">
      <alignment horizontal="right" vertical="center" wrapText="1"/>
    </xf>
    <xf numFmtId="0" fontId="13" fillId="10" borderId="5" xfId="0" applyFont="1" applyFill="1" applyBorder="1" applyAlignment="1">
      <alignment horizontal="left" vertical="center" wrapText="1"/>
    </xf>
    <xf numFmtId="0" fontId="13" fillId="10" borderId="7" xfId="0" applyFont="1" applyFill="1" applyBorder="1" applyAlignment="1">
      <alignment horizontal="left" vertical="center" wrapText="1"/>
    </xf>
    <xf numFmtId="0" fontId="12" fillId="10" borderId="1" xfId="0" applyFont="1" applyFill="1" applyBorder="1" applyAlignment="1">
      <alignment horizontal="right" vertical="center"/>
    </xf>
    <xf numFmtId="0" fontId="12" fillId="10" borderId="1" xfId="0" applyFont="1" applyFill="1" applyBorder="1" applyAlignment="1">
      <alignment horizontal="left" vertical="center" wrapText="1"/>
    </xf>
    <xf numFmtId="0" fontId="12" fillId="7" borderId="16" xfId="0" applyFont="1" applyFill="1" applyBorder="1" applyAlignment="1">
      <alignment horizontal="left" vertical="center" wrapText="1"/>
    </xf>
    <xf numFmtId="0" fontId="12" fillId="7" borderId="25" xfId="0" applyFont="1" applyFill="1" applyBorder="1" applyAlignment="1">
      <alignment horizontal="left" vertical="center" wrapText="1"/>
    </xf>
    <xf numFmtId="0" fontId="12" fillId="7" borderId="22" xfId="0" applyFont="1" applyFill="1" applyBorder="1" applyAlignment="1">
      <alignment horizontal="left" vertical="center" wrapText="1"/>
    </xf>
    <xf numFmtId="0" fontId="13" fillId="10" borderId="1" xfId="0" applyFont="1" applyFill="1" applyBorder="1" applyAlignment="1">
      <alignment horizontal="right" vertical="center" wrapText="1"/>
    </xf>
    <xf numFmtId="0" fontId="13" fillId="10" borderId="1" xfId="0" applyFont="1" applyFill="1" applyBorder="1" applyAlignment="1">
      <alignment horizontal="left" vertical="center" wrapText="1"/>
    </xf>
    <xf numFmtId="0" fontId="12" fillId="10" borderId="16" xfId="0" applyFont="1" applyFill="1" applyBorder="1" applyAlignment="1">
      <alignment horizontal="left" vertical="center" wrapText="1"/>
    </xf>
    <xf numFmtId="0" fontId="12" fillId="10" borderId="25" xfId="0" applyFont="1" applyFill="1" applyBorder="1" applyAlignment="1">
      <alignment horizontal="left" vertical="center" wrapText="1"/>
    </xf>
    <xf numFmtId="0" fontId="12" fillId="10" borderId="22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left"/>
    </xf>
    <xf numFmtId="0" fontId="12" fillId="0" borderId="12" xfId="0" applyFont="1" applyBorder="1" applyAlignment="1">
      <alignment horizontal="center" vertical="center" wrapText="1"/>
    </xf>
    <xf numFmtId="0" fontId="12" fillId="0" borderId="13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right" vertical="center"/>
    </xf>
    <xf numFmtId="0" fontId="12" fillId="0" borderId="11" xfId="0" applyFont="1" applyBorder="1" applyAlignment="1">
      <alignment horizontal="right" vertical="center"/>
    </xf>
    <xf numFmtId="0" fontId="12" fillId="0" borderId="8" xfId="0" applyFont="1" applyBorder="1" applyAlignment="1">
      <alignment horizontal="right" vertical="center"/>
    </xf>
    <xf numFmtId="0" fontId="12" fillId="0" borderId="14" xfId="0" applyFont="1" applyBorder="1" applyAlignment="1">
      <alignment horizontal="left" vertical="center" wrapText="1"/>
    </xf>
    <xf numFmtId="0" fontId="12" fillId="0" borderId="0" xfId="0" applyFont="1" applyBorder="1" applyAlignment="1">
      <alignment horizontal="left" vertical="center" wrapText="1"/>
    </xf>
    <xf numFmtId="0" fontId="12" fillId="0" borderId="15" xfId="0" applyFont="1" applyBorder="1" applyAlignment="1">
      <alignment horizontal="left" vertical="center" wrapText="1"/>
    </xf>
    <xf numFmtId="0" fontId="1" fillId="10" borderId="1" xfId="0" applyFont="1" applyFill="1" applyBorder="1" applyAlignment="1">
      <alignment horizontal="center" wrapText="1"/>
    </xf>
    <xf numFmtId="0" fontId="25" fillId="10" borderId="1" xfId="0" applyFont="1" applyFill="1" applyBorder="1" applyAlignment="1">
      <alignment horizontal="center" wrapText="1"/>
    </xf>
    <xf numFmtId="0" fontId="18" fillId="10" borderId="1" xfId="0" applyFont="1" applyFill="1" applyBorder="1" applyAlignment="1">
      <alignment horizontal="center" vertical="center" wrapText="1"/>
    </xf>
    <xf numFmtId="0" fontId="5" fillId="10" borderId="1" xfId="0" applyFont="1" applyFill="1" applyBorder="1" applyAlignment="1">
      <alignment horizontal="center" wrapText="1"/>
    </xf>
    <xf numFmtId="0" fontId="0" fillId="10" borderId="1" xfId="0" applyFill="1" applyBorder="1" applyAlignment="1">
      <alignment horizontal="center" wrapText="1"/>
    </xf>
    <xf numFmtId="0" fontId="13" fillId="0" borderId="0" xfId="0" applyFont="1" applyAlignment="1">
      <alignment horizontal="left" vertical="center" wrapText="1"/>
    </xf>
    <xf numFmtId="0" fontId="26" fillId="0" borderId="0" xfId="0" applyFont="1" applyAlignment="1">
      <alignment horizontal="left" vertical="center" wrapText="1"/>
    </xf>
    <xf numFmtId="0" fontId="18" fillId="8" borderId="30" xfId="0" applyFont="1" applyFill="1" applyBorder="1" applyAlignment="1">
      <alignment horizontal="center" vertical="center" wrapText="1"/>
    </xf>
    <xf numFmtId="0" fontId="18" fillId="8" borderId="31" xfId="0" applyFont="1" applyFill="1" applyBorder="1" applyAlignment="1">
      <alignment horizontal="center" vertical="center" wrapText="1"/>
    </xf>
    <xf numFmtId="0" fontId="18" fillId="9" borderId="32" xfId="0" applyFont="1" applyFill="1" applyBorder="1" applyAlignment="1">
      <alignment horizontal="left" vertical="top" wrapText="1" indent="1"/>
    </xf>
    <xf numFmtId="0" fontId="18" fillId="9" borderId="33" xfId="0" applyFont="1" applyFill="1" applyBorder="1" applyAlignment="1">
      <alignment horizontal="left" vertical="top" wrapText="1" indent="1"/>
    </xf>
    <xf numFmtId="0" fontId="18" fillId="9" borderId="34" xfId="0" applyFont="1" applyFill="1" applyBorder="1" applyAlignment="1">
      <alignment horizontal="left" vertical="top" wrapText="1" indent="1"/>
    </xf>
    <xf numFmtId="0" fontId="18" fillId="4" borderId="30" xfId="0" applyFont="1" applyFill="1" applyBorder="1" applyAlignment="1">
      <alignment horizontal="center" vertical="center" wrapText="1"/>
    </xf>
    <xf numFmtId="0" fontId="18" fillId="4" borderId="60" xfId="0" applyFont="1" applyFill="1" applyBorder="1" applyAlignment="1">
      <alignment horizontal="center" vertical="center" wrapText="1"/>
    </xf>
    <xf numFmtId="0" fontId="18" fillId="4" borderId="31" xfId="0" applyFont="1" applyFill="1" applyBorder="1" applyAlignment="1">
      <alignment horizontal="center" vertical="center" wrapText="1"/>
    </xf>
    <xf numFmtId="0" fontId="17" fillId="0" borderId="35" xfId="1" applyFont="1" applyBorder="1" applyAlignment="1">
      <alignment horizontal="left" vertical="center" wrapText="1" indent="1"/>
    </xf>
    <xf numFmtId="0" fontId="30" fillId="0" borderId="36" xfId="0" applyFont="1" applyBorder="1" applyAlignment="1">
      <alignment horizontal="left" vertical="center" wrapText="1" indent="1"/>
    </xf>
    <xf numFmtId="0" fontId="13" fillId="0" borderId="30" xfId="0" applyFont="1" applyBorder="1" applyAlignment="1">
      <alignment horizontal="center" vertical="center" wrapText="1"/>
    </xf>
    <xf numFmtId="0" fontId="13" fillId="0" borderId="31" xfId="0" applyFont="1" applyBorder="1" applyAlignment="1">
      <alignment horizontal="center" vertical="center" wrapText="1"/>
    </xf>
    <xf numFmtId="0" fontId="18" fillId="0" borderId="30" xfId="0" applyFont="1" applyBorder="1" applyAlignment="1">
      <alignment horizontal="center" vertical="center" wrapText="1"/>
    </xf>
    <xf numFmtId="0" fontId="18" fillId="0" borderId="3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28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18" fillId="11" borderId="30" xfId="0" applyFont="1" applyFill="1" applyBorder="1" applyAlignment="1">
      <alignment horizontal="center" vertical="center" wrapText="1"/>
    </xf>
    <xf numFmtId="0" fontId="18" fillId="11" borderId="31" xfId="0" applyFont="1" applyFill="1" applyBorder="1" applyAlignment="1">
      <alignment horizontal="center" vertical="center" wrapText="1"/>
    </xf>
    <xf numFmtId="0" fontId="18" fillId="8" borderId="40" xfId="0" applyFont="1" applyFill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4" fontId="5" fillId="9" borderId="33" xfId="0" applyNumberFormat="1" applyFont="1" applyFill="1" applyBorder="1" applyAlignment="1">
      <alignment horizontal="center"/>
    </xf>
    <xf numFmtId="0" fontId="5" fillId="9" borderId="33" xfId="0" applyFont="1" applyFill="1" applyBorder="1" applyAlignment="1">
      <alignment horizontal="center"/>
    </xf>
    <xf numFmtId="0" fontId="5" fillId="9" borderId="47" xfId="0" applyFont="1" applyFill="1" applyBorder="1" applyAlignment="1">
      <alignment horizontal="center"/>
    </xf>
    <xf numFmtId="0" fontId="5" fillId="9" borderId="45" xfId="0" applyFont="1" applyFill="1" applyBorder="1" applyAlignment="1">
      <alignment horizontal="center"/>
    </xf>
    <xf numFmtId="0" fontId="5" fillId="9" borderId="48" xfId="0" applyFont="1" applyFill="1" applyBorder="1" applyAlignment="1">
      <alignment horizontal="center"/>
    </xf>
    <xf numFmtId="0" fontId="12" fillId="0" borderId="53" xfId="0" applyFont="1" applyBorder="1" applyAlignment="1">
      <alignment horizontal="center" textRotation="90" wrapText="1"/>
    </xf>
    <xf numFmtId="0" fontId="12" fillId="0" borderId="54" xfId="0" applyFont="1" applyBorder="1" applyAlignment="1">
      <alignment horizontal="center" textRotation="90" wrapText="1"/>
    </xf>
    <xf numFmtId="49" fontId="12" fillId="8" borderId="53" xfId="0" applyNumberFormat="1" applyFont="1" applyFill="1" applyBorder="1" applyAlignment="1">
      <alignment horizontal="center"/>
    </xf>
    <xf numFmtId="49" fontId="12" fillId="8" borderId="54" xfId="0" applyNumberFormat="1" applyFont="1" applyFill="1" applyBorder="1" applyAlignment="1">
      <alignment horizontal="center"/>
    </xf>
    <xf numFmtId="0" fontId="12" fillId="8" borderId="53" xfId="0" applyFont="1" applyFill="1" applyBorder="1" applyAlignment="1">
      <alignment horizontal="center"/>
    </xf>
    <xf numFmtId="0" fontId="12" fillId="8" borderId="54" xfId="0" applyFont="1" applyFill="1" applyBorder="1" applyAlignment="1">
      <alignment horizontal="center"/>
    </xf>
  </cellXfs>
  <cellStyles count="2">
    <cellStyle name="Hipersaite" xfId="1" builtinId="8"/>
    <cellStyle name="Parasts" xfId="0" builtinId="0"/>
  </cellStyles>
  <dxfs count="2311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colors>
    <mruColors>
      <color rgb="FFF83434"/>
      <color rgb="FFF95D5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dizains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E123"/>
  <sheetViews>
    <sheetView zoomScale="90" zoomScaleNormal="90" workbookViewId="0">
      <pane ySplit="10" topLeftCell="A11" activePane="bottomLeft" state="frozen"/>
      <selection pane="bottomLeft" activeCell="D93" sqref="D93:E121"/>
    </sheetView>
  </sheetViews>
  <sheetFormatPr defaultColWidth="9.140625" defaultRowHeight="15" x14ac:dyDescent="0.25"/>
  <cols>
    <col min="1" max="1" width="10.85546875" style="1" customWidth="1"/>
    <col min="2" max="2" width="43" style="1" customWidth="1"/>
    <col min="3" max="3" width="57" style="1" customWidth="1"/>
    <col min="4" max="4" width="10.28515625" style="2" customWidth="1"/>
    <col min="5" max="16384" width="9.140625" style="1"/>
  </cols>
  <sheetData>
    <row r="1" spans="1:5" ht="18.75" x14ac:dyDescent="0.3">
      <c r="A1" s="228" t="s">
        <v>34</v>
      </c>
      <c r="B1" s="228"/>
      <c r="C1" s="228"/>
      <c r="D1" s="228"/>
    </row>
    <row r="2" spans="1:5" ht="11.25" customHeight="1" x14ac:dyDescent="0.25"/>
    <row r="3" spans="1:5" x14ac:dyDescent="0.25">
      <c r="A3" s="230" t="s">
        <v>126</v>
      </c>
      <c r="B3" s="230"/>
      <c r="C3" s="230"/>
      <c r="D3" s="230"/>
    </row>
    <row r="4" spans="1:5" x14ac:dyDescent="0.25">
      <c r="A4" s="31" t="s">
        <v>127</v>
      </c>
    </row>
    <row r="5" spans="1:5" x14ac:dyDescent="0.25">
      <c r="A5" s="229" t="s">
        <v>128</v>
      </c>
      <c r="B5" s="229"/>
    </row>
    <row r="6" spans="1:5" ht="7.5" customHeight="1" x14ac:dyDescent="0.25"/>
    <row r="7" spans="1:5" ht="7.5" customHeight="1" x14ac:dyDescent="0.25"/>
    <row r="8" spans="1:5" ht="7.5" customHeight="1" x14ac:dyDescent="0.25"/>
    <row r="9" spans="1:5" s="3" customFormat="1" ht="36" customHeight="1" x14ac:dyDescent="0.25">
      <c r="A9" s="14" t="s">
        <v>12</v>
      </c>
      <c r="B9" s="14" t="s">
        <v>27</v>
      </c>
      <c r="C9" s="235" t="s">
        <v>35</v>
      </c>
      <c r="D9" s="235"/>
    </row>
    <row r="10" spans="1:5" s="13" customFormat="1" ht="12" x14ac:dyDescent="0.2">
      <c r="A10" s="12">
        <v>1</v>
      </c>
      <c r="B10" s="12">
        <v>2</v>
      </c>
      <c r="C10" s="236">
        <v>3</v>
      </c>
      <c r="D10" s="236"/>
      <c r="E10" s="2" t="s">
        <v>142</v>
      </c>
    </row>
    <row r="11" spans="1:5" s="2" customFormat="1" ht="12" x14ac:dyDescent="0.2">
      <c r="A11" s="237" t="s">
        <v>13</v>
      </c>
      <c r="B11" s="238"/>
      <c r="C11" s="238"/>
      <c r="D11" s="239"/>
    </row>
    <row r="12" spans="1:5" s="5" customFormat="1" ht="12" x14ac:dyDescent="0.2">
      <c r="A12" s="15" t="s">
        <v>36</v>
      </c>
      <c r="B12" s="16" t="s">
        <v>14</v>
      </c>
      <c r="C12" s="15"/>
      <c r="D12" s="19">
        <f>D13+D29</f>
        <v>11.299999999999999</v>
      </c>
      <c r="E12" s="19">
        <f>E13+E29</f>
        <v>11.86</v>
      </c>
    </row>
    <row r="13" spans="1:5" s="5" customFormat="1" ht="12" x14ac:dyDescent="0.2">
      <c r="A13" s="15" t="s">
        <v>37</v>
      </c>
      <c r="B13" s="16" t="s">
        <v>38</v>
      </c>
      <c r="C13" s="15"/>
      <c r="D13" s="19">
        <f>D14+D18+D27+D28</f>
        <v>8.8099999999999987</v>
      </c>
      <c r="E13" s="19">
        <f>E14+E18+E27+E28</f>
        <v>9.24</v>
      </c>
    </row>
    <row r="14" spans="1:5" s="2" customFormat="1" ht="15" customHeight="1" x14ac:dyDescent="0.2">
      <c r="A14" s="4">
        <v>1110</v>
      </c>
      <c r="B14" s="17" t="s">
        <v>39</v>
      </c>
      <c r="C14" s="20"/>
      <c r="D14" s="21">
        <f>SUM(D15:D17)</f>
        <v>6.7299999999999995</v>
      </c>
      <c r="E14" s="21">
        <f>SUM(E15:E17)</f>
        <v>7.09</v>
      </c>
    </row>
    <row r="15" spans="1:5" s="2" customFormat="1" ht="12" hidden="1" x14ac:dyDescent="0.2">
      <c r="A15" s="18" t="s">
        <v>40</v>
      </c>
      <c r="B15" s="17" t="s">
        <v>41</v>
      </c>
      <c r="C15" s="20"/>
      <c r="D15" s="21"/>
      <c r="E15" s="21"/>
    </row>
    <row r="16" spans="1:5" s="2" customFormat="1" ht="75.75" customHeight="1" x14ac:dyDescent="0.2">
      <c r="A16" s="18" t="s">
        <v>42</v>
      </c>
      <c r="B16" s="17" t="s">
        <v>43</v>
      </c>
      <c r="C16" s="32" t="s">
        <v>141</v>
      </c>
      <c r="D16" s="21">
        <f>ROUNDUP((1130/168),2)</f>
        <v>6.7299999999999995</v>
      </c>
      <c r="E16" s="21">
        <f>ROUNDUP((1191/168),2)</f>
        <v>7.09</v>
      </c>
    </row>
    <row r="17" spans="1:5" s="2" customFormat="1" ht="12" hidden="1" x14ac:dyDescent="0.2">
      <c r="A17" s="18" t="s">
        <v>44</v>
      </c>
      <c r="B17" s="17" t="s">
        <v>45</v>
      </c>
      <c r="C17" s="33"/>
      <c r="D17" s="21"/>
      <c r="E17" s="21"/>
    </row>
    <row r="18" spans="1:5" s="2" customFormat="1" ht="12" x14ac:dyDescent="0.2">
      <c r="A18" s="4" t="s">
        <v>46</v>
      </c>
      <c r="B18" s="17" t="s">
        <v>47</v>
      </c>
      <c r="C18" s="33"/>
      <c r="D18" s="21">
        <f>SUM(D19:D26)</f>
        <v>2.08</v>
      </c>
      <c r="E18" s="21">
        <f>SUM(E19:E26)</f>
        <v>2.15</v>
      </c>
    </row>
    <row r="19" spans="1:5" s="2" customFormat="1" ht="12" hidden="1" x14ac:dyDescent="0.2">
      <c r="A19" s="18" t="s">
        <v>48</v>
      </c>
      <c r="B19" s="17" t="s">
        <v>30</v>
      </c>
      <c r="C19" s="33"/>
      <c r="D19" s="21"/>
      <c r="E19" s="21"/>
    </row>
    <row r="20" spans="1:5" s="2" customFormat="1" ht="12" hidden="1" x14ac:dyDescent="0.2">
      <c r="A20" s="18" t="s">
        <v>49</v>
      </c>
      <c r="B20" s="17" t="s">
        <v>50</v>
      </c>
      <c r="C20" s="33"/>
      <c r="D20" s="21"/>
      <c r="E20" s="21"/>
    </row>
    <row r="21" spans="1:5" s="2" customFormat="1" ht="63" customHeight="1" x14ac:dyDescent="0.2">
      <c r="A21" s="18" t="s">
        <v>51</v>
      </c>
      <c r="B21" s="17" t="s">
        <v>15</v>
      </c>
      <c r="C21" s="32" t="s">
        <v>133</v>
      </c>
      <c r="D21" s="21">
        <f>ROUNDUP((120/168),2)</f>
        <v>0.72</v>
      </c>
      <c r="E21" s="21">
        <f>ROUNDUP((120/168),2)</f>
        <v>0.72</v>
      </c>
    </row>
    <row r="22" spans="1:5" s="2" customFormat="1" ht="12" x14ac:dyDescent="0.2">
      <c r="A22" s="18" t="s">
        <v>52</v>
      </c>
      <c r="B22" s="17" t="s">
        <v>28</v>
      </c>
      <c r="C22" s="33"/>
      <c r="D22" s="21"/>
      <c r="E22" s="21"/>
    </row>
    <row r="23" spans="1:5" s="2" customFormat="1" ht="36" x14ac:dyDescent="0.2">
      <c r="A23" s="18" t="s">
        <v>53</v>
      </c>
      <c r="B23" s="17" t="s">
        <v>54</v>
      </c>
      <c r="C23" s="32" t="s">
        <v>129</v>
      </c>
      <c r="D23" s="21">
        <f>ROUNDUP(1130*5%/168,2)</f>
        <v>0.34</v>
      </c>
      <c r="E23" s="21">
        <f>ROUNDUP(1191*5%/168,2)</f>
        <v>0.36</v>
      </c>
    </row>
    <row r="24" spans="1:5" s="2" customFormat="1" ht="24" x14ac:dyDescent="0.2">
      <c r="A24" s="18" t="s">
        <v>55</v>
      </c>
      <c r="B24" s="17" t="s">
        <v>56</v>
      </c>
      <c r="C24" s="32" t="s">
        <v>130</v>
      </c>
      <c r="D24" s="21">
        <f>ROUNDUP(1130*5%/168,2)</f>
        <v>0.34</v>
      </c>
      <c r="E24" s="21">
        <f>ROUNDUP(1191*5%/168,2)</f>
        <v>0.36</v>
      </c>
    </row>
    <row r="25" spans="1:5" s="2" customFormat="1" ht="24" x14ac:dyDescent="0.2">
      <c r="A25" s="18" t="s">
        <v>57</v>
      </c>
      <c r="B25" s="17" t="s">
        <v>58</v>
      </c>
      <c r="C25" s="32" t="s">
        <v>131</v>
      </c>
      <c r="D25" s="21">
        <f>ROUNDUP(1130*10%/168,2)</f>
        <v>0.68</v>
      </c>
      <c r="E25" s="21">
        <f>ROUNDUP(1191*10%/168,2)</f>
        <v>0.71</v>
      </c>
    </row>
    <row r="26" spans="1:5" s="2" customFormat="1" ht="24" hidden="1" x14ac:dyDescent="0.2">
      <c r="A26" s="18" t="s">
        <v>59</v>
      </c>
      <c r="B26" s="17" t="s">
        <v>60</v>
      </c>
      <c r="C26" s="20"/>
      <c r="D26" s="21"/>
      <c r="E26" s="21"/>
    </row>
    <row r="27" spans="1:5" s="2" customFormat="1" ht="24" hidden="1" x14ac:dyDescent="0.2">
      <c r="A27" s="4" t="s">
        <v>61</v>
      </c>
      <c r="B27" s="17" t="s">
        <v>62</v>
      </c>
      <c r="C27" s="20"/>
      <c r="D27" s="21"/>
      <c r="E27" s="21"/>
    </row>
    <row r="28" spans="1:5" s="2" customFormat="1" ht="12" hidden="1" x14ac:dyDescent="0.2">
      <c r="A28" s="4" t="s">
        <v>63</v>
      </c>
      <c r="B28" s="17" t="s">
        <v>64</v>
      </c>
      <c r="C28" s="20"/>
      <c r="D28" s="21"/>
      <c r="E28" s="21"/>
    </row>
    <row r="29" spans="1:5" s="5" customFormat="1" ht="24" x14ac:dyDescent="0.2">
      <c r="A29" s="15" t="s">
        <v>65</v>
      </c>
      <c r="B29" s="16" t="s">
        <v>66</v>
      </c>
      <c r="C29" s="15"/>
      <c r="D29" s="19">
        <f>D30+D31</f>
        <v>2.4899999999999998</v>
      </c>
      <c r="E29" s="19">
        <f>E30+E31</f>
        <v>2.62</v>
      </c>
    </row>
    <row r="30" spans="1:5" s="2" customFormat="1" ht="24" x14ac:dyDescent="0.2">
      <c r="A30" s="4" t="s">
        <v>67</v>
      </c>
      <c r="B30" s="17" t="s">
        <v>16</v>
      </c>
      <c r="C30" s="20" t="s">
        <v>132</v>
      </c>
      <c r="D30" s="21">
        <f>ROUNDUP((D13+D32)*0.2359,2)</f>
        <v>2.15</v>
      </c>
      <c r="E30" s="21">
        <f>ROUNDUP((E13+E32)*0.2359,2)</f>
        <v>2.25</v>
      </c>
    </row>
    <row r="31" spans="1:5" s="2" customFormat="1" ht="12" x14ac:dyDescent="0.2">
      <c r="A31" s="4" t="s">
        <v>68</v>
      </c>
      <c r="B31" s="17" t="s">
        <v>69</v>
      </c>
      <c r="C31" s="20"/>
      <c r="D31" s="21">
        <f>SUM(D32:D38)</f>
        <v>0.34</v>
      </c>
      <c r="E31" s="21">
        <f>SUM(E32:E38)</f>
        <v>0.37000000000000005</v>
      </c>
    </row>
    <row r="32" spans="1:5" s="2" customFormat="1" ht="36" x14ac:dyDescent="0.2">
      <c r="A32" s="18" t="s">
        <v>70</v>
      </c>
      <c r="B32" s="17" t="s">
        <v>71</v>
      </c>
      <c r="C32" s="17" t="s">
        <v>138</v>
      </c>
      <c r="D32" s="21">
        <f>ROUNDUP(1130*4%/168,2)</f>
        <v>0.27</v>
      </c>
      <c r="E32" s="21">
        <f>ROUNDUP(1191*4%/168,2)</f>
        <v>0.29000000000000004</v>
      </c>
    </row>
    <row r="33" spans="1:5" s="2" customFormat="1" ht="12" hidden="1" x14ac:dyDescent="0.2">
      <c r="A33" s="18" t="s">
        <v>72</v>
      </c>
      <c r="B33" s="17" t="s">
        <v>73</v>
      </c>
      <c r="C33" s="20"/>
      <c r="D33" s="21"/>
      <c r="E33" s="21"/>
    </row>
    <row r="34" spans="1:5" s="2" customFormat="1" ht="24" hidden="1" x14ac:dyDescent="0.2">
      <c r="A34" s="18" t="s">
        <v>74</v>
      </c>
      <c r="B34" s="17" t="s">
        <v>75</v>
      </c>
      <c r="C34" s="20"/>
      <c r="D34" s="21"/>
      <c r="E34" s="21"/>
    </row>
    <row r="35" spans="1:5" s="2" customFormat="1" ht="12" hidden="1" x14ac:dyDescent="0.2">
      <c r="A35" s="18" t="s">
        <v>76</v>
      </c>
      <c r="B35" s="17" t="s">
        <v>77</v>
      </c>
      <c r="C35" s="20"/>
      <c r="D35" s="21"/>
      <c r="E35" s="21"/>
    </row>
    <row r="36" spans="1:5" s="2" customFormat="1" ht="24" hidden="1" x14ac:dyDescent="0.2">
      <c r="A36" s="18" t="s">
        <v>78</v>
      </c>
      <c r="B36" s="17" t="s">
        <v>79</v>
      </c>
      <c r="C36" s="20"/>
      <c r="D36" s="21"/>
      <c r="E36" s="21"/>
    </row>
    <row r="37" spans="1:5" s="2" customFormat="1" ht="24" hidden="1" x14ac:dyDescent="0.2">
      <c r="A37" s="18" t="s">
        <v>80</v>
      </c>
      <c r="B37" s="17" t="s">
        <v>81</v>
      </c>
      <c r="C37" s="20"/>
      <c r="D37" s="21"/>
      <c r="E37" s="21"/>
    </row>
    <row r="38" spans="1:5" s="2" customFormat="1" ht="36" x14ac:dyDescent="0.2">
      <c r="A38" s="18" t="s">
        <v>82</v>
      </c>
      <c r="B38" s="17" t="s">
        <v>83</v>
      </c>
      <c r="C38" s="17" t="s">
        <v>139</v>
      </c>
      <c r="D38" s="21">
        <f>ROUNDUP(1130*1%/168,2)</f>
        <v>6.9999999999999993E-2</v>
      </c>
      <c r="E38" s="21">
        <f>ROUNDUP(1191*1%/168,2)</f>
        <v>0.08</v>
      </c>
    </row>
    <row r="39" spans="1:5" s="5" customFormat="1" ht="12" hidden="1" x14ac:dyDescent="0.2">
      <c r="A39" s="15" t="s">
        <v>84</v>
      </c>
      <c r="B39" s="16" t="s">
        <v>17</v>
      </c>
      <c r="C39" s="15"/>
      <c r="D39" s="19">
        <f>D40+D45</f>
        <v>0</v>
      </c>
    </row>
    <row r="40" spans="1:5" s="5" customFormat="1" ht="12" hidden="1" x14ac:dyDescent="0.2">
      <c r="A40" s="15" t="s">
        <v>85</v>
      </c>
      <c r="B40" s="16" t="s">
        <v>86</v>
      </c>
      <c r="C40" s="15"/>
      <c r="D40" s="19">
        <f>D41+D43</f>
        <v>0</v>
      </c>
    </row>
    <row r="41" spans="1:5" s="2" customFormat="1" ht="12" hidden="1" x14ac:dyDescent="0.2">
      <c r="A41" s="4" t="s">
        <v>87</v>
      </c>
      <c r="B41" s="17" t="s">
        <v>88</v>
      </c>
      <c r="C41" s="20"/>
      <c r="D41" s="21">
        <f>D42</f>
        <v>0</v>
      </c>
    </row>
    <row r="42" spans="1:5" s="2" customFormat="1" ht="12" hidden="1" x14ac:dyDescent="0.2">
      <c r="A42" s="18" t="s">
        <v>89</v>
      </c>
      <c r="B42" s="17" t="s">
        <v>32</v>
      </c>
      <c r="C42" s="20"/>
      <c r="D42" s="21"/>
    </row>
    <row r="43" spans="1:5" s="2" customFormat="1" ht="24" hidden="1" x14ac:dyDescent="0.2">
      <c r="A43" s="4" t="s">
        <v>90</v>
      </c>
      <c r="B43" s="17" t="s">
        <v>91</v>
      </c>
      <c r="C43" s="20"/>
      <c r="D43" s="21">
        <f>D44</f>
        <v>0</v>
      </c>
    </row>
    <row r="44" spans="1:5" s="2" customFormat="1" ht="12" hidden="1" x14ac:dyDescent="0.2">
      <c r="A44" s="18" t="s">
        <v>92</v>
      </c>
      <c r="B44" s="17" t="s">
        <v>21</v>
      </c>
      <c r="C44" s="20"/>
      <c r="D44" s="21"/>
    </row>
    <row r="45" spans="1:5" s="5" customFormat="1" ht="24" hidden="1" x14ac:dyDescent="0.2">
      <c r="A45" s="15" t="s">
        <v>93</v>
      </c>
      <c r="B45" s="16" t="s">
        <v>94</v>
      </c>
      <c r="C45" s="15"/>
      <c r="D45" s="19">
        <f>D46+D48+D51+D52+D54</f>
        <v>0</v>
      </c>
    </row>
    <row r="46" spans="1:5" s="2" customFormat="1" ht="12" hidden="1" x14ac:dyDescent="0.2">
      <c r="A46" s="4" t="s">
        <v>95</v>
      </c>
      <c r="B46" s="17" t="s">
        <v>96</v>
      </c>
      <c r="C46" s="20"/>
      <c r="D46" s="21">
        <f>D47</f>
        <v>0</v>
      </c>
    </row>
    <row r="47" spans="1:5" s="2" customFormat="1" ht="12" hidden="1" x14ac:dyDescent="0.2">
      <c r="A47" s="18" t="s">
        <v>97</v>
      </c>
      <c r="B47" s="17" t="s">
        <v>19</v>
      </c>
      <c r="C47" s="20"/>
      <c r="D47" s="21"/>
    </row>
    <row r="48" spans="1:5" s="2" customFormat="1" ht="12" hidden="1" x14ac:dyDescent="0.2">
      <c r="A48" s="4" t="s">
        <v>98</v>
      </c>
      <c r="B48" s="17" t="s">
        <v>99</v>
      </c>
      <c r="C48" s="20"/>
      <c r="D48" s="21">
        <f>D49+D50</f>
        <v>0</v>
      </c>
    </row>
    <row r="49" spans="1:5" s="2" customFormat="1" ht="12" hidden="1" x14ac:dyDescent="0.2">
      <c r="A49" s="18" t="s">
        <v>100</v>
      </c>
      <c r="B49" s="17" t="s">
        <v>22</v>
      </c>
      <c r="C49" s="20"/>
      <c r="D49" s="21"/>
    </row>
    <row r="50" spans="1:5" s="2" customFormat="1" ht="12" hidden="1" x14ac:dyDescent="0.2">
      <c r="A50" s="18" t="s">
        <v>101</v>
      </c>
      <c r="B50" s="17" t="s">
        <v>23</v>
      </c>
      <c r="C50" s="20"/>
      <c r="D50" s="21"/>
    </row>
    <row r="51" spans="1:5" s="2" customFormat="1" ht="12" hidden="1" x14ac:dyDescent="0.2">
      <c r="A51" s="4" t="s">
        <v>102</v>
      </c>
      <c r="B51" s="17" t="s">
        <v>24</v>
      </c>
      <c r="C51" s="20"/>
      <c r="D51" s="21"/>
    </row>
    <row r="52" spans="1:5" s="2" customFormat="1" ht="24" hidden="1" x14ac:dyDescent="0.2">
      <c r="A52" s="4" t="s">
        <v>103</v>
      </c>
      <c r="B52" s="17" t="s">
        <v>104</v>
      </c>
      <c r="C52" s="20"/>
      <c r="D52" s="21">
        <f>D53</f>
        <v>0</v>
      </c>
    </row>
    <row r="53" spans="1:5" s="2" customFormat="1" ht="12" hidden="1" x14ac:dyDescent="0.2">
      <c r="A53" s="18" t="s">
        <v>105</v>
      </c>
      <c r="B53" s="17" t="s">
        <v>106</v>
      </c>
      <c r="C53" s="17"/>
      <c r="D53" s="21"/>
    </row>
    <row r="54" spans="1:5" s="2" customFormat="1" ht="12" hidden="1" x14ac:dyDescent="0.2">
      <c r="A54" s="4" t="s">
        <v>107</v>
      </c>
      <c r="B54" s="17" t="s">
        <v>108</v>
      </c>
      <c r="C54" s="20"/>
      <c r="D54" s="21">
        <f>D55</f>
        <v>0</v>
      </c>
    </row>
    <row r="55" spans="1:5" s="2" customFormat="1" ht="141" hidden="1" customHeight="1" x14ac:dyDescent="0.2">
      <c r="A55" s="18" t="s">
        <v>119</v>
      </c>
      <c r="B55" s="17" t="s">
        <v>29</v>
      </c>
      <c r="C55" s="17"/>
      <c r="D55" s="21"/>
    </row>
    <row r="56" spans="1:5" s="5" customFormat="1" ht="12" hidden="1" x14ac:dyDescent="0.2">
      <c r="A56" s="6" t="s">
        <v>109</v>
      </c>
      <c r="B56" s="6" t="s">
        <v>25</v>
      </c>
      <c r="C56" s="15"/>
      <c r="D56" s="19">
        <f>D57</f>
        <v>0</v>
      </c>
    </row>
    <row r="57" spans="1:5" s="5" customFormat="1" ht="12" hidden="1" x14ac:dyDescent="0.2">
      <c r="A57" s="10" t="s">
        <v>110</v>
      </c>
      <c r="B57" s="10" t="s">
        <v>111</v>
      </c>
      <c r="C57" s="15"/>
      <c r="D57" s="19">
        <f>D58+D59</f>
        <v>0</v>
      </c>
    </row>
    <row r="58" spans="1:5" s="2" customFormat="1" ht="12" hidden="1" x14ac:dyDescent="0.2">
      <c r="A58" s="11" t="s">
        <v>112</v>
      </c>
      <c r="B58" s="8" t="s">
        <v>113</v>
      </c>
      <c r="C58" s="20"/>
      <c r="D58" s="21"/>
    </row>
    <row r="59" spans="1:5" s="2" customFormat="1" ht="12" hidden="1" x14ac:dyDescent="0.2">
      <c r="A59" s="11" t="s">
        <v>114</v>
      </c>
      <c r="B59" s="7" t="s">
        <v>115</v>
      </c>
      <c r="C59" s="20"/>
      <c r="D59" s="21">
        <f>D60+D61+D62</f>
        <v>0</v>
      </c>
    </row>
    <row r="60" spans="1:5" s="2" customFormat="1" ht="12" hidden="1" x14ac:dyDescent="0.2">
      <c r="A60" s="9" t="s">
        <v>116</v>
      </c>
      <c r="B60" s="8" t="s">
        <v>26</v>
      </c>
      <c r="C60" s="20"/>
      <c r="D60" s="21"/>
    </row>
    <row r="61" spans="1:5" s="2" customFormat="1" ht="12" hidden="1" x14ac:dyDescent="0.2">
      <c r="A61" s="9" t="s">
        <v>117</v>
      </c>
      <c r="B61" s="8" t="s">
        <v>33</v>
      </c>
      <c r="C61" s="20"/>
      <c r="D61" s="21"/>
    </row>
    <row r="62" spans="1:5" s="2" customFormat="1" ht="12" hidden="1" x14ac:dyDescent="0.2">
      <c r="A62" s="9" t="s">
        <v>118</v>
      </c>
      <c r="B62" s="8" t="s">
        <v>31</v>
      </c>
      <c r="C62" s="20"/>
      <c r="D62" s="21"/>
    </row>
    <row r="63" spans="1:5" s="2" customFormat="1" ht="12" x14ac:dyDescent="0.2">
      <c r="A63" s="240" t="s">
        <v>120</v>
      </c>
      <c r="B63" s="240"/>
      <c r="C63" s="240"/>
      <c r="D63" s="22">
        <f>D12+D39+D56</f>
        <v>11.299999999999999</v>
      </c>
      <c r="E63" s="22">
        <f>E12+E39+E56</f>
        <v>11.86</v>
      </c>
    </row>
    <row r="64" spans="1:5" s="2" customFormat="1" ht="12" x14ac:dyDescent="0.2">
      <c r="A64" s="231"/>
      <c r="B64" s="231"/>
      <c r="C64" s="231"/>
      <c r="D64" s="231"/>
    </row>
    <row r="65" spans="1:5" s="2" customFormat="1" ht="12" x14ac:dyDescent="0.2">
      <c r="A65" s="232" t="s">
        <v>18</v>
      </c>
      <c r="B65" s="233"/>
      <c r="C65" s="233"/>
      <c r="D65" s="234"/>
    </row>
    <row r="66" spans="1:5" s="2" customFormat="1" ht="12" x14ac:dyDescent="0.2">
      <c r="A66" s="15" t="s">
        <v>36</v>
      </c>
      <c r="B66" s="16" t="s">
        <v>14</v>
      </c>
      <c r="C66" s="15"/>
      <c r="D66" s="19">
        <f>D67+D83</f>
        <v>1.1400000000000001</v>
      </c>
      <c r="E66" s="19">
        <f>E67+E83</f>
        <v>1.1400000000000001</v>
      </c>
    </row>
    <row r="67" spans="1:5" s="2" customFormat="1" ht="12" x14ac:dyDescent="0.2">
      <c r="A67" s="15" t="s">
        <v>37</v>
      </c>
      <c r="B67" s="16" t="s">
        <v>38</v>
      </c>
      <c r="C67" s="15"/>
      <c r="D67" s="19">
        <f>D68+D72+D81+D82</f>
        <v>0.87</v>
      </c>
      <c r="E67" s="19">
        <f>E68+E72+E81+E82</f>
        <v>0.87</v>
      </c>
    </row>
    <row r="68" spans="1:5" s="2" customFormat="1" ht="12" x14ac:dyDescent="0.2">
      <c r="A68" s="4">
        <v>1110</v>
      </c>
      <c r="B68" s="17" t="s">
        <v>39</v>
      </c>
      <c r="C68" s="20"/>
      <c r="D68" s="21">
        <f>SUM(D69:D71)</f>
        <v>0.79</v>
      </c>
      <c r="E68" s="21">
        <f>SUM(E69:E71)</f>
        <v>0.79</v>
      </c>
    </row>
    <row r="69" spans="1:5" s="2" customFormat="1" ht="15" hidden="1" customHeight="1" x14ac:dyDescent="0.2">
      <c r="A69" s="18" t="s">
        <v>40</v>
      </c>
      <c r="B69" s="17" t="s">
        <v>41</v>
      </c>
      <c r="C69" s="20"/>
      <c r="D69" s="21"/>
      <c r="E69" s="21"/>
    </row>
    <row r="70" spans="1:5" s="2" customFormat="1" ht="78" hidden="1" customHeight="1" x14ac:dyDescent="0.2">
      <c r="A70" s="18" t="s">
        <v>42</v>
      </c>
      <c r="B70" s="17" t="s">
        <v>43</v>
      </c>
      <c r="C70" s="17"/>
      <c r="D70" s="21"/>
      <c r="E70" s="21"/>
    </row>
    <row r="71" spans="1:5" s="2" customFormat="1" ht="117" customHeight="1" x14ac:dyDescent="0.2">
      <c r="A71" s="18" t="s">
        <v>44</v>
      </c>
      <c r="B71" s="17" t="s">
        <v>45</v>
      </c>
      <c r="C71" s="17" t="s">
        <v>134</v>
      </c>
      <c r="D71" s="21">
        <f>ROUNDUP((830/168)*0.08,2)+ROUND((820/168)*0.08,2)</f>
        <v>0.79</v>
      </c>
      <c r="E71" s="21">
        <f>ROUNDUP((844/168)*0.08,2)+ROUND((790/168)*0.08,2)</f>
        <v>0.79</v>
      </c>
    </row>
    <row r="72" spans="1:5" s="2" customFormat="1" ht="15" customHeight="1" x14ac:dyDescent="0.2">
      <c r="A72" s="4" t="s">
        <v>46</v>
      </c>
      <c r="B72" s="17" t="s">
        <v>47</v>
      </c>
      <c r="C72" s="20"/>
      <c r="D72" s="21">
        <f>SUM(D73:D80)</f>
        <v>0.08</v>
      </c>
      <c r="E72" s="21">
        <f>SUM(E73:E80)</f>
        <v>0.08</v>
      </c>
    </row>
    <row r="73" spans="1:5" s="2" customFormat="1" ht="12" hidden="1" x14ac:dyDescent="0.2">
      <c r="A73" s="18" t="s">
        <v>48</v>
      </c>
      <c r="B73" s="17" t="s">
        <v>30</v>
      </c>
      <c r="C73" s="20"/>
      <c r="D73" s="21"/>
      <c r="E73" s="21"/>
    </row>
    <row r="74" spans="1:5" s="2" customFormat="1" ht="12" hidden="1" customHeight="1" x14ac:dyDescent="0.2">
      <c r="A74" s="18" t="s">
        <v>49</v>
      </c>
      <c r="B74" s="17" t="s">
        <v>50</v>
      </c>
      <c r="C74" s="20"/>
      <c r="D74" s="21"/>
      <c r="E74" s="21"/>
    </row>
    <row r="75" spans="1:5" s="2" customFormat="1" ht="54" hidden="1" customHeight="1" x14ac:dyDescent="0.2">
      <c r="A75" s="18" t="s">
        <v>51</v>
      </c>
      <c r="B75" s="17" t="s">
        <v>15</v>
      </c>
      <c r="C75" s="17"/>
      <c r="D75" s="21"/>
      <c r="E75" s="21"/>
    </row>
    <row r="76" spans="1:5" s="2" customFormat="1" ht="12" hidden="1" customHeight="1" x14ac:dyDescent="0.2">
      <c r="A76" s="18" t="s">
        <v>52</v>
      </c>
      <c r="B76" s="17" t="s">
        <v>28</v>
      </c>
      <c r="C76" s="20"/>
      <c r="D76" s="21"/>
      <c r="E76" s="21"/>
    </row>
    <row r="77" spans="1:5" s="2" customFormat="1" ht="36" x14ac:dyDescent="0.2">
      <c r="A77" s="18" t="s">
        <v>53</v>
      </c>
      <c r="B77" s="17" t="s">
        <v>54</v>
      </c>
      <c r="C77" s="32" t="s">
        <v>135</v>
      </c>
      <c r="D77" s="21">
        <f>ROUNDUP((830+820)*5%/168*0.08,2)</f>
        <v>0.04</v>
      </c>
      <c r="E77" s="21">
        <f>ROUNDUP((844+790)*5%/168*0.08,2)</f>
        <v>0.04</v>
      </c>
    </row>
    <row r="78" spans="1:5" s="2" customFormat="1" ht="24" x14ac:dyDescent="0.2">
      <c r="A78" s="18" t="s">
        <v>55</v>
      </c>
      <c r="B78" s="17" t="s">
        <v>56</v>
      </c>
      <c r="C78" s="32" t="s">
        <v>136</v>
      </c>
      <c r="D78" s="21">
        <f>ROUNDUP((830+820)*5%/168*0.08,2)</f>
        <v>0.04</v>
      </c>
      <c r="E78" s="21">
        <f>ROUNDUP((844+790)*5%/168*0.08,2)</f>
        <v>0.04</v>
      </c>
    </row>
    <row r="79" spans="1:5" s="2" customFormat="1" ht="12" x14ac:dyDescent="0.2">
      <c r="A79" s="18" t="s">
        <v>57</v>
      </c>
      <c r="B79" s="17" t="s">
        <v>58</v>
      </c>
      <c r="C79" s="20"/>
      <c r="D79" s="21"/>
      <c r="E79" s="21"/>
    </row>
    <row r="80" spans="1:5" s="2" customFormat="1" ht="24" hidden="1" x14ac:dyDescent="0.2">
      <c r="A80" s="18" t="s">
        <v>59</v>
      </c>
      <c r="B80" s="17" t="s">
        <v>60</v>
      </c>
      <c r="C80" s="20"/>
      <c r="D80" s="21"/>
      <c r="E80" s="21"/>
    </row>
    <row r="81" spans="1:5" s="2" customFormat="1" ht="24" hidden="1" x14ac:dyDescent="0.2">
      <c r="A81" s="4" t="s">
        <v>61</v>
      </c>
      <c r="B81" s="17" t="s">
        <v>62</v>
      </c>
      <c r="C81" s="20"/>
      <c r="D81" s="21"/>
      <c r="E81" s="21"/>
    </row>
    <row r="82" spans="1:5" s="2" customFormat="1" ht="15" hidden="1" customHeight="1" x14ac:dyDescent="0.2">
      <c r="A82" s="4" t="s">
        <v>63</v>
      </c>
      <c r="B82" s="17" t="s">
        <v>64</v>
      </c>
      <c r="C82" s="20"/>
      <c r="D82" s="21"/>
      <c r="E82" s="21"/>
    </row>
    <row r="83" spans="1:5" s="2" customFormat="1" ht="24" x14ac:dyDescent="0.2">
      <c r="A83" s="15" t="s">
        <v>65</v>
      </c>
      <c r="B83" s="16" t="s">
        <v>66</v>
      </c>
      <c r="C83" s="15"/>
      <c r="D83" s="19">
        <f>D84+D85</f>
        <v>0.27</v>
      </c>
      <c r="E83" s="19">
        <f>E84+E85</f>
        <v>0.27</v>
      </c>
    </row>
    <row r="84" spans="1:5" s="2" customFormat="1" ht="24" x14ac:dyDescent="0.2">
      <c r="A84" s="4" t="s">
        <v>67</v>
      </c>
      <c r="B84" s="17" t="s">
        <v>16</v>
      </c>
      <c r="C84" s="20" t="s">
        <v>132</v>
      </c>
      <c r="D84" s="21">
        <f>ROUNDUP((D67+D86)*0.2359,2)</f>
        <v>0.22</v>
      </c>
      <c r="E84" s="21">
        <f>ROUNDUP((E67+E86)*0.2359,2)</f>
        <v>0.22</v>
      </c>
    </row>
    <row r="85" spans="1:5" s="2" customFormat="1" ht="12" x14ac:dyDescent="0.2">
      <c r="A85" s="4" t="s">
        <v>68</v>
      </c>
      <c r="B85" s="17" t="s">
        <v>69</v>
      </c>
      <c r="C85" s="20"/>
      <c r="D85" s="21">
        <f>SUM(D86:D92)</f>
        <v>0.05</v>
      </c>
      <c r="E85" s="21">
        <f>SUM(E86:E92)</f>
        <v>0.05</v>
      </c>
    </row>
    <row r="86" spans="1:5" s="2" customFormat="1" ht="36" x14ac:dyDescent="0.2">
      <c r="A86" s="18" t="s">
        <v>70</v>
      </c>
      <c r="B86" s="17" t="s">
        <v>71</v>
      </c>
      <c r="C86" s="17" t="s">
        <v>137</v>
      </c>
      <c r="D86" s="21">
        <f>ROUNDUP((830+820)*4%/168*0.08,2)</f>
        <v>0.04</v>
      </c>
      <c r="E86" s="21">
        <f>ROUNDUP((844+790)*4%/168*0.08,2)</f>
        <v>0.04</v>
      </c>
    </row>
    <row r="87" spans="1:5" s="2" customFormat="1" ht="12" hidden="1" x14ac:dyDescent="0.2">
      <c r="A87" s="18" t="s">
        <v>72</v>
      </c>
      <c r="B87" s="17" t="s">
        <v>73</v>
      </c>
      <c r="C87" s="20"/>
      <c r="D87" s="21"/>
      <c r="E87" s="21"/>
    </row>
    <row r="88" spans="1:5" s="2" customFormat="1" ht="24" hidden="1" x14ac:dyDescent="0.2">
      <c r="A88" s="18" t="s">
        <v>74</v>
      </c>
      <c r="B88" s="17" t="s">
        <v>75</v>
      </c>
      <c r="C88" s="20"/>
      <c r="D88" s="21"/>
      <c r="E88" s="21"/>
    </row>
    <row r="89" spans="1:5" s="2" customFormat="1" ht="12" hidden="1" x14ac:dyDescent="0.2">
      <c r="A89" s="18" t="s">
        <v>76</v>
      </c>
      <c r="B89" s="17" t="s">
        <v>77</v>
      </c>
      <c r="C89" s="20"/>
      <c r="D89" s="21"/>
      <c r="E89" s="21"/>
    </row>
    <row r="90" spans="1:5" s="2" customFormat="1" ht="24" hidden="1" x14ac:dyDescent="0.2">
      <c r="A90" s="18" t="s">
        <v>78</v>
      </c>
      <c r="B90" s="17" t="s">
        <v>79</v>
      </c>
      <c r="C90" s="20"/>
      <c r="D90" s="21"/>
      <c r="E90" s="21"/>
    </row>
    <row r="91" spans="1:5" s="2" customFormat="1" ht="24" hidden="1" x14ac:dyDescent="0.2">
      <c r="A91" s="18" t="s">
        <v>80</v>
      </c>
      <c r="B91" s="17" t="s">
        <v>81</v>
      </c>
      <c r="C91" s="20"/>
      <c r="D91" s="21"/>
      <c r="E91" s="21"/>
    </row>
    <row r="92" spans="1:5" s="2" customFormat="1" ht="36" x14ac:dyDescent="0.2">
      <c r="A92" s="18" t="s">
        <v>82</v>
      </c>
      <c r="B92" s="17" t="s">
        <v>83</v>
      </c>
      <c r="C92" s="17" t="s">
        <v>140</v>
      </c>
      <c r="D92" s="21">
        <f>ROUNDUP((830+820)*1%/168*0.08,2)</f>
        <v>0.01</v>
      </c>
      <c r="E92" s="21">
        <f>ROUNDUP((830+820)*1%/168*0.08,2)</f>
        <v>0.01</v>
      </c>
    </row>
    <row r="93" spans="1:5" s="2" customFormat="1" ht="12" x14ac:dyDescent="0.2">
      <c r="A93" s="15" t="s">
        <v>84</v>
      </c>
      <c r="B93" s="16" t="s">
        <v>17</v>
      </c>
      <c r="C93" s="15"/>
      <c r="D93" s="19">
        <f>D94+D99</f>
        <v>0.4</v>
      </c>
      <c r="E93" s="19">
        <f>E94+E99</f>
        <v>0.4</v>
      </c>
    </row>
    <row r="94" spans="1:5" s="2" customFormat="1" ht="12" hidden="1" x14ac:dyDescent="0.2">
      <c r="A94" s="15" t="s">
        <v>85</v>
      </c>
      <c r="B94" s="16" t="s">
        <v>86</v>
      </c>
      <c r="C94" s="15"/>
      <c r="D94" s="19">
        <f>D95+D97</f>
        <v>0</v>
      </c>
      <c r="E94" s="19">
        <f>E95+E97</f>
        <v>0</v>
      </c>
    </row>
    <row r="95" spans="1:5" s="2" customFormat="1" ht="12" hidden="1" x14ac:dyDescent="0.2">
      <c r="A95" s="4" t="s">
        <v>87</v>
      </c>
      <c r="B95" s="17" t="s">
        <v>88</v>
      </c>
      <c r="C95" s="20"/>
      <c r="D95" s="21">
        <f>D96</f>
        <v>0</v>
      </c>
      <c r="E95" s="21">
        <f>E96</f>
        <v>0</v>
      </c>
    </row>
    <row r="96" spans="1:5" s="2" customFormat="1" ht="12" hidden="1" x14ac:dyDescent="0.2">
      <c r="A96" s="18" t="s">
        <v>89</v>
      </c>
      <c r="B96" s="17" t="s">
        <v>32</v>
      </c>
      <c r="C96" s="20"/>
      <c r="D96" s="21"/>
      <c r="E96" s="21"/>
    </row>
    <row r="97" spans="1:5" s="2" customFormat="1" ht="24" hidden="1" x14ac:dyDescent="0.2">
      <c r="A97" s="4" t="s">
        <v>90</v>
      </c>
      <c r="B97" s="17" t="s">
        <v>91</v>
      </c>
      <c r="C97" s="20"/>
      <c r="D97" s="21">
        <f>D98</f>
        <v>0</v>
      </c>
      <c r="E97" s="21">
        <f>E98</f>
        <v>0</v>
      </c>
    </row>
    <row r="98" spans="1:5" s="2" customFormat="1" ht="12" hidden="1" x14ac:dyDescent="0.2">
      <c r="A98" s="18" t="s">
        <v>92</v>
      </c>
      <c r="B98" s="17" t="s">
        <v>21</v>
      </c>
      <c r="C98" s="20"/>
      <c r="D98" s="21"/>
      <c r="E98" s="21"/>
    </row>
    <row r="99" spans="1:5" s="2" customFormat="1" ht="24" x14ac:dyDescent="0.2">
      <c r="A99" s="15" t="s">
        <v>93</v>
      </c>
      <c r="B99" s="16" t="s">
        <v>94</v>
      </c>
      <c r="C99" s="15"/>
      <c r="D99" s="19">
        <f>D100+D102+D105+D106+D108</f>
        <v>0.4</v>
      </c>
      <c r="E99" s="19">
        <f>E100+E102+E105+E106+E108</f>
        <v>0.4</v>
      </c>
    </row>
    <row r="100" spans="1:5" s="2" customFormat="1" ht="12" x14ac:dyDescent="0.2">
      <c r="A100" s="4" t="s">
        <v>95</v>
      </c>
      <c r="B100" s="17" t="s">
        <v>96</v>
      </c>
      <c r="C100" s="20"/>
      <c r="D100" s="21">
        <f>D101</f>
        <v>0.4</v>
      </c>
      <c r="E100" s="21">
        <f>E101</f>
        <v>0.4</v>
      </c>
    </row>
    <row r="101" spans="1:5" s="2" customFormat="1" ht="86.25" customHeight="1" x14ac:dyDescent="0.2">
      <c r="A101" s="18" t="s">
        <v>97</v>
      </c>
      <c r="B101" s="17" t="s">
        <v>19</v>
      </c>
      <c r="C101" s="26" t="s">
        <v>125</v>
      </c>
      <c r="D101" s="27">
        <f>ROUND((0.01+0.04)*2,2)+ROUND((0.01+0.04)*6,2)</f>
        <v>0.4</v>
      </c>
      <c r="E101" s="27">
        <f>ROUND((0.01+0.04)*2,2)+ROUND((0.01+0.04)*6,2)</f>
        <v>0.4</v>
      </c>
    </row>
    <row r="102" spans="1:5" s="2" customFormat="1" ht="12" hidden="1" x14ac:dyDescent="0.2">
      <c r="A102" s="4" t="s">
        <v>98</v>
      </c>
      <c r="B102" s="17" t="s">
        <v>99</v>
      </c>
      <c r="C102" s="20"/>
      <c r="D102" s="21">
        <f>D103+D104</f>
        <v>0</v>
      </c>
      <c r="E102" s="21">
        <f>E103+E104</f>
        <v>0</v>
      </c>
    </row>
    <row r="103" spans="1:5" s="2" customFormat="1" ht="12" hidden="1" x14ac:dyDescent="0.2">
      <c r="A103" s="18" t="s">
        <v>100</v>
      </c>
      <c r="B103" s="17" t="s">
        <v>22</v>
      </c>
      <c r="C103" s="20"/>
      <c r="D103" s="21"/>
      <c r="E103" s="21"/>
    </row>
    <row r="104" spans="1:5" s="2" customFormat="1" ht="12" hidden="1" x14ac:dyDescent="0.2">
      <c r="A104" s="18" t="s">
        <v>101</v>
      </c>
      <c r="B104" s="17" t="s">
        <v>23</v>
      </c>
      <c r="C104" s="20"/>
      <c r="D104" s="21"/>
      <c r="E104" s="21"/>
    </row>
    <row r="105" spans="1:5" s="2" customFormat="1" ht="12" hidden="1" x14ac:dyDescent="0.2">
      <c r="A105" s="4" t="s">
        <v>102</v>
      </c>
      <c r="B105" s="17" t="s">
        <v>24</v>
      </c>
      <c r="C105" s="20"/>
      <c r="D105" s="21"/>
      <c r="E105" s="21"/>
    </row>
    <row r="106" spans="1:5" s="2" customFormat="1" ht="24" hidden="1" x14ac:dyDescent="0.2">
      <c r="A106" s="4" t="s">
        <v>103</v>
      </c>
      <c r="B106" s="17" t="s">
        <v>104</v>
      </c>
      <c r="C106" s="20"/>
      <c r="D106" s="21">
        <f>D107</f>
        <v>0</v>
      </c>
      <c r="E106" s="21">
        <f>E107</f>
        <v>0</v>
      </c>
    </row>
    <row r="107" spans="1:5" s="2" customFormat="1" ht="12" hidden="1" x14ac:dyDescent="0.2">
      <c r="A107" s="18" t="s">
        <v>105</v>
      </c>
      <c r="B107" s="17" t="s">
        <v>106</v>
      </c>
      <c r="C107" s="20"/>
      <c r="D107" s="21"/>
      <c r="E107" s="21"/>
    </row>
    <row r="108" spans="1:5" s="2" customFormat="1" ht="12" hidden="1" x14ac:dyDescent="0.2">
      <c r="A108" s="4" t="s">
        <v>107</v>
      </c>
      <c r="B108" s="17" t="s">
        <v>108</v>
      </c>
      <c r="C108" s="20"/>
      <c r="D108" s="21">
        <f>D109</f>
        <v>0</v>
      </c>
      <c r="E108" s="21">
        <f>E109</f>
        <v>0</v>
      </c>
    </row>
    <row r="109" spans="1:5" s="2" customFormat="1" ht="12" hidden="1" x14ac:dyDescent="0.2">
      <c r="A109" s="18" t="s">
        <v>119</v>
      </c>
      <c r="B109" s="17" t="s">
        <v>29</v>
      </c>
      <c r="C109" s="20"/>
      <c r="D109" s="21"/>
      <c r="E109" s="21"/>
    </row>
    <row r="110" spans="1:5" s="2" customFormat="1" ht="12" hidden="1" x14ac:dyDescent="0.2">
      <c r="A110" s="6" t="s">
        <v>109</v>
      </c>
      <c r="B110" s="6" t="s">
        <v>25</v>
      </c>
      <c r="C110" s="15"/>
      <c r="D110" s="19">
        <f>D111</f>
        <v>0</v>
      </c>
      <c r="E110" s="19">
        <f>E111</f>
        <v>0</v>
      </c>
    </row>
    <row r="111" spans="1:5" s="2" customFormat="1" ht="12" hidden="1" x14ac:dyDescent="0.2">
      <c r="A111" s="10" t="s">
        <v>110</v>
      </c>
      <c r="B111" s="10" t="s">
        <v>111</v>
      </c>
      <c r="C111" s="15"/>
      <c r="D111" s="19">
        <f>D112+D113</f>
        <v>0</v>
      </c>
      <c r="E111" s="19">
        <f>E112+E113</f>
        <v>0</v>
      </c>
    </row>
    <row r="112" spans="1:5" s="2" customFormat="1" ht="12" hidden="1" x14ac:dyDescent="0.2">
      <c r="A112" s="11" t="s">
        <v>112</v>
      </c>
      <c r="B112" s="8" t="s">
        <v>113</v>
      </c>
      <c r="C112" s="20"/>
      <c r="D112" s="21"/>
      <c r="E112" s="21"/>
    </row>
    <row r="113" spans="1:5" s="2" customFormat="1" ht="12" hidden="1" x14ac:dyDescent="0.2">
      <c r="A113" s="11" t="s">
        <v>114</v>
      </c>
      <c r="B113" s="7" t="s">
        <v>115</v>
      </c>
      <c r="C113" s="20"/>
      <c r="D113" s="21">
        <f>D114+D115+D116</f>
        <v>0</v>
      </c>
      <c r="E113" s="21">
        <f>E114+E115+E116</f>
        <v>0</v>
      </c>
    </row>
    <row r="114" spans="1:5" s="2" customFormat="1" ht="12" hidden="1" x14ac:dyDescent="0.2">
      <c r="A114" s="9" t="s">
        <v>116</v>
      </c>
      <c r="B114" s="8" t="s">
        <v>26</v>
      </c>
      <c r="C114" s="20"/>
      <c r="D114" s="21"/>
      <c r="E114" s="21"/>
    </row>
    <row r="115" spans="1:5" s="2" customFormat="1" ht="12" hidden="1" x14ac:dyDescent="0.2">
      <c r="A115" s="9" t="s">
        <v>117</v>
      </c>
      <c r="B115" s="8" t="s">
        <v>33</v>
      </c>
      <c r="C115" s="20"/>
      <c r="D115" s="21"/>
      <c r="E115" s="21"/>
    </row>
    <row r="116" spans="1:5" s="2" customFormat="1" ht="12" hidden="1" x14ac:dyDescent="0.2">
      <c r="A116" s="9" t="s">
        <v>118</v>
      </c>
      <c r="B116" s="8" t="s">
        <v>31</v>
      </c>
      <c r="C116" s="20"/>
      <c r="D116" s="21"/>
      <c r="E116" s="21"/>
    </row>
    <row r="117" spans="1:5" s="2" customFormat="1" ht="12" x14ac:dyDescent="0.2">
      <c r="A117" s="243" t="s">
        <v>122</v>
      </c>
      <c r="B117" s="243"/>
      <c r="C117" s="243"/>
      <c r="D117" s="23">
        <f>D66+D93+D110</f>
        <v>1.54</v>
      </c>
      <c r="E117" s="23">
        <f>E66+E93+E110</f>
        <v>1.54</v>
      </c>
    </row>
    <row r="118" spans="1:5" s="2" customFormat="1" ht="12" x14ac:dyDescent="0.2">
      <c r="A118" s="244" t="s">
        <v>121</v>
      </c>
      <c r="B118" s="244"/>
      <c r="C118" s="244"/>
      <c r="D118" s="24">
        <f>D63+D117</f>
        <v>12.84</v>
      </c>
      <c r="E118" s="24">
        <f>E63+E117</f>
        <v>13.399999999999999</v>
      </c>
    </row>
    <row r="119" spans="1:5" s="2" customFormat="1" ht="12.75" x14ac:dyDescent="0.2">
      <c r="A119" s="245" t="s">
        <v>124</v>
      </c>
      <c r="B119" s="245"/>
      <c r="C119" s="245"/>
      <c r="D119" s="28">
        <f>D118</f>
        <v>12.84</v>
      </c>
      <c r="E119" s="28">
        <f>E118</f>
        <v>13.399999999999999</v>
      </c>
    </row>
    <row r="120" spans="1:5" x14ac:dyDescent="0.25">
      <c r="A120" s="242" t="s">
        <v>20</v>
      </c>
      <c r="B120" s="242"/>
      <c r="C120" s="242"/>
      <c r="D120" s="25">
        <v>800</v>
      </c>
      <c r="E120" s="25">
        <v>801</v>
      </c>
    </row>
    <row r="121" spans="1:5" ht="26.25" customHeight="1" x14ac:dyDescent="0.25">
      <c r="A121" s="241" t="s">
        <v>123</v>
      </c>
      <c r="B121" s="241"/>
      <c r="C121" s="241"/>
      <c r="D121" s="21">
        <f>ROUND(D119*D120,2)</f>
        <v>10272</v>
      </c>
      <c r="E121" s="21">
        <f>ROUND(E119*E120,2)</f>
        <v>10733.4</v>
      </c>
    </row>
    <row r="122" spans="1:5" x14ac:dyDescent="0.25">
      <c r="D122" s="29"/>
    </row>
    <row r="123" spans="1:5" x14ac:dyDescent="0.25">
      <c r="D123" s="30"/>
    </row>
  </sheetData>
  <mergeCells count="14">
    <mergeCell ref="A121:C121"/>
    <mergeCell ref="A120:C120"/>
    <mergeCell ref="A117:C117"/>
    <mergeCell ref="A118:C118"/>
    <mergeCell ref="A119:C119"/>
    <mergeCell ref="A1:D1"/>
    <mergeCell ref="A5:B5"/>
    <mergeCell ref="A3:D3"/>
    <mergeCell ref="A64:D64"/>
    <mergeCell ref="A65:D65"/>
    <mergeCell ref="C9:D9"/>
    <mergeCell ref="C10:D10"/>
    <mergeCell ref="A11:D11"/>
    <mergeCell ref="A63:C63"/>
  </mergeCells>
  <pageMargins left="0.7" right="0.7" top="0.75" bottom="0.75" header="0.3" footer="0.3"/>
  <pageSetup paperSize="9" scale="67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2:I709"/>
  <sheetViews>
    <sheetView zoomScale="60" zoomScaleNormal="60" workbookViewId="0">
      <pane ySplit="17" topLeftCell="A18" activePane="bottomLeft" state="frozen"/>
      <selection pane="bottomLeft" activeCell="C7" sqref="C7"/>
    </sheetView>
  </sheetViews>
  <sheetFormatPr defaultColWidth="9.140625" defaultRowHeight="15" x14ac:dyDescent="0.25"/>
  <cols>
    <col min="1" max="1" width="9.28515625" style="1" customWidth="1"/>
    <col min="2" max="2" width="50.5703125" style="1" customWidth="1"/>
    <col min="3" max="3" width="45.85546875" style="1" customWidth="1"/>
    <col min="4" max="4" width="10.5703125" style="1" customWidth="1"/>
    <col min="5" max="5" width="8" style="1" customWidth="1"/>
    <col min="6" max="6" width="8.7109375" style="1" bestFit="1" customWidth="1"/>
    <col min="7" max="7" width="8.42578125" style="1" bestFit="1" customWidth="1"/>
    <col min="8" max="8" width="9" style="2" bestFit="1" customWidth="1"/>
    <col min="9" max="9" width="48.85546875" style="1" bestFit="1" customWidth="1"/>
    <col min="10" max="16384" width="9.140625" style="1"/>
  </cols>
  <sheetData>
    <row r="2" spans="1:9" x14ac:dyDescent="0.25">
      <c r="D2" s="214" t="s">
        <v>414</v>
      </c>
    </row>
    <row r="3" spans="1:9" x14ac:dyDescent="0.25">
      <c r="D3" s="214" t="s">
        <v>409</v>
      </c>
    </row>
    <row r="4" spans="1:9" x14ac:dyDescent="0.25">
      <c r="D4" s="214" t="s">
        <v>410</v>
      </c>
    </row>
    <row r="5" spans="1:9" x14ac:dyDescent="0.25">
      <c r="D5" s="214" t="s">
        <v>411</v>
      </c>
    </row>
    <row r="6" spans="1:9" x14ac:dyDescent="0.25">
      <c r="D6" s="214" t="s">
        <v>412</v>
      </c>
    </row>
    <row r="7" spans="1:9" x14ac:dyDescent="0.25">
      <c r="D7" s="214" t="s">
        <v>413</v>
      </c>
    </row>
    <row r="8" spans="1:9" ht="21.95" customHeight="1" x14ac:dyDescent="0.3">
      <c r="A8" s="319" t="s">
        <v>415</v>
      </c>
      <c r="B8" s="319"/>
      <c r="C8" s="319"/>
      <c r="D8" s="319"/>
      <c r="E8" s="319"/>
      <c r="F8" s="319"/>
      <c r="G8" s="319"/>
      <c r="H8" s="319"/>
    </row>
    <row r="9" spans="1:9" ht="11.25" customHeight="1" x14ac:dyDescent="0.25"/>
    <row r="10" spans="1:9" x14ac:dyDescent="0.25">
      <c r="A10" s="230" t="s">
        <v>344</v>
      </c>
      <c r="B10" s="230"/>
      <c r="C10" s="230"/>
      <c r="D10" s="230"/>
      <c r="E10" s="230"/>
      <c r="F10" s="230"/>
      <c r="G10" s="230"/>
      <c r="H10" s="230"/>
    </row>
    <row r="11" spans="1:9" x14ac:dyDescent="0.25">
      <c r="A11" s="31" t="s">
        <v>127</v>
      </c>
    </row>
    <row r="12" spans="1:9" x14ac:dyDescent="0.25">
      <c r="A12" s="229" t="s">
        <v>351</v>
      </c>
      <c r="B12" s="229"/>
    </row>
    <row r="13" spans="1:9" ht="7.5" customHeight="1" x14ac:dyDescent="0.25"/>
    <row r="14" spans="1:9" ht="7.5" customHeight="1" x14ac:dyDescent="0.25"/>
    <row r="15" spans="1:9" ht="7.5" customHeight="1" x14ac:dyDescent="0.25"/>
    <row r="16" spans="1:9" s="3" customFormat="1" ht="36" customHeight="1" x14ac:dyDescent="0.25">
      <c r="A16" s="175" t="s">
        <v>165</v>
      </c>
      <c r="B16" s="175" t="s">
        <v>27</v>
      </c>
      <c r="C16" s="235" t="s">
        <v>35</v>
      </c>
      <c r="D16" s="235"/>
      <c r="E16" s="235"/>
      <c r="F16" s="235"/>
      <c r="G16" s="235"/>
      <c r="H16" s="235"/>
      <c r="I16" s="278" t="s">
        <v>226</v>
      </c>
    </row>
    <row r="17" spans="1:9" s="13" customFormat="1" ht="12" x14ac:dyDescent="0.25">
      <c r="A17" s="176">
        <v>1</v>
      </c>
      <c r="B17" s="176">
        <v>2</v>
      </c>
      <c r="C17" s="236">
        <v>3</v>
      </c>
      <c r="D17" s="236"/>
      <c r="E17" s="236"/>
      <c r="F17" s="236"/>
      <c r="G17" s="236"/>
      <c r="H17" s="236"/>
      <c r="I17" s="278"/>
    </row>
    <row r="18" spans="1:9" s="2" customFormat="1" ht="12" x14ac:dyDescent="0.2">
      <c r="A18" s="237" t="s">
        <v>13</v>
      </c>
      <c r="B18" s="238"/>
      <c r="C18" s="238"/>
      <c r="D18" s="238"/>
      <c r="E18" s="238"/>
      <c r="F18" s="238"/>
      <c r="G18" s="238"/>
      <c r="H18" s="239"/>
    </row>
    <row r="19" spans="1:9" s="5" customFormat="1" ht="15" customHeight="1" x14ac:dyDescent="0.2">
      <c r="A19" s="42" t="s">
        <v>36</v>
      </c>
      <c r="B19" s="277" t="s">
        <v>14</v>
      </c>
      <c r="C19" s="277"/>
      <c r="D19" s="277"/>
      <c r="E19" s="277"/>
      <c r="F19" s="277"/>
      <c r="G19" s="277"/>
      <c r="H19" s="43">
        <f>H20+H117</f>
        <v>10.3</v>
      </c>
    </row>
    <row r="20" spans="1:9" s="5" customFormat="1" ht="15" customHeight="1" x14ac:dyDescent="0.2">
      <c r="A20" s="49" t="s">
        <v>37</v>
      </c>
      <c r="B20" s="277" t="s">
        <v>38</v>
      </c>
      <c r="C20" s="277"/>
      <c r="D20" s="277"/>
      <c r="E20" s="277"/>
      <c r="F20" s="277"/>
      <c r="G20" s="277"/>
      <c r="H20" s="43">
        <f>SUM(H21,H32,H43,H54,H75,H96)</f>
        <v>8.0300000000000011</v>
      </c>
    </row>
    <row r="21" spans="1:9" s="2" customFormat="1" ht="25.5" x14ac:dyDescent="0.2">
      <c r="A21" s="246" t="s">
        <v>42</v>
      </c>
      <c r="B21" s="249" t="s">
        <v>43</v>
      </c>
      <c r="C21" s="287" t="s">
        <v>349</v>
      </c>
      <c r="D21" s="288"/>
      <c r="E21" s="47" t="s">
        <v>164</v>
      </c>
      <c r="F21" s="190" t="s">
        <v>39</v>
      </c>
      <c r="G21" s="47" t="s">
        <v>157</v>
      </c>
      <c r="H21" s="111">
        <f>SUM(H22:H31)</f>
        <v>7.49</v>
      </c>
    </row>
    <row r="22" spans="1:9" s="2" customFormat="1" ht="12.75" x14ac:dyDescent="0.2">
      <c r="A22" s="247"/>
      <c r="B22" s="250"/>
      <c r="C22" s="294" t="s">
        <v>162</v>
      </c>
      <c r="D22" s="295"/>
      <c r="E22" s="187">
        <v>9</v>
      </c>
      <c r="F22" s="62">
        <v>1677</v>
      </c>
      <c r="G22" s="61">
        <v>0.75</v>
      </c>
      <c r="H22" s="54">
        <f>ROUNDUP((F22/168*G22),2)</f>
        <v>7.49</v>
      </c>
    </row>
    <row r="23" spans="1:9" s="2" customFormat="1" ht="12.75" hidden="1" customHeight="1" x14ac:dyDescent="0.2">
      <c r="A23" s="247"/>
      <c r="B23" s="250"/>
      <c r="C23" s="274"/>
      <c r="D23" s="276"/>
      <c r="E23" s="188"/>
      <c r="F23" s="64"/>
      <c r="G23" s="63"/>
      <c r="H23" s="56">
        <f t="shared" ref="H23:H31" si="0">ROUNDUP((F23/168*G23),2)</f>
        <v>0</v>
      </c>
    </row>
    <row r="24" spans="1:9" s="2" customFormat="1" ht="12.75" hidden="1" customHeight="1" x14ac:dyDescent="0.2">
      <c r="A24" s="247"/>
      <c r="B24" s="250"/>
      <c r="C24" s="274"/>
      <c r="D24" s="276"/>
      <c r="E24" s="188"/>
      <c r="F24" s="64"/>
      <c r="G24" s="63"/>
      <c r="H24" s="56">
        <f t="shared" si="0"/>
        <v>0</v>
      </c>
    </row>
    <row r="25" spans="1:9" s="2" customFormat="1" ht="12.75" hidden="1" customHeight="1" x14ac:dyDescent="0.2">
      <c r="A25" s="247"/>
      <c r="B25" s="250"/>
      <c r="C25" s="274"/>
      <c r="D25" s="276"/>
      <c r="E25" s="188"/>
      <c r="F25" s="64"/>
      <c r="G25" s="63"/>
      <c r="H25" s="56">
        <f t="shared" si="0"/>
        <v>0</v>
      </c>
    </row>
    <row r="26" spans="1:9" s="2" customFormat="1" ht="12.75" hidden="1" customHeight="1" x14ac:dyDescent="0.2">
      <c r="A26" s="247"/>
      <c r="B26" s="250"/>
      <c r="C26" s="274"/>
      <c r="D26" s="276"/>
      <c r="E26" s="188"/>
      <c r="F26" s="64"/>
      <c r="G26" s="63"/>
      <c r="H26" s="56">
        <f t="shared" si="0"/>
        <v>0</v>
      </c>
    </row>
    <row r="27" spans="1:9" s="2" customFormat="1" ht="12.75" hidden="1" customHeight="1" x14ac:dyDescent="0.2">
      <c r="A27" s="247"/>
      <c r="B27" s="250"/>
      <c r="C27" s="274"/>
      <c r="D27" s="276"/>
      <c r="E27" s="188"/>
      <c r="F27" s="64"/>
      <c r="G27" s="63"/>
      <c r="H27" s="56">
        <f t="shared" si="0"/>
        <v>0</v>
      </c>
    </row>
    <row r="28" spans="1:9" s="2" customFormat="1" ht="12.75" hidden="1" customHeight="1" x14ac:dyDescent="0.2">
      <c r="A28" s="247"/>
      <c r="B28" s="250"/>
      <c r="C28" s="274"/>
      <c r="D28" s="276"/>
      <c r="E28" s="188"/>
      <c r="F28" s="64"/>
      <c r="G28" s="63"/>
      <c r="H28" s="56">
        <f t="shared" si="0"/>
        <v>0</v>
      </c>
    </row>
    <row r="29" spans="1:9" s="2" customFormat="1" ht="12.75" hidden="1" customHeight="1" x14ac:dyDescent="0.2">
      <c r="A29" s="247"/>
      <c r="B29" s="250"/>
      <c r="C29" s="274"/>
      <c r="D29" s="276"/>
      <c r="E29" s="188"/>
      <c r="F29" s="64"/>
      <c r="G29" s="63"/>
      <c r="H29" s="56">
        <f t="shared" si="0"/>
        <v>0</v>
      </c>
    </row>
    <row r="30" spans="1:9" s="2" customFormat="1" ht="12.75" hidden="1" customHeight="1" x14ac:dyDescent="0.2">
      <c r="A30" s="247"/>
      <c r="B30" s="250"/>
      <c r="C30" s="274"/>
      <c r="D30" s="276"/>
      <c r="E30" s="188"/>
      <c r="F30" s="64"/>
      <c r="G30" s="63"/>
      <c r="H30" s="56">
        <f t="shared" si="0"/>
        <v>0</v>
      </c>
    </row>
    <row r="31" spans="1:9" s="2" customFormat="1" ht="12.75" hidden="1" customHeight="1" x14ac:dyDescent="0.2">
      <c r="A31" s="248"/>
      <c r="B31" s="251"/>
      <c r="C31" s="296"/>
      <c r="D31" s="298"/>
      <c r="E31" s="189"/>
      <c r="F31" s="66"/>
      <c r="G31" s="65"/>
      <c r="H31" s="58">
        <f t="shared" si="0"/>
        <v>0</v>
      </c>
    </row>
    <row r="32" spans="1:9" s="2" customFormat="1" ht="25.5" hidden="1" x14ac:dyDescent="0.2">
      <c r="A32" s="246" t="s">
        <v>44</v>
      </c>
      <c r="B32" s="249" t="s">
        <v>45</v>
      </c>
      <c r="C32" s="287" t="s">
        <v>156</v>
      </c>
      <c r="D32" s="288"/>
      <c r="E32" s="47" t="s">
        <v>164</v>
      </c>
      <c r="F32" s="190" t="s">
        <v>39</v>
      </c>
      <c r="G32" s="47" t="s">
        <v>157</v>
      </c>
      <c r="H32" s="111">
        <f>SUM(H34:H42)</f>
        <v>0</v>
      </c>
    </row>
    <row r="33" spans="1:8" s="2" customFormat="1" ht="12.75" hidden="1" x14ac:dyDescent="0.2">
      <c r="A33" s="247"/>
      <c r="B33" s="250"/>
      <c r="C33" s="294"/>
      <c r="D33" s="295"/>
      <c r="E33" s="187"/>
      <c r="F33" s="62"/>
      <c r="G33" s="61"/>
      <c r="H33" s="54">
        <f>ROUNDUP((F33/168*G33),2)</f>
        <v>0</v>
      </c>
    </row>
    <row r="34" spans="1:8" s="2" customFormat="1" ht="12.75" hidden="1" x14ac:dyDescent="0.2">
      <c r="A34" s="247"/>
      <c r="B34" s="250"/>
      <c r="C34" s="274"/>
      <c r="D34" s="276"/>
      <c r="E34" s="188"/>
      <c r="F34" s="64"/>
      <c r="G34" s="63"/>
      <c r="H34" s="56">
        <f t="shared" ref="H34:H42" si="1">ROUNDUP((F34/168*G34),2)</f>
        <v>0</v>
      </c>
    </row>
    <row r="35" spans="1:8" s="2" customFormat="1" ht="12.75" hidden="1" x14ac:dyDescent="0.2">
      <c r="A35" s="247"/>
      <c r="B35" s="250"/>
      <c r="C35" s="274"/>
      <c r="D35" s="276"/>
      <c r="E35" s="188"/>
      <c r="F35" s="64"/>
      <c r="G35" s="63"/>
      <c r="H35" s="56">
        <f t="shared" si="1"/>
        <v>0</v>
      </c>
    </row>
    <row r="36" spans="1:8" s="2" customFormat="1" ht="12.75" hidden="1" x14ac:dyDescent="0.2">
      <c r="A36" s="247"/>
      <c r="B36" s="250"/>
      <c r="C36" s="274"/>
      <c r="D36" s="276"/>
      <c r="E36" s="188"/>
      <c r="F36" s="64"/>
      <c r="G36" s="63"/>
      <c r="H36" s="56">
        <f t="shared" si="1"/>
        <v>0</v>
      </c>
    </row>
    <row r="37" spans="1:8" s="2" customFormat="1" ht="12.75" hidden="1" x14ac:dyDescent="0.2">
      <c r="A37" s="247"/>
      <c r="B37" s="250"/>
      <c r="C37" s="274"/>
      <c r="D37" s="276"/>
      <c r="E37" s="188"/>
      <c r="F37" s="64"/>
      <c r="G37" s="63"/>
      <c r="H37" s="56">
        <f t="shared" si="1"/>
        <v>0</v>
      </c>
    </row>
    <row r="38" spans="1:8" s="2" customFormat="1" ht="12.75" hidden="1" x14ac:dyDescent="0.2">
      <c r="A38" s="247"/>
      <c r="B38" s="250"/>
      <c r="C38" s="274"/>
      <c r="D38" s="276"/>
      <c r="E38" s="188"/>
      <c r="F38" s="64"/>
      <c r="G38" s="63"/>
      <c r="H38" s="56">
        <f t="shared" si="1"/>
        <v>0</v>
      </c>
    </row>
    <row r="39" spans="1:8" s="2" customFormat="1" ht="12.75" hidden="1" x14ac:dyDescent="0.2">
      <c r="A39" s="247"/>
      <c r="B39" s="250"/>
      <c r="C39" s="274"/>
      <c r="D39" s="276"/>
      <c r="E39" s="188"/>
      <c r="F39" s="64"/>
      <c r="G39" s="63"/>
      <c r="H39" s="56">
        <f t="shared" si="1"/>
        <v>0</v>
      </c>
    </row>
    <row r="40" spans="1:8" s="2" customFormat="1" ht="12.75" hidden="1" x14ac:dyDescent="0.2">
      <c r="A40" s="247"/>
      <c r="B40" s="250"/>
      <c r="C40" s="274"/>
      <c r="D40" s="276"/>
      <c r="E40" s="188"/>
      <c r="F40" s="64"/>
      <c r="G40" s="63"/>
      <c r="H40" s="56">
        <f t="shared" si="1"/>
        <v>0</v>
      </c>
    </row>
    <row r="41" spans="1:8" s="2" customFormat="1" ht="12.75" hidden="1" x14ac:dyDescent="0.2">
      <c r="A41" s="247"/>
      <c r="B41" s="250"/>
      <c r="C41" s="274"/>
      <c r="D41" s="276"/>
      <c r="E41" s="188"/>
      <c r="F41" s="64"/>
      <c r="G41" s="63"/>
      <c r="H41" s="56">
        <f t="shared" si="1"/>
        <v>0</v>
      </c>
    </row>
    <row r="42" spans="1:8" s="2" customFormat="1" ht="12.75" hidden="1" x14ac:dyDescent="0.2">
      <c r="A42" s="248"/>
      <c r="B42" s="251"/>
      <c r="C42" s="296"/>
      <c r="D42" s="298"/>
      <c r="E42" s="189"/>
      <c r="F42" s="66"/>
      <c r="G42" s="65"/>
      <c r="H42" s="58">
        <f t="shared" si="1"/>
        <v>0</v>
      </c>
    </row>
    <row r="43" spans="1:8" s="2" customFormat="1" ht="25.5" x14ac:dyDescent="0.2">
      <c r="A43" s="246" t="s">
        <v>51</v>
      </c>
      <c r="B43" s="249" t="s">
        <v>15</v>
      </c>
      <c r="C43" s="266" t="s">
        <v>158</v>
      </c>
      <c r="D43" s="267"/>
      <c r="E43" s="268"/>
      <c r="F43" s="51" t="s">
        <v>159</v>
      </c>
      <c r="G43" s="47" t="s">
        <v>157</v>
      </c>
      <c r="H43" s="111">
        <f>SUM(H44:H53)</f>
        <v>0.54</v>
      </c>
    </row>
    <row r="44" spans="1:8" s="2" customFormat="1" ht="12.75" x14ac:dyDescent="0.2">
      <c r="A44" s="247"/>
      <c r="B44" s="250"/>
      <c r="C44" s="299" t="s">
        <v>160</v>
      </c>
      <c r="D44" s="320"/>
      <c r="E44" s="300"/>
      <c r="F44" s="52">
        <v>120</v>
      </c>
      <c r="G44" s="142">
        <f>G22</f>
        <v>0.75</v>
      </c>
      <c r="H44" s="54">
        <f>ROUNDUP((F44/168*G44),2)</f>
        <v>0.54</v>
      </c>
    </row>
    <row r="45" spans="1:8" s="2" customFormat="1" ht="12.75" hidden="1" customHeight="1" x14ac:dyDescent="0.2">
      <c r="A45" s="247"/>
      <c r="B45" s="250"/>
      <c r="C45" s="258"/>
      <c r="D45" s="308"/>
      <c r="E45" s="259"/>
      <c r="F45" s="55"/>
      <c r="G45" s="55">
        <f t="shared" ref="G45:G53" si="2">G23</f>
        <v>0</v>
      </c>
      <c r="H45" s="56">
        <f t="shared" ref="H45:H53" si="3">ROUNDUP((F45/168*G45),2)</f>
        <v>0</v>
      </c>
    </row>
    <row r="46" spans="1:8" s="2" customFormat="1" ht="12.75" hidden="1" customHeight="1" x14ac:dyDescent="0.2">
      <c r="A46" s="247"/>
      <c r="B46" s="250"/>
      <c r="C46" s="258"/>
      <c r="D46" s="308"/>
      <c r="E46" s="259"/>
      <c r="F46" s="55"/>
      <c r="G46" s="55">
        <f t="shared" si="2"/>
        <v>0</v>
      </c>
      <c r="H46" s="56">
        <f t="shared" si="3"/>
        <v>0</v>
      </c>
    </row>
    <row r="47" spans="1:8" s="2" customFormat="1" ht="12.75" hidden="1" customHeight="1" x14ac:dyDescent="0.2">
      <c r="A47" s="247"/>
      <c r="B47" s="250"/>
      <c r="C47" s="258"/>
      <c r="D47" s="308"/>
      <c r="E47" s="259"/>
      <c r="F47" s="55"/>
      <c r="G47" s="55">
        <f t="shared" si="2"/>
        <v>0</v>
      </c>
      <c r="H47" s="56">
        <f t="shared" si="3"/>
        <v>0</v>
      </c>
    </row>
    <row r="48" spans="1:8" s="2" customFormat="1" ht="12.75" hidden="1" customHeight="1" x14ac:dyDescent="0.2">
      <c r="A48" s="247"/>
      <c r="B48" s="250"/>
      <c r="C48" s="258"/>
      <c r="D48" s="308"/>
      <c r="E48" s="259"/>
      <c r="F48" s="55"/>
      <c r="G48" s="55">
        <f t="shared" si="2"/>
        <v>0</v>
      </c>
      <c r="H48" s="56">
        <f t="shared" si="3"/>
        <v>0</v>
      </c>
    </row>
    <row r="49" spans="1:8" s="2" customFormat="1" ht="12.75" hidden="1" customHeight="1" x14ac:dyDescent="0.2">
      <c r="A49" s="247"/>
      <c r="B49" s="250"/>
      <c r="C49" s="258"/>
      <c r="D49" s="308"/>
      <c r="E49" s="259"/>
      <c r="F49" s="55"/>
      <c r="G49" s="55">
        <f t="shared" si="2"/>
        <v>0</v>
      </c>
      <c r="H49" s="56">
        <f t="shared" si="3"/>
        <v>0</v>
      </c>
    </row>
    <row r="50" spans="1:8" s="2" customFormat="1" ht="12.75" hidden="1" customHeight="1" x14ac:dyDescent="0.2">
      <c r="A50" s="247"/>
      <c r="B50" s="250"/>
      <c r="C50" s="258"/>
      <c r="D50" s="308"/>
      <c r="E50" s="259"/>
      <c r="F50" s="55"/>
      <c r="G50" s="55">
        <f t="shared" si="2"/>
        <v>0</v>
      </c>
      <c r="H50" s="56">
        <f t="shared" si="3"/>
        <v>0</v>
      </c>
    </row>
    <row r="51" spans="1:8" s="2" customFormat="1" ht="12.75" hidden="1" customHeight="1" x14ac:dyDescent="0.2">
      <c r="A51" s="247"/>
      <c r="B51" s="250"/>
      <c r="C51" s="258"/>
      <c r="D51" s="308"/>
      <c r="E51" s="259"/>
      <c r="F51" s="55"/>
      <c r="G51" s="55">
        <f t="shared" si="2"/>
        <v>0</v>
      </c>
      <c r="H51" s="56">
        <f t="shared" si="3"/>
        <v>0</v>
      </c>
    </row>
    <row r="52" spans="1:8" s="2" customFormat="1" ht="12.75" hidden="1" customHeight="1" x14ac:dyDescent="0.2">
      <c r="A52" s="247"/>
      <c r="B52" s="250"/>
      <c r="C52" s="258"/>
      <c r="D52" s="308"/>
      <c r="E52" s="259"/>
      <c r="F52" s="55"/>
      <c r="G52" s="55">
        <f t="shared" si="2"/>
        <v>0</v>
      </c>
      <c r="H52" s="56">
        <f t="shared" si="3"/>
        <v>0</v>
      </c>
    </row>
    <row r="53" spans="1:8" s="2" customFormat="1" ht="12.75" hidden="1" customHeight="1" x14ac:dyDescent="0.2">
      <c r="A53" s="248"/>
      <c r="B53" s="251"/>
      <c r="C53" s="305"/>
      <c r="D53" s="306"/>
      <c r="E53" s="307"/>
      <c r="F53" s="57"/>
      <c r="G53" s="57">
        <f t="shared" si="2"/>
        <v>0</v>
      </c>
      <c r="H53" s="58">
        <f t="shared" si="3"/>
        <v>0</v>
      </c>
    </row>
    <row r="54" spans="1:8" s="2" customFormat="1" ht="25.5" hidden="1" x14ac:dyDescent="0.2">
      <c r="A54" s="303" t="s">
        <v>53</v>
      </c>
      <c r="B54" s="249" t="s">
        <v>54</v>
      </c>
      <c r="C54" s="287" t="s">
        <v>349</v>
      </c>
      <c r="D54" s="288"/>
      <c r="E54" s="47" t="s">
        <v>161</v>
      </c>
      <c r="F54" s="190" t="s">
        <v>39</v>
      </c>
      <c r="G54" s="47" t="s">
        <v>157</v>
      </c>
      <c r="H54" s="111">
        <f>SUM(H55:H74)</f>
        <v>0</v>
      </c>
    </row>
    <row r="55" spans="1:8" s="2" customFormat="1" ht="12.75" hidden="1" x14ac:dyDescent="0.2">
      <c r="A55" s="303"/>
      <c r="B55" s="250"/>
      <c r="C55" s="294" t="str">
        <f t="shared" ref="C55:C64" si="4">C22</f>
        <v>Lektors (ar SDP)</v>
      </c>
      <c r="D55" s="295"/>
      <c r="E55" s="292">
        <v>5</v>
      </c>
      <c r="F55" s="52">
        <f t="shared" ref="F55:G64" si="5">F22</f>
        <v>1677</v>
      </c>
      <c r="G55" s="142"/>
      <c r="H55" s="54">
        <f>ROUNDUP((F55*$E$55%)/168*G55,2)</f>
        <v>0</v>
      </c>
    </row>
    <row r="56" spans="1:8" s="2" customFormat="1" ht="12.75" hidden="1" customHeight="1" x14ac:dyDescent="0.2">
      <c r="A56" s="303"/>
      <c r="B56" s="250"/>
      <c r="C56" s="274">
        <f t="shared" si="4"/>
        <v>0</v>
      </c>
      <c r="D56" s="276"/>
      <c r="E56" s="293"/>
      <c r="F56" s="59">
        <f t="shared" si="5"/>
        <v>0</v>
      </c>
      <c r="G56" s="73">
        <f t="shared" si="5"/>
        <v>0</v>
      </c>
      <c r="H56" s="56">
        <f t="shared" ref="H56:H74" si="6">ROUNDUP((F56*$E$55%)/168*G56,2)</f>
        <v>0</v>
      </c>
    </row>
    <row r="57" spans="1:8" s="2" customFormat="1" ht="12.75" hidden="1" customHeight="1" x14ac:dyDescent="0.2">
      <c r="A57" s="303"/>
      <c r="B57" s="250"/>
      <c r="C57" s="274">
        <f t="shared" si="4"/>
        <v>0</v>
      </c>
      <c r="D57" s="276"/>
      <c r="E57" s="293"/>
      <c r="F57" s="59">
        <f t="shared" si="5"/>
        <v>0</v>
      </c>
      <c r="G57" s="73">
        <f t="shared" si="5"/>
        <v>0</v>
      </c>
      <c r="H57" s="56">
        <f t="shared" si="6"/>
        <v>0</v>
      </c>
    </row>
    <row r="58" spans="1:8" s="2" customFormat="1" ht="12.75" hidden="1" customHeight="1" x14ac:dyDescent="0.2">
      <c r="A58" s="303"/>
      <c r="B58" s="250"/>
      <c r="C58" s="274">
        <f t="shared" si="4"/>
        <v>0</v>
      </c>
      <c r="D58" s="276"/>
      <c r="E58" s="293"/>
      <c r="F58" s="59">
        <f t="shared" si="5"/>
        <v>0</v>
      </c>
      <c r="G58" s="73">
        <f t="shared" si="5"/>
        <v>0</v>
      </c>
      <c r="H58" s="56">
        <f t="shared" si="6"/>
        <v>0</v>
      </c>
    </row>
    <row r="59" spans="1:8" s="2" customFormat="1" ht="12.75" hidden="1" customHeight="1" x14ac:dyDescent="0.2">
      <c r="A59" s="303"/>
      <c r="B59" s="250"/>
      <c r="C59" s="274">
        <f t="shared" si="4"/>
        <v>0</v>
      </c>
      <c r="D59" s="276"/>
      <c r="E59" s="293"/>
      <c r="F59" s="59">
        <f t="shared" si="5"/>
        <v>0</v>
      </c>
      <c r="G59" s="73">
        <f t="shared" si="5"/>
        <v>0</v>
      </c>
      <c r="H59" s="56">
        <f t="shared" si="6"/>
        <v>0</v>
      </c>
    </row>
    <row r="60" spans="1:8" s="2" customFormat="1" ht="12.75" hidden="1" customHeight="1" x14ac:dyDescent="0.2">
      <c r="A60" s="303"/>
      <c r="B60" s="250"/>
      <c r="C60" s="274">
        <f t="shared" si="4"/>
        <v>0</v>
      </c>
      <c r="D60" s="276"/>
      <c r="E60" s="293"/>
      <c r="F60" s="59">
        <f t="shared" si="5"/>
        <v>0</v>
      </c>
      <c r="G60" s="73">
        <f t="shared" si="5"/>
        <v>0</v>
      </c>
      <c r="H60" s="56">
        <f t="shared" si="6"/>
        <v>0</v>
      </c>
    </row>
    <row r="61" spans="1:8" s="2" customFormat="1" ht="12.75" hidden="1" customHeight="1" x14ac:dyDescent="0.2">
      <c r="A61" s="303"/>
      <c r="B61" s="250"/>
      <c r="C61" s="274">
        <f t="shared" si="4"/>
        <v>0</v>
      </c>
      <c r="D61" s="276"/>
      <c r="E61" s="293"/>
      <c r="F61" s="59">
        <f t="shared" si="5"/>
        <v>0</v>
      </c>
      <c r="G61" s="73">
        <f t="shared" si="5"/>
        <v>0</v>
      </c>
      <c r="H61" s="56">
        <f t="shared" si="6"/>
        <v>0</v>
      </c>
    </row>
    <row r="62" spans="1:8" s="2" customFormat="1" ht="12.75" hidden="1" customHeight="1" x14ac:dyDescent="0.2">
      <c r="A62" s="303"/>
      <c r="B62" s="250"/>
      <c r="C62" s="274">
        <f t="shared" si="4"/>
        <v>0</v>
      </c>
      <c r="D62" s="276"/>
      <c r="E62" s="293"/>
      <c r="F62" s="59">
        <f t="shared" si="5"/>
        <v>0</v>
      </c>
      <c r="G62" s="73">
        <f t="shared" si="5"/>
        <v>0</v>
      </c>
      <c r="H62" s="56">
        <f t="shared" si="6"/>
        <v>0</v>
      </c>
    </row>
    <row r="63" spans="1:8" s="2" customFormat="1" ht="12.75" hidden="1" customHeight="1" x14ac:dyDescent="0.2">
      <c r="A63" s="303"/>
      <c r="B63" s="250"/>
      <c r="C63" s="274">
        <f t="shared" si="4"/>
        <v>0</v>
      </c>
      <c r="D63" s="276"/>
      <c r="E63" s="293"/>
      <c r="F63" s="59">
        <f t="shared" si="5"/>
        <v>0</v>
      </c>
      <c r="G63" s="73">
        <f t="shared" si="5"/>
        <v>0</v>
      </c>
      <c r="H63" s="56">
        <f t="shared" si="6"/>
        <v>0</v>
      </c>
    </row>
    <row r="64" spans="1:8" s="2" customFormat="1" ht="12.75" hidden="1" customHeight="1" x14ac:dyDescent="0.2">
      <c r="A64" s="303"/>
      <c r="B64" s="250"/>
      <c r="C64" s="274">
        <f t="shared" si="4"/>
        <v>0</v>
      </c>
      <c r="D64" s="276"/>
      <c r="E64" s="293"/>
      <c r="F64" s="59">
        <f t="shared" si="5"/>
        <v>0</v>
      </c>
      <c r="G64" s="73">
        <f t="shared" si="5"/>
        <v>0</v>
      </c>
      <c r="H64" s="56">
        <f t="shared" si="6"/>
        <v>0</v>
      </c>
    </row>
    <row r="65" spans="1:8" s="2" customFormat="1" ht="12.75" hidden="1" customHeight="1" x14ac:dyDescent="0.2">
      <c r="A65" s="303"/>
      <c r="B65" s="250"/>
      <c r="C65" s="274">
        <f>C33</f>
        <v>0</v>
      </c>
      <c r="D65" s="276"/>
      <c r="E65" s="293"/>
      <c r="F65" s="59">
        <f t="shared" ref="F65:G74" si="7">F33</f>
        <v>0</v>
      </c>
      <c r="G65" s="73">
        <f t="shared" si="7"/>
        <v>0</v>
      </c>
      <c r="H65" s="56">
        <f t="shared" si="6"/>
        <v>0</v>
      </c>
    </row>
    <row r="66" spans="1:8" s="2" customFormat="1" ht="12.75" hidden="1" customHeight="1" x14ac:dyDescent="0.2">
      <c r="A66" s="303"/>
      <c r="B66" s="250"/>
      <c r="C66" s="274">
        <f t="shared" ref="C66:C74" si="8">C34</f>
        <v>0</v>
      </c>
      <c r="D66" s="276"/>
      <c r="E66" s="293"/>
      <c r="F66" s="59">
        <f t="shared" si="7"/>
        <v>0</v>
      </c>
      <c r="G66" s="73">
        <f t="shared" si="7"/>
        <v>0</v>
      </c>
      <c r="H66" s="56">
        <f t="shared" si="6"/>
        <v>0</v>
      </c>
    </row>
    <row r="67" spans="1:8" s="2" customFormat="1" ht="12.75" hidden="1" customHeight="1" x14ac:dyDescent="0.2">
      <c r="A67" s="303"/>
      <c r="B67" s="250"/>
      <c r="C67" s="274">
        <f t="shared" si="8"/>
        <v>0</v>
      </c>
      <c r="D67" s="276"/>
      <c r="E67" s="293"/>
      <c r="F67" s="59">
        <f t="shared" si="7"/>
        <v>0</v>
      </c>
      <c r="G67" s="73">
        <f t="shared" si="7"/>
        <v>0</v>
      </c>
      <c r="H67" s="56">
        <f t="shared" si="6"/>
        <v>0</v>
      </c>
    </row>
    <row r="68" spans="1:8" s="2" customFormat="1" ht="12.75" hidden="1" customHeight="1" x14ac:dyDescent="0.2">
      <c r="A68" s="303"/>
      <c r="B68" s="250"/>
      <c r="C68" s="274">
        <f t="shared" si="8"/>
        <v>0</v>
      </c>
      <c r="D68" s="276"/>
      <c r="E68" s="293"/>
      <c r="F68" s="59">
        <f t="shared" si="7"/>
        <v>0</v>
      </c>
      <c r="G68" s="73">
        <f t="shared" si="7"/>
        <v>0</v>
      </c>
      <c r="H68" s="56">
        <f t="shared" si="6"/>
        <v>0</v>
      </c>
    </row>
    <row r="69" spans="1:8" s="2" customFormat="1" ht="12.75" hidden="1" customHeight="1" x14ac:dyDescent="0.2">
      <c r="A69" s="303"/>
      <c r="B69" s="250"/>
      <c r="C69" s="274">
        <f t="shared" si="8"/>
        <v>0</v>
      </c>
      <c r="D69" s="276"/>
      <c r="E69" s="293"/>
      <c r="F69" s="59">
        <f t="shared" si="7"/>
        <v>0</v>
      </c>
      <c r="G69" s="73">
        <f t="shared" si="7"/>
        <v>0</v>
      </c>
      <c r="H69" s="56">
        <f t="shared" si="6"/>
        <v>0</v>
      </c>
    </row>
    <row r="70" spans="1:8" s="2" customFormat="1" ht="12.75" hidden="1" customHeight="1" x14ac:dyDescent="0.2">
      <c r="A70" s="303"/>
      <c r="B70" s="250"/>
      <c r="C70" s="274">
        <f t="shared" si="8"/>
        <v>0</v>
      </c>
      <c r="D70" s="276"/>
      <c r="E70" s="293"/>
      <c r="F70" s="59">
        <f t="shared" si="7"/>
        <v>0</v>
      </c>
      <c r="G70" s="73">
        <f t="shared" si="7"/>
        <v>0</v>
      </c>
      <c r="H70" s="56">
        <f t="shared" si="6"/>
        <v>0</v>
      </c>
    </row>
    <row r="71" spans="1:8" s="2" customFormat="1" ht="12.75" hidden="1" customHeight="1" x14ac:dyDescent="0.2">
      <c r="A71" s="303"/>
      <c r="B71" s="250"/>
      <c r="C71" s="274">
        <f t="shared" si="8"/>
        <v>0</v>
      </c>
      <c r="D71" s="276"/>
      <c r="E71" s="293"/>
      <c r="F71" s="59">
        <f t="shared" si="7"/>
        <v>0</v>
      </c>
      <c r="G71" s="73">
        <f t="shared" si="7"/>
        <v>0</v>
      </c>
      <c r="H71" s="56">
        <f t="shared" si="6"/>
        <v>0</v>
      </c>
    </row>
    <row r="72" spans="1:8" s="2" customFormat="1" ht="12.75" hidden="1" customHeight="1" x14ac:dyDescent="0.2">
      <c r="A72" s="303"/>
      <c r="B72" s="250"/>
      <c r="C72" s="274">
        <f t="shared" si="8"/>
        <v>0</v>
      </c>
      <c r="D72" s="276"/>
      <c r="E72" s="293"/>
      <c r="F72" s="59">
        <f t="shared" si="7"/>
        <v>0</v>
      </c>
      <c r="G72" s="73">
        <f t="shared" si="7"/>
        <v>0</v>
      </c>
      <c r="H72" s="56">
        <f t="shared" si="6"/>
        <v>0</v>
      </c>
    </row>
    <row r="73" spans="1:8" s="2" customFormat="1" ht="12.75" hidden="1" customHeight="1" x14ac:dyDescent="0.2">
      <c r="A73" s="303"/>
      <c r="B73" s="250"/>
      <c r="C73" s="274">
        <f t="shared" si="8"/>
        <v>0</v>
      </c>
      <c r="D73" s="276"/>
      <c r="E73" s="293"/>
      <c r="F73" s="59">
        <f t="shared" si="7"/>
        <v>0</v>
      </c>
      <c r="G73" s="73">
        <f t="shared" si="7"/>
        <v>0</v>
      </c>
      <c r="H73" s="56">
        <f t="shared" si="6"/>
        <v>0</v>
      </c>
    </row>
    <row r="74" spans="1:8" s="2" customFormat="1" ht="12.75" hidden="1" customHeight="1" x14ac:dyDescent="0.2">
      <c r="A74" s="303"/>
      <c r="B74" s="251"/>
      <c r="C74" s="296">
        <f t="shared" si="8"/>
        <v>0</v>
      </c>
      <c r="D74" s="298"/>
      <c r="E74" s="302"/>
      <c r="F74" s="59">
        <f t="shared" si="7"/>
        <v>0</v>
      </c>
      <c r="G74" s="73">
        <f t="shared" si="7"/>
        <v>0</v>
      </c>
      <c r="H74" s="56">
        <f t="shared" si="6"/>
        <v>0</v>
      </c>
    </row>
    <row r="75" spans="1:8" s="2" customFormat="1" ht="25.5" hidden="1" x14ac:dyDescent="0.2">
      <c r="A75" s="246" t="s">
        <v>55</v>
      </c>
      <c r="B75" s="249" t="s">
        <v>56</v>
      </c>
      <c r="C75" s="287" t="s">
        <v>349</v>
      </c>
      <c r="D75" s="288"/>
      <c r="E75" s="47" t="s">
        <v>161</v>
      </c>
      <c r="F75" s="190" t="s">
        <v>39</v>
      </c>
      <c r="G75" s="47" t="s">
        <v>157</v>
      </c>
      <c r="H75" s="111">
        <f>SUM(H76:H95)</f>
        <v>0</v>
      </c>
    </row>
    <row r="76" spans="1:8" s="2" customFormat="1" ht="12.75" hidden="1" x14ac:dyDescent="0.2">
      <c r="A76" s="247"/>
      <c r="B76" s="250"/>
      <c r="C76" s="274" t="str">
        <f>C22</f>
        <v>Lektors (ar SDP)</v>
      </c>
      <c r="D76" s="276"/>
      <c r="E76" s="292">
        <v>5</v>
      </c>
      <c r="F76" s="59">
        <f>F22</f>
        <v>1677</v>
      </c>
      <c r="G76" s="143"/>
      <c r="H76" s="56">
        <f>ROUNDUP((F76*$E$76%)/168*G76,2)</f>
        <v>0</v>
      </c>
    </row>
    <row r="77" spans="1:8" s="2" customFormat="1" ht="12.75" hidden="1" x14ac:dyDescent="0.2">
      <c r="A77" s="247"/>
      <c r="B77" s="250"/>
      <c r="C77" s="274">
        <f t="shared" ref="C77:C84" si="9">C24</f>
        <v>0</v>
      </c>
      <c r="D77" s="276"/>
      <c r="E77" s="293"/>
      <c r="F77" s="59">
        <f t="shared" ref="F77:G84" si="10">F24</f>
        <v>0</v>
      </c>
      <c r="G77" s="73">
        <f t="shared" si="10"/>
        <v>0</v>
      </c>
      <c r="H77" s="56">
        <f t="shared" ref="H77:H95" si="11">ROUNDUP((F77*$E$76%)/168*G77,2)</f>
        <v>0</v>
      </c>
    </row>
    <row r="78" spans="1:8" s="2" customFormat="1" ht="12.75" hidden="1" x14ac:dyDescent="0.2">
      <c r="A78" s="247"/>
      <c r="B78" s="250"/>
      <c r="C78" s="274">
        <f t="shared" si="9"/>
        <v>0</v>
      </c>
      <c r="D78" s="276"/>
      <c r="E78" s="293"/>
      <c r="F78" s="59">
        <f t="shared" si="10"/>
        <v>0</v>
      </c>
      <c r="G78" s="73">
        <f t="shared" si="10"/>
        <v>0</v>
      </c>
      <c r="H78" s="56">
        <f t="shared" si="11"/>
        <v>0</v>
      </c>
    </row>
    <row r="79" spans="1:8" s="2" customFormat="1" ht="12.75" hidden="1" x14ac:dyDescent="0.2">
      <c r="A79" s="247"/>
      <c r="B79" s="250"/>
      <c r="C79" s="274">
        <f t="shared" si="9"/>
        <v>0</v>
      </c>
      <c r="D79" s="276"/>
      <c r="E79" s="293"/>
      <c r="F79" s="59">
        <f t="shared" si="10"/>
        <v>0</v>
      </c>
      <c r="G79" s="73">
        <f t="shared" si="10"/>
        <v>0</v>
      </c>
      <c r="H79" s="56">
        <f t="shared" si="11"/>
        <v>0</v>
      </c>
    </row>
    <row r="80" spans="1:8" s="2" customFormat="1" ht="12.75" hidden="1" x14ac:dyDescent="0.2">
      <c r="A80" s="247"/>
      <c r="B80" s="250"/>
      <c r="C80" s="274">
        <f t="shared" si="9"/>
        <v>0</v>
      </c>
      <c r="D80" s="276"/>
      <c r="E80" s="293"/>
      <c r="F80" s="59">
        <f t="shared" si="10"/>
        <v>0</v>
      </c>
      <c r="G80" s="73">
        <f t="shared" si="10"/>
        <v>0</v>
      </c>
      <c r="H80" s="56">
        <f t="shared" si="11"/>
        <v>0</v>
      </c>
    </row>
    <row r="81" spans="1:8" s="2" customFormat="1" ht="12.75" hidden="1" x14ac:dyDescent="0.2">
      <c r="A81" s="247"/>
      <c r="B81" s="250"/>
      <c r="C81" s="274">
        <f t="shared" si="9"/>
        <v>0</v>
      </c>
      <c r="D81" s="276"/>
      <c r="E81" s="293"/>
      <c r="F81" s="59">
        <f t="shared" si="10"/>
        <v>0</v>
      </c>
      <c r="G81" s="73">
        <f t="shared" si="10"/>
        <v>0</v>
      </c>
      <c r="H81" s="56">
        <f t="shared" si="11"/>
        <v>0</v>
      </c>
    </row>
    <row r="82" spans="1:8" s="2" customFormat="1" ht="12.75" hidden="1" x14ac:dyDescent="0.2">
      <c r="A82" s="247"/>
      <c r="B82" s="250"/>
      <c r="C82" s="274">
        <f t="shared" si="9"/>
        <v>0</v>
      </c>
      <c r="D82" s="276"/>
      <c r="E82" s="293"/>
      <c r="F82" s="59">
        <f t="shared" si="10"/>
        <v>0</v>
      </c>
      <c r="G82" s="73">
        <f t="shared" si="10"/>
        <v>0</v>
      </c>
      <c r="H82" s="56">
        <f t="shared" si="11"/>
        <v>0</v>
      </c>
    </row>
    <row r="83" spans="1:8" s="2" customFormat="1" ht="12.75" hidden="1" x14ac:dyDescent="0.2">
      <c r="A83" s="247"/>
      <c r="B83" s="250"/>
      <c r="C83" s="274">
        <f t="shared" si="9"/>
        <v>0</v>
      </c>
      <c r="D83" s="276"/>
      <c r="E83" s="293"/>
      <c r="F83" s="59">
        <f t="shared" si="10"/>
        <v>0</v>
      </c>
      <c r="G83" s="73">
        <f t="shared" si="10"/>
        <v>0</v>
      </c>
      <c r="H83" s="56">
        <f t="shared" si="11"/>
        <v>0</v>
      </c>
    </row>
    <row r="84" spans="1:8" s="2" customFormat="1" ht="12.75" hidden="1" x14ac:dyDescent="0.2">
      <c r="A84" s="247"/>
      <c r="B84" s="250"/>
      <c r="C84" s="274">
        <f t="shared" si="9"/>
        <v>0</v>
      </c>
      <c r="D84" s="276"/>
      <c r="E84" s="293"/>
      <c r="F84" s="59">
        <f t="shared" si="10"/>
        <v>0</v>
      </c>
      <c r="G84" s="73">
        <f t="shared" si="10"/>
        <v>0</v>
      </c>
      <c r="H84" s="56">
        <f t="shared" si="11"/>
        <v>0</v>
      </c>
    </row>
    <row r="85" spans="1:8" s="2" customFormat="1" ht="12.75" hidden="1" x14ac:dyDescent="0.2">
      <c r="A85" s="247"/>
      <c r="B85" s="250"/>
      <c r="C85" s="274">
        <f>C33</f>
        <v>0</v>
      </c>
      <c r="D85" s="276"/>
      <c r="E85" s="293"/>
      <c r="F85" s="59">
        <f>F33</f>
        <v>0</v>
      </c>
      <c r="G85" s="73">
        <f>G33</f>
        <v>0</v>
      </c>
      <c r="H85" s="56">
        <f t="shared" si="11"/>
        <v>0</v>
      </c>
    </row>
    <row r="86" spans="1:8" s="2" customFormat="1" ht="12.75" hidden="1" x14ac:dyDescent="0.2">
      <c r="A86" s="247"/>
      <c r="B86" s="250"/>
      <c r="C86" s="274">
        <f t="shared" ref="C86:C88" si="12">C34</f>
        <v>0</v>
      </c>
      <c r="D86" s="276"/>
      <c r="E86" s="293"/>
      <c r="F86" s="59">
        <f t="shared" ref="F86:G90" si="13">F34</f>
        <v>0</v>
      </c>
      <c r="G86" s="73">
        <f t="shared" si="13"/>
        <v>0</v>
      </c>
      <c r="H86" s="56">
        <f t="shared" si="11"/>
        <v>0</v>
      </c>
    </row>
    <row r="87" spans="1:8" s="2" customFormat="1" ht="12.75" hidden="1" x14ac:dyDescent="0.2">
      <c r="A87" s="247"/>
      <c r="B87" s="250"/>
      <c r="C87" s="274">
        <f t="shared" si="12"/>
        <v>0</v>
      </c>
      <c r="D87" s="276"/>
      <c r="E87" s="293"/>
      <c r="F87" s="59">
        <f t="shared" si="13"/>
        <v>0</v>
      </c>
      <c r="G87" s="73">
        <f t="shared" si="13"/>
        <v>0</v>
      </c>
      <c r="H87" s="56">
        <f t="shared" si="11"/>
        <v>0</v>
      </c>
    </row>
    <row r="88" spans="1:8" s="2" customFormat="1" ht="12.75" hidden="1" x14ac:dyDescent="0.2">
      <c r="A88" s="247"/>
      <c r="B88" s="250"/>
      <c r="C88" s="274">
        <f t="shared" si="12"/>
        <v>0</v>
      </c>
      <c r="D88" s="276"/>
      <c r="E88" s="293"/>
      <c r="F88" s="59">
        <f t="shared" si="13"/>
        <v>0</v>
      </c>
      <c r="G88" s="73">
        <f t="shared" si="13"/>
        <v>0</v>
      </c>
      <c r="H88" s="56">
        <f t="shared" si="11"/>
        <v>0</v>
      </c>
    </row>
    <row r="89" spans="1:8" s="2" customFormat="1" ht="12.75" hidden="1" x14ac:dyDescent="0.2">
      <c r="A89" s="247"/>
      <c r="B89" s="250"/>
      <c r="C89" s="274"/>
      <c r="D89" s="276"/>
      <c r="E89" s="293"/>
      <c r="F89" s="59">
        <f t="shared" si="13"/>
        <v>0</v>
      </c>
      <c r="G89" s="73">
        <f t="shared" si="13"/>
        <v>0</v>
      </c>
      <c r="H89" s="56">
        <f t="shared" si="11"/>
        <v>0</v>
      </c>
    </row>
    <row r="90" spans="1:8" s="2" customFormat="1" ht="12.75" hidden="1" x14ac:dyDescent="0.2">
      <c r="A90" s="247"/>
      <c r="B90" s="250"/>
      <c r="C90" s="274">
        <f t="shared" ref="C90:C95" si="14">C37</f>
        <v>0</v>
      </c>
      <c r="D90" s="276"/>
      <c r="E90" s="293"/>
      <c r="F90" s="59">
        <f t="shared" si="13"/>
        <v>0</v>
      </c>
      <c r="G90" s="73">
        <f t="shared" si="13"/>
        <v>0</v>
      </c>
      <c r="H90" s="56">
        <f t="shared" si="11"/>
        <v>0</v>
      </c>
    </row>
    <row r="91" spans="1:8" s="2" customFormat="1" ht="12.75" hidden="1" x14ac:dyDescent="0.2">
      <c r="A91" s="247"/>
      <c r="B91" s="250"/>
      <c r="C91" s="274">
        <f t="shared" si="14"/>
        <v>0</v>
      </c>
      <c r="D91" s="276"/>
      <c r="E91" s="293"/>
      <c r="F91" s="59">
        <f t="shared" ref="F91:G95" si="15">F38</f>
        <v>0</v>
      </c>
      <c r="G91" s="73">
        <f t="shared" si="15"/>
        <v>0</v>
      </c>
      <c r="H91" s="56">
        <f t="shared" si="11"/>
        <v>0</v>
      </c>
    </row>
    <row r="92" spans="1:8" s="2" customFormat="1" ht="12.75" hidden="1" x14ac:dyDescent="0.2">
      <c r="A92" s="247"/>
      <c r="B92" s="250"/>
      <c r="C92" s="274">
        <f t="shared" si="14"/>
        <v>0</v>
      </c>
      <c r="D92" s="276"/>
      <c r="E92" s="293"/>
      <c r="F92" s="59">
        <f t="shared" si="15"/>
        <v>0</v>
      </c>
      <c r="G92" s="73">
        <f t="shared" si="15"/>
        <v>0</v>
      </c>
      <c r="H92" s="56">
        <f t="shared" si="11"/>
        <v>0</v>
      </c>
    </row>
    <row r="93" spans="1:8" s="2" customFormat="1" ht="12.75" hidden="1" x14ac:dyDescent="0.2">
      <c r="A93" s="247"/>
      <c r="B93" s="250"/>
      <c r="C93" s="274">
        <f t="shared" si="14"/>
        <v>0</v>
      </c>
      <c r="D93" s="276"/>
      <c r="E93" s="293"/>
      <c r="F93" s="59">
        <f t="shared" si="15"/>
        <v>0</v>
      </c>
      <c r="G93" s="73">
        <f t="shared" si="15"/>
        <v>0</v>
      </c>
      <c r="H93" s="56">
        <f t="shared" si="11"/>
        <v>0</v>
      </c>
    </row>
    <row r="94" spans="1:8" s="2" customFormat="1" ht="12.75" hidden="1" x14ac:dyDescent="0.2">
      <c r="A94" s="247"/>
      <c r="B94" s="250"/>
      <c r="C94" s="274">
        <f t="shared" si="14"/>
        <v>0</v>
      </c>
      <c r="D94" s="276"/>
      <c r="E94" s="293"/>
      <c r="F94" s="59">
        <f t="shared" si="15"/>
        <v>0</v>
      </c>
      <c r="G94" s="73">
        <f t="shared" si="15"/>
        <v>0</v>
      </c>
      <c r="H94" s="56">
        <f t="shared" si="11"/>
        <v>0</v>
      </c>
    </row>
    <row r="95" spans="1:8" s="2" customFormat="1" ht="12.75" hidden="1" x14ac:dyDescent="0.2">
      <c r="A95" s="247"/>
      <c r="B95" s="250"/>
      <c r="C95" s="274">
        <f t="shared" si="14"/>
        <v>0</v>
      </c>
      <c r="D95" s="276"/>
      <c r="E95" s="293"/>
      <c r="F95" s="59">
        <f t="shared" si="15"/>
        <v>0</v>
      </c>
      <c r="G95" s="73">
        <f t="shared" si="15"/>
        <v>0</v>
      </c>
      <c r="H95" s="56">
        <f t="shared" si="11"/>
        <v>0</v>
      </c>
    </row>
    <row r="96" spans="1:8" s="2" customFormat="1" ht="25.5" hidden="1" x14ac:dyDescent="0.2">
      <c r="A96" s="246" t="s">
        <v>57</v>
      </c>
      <c r="B96" s="249" t="s">
        <v>58</v>
      </c>
      <c r="C96" s="287" t="s">
        <v>349</v>
      </c>
      <c r="D96" s="288"/>
      <c r="E96" s="47" t="s">
        <v>161</v>
      </c>
      <c r="F96" s="190" t="s">
        <v>39</v>
      </c>
      <c r="G96" s="47" t="s">
        <v>157</v>
      </c>
      <c r="H96" s="111">
        <f>SUM(H97:H116)</f>
        <v>0</v>
      </c>
    </row>
    <row r="97" spans="1:8" s="2" customFormat="1" ht="12.75" hidden="1" x14ac:dyDescent="0.2">
      <c r="A97" s="247"/>
      <c r="B97" s="250"/>
      <c r="C97" s="274" t="str">
        <f t="shared" ref="C97:C106" si="16">C22</f>
        <v>Lektors (ar SDP)</v>
      </c>
      <c r="D97" s="276"/>
      <c r="E97" s="292">
        <v>10</v>
      </c>
      <c r="F97" s="59">
        <f t="shared" ref="F97:G106" si="17">F22</f>
        <v>1677</v>
      </c>
      <c r="G97" s="143"/>
      <c r="H97" s="56">
        <f>ROUNDUP((F97*$E$97%)/168*$G$97,2)</f>
        <v>0</v>
      </c>
    </row>
    <row r="98" spans="1:8" s="2" customFormat="1" ht="12.75" hidden="1" x14ac:dyDescent="0.2">
      <c r="A98" s="247"/>
      <c r="B98" s="250"/>
      <c r="C98" s="274">
        <f t="shared" si="16"/>
        <v>0</v>
      </c>
      <c r="D98" s="276"/>
      <c r="E98" s="293"/>
      <c r="F98" s="59">
        <f t="shared" si="17"/>
        <v>0</v>
      </c>
      <c r="G98" s="73">
        <f t="shared" si="17"/>
        <v>0</v>
      </c>
      <c r="H98" s="56">
        <f t="shared" ref="H98:H115" si="18">ROUNDUP((F98*$E$97%)/168*$G$97,2)</f>
        <v>0</v>
      </c>
    </row>
    <row r="99" spans="1:8" s="2" customFormat="1" ht="12.75" hidden="1" x14ac:dyDescent="0.2">
      <c r="A99" s="247"/>
      <c r="B99" s="250"/>
      <c r="C99" s="274">
        <f t="shared" si="16"/>
        <v>0</v>
      </c>
      <c r="D99" s="276"/>
      <c r="E99" s="293"/>
      <c r="F99" s="59">
        <f t="shared" si="17"/>
        <v>0</v>
      </c>
      <c r="G99" s="73">
        <f t="shared" si="17"/>
        <v>0</v>
      </c>
      <c r="H99" s="56">
        <f t="shared" si="18"/>
        <v>0</v>
      </c>
    </row>
    <row r="100" spans="1:8" s="2" customFormat="1" ht="12.75" hidden="1" x14ac:dyDescent="0.2">
      <c r="A100" s="247"/>
      <c r="B100" s="250"/>
      <c r="C100" s="274">
        <f t="shared" si="16"/>
        <v>0</v>
      </c>
      <c r="D100" s="276"/>
      <c r="E100" s="293"/>
      <c r="F100" s="59">
        <f t="shared" si="17"/>
        <v>0</v>
      </c>
      <c r="G100" s="73">
        <f t="shared" si="17"/>
        <v>0</v>
      </c>
      <c r="H100" s="56">
        <f t="shared" si="18"/>
        <v>0</v>
      </c>
    </row>
    <row r="101" spans="1:8" s="2" customFormat="1" ht="12.75" hidden="1" x14ac:dyDescent="0.2">
      <c r="A101" s="247"/>
      <c r="B101" s="250"/>
      <c r="C101" s="274">
        <f t="shared" si="16"/>
        <v>0</v>
      </c>
      <c r="D101" s="276"/>
      <c r="E101" s="293"/>
      <c r="F101" s="59">
        <f t="shared" si="17"/>
        <v>0</v>
      </c>
      <c r="G101" s="73">
        <f t="shared" si="17"/>
        <v>0</v>
      </c>
      <c r="H101" s="56">
        <f t="shared" si="18"/>
        <v>0</v>
      </c>
    </row>
    <row r="102" spans="1:8" s="2" customFormat="1" ht="12.75" hidden="1" x14ac:dyDescent="0.2">
      <c r="A102" s="247"/>
      <c r="B102" s="250"/>
      <c r="C102" s="274">
        <f t="shared" si="16"/>
        <v>0</v>
      </c>
      <c r="D102" s="276"/>
      <c r="E102" s="293"/>
      <c r="F102" s="59">
        <f t="shared" si="17"/>
        <v>0</v>
      </c>
      <c r="G102" s="73">
        <f t="shared" si="17"/>
        <v>0</v>
      </c>
      <c r="H102" s="56">
        <f t="shared" si="18"/>
        <v>0</v>
      </c>
    </row>
    <row r="103" spans="1:8" s="2" customFormat="1" ht="12.75" hidden="1" x14ac:dyDescent="0.2">
      <c r="A103" s="247"/>
      <c r="B103" s="250"/>
      <c r="C103" s="274">
        <f t="shared" si="16"/>
        <v>0</v>
      </c>
      <c r="D103" s="276"/>
      <c r="E103" s="293"/>
      <c r="F103" s="59">
        <f t="shared" si="17"/>
        <v>0</v>
      </c>
      <c r="G103" s="73">
        <f t="shared" si="17"/>
        <v>0</v>
      </c>
      <c r="H103" s="56">
        <f t="shared" si="18"/>
        <v>0</v>
      </c>
    </row>
    <row r="104" spans="1:8" s="2" customFormat="1" ht="12.75" hidden="1" x14ac:dyDescent="0.2">
      <c r="A104" s="247"/>
      <c r="B104" s="250"/>
      <c r="C104" s="274">
        <f t="shared" si="16"/>
        <v>0</v>
      </c>
      <c r="D104" s="276"/>
      <c r="E104" s="293"/>
      <c r="F104" s="59">
        <f t="shared" si="17"/>
        <v>0</v>
      </c>
      <c r="G104" s="73">
        <f t="shared" si="17"/>
        <v>0</v>
      </c>
      <c r="H104" s="56">
        <f t="shared" si="18"/>
        <v>0</v>
      </c>
    </row>
    <row r="105" spans="1:8" s="2" customFormat="1" ht="12.75" hidden="1" x14ac:dyDescent="0.2">
      <c r="A105" s="247"/>
      <c r="B105" s="250"/>
      <c r="C105" s="274">
        <f t="shared" si="16"/>
        <v>0</v>
      </c>
      <c r="D105" s="276"/>
      <c r="E105" s="293"/>
      <c r="F105" s="59">
        <f t="shared" si="17"/>
        <v>0</v>
      </c>
      <c r="G105" s="73">
        <f t="shared" si="17"/>
        <v>0</v>
      </c>
      <c r="H105" s="56">
        <f t="shared" si="18"/>
        <v>0</v>
      </c>
    </row>
    <row r="106" spans="1:8" s="2" customFormat="1" ht="12.75" hidden="1" x14ac:dyDescent="0.2">
      <c r="A106" s="247"/>
      <c r="B106" s="250"/>
      <c r="C106" s="274">
        <f t="shared" si="16"/>
        <v>0</v>
      </c>
      <c r="D106" s="276"/>
      <c r="E106" s="293"/>
      <c r="F106" s="59">
        <f t="shared" si="17"/>
        <v>0</v>
      </c>
      <c r="G106" s="73">
        <f t="shared" si="17"/>
        <v>0</v>
      </c>
      <c r="H106" s="56">
        <f t="shared" si="18"/>
        <v>0</v>
      </c>
    </row>
    <row r="107" spans="1:8" s="2" customFormat="1" ht="12.75" hidden="1" x14ac:dyDescent="0.2">
      <c r="A107" s="247"/>
      <c r="B107" s="250"/>
      <c r="C107" s="274">
        <f t="shared" ref="C107:C116" si="19">C33</f>
        <v>0</v>
      </c>
      <c r="D107" s="276"/>
      <c r="E107" s="293"/>
      <c r="F107" s="59">
        <f t="shared" ref="F107:G116" si="20">F33</f>
        <v>0</v>
      </c>
      <c r="G107" s="59">
        <f t="shared" si="20"/>
        <v>0</v>
      </c>
      <c r="H107" s="56">
        <f t="shared" si="18"/>
        <v>0</v>
      </c>
    </row>
    <row r="108" spans="1:8" s="2" customFormat="1" ht="12.75" hidden="1" x14ac:dyDescent="0.2">
      <c r="A108" s="247"/>
      <c r="B108" s="250"/>
      <c r="C108" s="274">
        <f t="shared" si="19"/>
        <v>0</v>
      </c>
      <c r="D108" s="276"/>
      <c r="E108" s="293"/>
      <c r="F108" s="59">
        <f t="shared" si="20"/>
        <v>0</v>
      </c>
      <c r="G108" s="59">
        <f t="shared" si="20"/>
        <v>0</v>
      </c>
      <c r="H108" s="56">
        <f t="shared" si="18"/>
        <v>0</v>
      </c>
    </row>
    <row r="109" spans="1:8" s="2" customFormat="1" ht="12.75" hidden="1" x14ac:dyDescent="0.2">
      <c r="A109" s="247"/>
      <c r="B109" s="250"/>
      <c r="C109" s="274">
        <f t="shared" si="19"/>
        <v>0</v>
      </c>
      <c r="D109" s="276"/>
      <c r="E109" s="293"/>
      <c r="F109" s="59">
        <f t="shared" si="20"/>
        <v>0</v>
      </c>
      <c r="G109" s="59">
        <f t="shared" si="20"/>
        <v>0</v>
      </c>
      <c r="H109" s="56">
        <f t="shared" si="18"/>
        <v>0</v>
      </c>
    </row>
    <row r="110" spans="1:8" s="2" customFormat="1" ht="12.75" hidden="1" x14ac:dyDescent="0.2">
      <c r="A110" s="247"/>
      <c r="B110" s="250"/>
      <c r="C110" s="274">
        <f t="shared" si="19"/>
        <v>0</v>
      </c>
      <c r="D110" s="276"/>
      <c r="E110" s="293"/>
      <c r="F110" s="59">
        <f t="shared" si="20"/>
        <v>0</v>
      </c>
      <c r="G110" s="59">
        <f t="shared" si="20"/>
        <v>0</v>
      </c>
      <c r="H110" s="56">
        <f t="shared" si="18"/>
        <v>0</v>
      </c>
    </row>
    <row r="111" spans="1:8" s="2" customFormat="1" ht="12.75" hidden="1" x14ac:dyDescent="0.2">
      <c r="A111" s="247"/>
      <c r="B111" s="250"/>
      <c r="C111" s="274">
        <f t="shared" si="19"/>
        <v>0</v>
      </c>
      <c r="D111" s="276"/>
      <c r="E111" s="293"/>
      <c r="F111" s="59">
        <f t="shared" si="20"/>
        <v>0</v>
      </c>
      <c r="G111" s="59">
        <f t="shared" si="20"/>
        <v>0</v>
      </c>
      <c r="H111" s="56">
        <f t="shared" si="18"/>
        <v>0</v>
      </c>
    </row>
    <row r="112" spans="1:8" s="2" customFormat="1" ht="12.75" hidden="1" x14ac:dyDescent="0.2">
      <c r="A112" s="247"/>
      <c r="B112" s="250"/>
      <c r="C112" s="274">
        <f t="shared" si="19"/>
        <v>0</v>
      </c>
      <c r="D112" s="276"/>
      <c r="E112" s="293"/>
      <c r="F112" s="59">
        <f t="shared" si="20"/>
        <v>0</v>
      </c>
      <c r="G112" s="59">
        <f t="shared" si="20"/>
        <v>0</v>
      </c>
      <c r="H112" s="56">
        <f t="shared" si="18"/>
        <v>0</v>
      </c>
    </row>
    <row r="113" spans="1:8" s="2" customFormat="1" ht="12.75" hidden="1" x14ac:dyDescent="0.2">
      <c r="A113" s="247"/>
      <c r="B113" s="250"/>
      <c r="C113" s="274">
        <f t="shared" si="19"/>
        <v>0</v>
      </c>
      <c r="D113" s="276"/>
      <c r="E113" s="293"/>
      <c r="F113" s="59">
        <f t="shared" si="20"/>
        <v>0</v>
      </c>
      <c r="G113" s="59">
        <f t="shared" si="20"/>
        <v>0</v>
      </c>
      <c r="H113" s="56">
        <f t="shared" si="18"/>
        <v>0</v>
      </c>
    </row>
    <row r="114" spans="1:8" s="2" customFormat="1" ht="12.75" hidden="1" x14ac:dyDescent="0.2">
      <c r="A114" s="247"/>
      <c r="B114" s="250"/>
      <c r="C114" s="274">
        <f t="shared" si="19"/>
        <v>0</v>
      </c>
      <c r="D114" s="276"/>
      <c r="E114" s="293"/>
      <c r="F114" s="59">
        <f t="shared" si="20"/>
        <v>0</v>
      </c>
      <c r="G114" s="59">
        <f t="shared" si="20"/>
        <v>0</v>
      </c>
      <c r="H114" s="56">
        <f t="shared" si="18"/>
        <v>0</v>
      </c>
    </row>
    <row r="115" spans="1:8" s="2" customFormat="1" ht="12.75" hidden="1" x14ac:dyDescent="0.2">
      <c r="A115" s="247"/>
      <c r="B115" s="250"/>
      <c r="C115" s="274">
        <f t="shared" si="19"/>
        <v>0</v>
      </c>
      <c r="D115" s="276"/>
      <c r="E115" s="293"/>
      <c r="F115" s="59">
        <f t="shared" si="20"/>
        <v>0</v>
      </c>
      <c r="G115" s="59">
        <f t="shared" si="20"/>
        <v>0</v>
      </c>
      <c r="H115" s="56">
        <f t="shared" si="18"/>
        <v>0</v>
      </c>
    </row>
    <row r="116" spans="1:8" s="2" customFormat="1" ht="12.75" hidden="1" x14ac:dyDescent="0.2">
      <c r="A116" s="248"/>
      <c r="B116" s="251"/>
      <c r="C116" s="274">
        <f t="shared" si="19"/>
        <v>0</v>
      </c>
      <c r="D116" s="276"/>
      <c r="E116" s="302"/>
      <c r="F116" s="59">
        <f t="shared" si="20"/>
        <v>0</v>
      </c>
      <c r="G116" s="59">
        <f t="shared" si="20"/>
        <v>0</v>
      </c>
      <c r="H116" s="56">
        <f>ROUNDUP((F116*$E$97%)/168*$G$97,2)</f>
        <v>0</v>
      </c>
    </row>
    <row r="117" spans="1:8" s="5" customFormat="1" ht="12.75" x14ac:dyDescent="0.2">
      <c r="A117" s="49" t="s">
        <v>65</v>
      </c>
      <c r="B117" s="277" t="s">
        <v>66</v>
      </c>
      <c r="C117" s="277"/>
      <c r="D117" s="277"/>
      <c r="E117" s="277"/>
      <c r="F117" s="277"/>
      <c r="G117" s="277"/>
      <c r="H117" s="43">
        <f>SUM(H118,H119,H140)</f>
        <v>2.27</v>
      </c>
    </row>
    <row r="118" spans="1:8" s="2" customFormat="1" ht="12.75" x14ac:dyDescent="0.2">
      <c r="A118" s="181" t="s">
        <v>67</v>
      </c>
      <c r="B118" s="304" t="s">
        <v>356</v>
      </c>
      <c r="C118" s="304"/>
      <c r="D118" s="304"/>
      <c r="E118" s="304"/>
      <c r="F118" s="304"/>
      <c r="G118" s="304"/>
      <c r="H118" s="44">
        <f>ROUNDUP((H20+H119)*0.2359,2)</f>
        <v>1.97</v>
      </c>
    </row>
    <row r="119" spans="1:8" s="2" customFormat="1" ht="25.5" x14ac:dyDescent="0.2">
      <c r="A119" s="303" t="s">
        <v>70</v>
      </c>
      <c r="B119" s="304" t="s">
        <v>71</v>
      </c>
      <c r="C119" s="287" t="s">
        <v>349</v>
      </c>
      <c r="D119" s="288"/>
      <c r="E119" s="47" t="s">
        <v>161</v>
      </c>
      <c r="F119" s="190" t="s">
        <v>39</v>
      </c>
      <c r="G119" s="47" t="s">
        <v>157</v>
      </c>
      <c r="H119" s="111">
        <f>SUM(H120:H139)</f>
        <v>0.3</v>
      </c>
    </row>
    <row r="120" spans="1:8" s="2" customFormat="1" ht="12.75" x14ac:dyDescent="0.2">
      <c r="A120" s="303"/>
      <c r="B120" s="304"/>
      <c r="C120" s="274" t="str">
        <f t="shared" ref="C120:C129" si="21">C22</f>
        <v>Lektors (ar SDP)</v>
      </c>
      <c r="D120" s="276"/>
      <c r="E120" s="292">
        <v>4</v>
      </c>
      <c r="F120" s="59">
        <f t="shared" ref="F120:G129" si="22">F22</f>
        <v>1677</v>
      </c>
      <c r="G120" s="143">
        <f t="shared" si="22"/>
        <v>0.75</v>
      </c>
      <c r="H120" s="56">
        <f>ROUNDUP((F120*$E$120%)/168*G120,2)</f>
        <v>0.3</v>
      </c>
    </row>
    <row r="121" spans="1:8" s="2" customFormat="1" ht="12.75" hidden="1" x14ac:dyDescent="0.2">
      <c r="A121" s="303"/>
      <c r="B121" s="304"/>
      <c r="C121" s="274">
        <f t="shared" si="21"/>
        <v>0</v>
      </c>
      <c r="D121" s="276"/>
      <c r="E121" s="293"/>
      <c r="F121" s="59">
        <f t="shared" si="22"/>
        <v>0</v>
      </c>
      <c r="G121" s="73">
        <f t="shared" si="22"/>
        <v>0</v>
      </c>
      <c r="H121" s="56">
        <f t="shared" ref="H121:H139" si="23">ROUNDUP((F121*$E$120%)/168*G121,2)</f>
        <v>0</v>
      </c>
    </row>
    <row r="122" spans="1:8" s="2" customFormat="1" ht="12.75" hidden="1" x14ac:dyDescent="0.2">
      <c r="A122" s="303"/>
      <c r="B122" s="304"/>
      <c r="C122" s="274">
        <f t="shared" si="21"/>
        <v>0</v>
      </c>
      <c r="D122" s="276"/>
      <c r="E122" s="293"/>
      <c r="F122" s="59">
        <f t="shared" si="22"/>
        <v>0</v>
      </c>
      <c r="G122" s="73">
        <f t="shared" si="22"/>
        <v>0</v>
      </c>
      <c r="H122" s="56">
        <f t="shared" si="23"/>
        <v>0</v>
      </c>
    </row>
    <row r="123" spans="1:8" s="2" customFormat="1" ht="12.75" hidden="1" x14ac:dyDescent="0.2">
      <c r="A123" s="303"/>
      <c r="B123" s="304"/>
      <c r="C123" s="274">
        <f t="shared" si="21"/>
        <v>0</v>
      </c>
      <c r="D123" s="276"/>
      <c r="E123" s="293"/>
      <c r="F123" s="59">
        <f t="shared" si="22"/>
        <v>0</v>
      </c>
      <c r="G123" s="73">
        <f t="shared" si="22"/>
        <v>0</v>
      </c>
      <c r="H123" s="56">
        <f t="shared" si="23"/>
        <v>0</v>
      </c>
    </row>
    <row r="124" spans="1:8" s="2" customFormat="1" ht="12.75" hidden="1" x14ac:dyDescent="0.2">
      <c r="A124" s="303"/>
      <c r="B124" s="304"/>
      <c r="C124" s="274">
        <f t="shared" si="21"/>
        <v>0</v>
      </c>
      <c r="D124" s="276"/>
      <c r="E124" s="293"/>
      <c r="F124" s="59">
        <f t="shared" si="22"/>
        <v>0</v>
      </c>
      <c r="G124" s="73">
        <f t="shared" si="22"/>
        <v>0</v>
      </c>
      <c r="H124" s="56">
        <f t="shared" si="23"/>
        <v>0</v>
      </c>
    </row>
    <row r="125" spans="1:8" s="2" customFormat="1" ht="12.75" hidden="1" x14ac:dyDescent="0.2">
      <c r="A125" s="303"/>
      <c r="B125" s="304"/>
      <c r="C125" s="274">
        <f t="shared" si="21"/>
        <v>0</v>
      </c>
      <c r="D125" s="276"/>
      <c r="E125" s="293"/>
      <c r="F125" s="59">
        <f t="shared" si="22"/>
        <v>0</v>
      </c>
      <c r="G125" s="73">
        <f t="shared" si="22"/>
        <v>0</v>
      </c>
      <c r="H125" s="56">
        <f t="shared" si="23"/>
        <v>0</v>
      </c>
    </row>
    <row r="126" spans="1:8" s="2" customFormat="1" ht="12.75" hidden="1" x14ac:dyDescent="0.2">
      <c r="A126" s="303"/>
      <c r="B126" s="304"/>
      <c r="C126" s="274">
        <f t="shared" si="21"/>
        <v>0</v>
      </c>
      <c r="D126" s="276"/>
      <c r="E126" s="293"/>
      <c r="F126" s="59">
        <f t="shared" si="22"/>
        <v>0</v>
      </c>
      <c r="G126" s="73">
        <f t="shared" si="22"/>
        <v>0</v>
      </c>
      <c r="H126" s="56">
        <f t="shared" si="23"/>
        <v>0</v>
      </c>
    </row>
    <row r="127" spans="1:8" s="2" customFormat="1" ht="12.75" hidden="1" x14ac:dyDescent="0.2">
      <c r="A127" s="303"/>
      <c r="B127" s="304"/>
      <c r="C127" s="274">
        <f t="shared" si="21"/>
        <v>0</v>
      </c>
      <c r="D127" s="276"/>
      <c r="E127" s="293"/>
      <c r="F127" s="59">
        <f t="shared" si="22"/>
        <v>0</v>
      </c>
      <c r="G127" s="73">
        <f t="shared" si="22"/>
        <v>0</v>
      </c>
      <c r="H127" s="56">
        <f t="shared" si="23"/>
        <v>0</v>
      </c>
    </row>
    <row r="128" spans="1:8" s="2" customFormat="1" ht="12.75" hidden="1" x14ac:dyDescent="0.2">
      <c r="A128" s="303"/>
      <c r="B128" s="304"/>
      <c r="C128" s="274">
        <f t="shared" si="21"/>
        <v>0</v>
      </c>
      <c r="D128" s="276"/>
      <c r="E128" s="293"/>
      <c r="F128" s="59">
        <f t="shared" si="22"/>
        <v>0</v>
      </c>
      <c r="G128" s="73">
        <f t="shared" si="22"/>
        <v>0</v>
      </c>
      <c r="H128" s="56">
        <f t="shared" si="23"/>
        <v>0</v>
      </c>
    </row>
    <row r="129" spans="1:8" s="2" customFormat="1" ht="12.75" hidden="1" x14ac:dyDescent="0.2">
      <c r="A129" s="303"/>
      <c r="B129" s="304"/>
      <c r="C129" s="274">
        <f t="shared" si="21"/>
        <v>0</v>
      </c>
      <c r="D129" s="276"/>
      <c r="E129" s="293"/>
      <c r="F129" s="59">
        <f t="shared" si="22"/>
        <v>0</v>
      </c>
      <c r="G129" s="73">
        <f t="shared" si="22"/>
        <v>0</v>
      </c>
      <c r="H129" s="56">
        <f t="shared" si="23"/>
        <v>0</v>
      </c>
    </row>
    <row r="130" spans="1:8" s="2" customFormat="1" ht="12.75" hidden="1" x14ac:dyDescent="0.2">
      <c r="A130" s="303"/>
      <c r="B130" s="304"/>
      <c r="C130" s="274">
        <f t="shared" ref="C130:C139" si="24">C33</f>
        <v>0</v>
      </c>
      <c r="D130" s="276"/>
      <c r="E130" s="293"/>
      <c r="F130" s="59">
        <f t="shared" ref="F130:G139" si="25">F33</f>
        <v>0</v>
      </c>
      <c r="G130" s="59">
        <f t="shared" si="25"/>
        <v>0</v>
      </c>
      <c r="H130" s="56">
        <f t="shared" si="23"/>
        <v>0</v>
      </c>
    </row>
    <row r="131" spans="1:8" s="2" customFormat="1" ht="12.75" hidden="1" x14ac:dyDescent="0.2">
      <c r="A131" s="303"/>
      <c r="B131" s="304"/>
      <c r="C131" s="274">
        <f t="shared" si="24"/>
        <v>0</v>
      </c>
      <c r="D131" s="276"/>
      <c r="E131" s="293"/>
      <c r="F131" s="59">
        <f t="shared" si="25"/>
        <v>0</v>
      </c>
      <c r="G131" s="59">
        <f t="shared" si="25"/>
        <v>0</v>
      </c>
      <c r="H131" s="56">
        <f t="shared" si="23"/>
        <v>0</v>
      </c>
    </row>
    <row r="132" spans="1:8" s="2" customFormat="1" ht="12.75" hidden="1" x14ac:dyDescent="0.2">
      <c r="A132" s="303"/>
      <c r="B132" s="304"/>
      <c r="C132" s="274">
        <f t="shared" si="24"/>
        <v>0</v>
      </c>
      <c r="D132" s="276"/>
      <c r="E132" s="293"/>
      <c r="F132" s="59">
        <f t="shared" si="25"/>
        <v>0</v>
      </c>
      <c r="G132" s="59">
        <f t="shared" si="25"/>
        <v>0</v>
      </c>
      <c r="H132" s="56">
        <f t="shared" si="23"/>
        <v>0</v>
      </c>
    </row>
    <row r="133" spans="1:8" s="2" customFormat="1" ht="12.75" hidden="1" x14ac:dyDescent="0.2">
      <c r="A133" s="303"/>
      <c r="B133" s="304"/>
      <c r="C133" s="274">
        <f t="shared" si="24"/>
        <v>0</v>
      </c>
      <c r="D133" s="276"/>
      <c r="E133" s="293"/>
      <c r="F133" s="59">
        <f t="shared" si="25"/>
        <v>0</v>
      </c>
      <c r="G133" s="59">
        <f t="shared" si="25"/>
        <v>0</v>
      </c>
      <c r="H133" s="56">
        <f t="shared" si="23"/>
        <v>0</v>
      </c>
    </row>
    <row r="134" spans="1:8" s="2" customFormat="1" ht="12.75" hidden="1" x14ac:dyDescent="0.2">
      <c r="A134" s="303"/>
      <c r="B134" s="304"/>
      <c r="C134" s="274">
        <f t="shared" si="24"/>
        <v>0</v>
      </c>
      <c r="D134" s="276"/>
      <c r="E134" s="293"/>
      <c r="F134" s="59">
        <f t="shared" si="25"/>
        <v>0</v>
      </c>
      <c r="G134" s="59">
        <f t="shared" si="25"/>
        <v>0</v>
      </c>
      <c r="H134" s="56">
        <f t="shared" si="23"/>
        <v>0</v>
      </c>
    </row>
    <row r="135" spans="1:8" s="2" customFormat="1" ht="12.75" hidden="1" x14ac:dyDescent="0.2">
      <c r="A135" s="303"/>
      <c r="B135" s="304"/>
      <c r="C135" s="274">
        <f t="shared" si="24"/>
        <v>0</v>
      </c>
      <c r="D135" s="276"/>
      <c r="E135" s="293"/>
      <c r="F135" s="59">
        <f t="shared" si="25"/>
        <v>0</v>
      </c>
      <c r="G135" s="59">
        <f t="shared" si="25"/>
        <v>0</v>
      </c>
      <c r="H135" s="56">
        <f t="shared" si="23"/>
        <v>0</v>
      </c>
    </row>
    <row r="136" spans="1:8" s="2" customFormat="1" ht="12.75" hidden="1" x14ac:dyDescent="0.2">
      <c r="A136" s="303"/>
      <c r="B136" s="304"/>
      <c r="C136" s="274">
        <f t="shared" si="24"/>
        <v>0</v>
      </c>
      <c r="D136" s="276"/>
      <c r="E136" s="293"/>
      <c r="F136" s="59">
        <f t="shared" si="25"/>
        <v>0</v>
      </c>
      <c r="G136" s="59">
        <f t="shared" si="25"/>
        <v>0</v>
      </c>
      <c r="H136" s="56">
        <f t="shared" si="23"/>
        <v>0</v>
      </c>
    </row>
    <row r="137" spans="1:8" s="2" customFormat="1" ht="12.75" hidden="1" x14ac:dyDescent="0.2">
      <c r="A137" s="303"/>
      <c r="B137" s="304"/>
      <c r="C137" s="274">
        <f t="shared" si="24"/>
        <v>0</v>
      </c>
      <c r="D137" s="276"/>
      <c r="E137" s="293"/>
      <c r="F137" s="59">
        <f t="shared" si="25"/>
        <v>0</v>
      </c>
      <c r="G137" s="59">
        <f t="shared" si="25"/>
        <v>0</v>
      </c>
      <c r="H137" s="56">
        <f t="shared" si="23"/>
        <v>0</v>
      </c>
    </row>
    <row r="138" spans="1:8" s="2" customFormat="1" ht="12.75" hidden="1" x14ac:dyDescent="0.2">
      <c r="A138" s="303"/>
      <c r="B138" s="304"/>
      <c r="C138" s="274">
        <f t="shared" si="24"/>
        <v>0</v>
      </c>
      <c r="D138" s="276"/>
      <c r="E138" s="293"/>
      <c r="F138" s="59">
        <f t="shared" si="25"/>
        <v>0</v>
      </c>
      <c r="G138" s="59">
        <f t="shared" si="25"/>
        <v>0</v>
      </c>
      <c r="H138" s="56">
        <f t="shared" si="23"/>
        <v>0</v>
      </c>
    </row>
    <row r="139" spans="1:8" s="2" customFormat="1" ht="12.75" hidden="1" x14ac:dyDescent="0.2">
      <c r="A139" s="303"/>
      <c r="B139" s="304"/>
      <c r="C139" s="274">
        <f t="shared" si="24"/>
        <v>0</v>
      </c>
      <c r="D139" s="276"/>
      <c r="E139" s="302"/>
      <c r="F139" s="59">
        <f t="shared" si="25"/>
        <v>0</v>
      </c>
      <c r="G139" s="59">
        <f t="shared" si="25"/>
        <v>0</v>
      </c>
      <c r="H139" s="56">
        <f t="shared" si="23"/>
        <v>0</v>
      </c>
    </row>
    <row r="140" spans="1:8" s="2" customFormat="1" ht="25.5" hidden="1" x14ac:dyDescent="0.2">
      <c r="A140" s="303" t="s">
        <v>82</v>
      </c>
      <c r="B140" s="304" t="s">
        <v>83</v>
      </c>
      <c r="C140" s="287" t="s">
        <v>349</v>
      </c>
      <c r="D140" s="288"/>
      <c r="E140" s="47" t="s">
        <v>161</v>
      </c>
      <c r="F140" s="190" t="s">
        <v>39</v>
      </c>
      <c r="G140" s="47" t="s">
        <v>157</v>
      </c>
      <c r="H140" s="111">
        <f>SUM(H141:H160)</f>
        <v>0</v>
      </c>
    </row>
    <row r="141" spans="1:8" s="2" customFormat="1" ht="12.75" hidden="1" x14ac:dyDescent="0.2">
      <c r="A141" s="303"/>
      <c r="B141" s="304"/>
      <c r="C141" s="274" t="str">
        <f t="shared" ref="C141:C150" si="26">C22</f>
        <v>Lektors (ar SDP)</v>
      </c>
      <c r="D141" s="276"/>
      <c r="E141" s="292">
        <v>1</v>
      </c>
      <c r="F141" s="59">
        <f t="shared" ref="F141:G150" si="27">F22</f>
        <v>1677</v>
      </c>
      <c r="G141" s="143"/>
      <c r="H141" s="56">
        <f>ROUNDUP((F141*$E$141%)/168*G141,2)</f>
        <v>0</v>
      </c>
    </row>
    <row r="142" spans="1:8" s="2" customFormat="1" ht="12.75" hidden="1" x14ac:dyDescent="0.2">
      <c r="A142" s="303"/>
      <c r="B142" s="304"/>
      <c r="C142" s="274">
        <f t="shared" si="26"/>
        <v>0</v>
      </c>
      <c r="D142" s="276"/>
      <c r="E142" s="293"/>
      <c r="F142" s="59">
        <f t="shared" si="27"/>
        <v>0</v>
      </c>
      <c r="G142" s="73">
        <f t="shared" si="27"/>
        <v>0</v>
      </c>
      <c r="H142" s="56">
        <f t="shared" ref="H142:H160" si="28">ROUNDUP((F142*$E$141%)/168*G142,2)</f>
        <v>0</v>
      </c>
    </row>
    <row r="143" spans="1:8" s="2" customFormat="1" ht="12.75" hidden="1" x14ac:dyDescent="0.2">
      <c r="A143" s="303"/>
      <c r="B143" s="304"/>
      <c r="C143" s="274">
        <f t="shared" si="26"/>
        <v>0</v>
      </c>
      <c r="D143" s="276"/>
      <c r="E143" s="293"/>
      <c r="F143" s="59">
        <f t="shared" si="27"/>
        <v>0</v>
      </c>
      <c r="G143" s="73">
        <f t="shared" si="27"/>
        <v>0</v>
      </c>
      <c r="H143" s="56">
        <f t="shared" si="28"/>
        <v>0</v>
      </c>
    </row>
    <row r="144" spans="1:8" s="2" customFormat="1" ht="12.75" hidden="1" x14ac:dyDescent="0.2">
      <c r="A144" s="303"/>
      <c r="B144" s="304"/>
      <c r="C144" s="274">
        <f t="shared" si="26"/>
        <v>0</v>
      </c>
      <c r="D144" s="276"/>
      <c r="E144" s="293"/>
      <c r="F144" s="59">
        <f t="shared" si="27"/>
        <v>0</v>
      </c>
      <c r="G144" s="73">
        <f t="shared" si="27"/>
        <v>0</v>
      </c>
      <c r="H144" s="56">
        <f t="shared" si="28"/>
        <v>0</v>
      </c>
    </row>
    <row r="145" spans="1:8" s="2" customFormat="1" ht="12.75" hidden="1" x14ac:dyDescent="0.2">
      <c r="A145" s="303"/>
      <c r="B145" s="304"/>
      <c r="C145" s="274">
        <f t="shared" si="26"/>
        <v>0</v>
      </c>
      <c r="D145" s="276"/>
      <c r="E145" s="293"/>
      <c r="F145" s="59">
        <f t="shared" si="27"/>
        <v>0</v>
      </c>
      <c r="G145" s="73">
        <f t="shared" si="27"/>
        <v>0</v>
      </c>
      <c r="H145" s="56">
        <f t="shared" si="28"/>
        <v>0</v>
      </c>
    </row>
    <row r="146" spans="1:8" s="2" customFormat="1" ht="12.75" hidden="1" x14ac:dyDescent="0.2">
      <c r="A146" s="303"/>
      <c r="B146" s="304"/>
      <c r="C146" s="274">
        <f t="shared" si="26"/>
        <v>0</v>
      </c>
      <c r="D146" s="276"/>
      <c r="E146" s="293"/>
      <c r="F146" s="59">
        <f t="shared" si="27"/>
        <v>0</v>
      </c>
      <c r="G146" s="73">
        <f t="shared" si="27"/>
        <v>0</v>
      </c>
      <c r="H146" s="56">
        <f t="shared" si="28"/>
        <v>0</v>
      </c>
    </row>
    <row r="147" spans="1:8" s="2" customFormat="1" ht="12.75" hidden="1" x14ac:dyDescent="0.2">
      <c r="A147" s="303"/>
      <c r="B147" s="304"/>
      <c r="C147" s="274">
        <f t="shared" si="26"/>
        <v>0</v>
      </c>
      <c r="D147" s="276"/>
      <c r="E147" s="293"/>
      <c r="F147" s="59">
        <f t="shared" si="27"/>
        <v>0</v>
      </c>
      <c r="G147" s="73">
        <f t="shared" si="27"/>
        <v>0</v>
      </c>
      <c r="H147" s="56">
        <f t="shared" si="28"/>
        <v>0</v>
      </c>
    </row>
    <row r="148" spans="1:8" s="2" customFormat="1" ht="12.75" hidden="1" x14ac:dyDescent="0.2">
      <c r="A148" s="303"/>
      <c r="B148" s="304"/>
      <c r="C148" s="274">
        <f t="shared" si="26"/>
        <v>0</v>
      </c>
      <c r="D148" s="276"/>
      <c r="E148" s="293"/>
      <c r="F148" s="59">
        <f t="shared" si="27"/>
        <v>0</v>
      </c>
      <c r="G148" s="73">
        <f t="shared" si="27"/>
        <v>0</v>
      </c>
      <c r="H148" s="56">
        <f t="shared" si="28"/>
        <v>0</v>
      </c>
    </row>
    <row r="149" spans="1:8" s="2" customFormat="1" ht="12.75" hidden="1" x14ac:dyDescent="0.2">
      <c r="A149" s="303"/>
      <c r="B149" s="304"/>
      <c r="C149" s="274">
        <f t="shared" si="26"/>
        <v>0</v>
      </c>
      <c r="D149" s="276"/>
      <c r="E149" s="293"/>
      <c r="F149" s="59">
        <f t="shared" si="27"/>
        <v>0</v>
      </c>
      <c r="G149" s="73">
        <f t="shared" si="27"/>
        <v>0</v>
      </c>
      <c r="H149" s="56">
        <f t="shared" si="28"/>
        <v>0</v>
      </c>
    </row>
    <row r="150" spans="1:8" s="2" customFormat="1" ht="12.75" hidden="1" x14ac:dyDescent="0.2">
      <c r="A150" s="303"/>
      <c r="B150" s="304"/>
      <c r="C150" s="274">
        <f t="shared" si="26"/>
        <v>0</v>
      </c>
      <c r="D150" s="276"/>
      <c r="E150" s="293"/>
      <c r="F150" s="59">
        <f t="shared" si="27"/>
        <v>0</v>
      </c>
      <c r="G150" s="73">
        <f t="shared" si="27"/>
        <v>0</v>
      </c>
      <c r="H150" s="56">
        <f t="shared" si="28"/>
        <v>0</v>
      </c>
    </row>
    <row r="151" spans="1:8" s="2" customFormat="1" ht="12.75" hidden="1" x14ac:dyDescent="0.2">
      <c r="A151" s="303"/>
      <c r="B151" s="304"/>
      <c r="C151" s="274">
        <f t="shared" ref="C151:C160" si="29">C33</f>
        <v>0</v>
      </c>
      <c r="D151" s="276"/>
      <c r="E151" s="293"/>
      <c r="F151" s="59">
        <f t="shared" ref="F151:G160" si="30">F33</f>
        <v>0</v>
      </c>
      <c r="G151" s="59">
        <f t="shared" si="30"/>
        <v>0</v>
      </c>
      <c r="H151" s="56">
        <f t="shared" si="28"/>
        <v>0</v>
      </c>
    </row>
    <row r="152" spans="1:8" s="2" customFormat="1" ht="12.75" hidden="1" x14ac:dyDescent="0.2">
      <c r="A152" s="303"/>
      <c r="B152" s="304"/>
      <c r="C152" s="274">
        <f t="shared" si="29"/>
        <v>0</v>
      </c>
      <c r="D152" s="276"/>
      <c r="E152" s="293"/>
      <c r="F152" s="59">
        <f t="shared" si="30"/>
        <v>0</v>
      </c>
      <c r="G152" s="59">
        <f t="shared" si="30"/>
        <v>0</v>
      </c>
      <c r="H152" s="56">
        <f t="shared" si="28"/>
        <v>0</v>
      </c>
    </row>
    <row r="153" spans="1:8" s="2" customFormat="1" ht="12.75" hidden="1" x14ac:dyDescent="0.2">
      <c r="A153" s="303"/>
      <c r="B153" s="304"/>
      <c r="C153" s="274">
        <f t="shared" si="29"/>
        <v>0</v>
      </c>
      <c r="D153" s="276"/>
      <c r="E153" s="293"/>
      <c r="F153" s="59">
        <f t="shared" si="30"/>
        <v>0</v>
      </c>
      <c r="G153" s="59">
        <f t="shared" si="30"/>
        <v>0</v>
      </c>
      <c r="H153" s="56">
        <f t="shared" si="28"/>
        <v>0</v>
      </c>
    </row>
    <row r="154" spans="1:8" s="2" customFormat="1" ht="12.75" hidden="1" x14ac:dyDescent="0.2">
      <c r="A154" s="303"/>
      <c r="B154" s="304"/>
      <c r="C154" s="274">
        <f t="shared" si="29"/>
        <v>0</v>
      </c>
      <c r="D154" s="276"/>
      <c r="E154" s="293"/>
      <c r="F154" s="59">
        <f t="shared" si="30"/>
        <v>0</v>
      </c>
      <c r="G154" s="59">
        <f t="shared" si="30"/>
        <v>0</v>
      </c>
      <c r="H154" s="56">
        <f t="shared" si="28"/>
        <v>0</v>
      </c>
    </row>
    <row r="155" spans="1:8" s="2" customFormat="1" ht="12.75" hidden="1" x14ac:dyDescent="0.2">
      <c r="A155" s="303"/>
      <c r="B155" s="304"/>
      <c r="C155" s="274">
        <f t="shared" si="29"/>
        <v>0</v>
      </c>
      <c r="D155" s="276"/>
      <c r="E155" s="293"/>
      <c r="F155" s="59">
        <f t="shared" si="30"/>
        <v>0</v>
      </c>
      <c r="G155" s="59">
        <f t="shared" si="30"/>
        <v>0</v>
      </c>
      <c r="H155" s="56">
        <f t="shared" si="28"/>
        <v>0</v>
      </c>
    </row>
    <row r="156" spans="1:8" s="2" customFormat="1" ht="12.75" hidden="1" x14ac:dyDescent="0.2">
      <c r="A156" s="303"/>
      <c r="B156" s="304"/>
      <c r="C156" s="274">
        <f t="shared" si="29"/>
        <v>0</v>
      </c>
      <c r="D156" s="276"/>
      <c r="E156" s="293"/>
      <c r="F156" s="59">
        <f t="shared" si="30"/>
        <v>0</v>
      </c>
      <c r="G156" s="59">
        <f t="shared" si="30"/>
        <v>0</v>
      </c>
      <c r="H156" s="56">
        <f t="shared" si="28"/>
        <v>0</v>
      </c>
    </row>
    <row r="157" spans="1:8" s="2" customFormat="1" ht="12.75" hidden="1" x14ac:dyDescent="0.2">
      <c r="A157" s="303"/>
      <c r="B157" s="304"/>
      <c r="C157" s="274">
        <f t="shared" si="29"/>
        <v>0</v>
      </c>
      <c r="D157" s="276"/>
      <c r="E157" s="293"/>
      <c r="F157" s="59">
        <f t="shared" si="30"/>
        <v>0</v>
      </c>
      <c r="G157" s="59">
        <f t="shared" si="30"/>
        <v>0</v>
      </c>
      <c r="H157" s="56">
        <f t="shared" si="28"/>
        <v>0</v>
      </c>
    </row>
    <row r="158" spans="1:8" s="2" customFormat="1" ht="12.75" hidden="1" x14ac:dyDescent="0.2">
      <c r="A158" s="303"/>
      <c r="B158" s="304"/>
      <c r="C158" s="274">
        <f t="shared" si="29"/>
        <v>0</v>
      </c>
      <c r="D158" s="276"/>
      <c r="E158" s="293"/>
      <c r="F158" s="59">
        <f t="shared" si="30"/>
        <v>0</v>
      </c>
      <c r="G158" s="59">
        <f t="shared" si="30"/>
        <v>0</v>
      </c>
      <c r="H158" s="56">
        <f t="shared" si="28"/>
        <v>0</v>
      </c>
    </row>
    <row r="159" spans="1:8" s="2" customFormat="1" ht="12.75" hidden="1" x14ac:dyDescent="0.2">
      <c r="A159" s="303"/>
      <c r="B159" s="304"/>
      <c r="C159" s="274">
        <f t="shared" si="29"/>
        <v>0</v>
      </c>
      <c r="D159" s="276"/>
      <c r="E159" s="293"/>
      <c r="F159" s="59">
        <f t="shared" si="30"/>
        <v>0</v>
      </c>
      <c r="G159" s="59">
        <f t="shared" si="30"/>
        <v>0</v>
      </c>
      <c r="H159" s="56">
        <f t="shared" si="28"/>
        <v>0</v>
      </c>
    </row>
    <row r="160" spans="1:8" s="2" customFormat="1" ht="12.75" hidden="1" x14ac:dyDescent="0.2">
      <c r="A160" s="303"/>
      <c r="B160" s="304"/>
      <c r="C160" s="274">
        <f t="shared" si="29"/>
        <v>0</v>
      </c>
      <c r="D160" s="276"/>
      <c r="E160" s="302"/>
      <c r="F160" s="59">
        <f t="shared" si="30"/>
        <v>0</v>
      </c>
      <c r="G160" s="59">
        <f t="shared" si="30"/>
        <v>0</v>
      </c>
      <c r="H160" s="56">
        <f t="shared" si="28"/>
        <v>0</v>
      </c>
    </row>
    <row r="161" spans="1:8" s="5" customFormat="1" ht="12.75" hidden="1" x14ac:dyDescent="0.2">
      <c r="A161" s="42" t="s">
        <v>84</v>
      </c>
      <c r="B161" s="277" t="s">
        <v>17</v>
      </c>
      <c r="C161" s="277"/>
      <c r="D161" s="277"/>
      <c r="E161" s="277"/>
      <c r="F161" s="277"/>
      <c r="G161" s="277"/>
      <c r="H161" s="43">
        <f>H185+H208</f>
        <v>0</v>
      </c>
    </row>
    <row r="162" spans="1:8" s="5" customFormat="1" ht="12.75" hidden="1" x14ac:dyDescent="0.2">
      <c r="A162" s="42">
        <v>2100</v>
      </c>
      <c r="B162" s="277" t="s">
        <v>204</v>
      </c>
      <c r="C162" s="277"/>
      <c r="D162" s="277"/>
      <c r="E162" s="277"/>
      <c r="F162" s="277"/>
      <c r="G162" s="277"/>
      <c r="H162" s="43">
        <f>H163+H174</f>
        <v>0</v>
      </c>
    </row>
    <row r="163" spans="1:8" s="5" customFormat="1" ht="25.5" hidden="1" x14ac:dyDescent="0.2">
      <c r="A163" s="260"/>
      <c r="B163" s="263"/>
      <c r="C163" s="266"/>
      <c r="D163" s="267"/>
      <c r="E163" s="268"/>
      <c r="F163" s="51" t="s">
        <v>167</v>
      </c>
      <c r="G163" s="47" t="s">
        <v>157</v>
      </c>
      <c r="H163" s="111">
        <f>SUM(H164:H173)</f>
        <v>0</v>
      </c>
    </row>
    <row r="164" spans="1:8" s="5" customFormat="1" ht="12.75" hidden="1" x14ac:dyDescent="0.2">
      <c r="A164" s="261"/>
      <c r="B164" s="264"/>
      <c r="C164" s="255"/>
      <c r="D164" s="256"/>
      <c r="E164" s="257"/>
      <c r="F164" s="74"/>
      <c r="G164" s="74"/>
      <c r="H164" s="75"/>
    </row>
    <row r="165" spans="1:8" s="5" customFormat="1" ht="12.75" hidden="1" x14ac:dyDescent="0.2">
      <c r="A165" s="261"/>
      <c r="B165" s="264"/>
      <c r="C165" s="252"/>
      <c r="D165" s="253"/>
      <c r="E165" s="254"/>
      <c r="F165" s="76"/>
      <c r="G165" s="76"/>
      <c r="H165" s="77"/>
    </row>
    <row r="166" spans="1:8" s="5" customFormat="1" ht="12.75" hidden="1" x14ac:dyDescent="0.2">
      <c r="A166" s="261"/>
      <c r="B166" s="264"/>
      <c r="C166" s="252"/>
      <c r="D166" s="253"/>
      <c r="E166" s="254"/>
      <c r="F166" s="76"/>
      <c r="G166" s="76"/>
      <c r="H166" s="77"/>
    </row>
    <row r="167" spans="1:8" s="5" customFormat="1" ht="12.75" hidden="1" x14ac:dyDescent="0.2">
      <c r="A167" s="261"/>
      <c r="B167" s="264"/>
      <c r="C167" s="252"/>
      <c r="D167" s="253"/>
      <c r="E167" s="254"/>
      <c r="F167" s="76"/>
      <c r="G167" s="76"/>
      <c r="H167" s="77"/>
    </row>
    <row r="168" spans="1:8" s="5" customFormat="1" ht="12.75" hidden="1" x14ac:dyDescent="0.2">
      <c r="A168" s="261"/>
      <c r="B168" s="264"/>
      <c r="C168" s="252"/>
      <c r="D168" s="253"/>
      <c r="E168" s="254"/>
      <c r="F168" s="76"/>
      <c r="G168" s="76"/>
      <c r="H168" s="77"/>
    </row>
    <row r="169" spans="1:8" s="5" customFormat="1" ht="12.75" hidden="1" x14ac:dyDescent="0.2">
      <c r="A169" s="261"/>
      <c r="B169" s="264"/>
      <c r="C169" s="252"/>
      <c r="D169" s="253"/>
      <c r="E169" s="254"/>
      <c r="F169" s="76"/>
      <c r="G169" s="76"/>
      <c r="H169" s="77"/>
    </row>
    <row r="170" spans="1:8" s="5" customFormat="1" ht="12.75" hidden="1" x14ac:dyDescent="0.2">
      <c r="A170" s="261"/>
      <c r="B170" s="264"/>
      <c r="C170" s="252"/>
      <c r="D170" s="253"/>
      <c r="E170" s="254"/>
      <c r="F170" s="76"/>
      <c r="G170" s="76"/>
      <c r="H170" s="77"/>
    </row>
    <row r="171" spans="1:8" s="5" customFormat="1" ht="12.75" hidden="1" x14ac:dyDescent="0.2">
      <c r="A171" s="261"/>
      <c r="B171" s="264"/>
      <c r="C171" s="252"/>
      <c r="D171" s="253"/>
      <c r="E171" s="254"/>
      <c r="F171" s="76"/>
      <c r="G171" s="76"/>
      <c r="H171" s="77"/>
    </row>
    <row r="172" spans="1:8" s="5" customFormat="1" ht="12.75" hidden="1" x14ac:dyDescent="0.2">
      <c r="A172" s="261"/>
      <c r="B172" s="264"/>
      <c r="C172" s="252"/>
      <c r="D172" s="253"/>
      <c r="E172" s="254"/>
      <c r="F172" s="76"/>
      <c r="G172" s="76"/>
      <c r="H172" s="77"/>
    </row>
    <row r="173" spans="1:8" s="5" customFormat="1" ht="12.75" hidden="1" x14ac:dyDescent="0.2">
      <c r="A173" s="262"/>
      <c r="B173" s="265"/>
      <c r="C173" s="269"/>
      <c r="D173" s="270"/>
      <c r="E173" s="271"/>
      <c r="F173" s="78"/>
      <c r="G173" s="78"/>
      <c r="H173" s="79">
        <f>ROUNDUP(F173/168*G173,2)</f>
        <v>0</v>
      </c>
    </row>
    <row r="174" spans="1:8" s="5" customFormat="1" ht="25.5" hidden="1" x14ac:dyDescent="0.2">
      <c r="A174" s="260"/>
      <c r="B174" s="263"/>
      <c r="C174" s="266"/>
      <c r="D174" s="267"/>
      <c r="E174" s="268"/>
      <c r="F174" s="51" t="s">
        <v>167</v>
      </c>
      <c r="G174" s="47" t="s">
        <v>157</v>
      </c>
      <c r="H174" s="111">
        <f>SUM(H175:H184)</f>
        <v>0</v>
      </c>
    </row>
    <row r="175" spans="1:8" s="5" customFormat="1" ht="12.75" hidden="1" x14ac:dyDescent="0.2">
      <c r="A175" s="261"/>
      <c r="B175" s="264"/>
      <c r="C175" s="255"/>
      <c r="D175" s="256"/>
      <c r="E175" s="257"/>
      <c r="F175" s="74"/>
      <c r="G175" s="74"/>
      <c r="H175" s="75"/>
    </row>
    <row r="176" spans="1:8" s="5" customFormat="1" ht="12.75" hidden="1" x14ac:dyDescent="0.2">
      <c r="A176" s="261"/>
      <c r="B176" s="264"/>
      <c r="C176" s="252"/>
      <c r="D176" s="253"/>
      <c r="E176" s="254"/>
      <c r="F176" s="76"/>
      <c r="G176" s="76"/>
      <c r="H176" s="77"/>
    </row>
    <row r="177" spans="1:8" s="5" customFormat="1" ht="12.75" hidden="1" x14ac:dyDescent="0.2">
      <c r="A177" s="261"/>
      <c r="B177" s="264"/>
      <c r="C177" s="252"/>
      <c r="D177" s="253"/>
      <c r="E177" s="254"/>
      <c r="F177" s="76"/>
      <c r="G177" s="76"/>
      <c r="H177" s="77"/>
    </row>
    <row r="178" spans="1:8" s="5" customFormat="1" ht="12.75" hidden="1" x14ac:dyDescent="0.2">
      <c r="A178" s="261"/>
      <c r="B178" s="264"/>
      <c r="C178" s="252"/>
      <c r="D178" s="253"/>
      <c r="E178" s="254"/>
      <c r="F178" s="76"/>
      <c r="G178" s="76"/>
      <c r="H178" s="77"/>
    </row>
    <row r="179" spans="1:8" s="5" customFormat="1" ht="12.75" hidden="1" x14ac:dyDescent="0.2">
      <c r="A179" s="261"/>
      <c r="B179" s="264"/>
      <c r="C179" s="252"/>
      <c r="D179" s="253"/>
      <c r="E179" s="254"/>
      <c r="F179" s="76"/>
      <c r="G179" s="76"/>
      <c r="H179" s="77"/>
    </row>
    <row r="180" spans="1:8" s="5" customFormat="1" ht="12.75" hidden="1" x14ac:dyDescent="0.2">
      <c r="A180" s="261"/>
      <c r="B180" s="264"/>
      <c r="C180" s="252"/>
      <c r="D180" s="253"/>
      <c r="E180" s="254"/>
      <c r="F180" s="76"/>
      <c r="G180" s="76"/>
      <c r="H180" s="77"/>
    </row>
    <row r="181" spans="1:8" s="5" customFormat="1" ht="12.75" hidden="1" x14ac:dyDescent="0.2">
      <c r="A181" s="261"/>
      <c r="B181" s="264"/>
      <c r="C181" s="252"/>
      <c r="D181" s="253"/>
      <c r="E181" s="254"/>
      <c r="F181" s="76"/>
      <c r="G181" s="76"/>
      <c r="H181" s="77"/>
    </row>
    <row r="182" spans="1:8" s="5" customFormat="1" ht="12.75" hidden="1" x14ac:dyDescent="0.2">
      <c r="A182" s="261"/>
      <c r="B182" s="264"/>
      <c r="C182" s="252"/>
      <c r="D182" s="253"/>
      <c r="E182" s="254"/>
      <c r="F182" s="76"/>
      <c r="G182" s="76"/>
      <c r="H182" s="77"/>
    </row>
    <row r="183" spans="1:8" s="5" customFormat="1" ht="12.75" hidden="1" x14ac:dyDescent="0.2">
      <c r="A183" s="261"/>
      <c r="B183" s="264"/>
      <c r="C183" s="252"/>
      <c r="D183" s="253"/>
      <c r="E183" s="254"/>
      <c r="F183" s="76"/>
      <c r="G183" s="76"/>
      <c r="H183" s="77"/>
    </row>
    <row r="184" spans="1:8" s="5" customFormat="1" ht="12.75" hidden="1" x14ac:dyDescent="0.2">
      <c r="A184" s="262"/>
      <c r="B184" s="265"/>
      <c r="C184" s="269"/>
      <c r="D184" s="270"/>
      <c r="E184" s="271"/>
      <c r="F184" s="78"/>
      <c r="G184" s="78"/>
      <c r="H184" s="79">
        <f>ROUNDUP(F184/168*G184,2)</f>
        <v>0</v>
      </c>
    </row>
    <row r="185" spans="1:8" s="5" customFormat="1" ht="12.75" hidden="1" x14ac:dyDescent="0.2">
      <c r="A185" s="42" t="s">
        <v>85</v>
      </c>
      <c r="B185" s="277" t="s">
        <v>86</v>
      </c>
      <c r="C185" s="277"/>
      <c r="D185" s="277"/>
      <c r="E185" s="277"/>
      <c r="F185" s="277"/>
      <c r="G185" s="277"/>
      <c r="H185" s="43">
        <f>H186+H197</f>
        <v>0</v>
      </c>
    </row>
    <row r="186" spans="1:8" s="2" customFormat="1" ht="25.5" hidden="1" x14ac:dyDescent="0.2">
      <c r="A186" s="260"/>
      <c r="B186" s="263"/>
      <c r="C186" s="266"/>
      <c r="D186" s="267"/>
      <c r="E186" s="268"/>
      <c r="F186" s="51" t="s">
        <v>167</v>
      </c>
      <c r="G186" s="47" t="s">
        <v>157</v>
      </c>
      <c r="H186" s="111">
        <f>SUM(H187:H196)</f>
        <v>0</v>
      </c>
    </row>
    <row r="187" spans="1:8" s="2" customFormat="1" ht="12.75" hidden="1" x14ac:dyDescent="0.2">
      <c r="A187" s="261"/>
      <c r="B187" s="264"/>
      <c r="C187" s="255"/>
      <c r="D187" s="256"/>
      <c r="E187" s="257"/>
      <c r="F187" s="74"/>
      <c r="G187" s="74"/>
      <c r="H187" s="75"/>
    </row>
    <row r="188" spans="1:8" s="2" customFormat="1" ht="12.75" hidden="1" x14ac:dyDescent="0.2">
      <c r="A188" s="261"/>
      <c r="B188" s="264"/>
      <c r="C188" s="252"/>
      <c r="D188" s="253"/>
      <c r="E188" s="254"/>
      <c r="F188" s="76"/>
      <c r="G188" s="76"/>
      <c r="H188" s="77"/>
    </row>
    <row r="189" spans="1:8" s="2" customFormat="1" ht="12.75" hidden="1" x14ac:dyDescent="0.2">
      <c r="A189" s="261"/>
      <c r="B189" s="264"/>
      <c r="C189" s="252"/>
      <c r="D189" s="253"/>
      <c r="E189" s="254"/>
      <c r="F189" s="76"/>
      <c r="G189" s="76"/>
      <c r="H189" s="77"/>
    </row>
    <row r="190" spans="1:8" s="2" customFormat="1" ht="12.75" hidden="1" x14ac:dyDescent="0.2">
      <c r="A190" s="261"/>
      <c r="B190" s="264"/>
      <c r="C190" s="252"/>
      <c r="D190" s="253"/>
      <c r="E190" s="254"/>
      <c r="F190" s="76"/>
      <c r="G190" s="76"/>
      <c r="H190" s="77"/>
    </row>
    <row r="191" spans="1:8" s="2" customFormat="1" ht="12.75" hidden="1" x14ac:dyDescent="0.2">
      <c r="A191" s="261"/>
      <c r="B191" s="264"/>
      <c r="C191" s="252"/>
      <c r="D191" s="253"/>
      <c r="E191" s="254"/>
      <c r="F191" s="76"/>
      <c r="G191" s="76"/>
      <c r="H191" s="77"/>
    </row>
    <row r="192" spans="1:8" s="2" customFormat="1" ht="12.75" hidden="1" x14ac:dyDescent="0.2">
      <c r="A192" s="261"/>
      <c r="B192" s="264"/>
      <c r="C192" s="252"/>
      <c r="D192" s="253"/>
      <c r="E192" s="254"/>
      <c r="F192" s="76"/>
      <c r="G192" s="76"/>
      <c r="H192" s="77"/>
    </row>
    <row r="193" spans="1:8" s="2" customFormat="1" ht="12.75" hidden="1" x14ac:dyDescent="0.2">
      <c r="A193" s="261"/>
      <c r="B193" s="264"/>
      <c r="C193" s="252"/>
      <c r="D193" s="253"/>
      <c r="E193" s="254"/>
      <c r="F193" s="76"/>
      <c r="G193" s="76"/>
      <c r="H193" s="77"/>
    </row>
    <row r="194" spans="1:8" s="2" customFormat="1" ht="12.75" hidden="1" x14ac:dyDescent="0.2">
      <c r="A194" s="261"/>
      <c r="B194" s="264"/>
      <c r="C194" s="252"/>
      <c r="D194" s="253"/>
      <c r="E194" s="254"/>
      <c r="F194" s="76"/>
      <c r="G194" s="76"/>
      <c r="H194" s="77"/>
    </row>
    <row r="195" spans="1:8" s="2" customFormat="1" ht="12.75" hidden="1" x14ac:dyDescent="0.2">
      <c r="A195" s="261"/>
      <c r="B195" s="264"/>
      <c r="C195" s="252"/>
      <c r="D195" s="253"/>
      <c r="E195" s="254"/>
      <c r="F195" s="76"/>
      <c r="G195" s="76"/>
      <c r="H195" s="77"/>
    </row>
    <row r="196" spans="1:8" s="2" customFormat="1" ht="12.75" hidden="1" x14ac:dyDescent="0.2">
      <c r="A196" s="262"/>
      <c r="B196" s="265"/>
      <c r="C196" s="269"/>
      <c r="D196" s="270"/>
      <c r="E196" s="271"/>
      <c r="F196" s="78"/>
      <c r="G196" s="78"/>
      <c r="H196" s="79">
        <f>ROUNDUP(F196/168*G196,2)</f>
        <v>0</v>
      </c>
    </row>
    <row r="197" spans="1:8" s="2" customFormat="1" ht="25.5" hidden="1" x14ac:dyDescent="0.2">
      <c r="A197" s="260"/>
      <c r="B197" s="263"/>
      <c r="C197" s="266"/>
      <c r="D197" s="267"/>
      <c r="E197" s="268"/>
      <c r="F197" s="51" t="s">
        <v>167</v>
      </c>
      <c r="G197" s="47" t="s">
        <v>157</v>
      </c>
      <c r="H197" s="111">
        <f>SUM(H198:H207)</f>
        <v>0</v>
      </c>
    </row>
    <row r="198" spans="1:8" s="2" customFormat="1" ht="12.75" hidden="1" x14ac:dyDescent="0.2">
      <c r="A198" s="261"/>
      <c r="B198" s="264"/>
      <c r="C198" s="255"/>
      <c r="D198" s="256"/>
      <c r="E198" s="257"/>
      <c r="F198" s="74"/>
      <c r="G198" s="74"/>
      <c r="H198" s="75"/>
    </row>
    <row r="199" spans="1:8" s="2" customFormat="1" ht="12.75" hidden="1" x14ac:dyDescent="0.2">
      <c r="A199" s="261"/>
      <c r="B199" s="264"/>
      <c r="C199" s="252"/>
      <c r="D199" s="253"/>
      <c r="E199" s="254"/>
      <c r="F199" s="76"/>
      <c r="G199" s="76"/>
      <c r="H199" s="77"/>
    </row>
    <row r="200" spans="1:8" s="2" customFormat="1" ht="12.75" hidden="1" x14ac:dyDescent="0.2">
      <c r="A200" s="261"/>
      <c r="B200" s="264"/>
      <c r="C200" s="252"/>
      <c r="D200" s="253"/>
      <c r="E200" s="254"/>
      <c r="F200" s="76"/>
      <c r="G200" s="76"/>
      <c r="H200" s="77"/>
    </row>
    <row r="201" spans="1:8" s="2" customFormat="1" ht="12.75" hidden="1" x14ac:dyDescent="0.2">
      <c r="A201" s="261"/>
      <c r="B201" s="264"/>
      <c r="C201" s="252"/>
      <c r="D201" s="253"/>
      <c r="E201" s="254"/>
      <c r="F201" s="76"/>
      <c r="G201" s="76"/>
      <c r="H201" s="77"/>
    </row>
    <row r="202" spans="1:8" s="2" customFormat="1" ht="12.75" hidden="1" x14ac:dyDescent="0.2">
      <c r="A202" s="261"/>
      <c r="B202" s="264"/>
      <c r="C202" s="252"/>
      <c r="D202" s="253"/>
      <c r="E202" s="254"/>
      <c r="F202" s="76"/>
      <c r="G202" s="76"/>
      <c r="H202" s="77"/>
    </row>
    <row r="203" spans="1:8" s="2" customFormat="1" ht="12.75" hidden="1" x14ac:dyDescent="0.2">
      <c r="A203" s="261"/>
      <c r="B203" s="264"/>
      <c r="C203" s="252"/>
      <c r="D203" s="253"/>
      <c r="E203" s="254"/>
      <c r="F203" s="76"/>
      <c r="G203" s="76"/>
      <c r="H203" s="77"/>
    </row>
    <row r="204" spans="1:8" s="2" customFormat="1" ht="12.75" hidden="1" x14ac:dyDescent="0.2">
      <c r="A204" s="261"/>
      <c r="B204" s="264"/>
      <c r="C204" s="252"/>
      <c r="D204" s="253"/>
      <c r="E204" s="254"/>
      <c r="F204" s="76"/>
      <c r="G204" s="76"/>
      <c r="H204" s="77"/>
    </row>
    <row r="205" spans="1:8" s="2" customFormat="1" ht="12.75" hidden="1" x14ac:dyDescent="0.2">
      <c r="A205" s="261"/>
      <c r="B205" s="264"/>
      <c r="C205" s="252"/>
      <c r="D205" s="253"/>
      <c r="E205" s="254"/>
      <c r="F205" s="76"/>
      <c r="G205" s="76"/>
      <c r="H205" s="77"/>
    </row>
    <row r="206" spans="1:8" s="2" customFormat="1" ht="12.75" hidden="1" x14ac:dyDescent="0.2">
      <c r="A206" s="261"/>
      <c r="B206" s="264"/>
      <c r="C206" s="252"/>
      <c r="D206" s="253"/>
      <c r="E206" s="254"/>
      <c r="F206" s="76"/>
      <c r="G206" s="76"/>
      <c r="H206" s="77"/>
    </row>
    <row r="207" spans="1:8" s="2" customFormat="1" ht="12.75" hidden="1" x14ac:dyDescent="0.2">
      <c r="A207" s="262"/>
      <c r="B207" s="265"/>
      <c r="C207" s="269"/>
      <c r="D207" s="270"/>
      <c r="E207" s="271"/>
      <c r="F207" s="78"/>
      <c r="G207" s="78"/>
      <c r="H207" s="79">
        <f>ROUNDUP(F207/168*G207,2)</f>
        <v>0</v>
      </c>
    </row>
    <row r="208" spans="1:8" s="5" customFormat="1" ht="12.75" hidden="1" customHeight="1" x14ac:dyDescent="0.2">
      <c r="A208" s="42" t="s">
        <v>93</v>
      </c>
      <c r="B208" s="277" t="s">
        <v>94</v>
      </c>
      <c r="C208" s="277"/>
      <c r="D208" s="277"/>
      <c r="E208" s="277"/>
      <c r="F208" s="277"/>
      <c r="G208" s="277"/>
      <c r="H208" s="43">
        <f>SUM(H209,H220)</f>
        <v>0</v>
      </c>
    </row>
    <row r="209" spans="1:8" s="2" customFormat="1" hidden="1" x14ac:dyDescent="0.2">
      <c r="A209" s="260"/>
      <c r="B209" s="249"/>
      <c r="C209" s="266"/>
      <c r="D209" s="267"/>
      <c r="E209" s="268"/>
      <c r="F209" s="47" t="s">
        <v>167</v>
      </c>
      <c r="G209" s="47" t="s">
        <v>166</v>
      </c>
      <c r="H209" s="111">
        <f>SUM(H210:H219)</f>
        <v>0</v>
      </c>
    </row>
    <row r="210" spans="1:8" s="2" customFormat="1" ht="12.75" hidden="1" x14ac:dyDescent="0.2">
      <c r="A210" s="261"/>
      <c r="B210" s="250"/>
      <c r="C210" s="255"/>
      <c r="D210" s="256"/>
      <c r="E210" s="257"/>
      <c r="F210" s="74"/>
      <c r="G210" s="74"/>
      <c r="H210" s="75">
        <f>ROUND(F210*G210,2)</f>
        <v>0</v>
      </c>
    </row>
    <row r="211" spans="1:8" s="2" customFormat="1" ht="12.75" hidden="1" x14ac:dyDescent="0.2">
      <c r="A211" s="261"/>
      <c r="B211" s="250"/>
      <c r="C211" s="252"/>
      <c r="D211" s="253"/>
      <c r="E211" s="254"/>
      <c r="F211" s="76"/>
      <c r="G211" s="76"/>
      <c r="H211" s="77">
        <f>ROUND(F211*G211,2)</f>
        <v>0</v>
      </c>
    </row>
    <row r="212" spans="1:8" s="2" customFormat="1" ht="12.75" hidden="1" x14ac:dyDescent="0.2">
      <c r="A212" s="261"/>
      <c r="B212" s="250"/>
      <c r="C212" s="252"/>
      <c r="D212" s="253"/>
      <c r="E212" s="254"/>
      <c r="F212" s="76"/>
      <c r="G212" s="76"/>
      <c r="H212" s="77">
        <f t="shared" ref="H212:H219" si="31">ROUND(F212*G212,2)</f>
        <v>0</v>
      </c>
    </row>
    <row r="213" spans="1:8" s="2" customFormat="1" ht="12.75" hidden="1" x14ac:dyDescent="0.2">
      <c r="A213" s="261"/>
      <c r="B213" s="250"/>
      <c r="C213" s="252"/>
      <c r="D213" s="253"/>
      <c r="E213" s="254"/>
      <c r="F213" s="76"/>
      <c r="G213" s="76"/>
      <c r="H213" s="77">
        <f t="shared" si="31"/>
        <v>0</v>
      </c>
    </row>
    <row r="214" spans="1:8" s="2" customFormat="1" ht="12.75" hidden="1" x14ac:dyDescent="0.2">
      <c r="A214" s="261"/>
      <c r="B214" s="250"/>
      <c r="C214" s="252"/>
      <c r="D214" s="253"/>
      <c r="E214" s="254"/>
      <c r="F214" s="76"/>
      <c r="G214" s="76"/>
      <c r="H214" s="77">
        <f t="shared" si="31"/>
        <v>0</v>
      </c>
    </row>
    <row r="215" spans="1:8" s="2" customFormat="1" ht="12.75" hidden="1" x14ac:dyDescent="0.2">
      <c r="A215" s="261"/>
      <c r="B215" s="250"/>
      <c r="C215" s="252"/>
      <c r="D215" s="253"/>
      <c r="E215" s="254"/>
      <c r="F215" s="76"/>
      <c r="G215" s="76"/>
      <c r="H215" s="77">
        <f t="shared" si="31"/>
        <v>0</v>
      </c>
    </row>
    <row r="216" spans="1:8" s="2" customFormat="1" ht="12.75" hidden="1" x14ac:dyDescent="0.2">
      <c r="A216" s="261"/>
      <c r="B216" s="250"/>
      <c r="C216" s="252"/>
      <c r="D216" s="253"/>
      <c r="E216" s="254"/>
      <c r="F216" s="76"/>
      <c r="G216" s="76"/>
      <c r="H216" s="77">
        <f t="shared" si="31"/>
        <v>0</v>
      </c>
    </row>
    <row r="217" spans="1:8" s="2" customFormat="1" ht="12.75" hidden="1" x14ac:dyDescent="0.2">
      <c r="A217" s="261"/>
      <c r="B217" s="250"/>
      <c r="C217" s="252"/>
      <c r="D217" s="253"/>
      <c r="E217" s="254"/>
      <c r="F217" s="76"/>
      <c r="G217" s="76"/>
      <c r="H217" s="77">
        <f t="shared" si="31"/>
        <v>0</v>
      </c>
    </row>
    <row r="218" spans="1:8" s="2" customFormat="1" ht="12.75" hidden="1" x14ac:dyDescent="0.2">
      <c r="A218" s="261"/>
      <c r="B218" s="250"/>
      <c r="C218" s="252"/>
      <c r="D218" s="253"/>
      <c r="E218" s="254"/>
      <c r="F218" s="76"/>
      <c r="G218" s="76"/>
      <c r="H218" s="77">
        <f t="shared" si="31"/>
        <v>0</v>
      </c>
    </row>
    <row r="219" spans="1:8" s="2" customFormat="1" ht="12.75" hidden="1" x14ac:dyDescent="0.2">
      <c r="A219" s="262"/>
      <c r="B219" s="251"/>
      <c r="C219" s="269"/>
      <c r="D219" s="270"/>
      <c r="E219" s="271"/>
      <c r="F219" s="78"/>
      <c r="G219" s="78"/>
      <c r="H219" s="79">
        <f t="shared" si="31"/>
        <v>0</v>
      </c>
    </row>
    <row r="220" spans="1:8" s="2" customFormat="1" ht="25.5" hidden="1" x14ac:dyDescent="0.2">
      <c r="A220" s="260"/>
      <c r="B220" s="249"/>
      <c r="C220" s="266"/>
      <c r="D220" s="267"/>
      <c r="E220" s="268"/>
      <c r="F220" s="51" t="s">
        <v>167</v>
      </c>
      <c r="G220" s="47" t="s">
        <v>157</v>
      </c>
      <c r="H220" s="111">
        <f>SUM(H221:H230)</f>
        <v>0</v>
      </c>
    </row>
    <row r="221" spans="1:8" s="2" customFormat="1" ht="12.75" hidden="1" x14ac:dyDescent="0.2">
      <c r="A221" s="261"/>
      <c r="B221" s="250"/>
      <c r="C221" s="255"/>
      <c r="D221" s="256"/>
      <c r="E221" s="257"/>
      <c r="F221" s="74"/>
      <c r="G221" s="74"/>
      <c r="H221" s="75">
        <f>ROUNDUP(F221/168*G221,2)</f>
        <v>0</v>
      </c>
    </row>
    <row r="222" spans="1:8" s="2" customFormat="1" ht="12.75" hidden="1" x14ac:dyDescent="0.2">
      <c r="A222" s="261"/>
      <c r="B222" s="250"/>
      <c r="C222" s="252"/>
      <c r="D222" s="253"/>
      <c r="E222" s="254"/>
      <c r="F222" s="76"/>
      <c r="G222" s="76"/>
      <c r="H222" s="77">
        <f t="shared" ref="H222:H230" si="32">ROUNDUP(F222/168*G222,2)</f>
        <v>0</v>
      </c>
    </row>
    <row r="223" spans="1:8" s="2" customFormat="1" ht="12.75" hidden="1" x14ac:dyDescent="0.2">
      <c r="A223" s="261"/>
      <c r="B223" s="250"/>
      <c r="C223" s="252"/>
      <c r="D223" s="253"/>
      <c r="E223" s="254"/>
      <c r="F223" s="76"/>
      <c r="G223" s="76"/>
      <c r="H223" s="77">
        <f t="shared" si="32"/>
        <v>0</v>
      </c>
    </row>
    <row r="224" spans="1:8" s="2" customFormat="1" ht="12.75" hidden="1" x14ac:dyDescent="0.2">
      <c r="A224" s="261"/>
      <c r="B224" s="250"/>
      <c r="C224" s="252"/>
      <c r="D224" s="253"/>
      <c r="E224" s="254"/>
      <c r="F224" s="76"/>
      <c r="G224" s="76"/>
      <c r="H224" s="77">
        <f t="shared" si="32"/>
        <v>0</v>
      </c>
    </row>
    <row r="225" spans="1:8" s="2" customFormat="1" ht="12.75" hidden="1" x14ac:dyDescent="0.2">
      <c r="A225" s="261"/>
      <c r="B225" s="250"/>
      <c r="C225" s="252"/>
      <c r="D225" s="253"/>
      <c r="E225" s="254"/>
      <c r="F225" s="76"/>
      <c r="G225" s="76"/>
      <c r="H225" s="77">
        <f t="shared" si="32"/>
        <v>0</v>
      </c>
    </row>
    <row r="226" spans="1:8" s="2" customFormat="1" ht="12.75" hidden="1" x14ac:dyDescent="0.2">
      <c r="A226" s="261"/>
      <c r="B226" s="250"/>
      <c r="C226" s="252"/>
      <c r="D226" s="253"/>
      <c r="E226" s="254"/>
      <c r="F226" s="76"/>
      <c r="G226" s="76"/>
      <c r="H226" s="77">
        <f t="shared" si="32"/>
        <v>0</v>
      </c>
    </row>
    <row r="227" spans="1:8" s="2" customFormat="1" ht="12.75" hidden="1" x14ac:dyDescent="0.2">
      <c r="A227" s="261"/>
      <c r="B227" s="250"/>
      <c r="C227" s="252"/>
      <c r="D227" s="253"/>
      <c r="E227" s="254"/>
      <c r="F227" s="76"/>
      <c r="G227" s="76"/>
      <c r="H227" s="77">
        <f t="shared" si="32"/>
        <v>0</v>
      </c>
    </row>
    <row r="228" spans="1:8" s="2" customFormat="1" ht="12.75" hidden="1" x14ac:dyDescent="0.2">
      <c r="A228" s="261"/>
      <c r="B228" s="250"/>
      <c r="C228" s="252"/>
      <c r="D228" s="253"/>
      <c r="E228" s="254"/>
      <c r="F228" s="76"/>
      <c r="G228" s="76"/>
      <c r="H228" s="77">
        <f t="shared" si="32"/>
        <v>0</v>
      </c>
    </row>
    <row r="229" spans="1:8" s="2" customFormat="1" ht="12.75" hidden="1" x14ac:dyDescent="0.2">
      <c r="A229" s="261"/>
      <c r="B229" s="250"/>
      <c r="C229" s="252"/>
      <c r="D229" s="253"/>
      <c r="E229" s="254"/>
      <c r="F229" s="76"/>
      <c r="G229" s="76"/>
      <c r="H229" s="77">
        <f t="shared" si="32"/>
        <v>0</v>
      </c>
    </row>
    <row r="230" spans="1:8" s="2" customFormat="1" ht="12.75" hidden="1" x14ac:dyDescent="0.2">
      <c r="A230" s="262"/>
      <c r="B230" s="251"/>
      <c r="C230" s="269"/>
      <c r="D230" s="270"/>
      <c r="E230" s="271"/>
      <c r="F230" s="78"/>
      <c r="G230" s="78"/>
      <c r="H230" s="79">
        <f t="shared" si="32"/>
        <v>0</v>
      </c>
    </row>
    <row r="231" spans="1:8" s="2" customFormat="1" ht="12.75" hidden="1" x14ac:dyDescent="0.2">
      <c r="A231" s="49" t="s">
        <v>109</v>
      </c>
      <c r="B231" s="277" t="s">
        <v>25</v>
      </c>
      <c r="C231" s="277"/>
      <c r="D231" s="277"/>
      <c r="E231" s="277"/>
      <c r="F231" s="277"/>
      <c r="G231" s="277"/>
      <c r="H231" s="43">
        <f>H232+H244</f>
        <v>0</v>
      </c>
    </row>
    <row r="232" spans="1:8" s="5" customFormat="1" ht="12.75" hidden="1" customHeight="1" x14ac:dyDescent="0.2">
      <c r="A232" s="42">
        <v>5100</v>
      </c>
      <c r="B232" s="277" t="s">
        <v>280</v>
      </c>
      <c r="C232" s="277"/>
      <c r="D232" s="277"/>
      <c r="E232" s="277"/>
      <c r="F232" s="277"/>
      <c r="G232" s="277"/>
      <c r="H232" s="43">
        <f>H233</f>
        <v>0</v>
      </c>
    </row>
    <row r="233" spans="1:8" s="2" customFormat="1" ht="25.5" hidden="1" x14ac:dyDescent="0.2">
      <c r="A233" s="260"/>
      <c r="B233" s="279"/>
      <c r="C233" s="190" t="s">
        <v>171</v>
      </c>
      <c r="D233" s="47" t="s">
        <v>170</v>
      </c>
      <c r="E233" s="190" t="s">
        <v>166</v>
      </c>
      <c r="F233" s="190" t="s">
        <v>167</v>
      </c>
      <c r="G233" s="47" t="s">
        <v>157</v>
      </c>
      <c r="H233" s="111">
        <f>SUM(H234:H243)</f>
        <v>0</v>
      </c>
    </row>
    <row r="234" spans="1:8" s="2" customFormat="1" ht="12.75" hidden="1" x14ac:dyDescent="0.2">
      <c r="A234" s="261"/>
      <c r="B234" s="280"/>
      <c r="C234" s="67"/>
      <c r="D234" s="282">
        <v>20</v>
      </c>
      <c r="E234" s="67"/>
      <c r="F234" s="67"/>
      <c r="G234" s="67"/>
      <c r="H234" s="54">
        <f t="shared" ref="H234:H243" si="33">ROUNDUP(F234*$D$473%/12/168*E234*$G$473,2)</f>
        <v>0</v>
      </c>
    </row>
    <row r="235" spans="1:8" s="2" customFormat="1" ht="12.75" hidden="1" x14ac:dyDescent="0.2">
      <c r="A235" s="261"/>
      <c r="B235" s="280"/>
      <c r="C235" s="68"/>
      <c r="D235" s="283"/>
      <c r="E235" s="68"/>
      <c r="F235" s="68"/>
      <c r="G235" s="68"/>
      <c r="H235" s="56">
        <f t="shared" si="33"/>
        <v>0</v>
      </c>
    </row>
    <row r="236" spans="1:8" s="2" customFormat="1" ht="12.75" hidden="1" x14ac:dyDescent="0.2">
      <c r="A236" s="261"/>
      <c r="B236" s="280"/>
      <c r="C236" s="68"/>
      <c r="D236" s="283"/>
      <c r="E236" s="68"/>
      <c r="F236" s="68"/>
      <c r="G236" s="68"/>
      <c r="H236" s="56">
        <f t="shared" si="33"/>
        <v>0</v>
      </c>
    </row>
    <row r="237" spans="1:8" s="2" customFormat="1" ht="12.75" hidden="1" x14ac:dyDescent="0.2">
      <c r="A237" s="261"/>
      <c r="B237" s="280"/>
      <c r="C237" s="68"/>
      <c r="D237" s="283"/>
      <c r="E237" s="68"/>
      <c r="F237" s="68"/>
      <c r="G237" s="68"/>
      <c r="H237" s="56">
        <f t="shared" si="33"/>
        <v>0</v>
      </c>
    </row>
    <row r="238" spans="1:8" s="2" customFormat="1" ht="12.75" hidden="1" x14ac:dyDescent="0.2">
      <c r="A238" s="261"/>
      <c r="B238" s="280"/>
      <c r="C238" s="68"/>
      <c r="D238" s="283"/>
      <c r="E238" s="68"/>
      <c r="F238" s="68"/>
      <c r="G238" s="68"/>
      <c r="H238" s="56">
        <f t="shared" si="33"/>
        <v>0</v>
      </c>
    </row>
    <row r="239" spans="1:8" s="2" customFormat="1" ht="12.75" hidden="1" x14ac:dyDescent="0.2">
      <c r="A239" s="261"/>
      <c r="B239" s="280"/>
      <c r="C239" s="68"/>
      <c r="D239" s="283"/>
      <c r="E239" s="68"/>
      <c r="F239" s="68"/>
      <c r="G239" s="68"/>
      <c r="H239" s="56">
        <f t="shared" si="33"/>
        <v>0</v>
      </c>
    </row>
    <row r="240" spans="1:8" s="2" customFormat="1" ht="12.75" hidden="1" x14ac:dyDescent="0.2">
      <c r="A240" s="261"/>
      <c r="B240" s="280"/>
      <c r="C240" s="68"/>
      <c r="D240" s="283"/>
      <c r="E240" s="68"/>
      <c r="F240" s="68"/>
      <c r="G240" s="68"/>
      <c r="H240" s="56">
        <f t="shared" si="33"/>
        <v>0</v>
      </c>
    </row>
    <row r="241" spans="1:8" s="2" customFormat="1" ht="12.75" hidden="1" x14ac:dyDescent="0.2">
      <c r="A241" s="261"/>
      <c r="B241" s="280"/>
      <c r="C241" s="68"/>
      <c r="D241" s="283"/>
      <c r="E241" s="68"/>
      <c r="F241" s="68"/>
      <c r="G241" s="68"/>
      <c r="H241" s="56">
        <f t="shared" si="33"/>
        <v>0</v>
      </c>
    </row>
    <row r="242" spans="1:8" s="2" customFormat="1" ht="12.75" hidden="1" x14ac:dyDescent="0.2">
      <c r="A242" s="261"/>
      <c r="B242" s="280"/>
      <c r="C242" s="68"/>
      <c r="D242" s="283"/>
      <c r="E242" s="68"/>
      <c r="F242" s="68"/>
      <c r="G242" s="68"/>
      <c r="H242" s="56">
        <f t="shared" si="33"/>
        <v>0</v>
      </c>
    </row>
    <row r="243" spans="1:8" s="2" customFormat="1" ht="12.75" hidden="1" x14ac:dyDescent="0.2">
      <c r="A243" s="262"/>
      <c r="B243" s="281"/>
      <c r="C243" s="70"/>
      <c r="D243" s="284"/>
      <c r="E243" s="70"/>
      <c r="F243" s="70"/>
      <c r="G243" s="70"/>
      <c r="H243" s="58">
        <f t="shared" si="33"/>
        <v>0</v>
      </c>
    </row>
    <row r="244" spans="1:8" s="5" customFormat="1" ht="12.75" hidden="1" customHeight="1" x14ac:dyDescent="0.2">
      <c r="A244" s="42">
        <v>5200</v>
      </c>
      <c r="B244" s="277" t="s">
        <v>111</v>
      </c>
      <c r="C244" s="277"/>
      <c r="D244" s="277"/>
      <c r="E244" s="277"/>
      <c r="F244" s="277"/>
      <c r="G244" s="277"/>
      <c r="H244" s="43">
        <f>SUM(H245,H256)</f>
        <v>0</v>
      </c>
    </row>
    <row r="245" spans="1:8" s="2" customFormat="1" ht="25.5" hidden="1" x14ac:dyDescent="0.2">
      <c r="A245" s="260"/>
      <c r="B245" s="279"/>
      <c r="C245" s="190" t="s">
        <v>171</v>
      </c>
      <c r="D245" s="47" t="s">
        <v>170</v>
      </c>
      <c r="E245" s="190" t="s">
        <v>166</v>
      </c>
      <c r="F245" s="190" t="s">
        <v>167</v>
      </c>
      <c r="G245" s="47" t="s">
        <v>157</v>
      </c>
      <c r="H245" s="111">
        <f>SUM(H246:H255)</f>
        <v>0</v>
      </c>
    </row>
    <row r="246" spans="1:8" s="2" customFormat="1" ht="12.75" hidden="1" x14ac:dyDescent="0.2">
      <c r="A246" s="261"/>
      <c r="B246" s="280"/>
      <c r="C246" s="67"/>
      <c r="D246" s="282">
        <v>20</v>
      </c>
      <c r="E246" s="67"/>
      <c r="F246" s="67"/>
      <c r="G246" s="67"/>
      <c r="H246" s="54">
        <f t="shared" ref="H246:H255" si="34">ROUNDUP(F246*$D$485%/12/168*E246*$G$485,2)</f>
        <v>0</v>
      </c>
    </row>
    <row r="247" spans="1:8" s="2" customFormat="1" ht="12.75" hidden="1" x14ac:dyDescent="0.2">
      <c r="A247" s="261"/>
      <c r="B247" s="280"/>
      <c r="C247" s="68"/>
      <c r="D247" s="283"/>
      <c r="E247" s="68"/>
      <c r="F247" s="68"/>
      <c r="G247" s="68"/>
      <c r="H247" s="56">
        <f t="shared" si="34"/>
        <v>0</v>
      </c>
    </row>
    <row r="248" spans="1:8" s="2" customFormat="1" ht="12.75" hidden="1" x14ac:dyDescent="0.2">
      <c r="A248" s="261"/>
      <c r="B248" s="280"/>
      <c r="C248" s="68"/>
      <c r="D248" s="283"/>
      <c r="E248" s="68"/>
      <c r="F248" s="68"/>
      <c r="G248" s="68"/>
      <c r="H248" s="56">
        <f t="shared" si="34"/>
        <v>0</v>
      </c>
    </row>
    <row r="249" spans="1:8" s="2" customFormat="1" ht="12.75" hidden="1" x14ac:dyDescent="0.2">
      <c r="A249" s="261"/>
      <c r="B249" s="280"/>
      <c r="C249" s="68"/>
      <c r="D249" s="283"/>
      <c r="E249" s="68"/>
      <c r="F249" s="68"/>
      <c r="G249" s="68"/>
      <c r="H249" s="56">
        <f t="shared" si="34"/>
        <v>0</v>
      </c>
    </row>
    <row r="250" spans="1:8" s="2" customFormat="1" ht="12.75" hidden="1" x14ac:dyDescent="0.2">
      <c r="A250" s="261"/>
      <c r="B250" s="280"/>
      <c r="C250" s="68"/>
      <c r="D250" s="283"/>
      <c r="E250" s="68"/>
      <c r="F250" s="68"/>
      <c r="G250" s="68"/>
      <c r="H250" s="56">
        <f t="shared" si="34"/>
        <v>0</v>
      </c>
    </row>
    <row r="251" spans="1:8" s="2" customFormat="1" ht="12.75" hidden="1" x14ac:dyDescent="0.2">
      <c r="A251" s="261"/>
      <c r="B251" s="280"/>
      <c r="C251" s="68"/>
      <c r="D251" s="283"/>
      <c r="E251" s="68"/>
      <c r="F251" s="68"/>
      <c r="G251" s="68"/>
      <c r="H251" s="56">
        <f t="shared" si="34"/>
        <v>0</v>
      </c>
    </row>
    <row r="252" spans="1:8" s="2" customFormat="1" ht="12.75" hidden="1" x14ac:dyDescent="0.2">
      <c r="A252" s="261"/>
      <c r="B252" s="280"/>
      <c r="C252" s="68"/>
      <c r="D252" s="283"/>
      <c r="E252" s="68"/>
      <c r="F252" s="68"/>
      <c r="G252" s="68"/>
      <c r="H252" s="56">
        <f t="shared" si="34"/>
        <v>0</v>
      </c>
    </row>
    <row r="253" spans="1:8" s="2" customFormat="1" ht="12.75" hidden="1" x14ac:dyDescent="0.2">
      <c r="A253" s="261"/>
      <c r="B253" s="280"/>
      <c r="C253" s="68"/>
      <c r="D253" s="283"/>
      <c r="E253" s="68"/>
      <c r="F253" s="68"/>
      <c r="G253" s="68"/>
      <c r="H253" s="56">
        <f t="shared" si="34"/>
        <v>0</v>
      </c>
    </row>
    <row r="254" spans="1:8" s="2" customFormat="1" ht="12.75" hidden="1" x14ac:dyDescent="0.2">
      <c r="A254" s="261"/>
      <c r="B254" s="280"/>
      <c r="C254" s="68"/>
      <c r="D254" s="283"/>
      <c r="E254" s="68"/>
      <c r="F254" s="68"/>
      <c r="G254" s="68"/>
      <c r="H254" s="56">
        <f t="shared" si="34"/>
        <v>0</v>
      </c>
    </row>
    <row r="255" spans="1:8" s="2" customFormat="1" ht="12.75" hidden="1" x14ac:dyDescent="0.2">
      <c r="A255" s="262"/>
      <c r="B255" s="281"/>
      <c r="C255" s="70"/>
      <c r="D255" s="284"/>
      <c r="E255" s="70"/>
      <c r="F255" s="70"/>
      <c r="G255" s="70"/>
      <c r="H255" s="58">
        <f t="shared" si="34"/>
        <v>0</v>
      </c>
    </row>
    <row r="256" spans="1:8" s="2" customFormat="1" ht="25.5" hidden="1" x14ac:dyDescent="0.2">
      <c r="A256" s="260"/>
      <c r="B256" s="279"/>
      <c r="C256" s="190" t="s">
        <v>171</v>
      </c>
      <c r="D256" s="47" t="s">
        <v>170</v>
      </c>
      <c r="E256" s="190" t="s">
        <v>166</v>
      </c>
      <c r="F256" s="190" t="s">
        <v>167</v>
      </c>
      <c r="G256" s="47" t="s">
        <v>157</v>
      </c>
      <c r="H256" s="111">
        <f>SUM(H257:H266)</f>
        <v>0</v>
      </c>
    </row>
    <row r="257" spans="1:8" s="2" customFormat="1" ht="12.75" hidden="1" x14ac:dyDescent="0.2">
      <c r="A257" s="261"/>
      <c r="B257" s="280"/>
      <c r="C257" s="67"/>
      <c r="D257" s="282">
        <v>20</v>
      </c>
      <c r="E257" s="67"/>
      <c r="F257" s="67"/>
      <c r="G257" s="67"/>
      <c r="H257" s="54">
        <f>ROUNDUP(F257*$D$496%/12/168*E257*$G$496,2)</f>
        <v>0</v>
      </c>
    </row>
    <row r="258" spans="1:8" s="2" customFormat="1" ht="12.75" hidden="1" x14ac:dyDescent="0.2">
      <c r="A258" s="261"/>
      <c r="B258" s="280"/>
      <c r="C258" s="68"/>
      <c r="D258" s="283"/>
      <c r="E258" s="68"/>
      <c r="F258" s="68"/>
      <c r="G258" s="68"/>
      <c r="H258" s="56"/>
    </row>
    <row r="259" spans="1:8" s="2" customFormat="1" ht="12.75" hidden="1" x14ac:dyDescent="0.2">
      <c r="A259" s="261"/>
      <c r="B259" s="280"/>
      <c r="C259" s="68"/>
      <c r="D259" s="283"/>
      <c r="E259" s="68"/>
      <c r="F259" s="68"/>
      <c r="G259" s="68"/>
      <c r="H259" s="56"/>
    </row>
    <row r="260" spans="1:8" s="5" customFormat="1" ht="12.75" hidden="1" x14ac:dyDescent="0.2">
      <c r="A260" s="261"/>
      <c r="B260" s="280"/>
      <c r="C260" s="68"/>
      <c r="D260" s="283"/>
      <c r="E260" s="68"/>
      <c r="F260" s="68"/>
      <c r="G260" s="68"/>
      <c r="H260" s="56"/>
    </row>
    <row r="261" spans="1:8" s="5" customFormat="1" ht="12.75" hidden="1" x14ac:dyDescent="0.2">
      <c r="A261" s="261"/>
      <c r="B261" s="280"/>
      <c r="C261" s="68"/>
      <c r="D261" s="283"/>
      <c r="E261" s="68"/>
      <c r="F261" s="68"/>
      <c r="G261" s="68"/>
      <c r="H261" s="56"/>
    </row>
    <row r="262" spans="1:8" s="2" customFormat="1" ht="12.75" hidden="1" x14ac:dyDescent="0.2">
      <c r="A262" s="261"/>
      <c r="B262" s="280"/>
      <c r="C262" s="68"/>
      <c r="D262" s="283"/>
      <c r="E262" s="68"/>
      <c r="F262" s="68"/>
      <c r="G262" s="68"/>
      <c r="H262" s="56"/>
    </row>
    <row r="263" spans="1:8" s="2" customFormat="1" ht="12.75" hidden="1" x14ac:dyDescent="0.2">
      <c r="A263" s="261"/>
      <c r="B263" s="280"/>
      <c r="C263" s="68"/>
      <c r="D263" s="283"/>
      <c r="E263" s="68"/>
      <c r="F263" s="68"/>
      <c r="G263" s="68"/>
      <c r="H263" s="56"/>
    </row>
    <row r="264" spans="1:8" s="2" customFormat="1" ht="12.75" hidden="1" x14ac:dyDescent="0.2">
      <c r="A264" s="261"/>
      <c r="B264" s="280"/>
      <c r="C264" s="68"/>
      <c r="D264" s="283"/>
      <c r="E264" s="68"/>
      <c r="F264" s="68"/>
      <c r="G264" s="68"/>
      <c r="H264" s="56"/>
    </row>
    <row r="265" spans="1:8" s="2" customFormat="1" ht="12.75" hidden="1" x14ac:dyDescent="0.2">
      <c r="A265" s="261"/>
      <c r="B265" s="280"/>
      <c r="C265" s="68"/>
      <c r="D265" s="283"/>
      <c r="E265" s="68"/>
      <c r="F265" s="68"/>
      <c r="G265" s="68"/>
      <c r="H265" s="56"/>
    </row>
    <row r="266" spans="1:8" s="2" customFormat="1" ht="12.75" hidden="1" x14ac:dyDescent="0.2">
      <c r="A266" s="262"/>
      <c r="B266" s="281"/>
      <c r="C266" s="68"/>
      <c r="D266" s="284"/>
      <c r="E266" s="68"/>
      <c r="F266" s="68"/>
      <c r="G266" s="68"/>
      <c r="H266" s="56"/>
    </row>
    <row r="267" spans="1:8" s="2" customFormat="1" ht="12.75" x14ac:dyDescent="0.2">
      <c r="A267" s="289" t="s">
        <v>120</v>
      </c>
      <c r="B267" s="290"/>
      <c r="C267" s="290"/>
      <c r="D267" s="290"/>
      <c r="E267" s="290"/>
      <c r="F267" s="290"/>
      <c r="G267" s="291"/>
      <c r="H267" s="45">
        <f>H231+H161+H19</f>
        <v>10.3</v>
      </c>
    </row>
    <row r="268" spans="1:8" s="2" customFormat="1" ht="6" customHeight="1" x14ac:dyDescent="0.2">
      <c r="A268" s="321"/>
      <c r="B268" s="321"/>
      <c r="C268" s="321"/>
      <c r="D268" s="321"/>
      <c r="E268" s="321"/>
      <c r="F268" s="321"/>
      <c r="G268" s="321"/>
      <c r="H268" s="321"/>
    </row>
    <row r="269" spans="1:8" s="2" customFormat="1" ht="12.75" x14ac:dyDescent="0.2">
      <c r="A269" s="322" t="s">
        <v>18</v>
      </c>
      <c r="B269" s="323"/>
      <c r="C269" s="323"/>
      <c r="D269" s="323"/>
      <c r="E269" s="323"/>
      <c r="F269" s="323"/>
      <c r="G269" s="323"/>
      <c r="H269" s="324"/>
    </row>
    <row r="270" spans="1:8" s="2" customFormat="1" ht="12.75" x14ac:dyDescent="0.2">
      <c r="A270" s="42" t="s">
        <v>36</v>
      </c>
      <c r="B270" s="277" t="s">
        <v>14</v>
      </c>
      <c r="C270" s="277"/>
      <c r="D270" s="277"/>
      <c r="E270" s="277"/>
      <c r="F270" s="277"/>
      <c r="G270" s="277"/>
      <c r="H270" s="43">
        <f>SUM(H271,H368)</f>
        <v>1.69</v>
      </c>
    </row>
    <row r="271" spans="1:8" s="2" customFormat="1" ht="12.75" x14ac:dyDescent="0.2">
      <c r="A271" s="49" t="s">
        <v>37</v>
      </c>
      <c r="B271" s="277" t="s">
        <v>38</v>
      </c>
      <c r="C271" s="277"/>
      <c r="D271" s="277"/>
      <c r="E271" s="277"/>
      <c r="F271" s="277"/>
      <c r="G271" s="277"/>
      <c r="H271" s="43">
        <f>SUM(H272,H283,H294,H305,H347,H326,)</f>
        <v>1.3</v>
      </c>
    </row>
    <row r="272" spans="1:8" s="2" customFormat="1" ht="25.5" hidden="1" x14ac:dyDescent="0.2">
      <c r="A272" s="246" t="s">
        <v>42</v>
      </c>
      <c r="B272" s="249" t="s">
        <v>43</v>
      </c>
      <c r="C272" s="287" t="s">
        <v>156</v>
      </c>
      <c r="D272" s="288"/>
      <c r="E272" s="47" t="s">
        <v>164</v>
      </c>
      <c r="F272" s="190" t="s">
        <v>39</v>
      </c>
      <c r="G272" s="47" t="s">
        <v>157</v>
      </c>
      <c r="H272" s="50">
        <f>SUM(H273:H282)</f>
        <v>0</v>
      </c>
    </row>
    <row r="273" spans="1:9" s="2" customFormat="1" ht="12.75" hidden="1" x14ac:dyDescent="0.2">
      <c r="A273" s="247"/>
      <c r="B273" s="250"/>
      <c r="C273" s="294" t="s">
        <v>191</v>
      </c>
      <c r="D273" s="295"/>
      <c r="E273" s="187">
        <v>16</v>
      </c>
      <c r="F273" s="62"/>
      <c r="G273" s="61"/>
      <c r="H273" s="54">
        <f>ROUNDUP((F273/168*G273),2)</f>
        <v>0</v>
      </c>
      <c r="I273" s="2" t="s">
        <v>286</v>
      </c>
    </row>
    <row r="274" spans="1:9" s="2" customFormat="1" ht="12.75" hidden="1" x14ac:dyDescent="0.2">
      <c r="A274" s="247"/>
      <c r="B274" s="250"/>
      <c r="C274" s="274"/>
      <c r="D274" s="276"/>
      <c r="E274" s="188"/>
      <c r="F274" s="64"/>
      <c r="G274" s="63"/>
      <c r="H274" s="56">
        <f t="shared" ref="H274:H293" si="35">ROUNDUP((F274/168*G274),2)</f>
        <v>0</v>
      </c>
    </row>
    <row r="275" spans="1:9" s="2" customFormat="1" ht="12.75" hidden="1" x14ac:dyDescent="0.2">
      <c r="A275" s="247"/>
      <c r="B275" s="250"/>
      <c r="C275" s="274"/>
      <c r="D275" s="276"/>
      <c r="E275" s="188"/>
      <c r="F275" s="64"/>
      <c r="G275" s="63"/>
      <c r="H275" s="56">
        <f t="shared" si="35"/>
        <v>0</v>
      </c>
    </row>
    <row r="276" spans="1:9" s="2" customFormat="1" ht="12.75" hidden="1" x14ac:dyDescent="0.2">
      <c r="A276" s="247"/>
      <c r="B276" s="250"/>
      <c r="C276" s="274"/>
      <c r="D276" s="276"/>
      <c r="E276" s="188"/>
      <c r="F276" s="64"/>
      <c r="G276" s="63"/>
      <c r="H276" s="56">
        <f t="shared" si="35"/>
        <v>0</v>
      </c>
    </row>
    <row r="277" spans="1:9" s="2" customFormat="1" ht="12.75" hidden="1" x14ac:dyDescent="0.2">
      <c r="A277" s="247"/>
      <c r="B277" s="250"/>
      <c r="C277" s="274"/>
      <c r="D277" s="276"/>
      <c r="E277" s="188"/>
      <c r="F277" s="64"/>
      <c r="G277" s="63"/>
      <c r="H277" s="56">
        <f t="shared" si="35"/>
        <v>0</v>
      </c>
    </row>
    <row r="278" spans="1:9" s="2" customFormat="1" ht="12.75" hidden="1" x14ac:dyDescent="0.2">
      <c r="A278" s="247"/>
      <c r="B278" s="250"/>
      <c r="C278" s="274"/>
      <c r="D278" s="276"/>
      <c r="E278" s="188"/>
      <c r="F278" s="64"/>
      <c r="G278" s="63"/>
      <c r="H278" s="56">
        <f t="shared" si="35"/>
        <v>0</v>
      </c>
    </row>
    <row r="279" spans="1:9" s="2" customFormat="1" ht="12.75" hidden="1" x14ac:dyDescent="0.2">
      <c r="A279" s="247"/>
      <c r="B279" s="250"/>
      <c r="C279" s="274"/>
      <c r="D279" s="276"/>
      <c r="E279" s="188"/>
      <c r="F279" s="64"/>
      <c r="G279" s="63"/>
      <c r="H279" s="56">
        <f t="shared" si="35"/>
        <v>0</v>
      </c>
    </row>
    <row r="280" spans="1:9" s="2" customFormat="1" ht="12.75" hidden="1" x14ac:dyDescent="0.2">
      <c r="A280" s="247"/>
      <c r="B280" s="250"/>
      <c r="C280" s="274"/>
      <c r="D280" s="276"/>
      <c r="E280" s="188"/>
      <c r="F280" s="64"/>
      <c r="G280" s="63"/>
      <c r="H280" s="56">
        <f t="shared" si="35"/>
        <v>0</v>
      </c>
    </row>
    <row r="281" spans="1:9" s="2" customFormat="1" ht="12.75" hidden="1" x14ac:dyDescent="0.2">
      <c r="A281" s="247"/>
      <c r="B281" s="250"/>
      <c r="C281" s="274"/>
      <c r="D281" s="276"/>
      <c r="E281" s="188"/>
      <c r="F281" s="64"/>
      <c r="G281" s="63"/>
      <c r="H281" s="56">
        <f t="shared" si="35"/>
        <v>0</v>
      </c>
    </row>
    <row r="282" spans="1:9" s="2" customFormat="1" ht="12.75" hidden="1" x14ac:dyDescent="0.2">
      <c r="A282" s="248"/>
      <c r="B282" s="251"/>
      <c r="C282" s="296"/>
      <c r="D282" s="298"/>
      <c r="E282" s="189"/>
      <c r="F282" s="66"/>
      <c r="G282" s="65"/>
      <c r="H282" s="58">
        <f t="shared" si="35"/>
        <v>0</v>
      </c>
    </row>
    <row r="283" spans="1:9" s="2" customFormat="1" ht="25.5" x14ac:dyDescent="0.2">
      <c r="A283" s="246" t="s">
        <v>44</v>
      </c>
      <c r="B283" s="249" t="s">
        <v>45</v>
      </c>
      <c r="C283" s="287" t="s">
        <v>349</v>
      </c>
      <c r="D283" s="288"/>
      <c r="E283" s="47" t="s">
        <v>164</v>
      </c>
      <c r="F283" s="190" t="s">
        <v>39</v>
      </c>
      <c r="G283" s="47" t="s">
        <v>157</v>
      </c>
      <c r="H283" s="111">
        <f>SUM(H284:H293)</f>
        <v>1.3</v>
      </c>
    </row>
    <row r="284" spans="1:9" s="2" customFormat="1" ht="12.75" x14ac:dyDescent="0.2">
      <c r="A284" s="247"/>
      <c r="B284" s="250"/>
      <c r="C284" s="294" t="s">
        <v>276</v>
      </c>
      <c r="D284" s="295"/>
      <c r="E284" s="187">
        <v>10</v>
      </c>
      <c r="F284" s="62">
        <v>1287</v>
      </c>
      <c r="G284" s="61">
        <v>8.4000000000000005E-2</v>
      </c>
      <c r="H284" s="54">
        <f t="shared" si="35"/>
        <v>0.65</v>
      </c>
      <c r="I284" s="2" t="s">
        <v>277</v>
      </c>
    </row>
    <row r="285" spans="1:9" s="2" customFormat="1" ht="12.75" x14ac:dyDescent="0.2">
      <c r="A285" s="247"/>
      <c r="B285" s="250"/>
      <c r="C285" s="274" t="s">
        <v>357</v>
      </c>
      <c r="D285" s="276"/>
      <c r="E285" s="188">
        <v>10</v>
      </c>
      <c r="F285" s="64">
        <v>1287</v>
      </c>
      <c r="G285" s="63">
        <v>8.4000000000000005E-2</v>
      </c>
      <c r="H285" s="56">
        <f t="shared" si="35"/>
        <v>0.65</v>
      </c>
      <c r="I285" s="2" t="s">
        <v>212</v>
      </c>
    </row>
    <row r="286" spans="1:9" s="2" customFormat="1" ht="12.75" hidden="1" x14ac:dyDescent="0.2">
      <c r="A286" s="247"/>
      <c r="B286" s="250"/>
      <c r="C286" s="274"/>
      <c r="D286" s="276"/>
      <c r="E286" s="188"/>
      <c r="F286" s="64"/>
      <c r="G286" s="63"/>
      <c r="H286" s="56">
        <f t="shared" si="35"/>
        <v>0</v>
      </c>
    </row>
    <row r="287" spans="1:9" s="2" customFormat="1" ht="12.75" hidden="1" x14ac:dyDescent="0.2">
      <c r="A287" s="247"/>
      <c r="B287" s="250"/>
      <c r="C287" s="274"/>
      <c r="D287" s="276"/>
      <c r="E287" s="188"/>
      <c r="F287" s="64"/>
      <c r="G287" s="63"/>
      <c r="H287" s="56">
        <f t="shared" si="35"/>
        <v>0</v>
      </c>
    </row>
    <row r="288" spans="1:9" s="2" customFormat="1" ht="12.75" hidden="1" x14ac:dyDescent="0.2">
      <c r="A288" s="247"/>
      <c r="B288" s="250"/>
      <c r="C288" s="274"/>
      <c r="D288" s="276"/>
      <c r="E288" s="188"/>
      <c r="F288" s="64"/>
      <c r="G288" s="63"/>
      <c r="H288" s="56">
        <f t="shared" si="35"/>
        <v>0</v>
      </c>
    </row>
    <row r="289" spans="1:8" s="2" customFormat="1" ht="12.75" hidden="1" x14ac:dyDescent="0.2">
      <c r="A289" s="247"/>
      <c r="B289" s="250"/>
      <c r="C289" s="274"/>
      <c r="D289" s="276"/>
      <c r="E289" s="188"/>
      <c r="F289" s="64"/>
      <c r="G289" s="63"/>
      <c r="H289" s="56">
        <f t="shared" si="35"/>
        <v>0</v>
      </c>
    </row>
    <row r="290" spans="1:8" s="2" customFormat="1" ht="12.75" hidden="1" x14ac:dyDescent="0.2">
      <c r="A290" s="247"/>
      <c r="B290" s="250"/>
      <c r="C290" s="274"/>
      <c r="D290" s="276"/>
      <c r="E290" s="188"/>
      <c r="F290" s="64"/>
      <c r="G290" s="63"/>
      <c r="H290" s="56">
        <f t="shared" si="35"/>
        <v>0</v>
      </c>
    </row>
    <row r="291" spans="1:8" s="2" customFormat="1" ht="12.75" hidden="1" x14ac:dyDescent="0.2">
      <c r="A291" s="247"/>
      <c r="B291" s="250"/>
      <c r="C291" s="274"/>
      <c r="D291" s="276"/>
      <c r="E291" s="188"/>
      <c r="F291" s="64"/>
      <c r="G291" s="63"/>
      <c r="H291" s="56">
        <f t="shared" si="35"/>
        <v>0</v>
      </c>
    </row>
    <row r="292" spans="1:8" s="2" customFormat="1" ht="12.75" hidden="1" x14ac:dyDescent="0.2">
      <c r="A292" s="247"/>
      <c r="B292" s="250"/>
      <c r="C292" s="274"/>
      <c r="D292" s="276"/>
      <c r="E292" s="188"/>
      <c r="F292" s="64"/>
      <c r="G292" s="63"/>
      <c r="H292" s="56">
        <f t="shared" si="35"/>
        <v>0</v>
      </c>
    </row>
    <row r="293" spans="1:8" s="2" customFormat="1" ht="12.75" hidden="1" x14ac:dyDescent="0.2">
      <c r="A293" s="248"/>
      <c r="B293" s="251"/>
      <c r="C293" s="296"/>
      <c r="D293" s="298"/>
      <c r="E293" s="189"/>
      <c r="F293" s="66"/>
      <c r="G293" s="65"/>
      <c r="H293" s="58">
        <f t="shared" si="35"/>
        <v>0</v>
      </c>
    </row>
    <row r="294" spans="1:8" s="2" customFormat="1" ht="25.5" hidden="1" x14ac:dyDescent="0.2">
      <c r="A294" s="246" t="s">
        <v>51</v>
      </c>
      <c r="B294" s="249" t="s">
        <v>15</v>
      </c>
      <c r="C294" s="266" t="s">
        <v>158</v>
      </c>
      <c r="D294" s="267"/>
      <c r="E294" s="268"/>
      <c r="F294" s="51" t="s">
        <v>159</v>
      </c>
      <c r="G294" s="47" t="s">
        <v>157</v>
      </c>
      <c r="H294" s="50">
        <f>SUM(H295:H304)</f>
        <v>0</v>
      </c>
    </row>
    <row r="295" spans="1:8" s="2" customFormat="1" ht="12.75" hidden="1" x14ac:dyDescent="0.2">
      <c r="A295" s="247"/>
      <c r="B295" s="250"/>
      <c r="C295" s="294"/>
      <c r="D295" s="301"/>
      <c r="E295" s="295"/>
      <c r="F295" s="62"/>
      <c r="G295" s="61">
        <f>G273</f>
        <v>0</v>
      </c>
      <c r="H295" s="54">
        <f>ROUNDUP((F295/168*G295),2)</f>
        <v>0</v>
      </c>
    </row>
    <row r="296" spans="1:8" s="2" customFormat="1" ht="12.75" hidden="1" x14ac:dyDescent="0.2">
      <c r="A296" s="247"/>
      <c r="B296" s="250"/>
      <c r="C296" s="274"/>
      <c r="D296" s="275"/>
      <c r="E296" s="276"/>
      <c r="F296" s="64"/>
      <c r="G296" s="63">
        <f t="shared" ref="G296:G304" si="36">G274</f>
        <v>0</v>
      </c>
      <c r="H296" s="56">
        <f t="shared" ref="H296:H304" si="37">ROUNDUP((F296/168*G296),2)</f>
        <v>0</v>
      </c>
    </row>
    <row r="297" spans="1:8" s="2" customFormat="1" ht="12.75" hidden="1" x14ac:dyDescent="0.2">
      <c r="A297" s="247"/>
      <c r="B297" s="250"/>
      <c r="C297" s="274"/>
      <c r="D297" s="275"/>
      <c r="E297" s="276"/>
      <c r="F297" s="64"/>
      <c r="G297" s="63">
        <f t="shared" si="36"/>
        <v>0</v>
      </c>
      <c r="H297" s="56">
        <f t="shared" si="37"/>
        <v>0</v>
      </c>
    </row>
    <row r="298" spans="1:8" s="2" customFormat="1" ht="12.75" hidden="1" x14ac:dyDescent="0.2">
      <c r="A298" s="247"/>
      <c r="B298" s="250"/>
      <c r="C298" s="274"/>
      <c r="D298" s="275"/>
      <c r="E298" s="276"/>
      <c r="F298" s="64"/>
      <c r="G298" s="63">
        <f t="shared" si="36"/>
        <v>0</v>
      </c>
      <c r="H298" s="56">
        <f t="shared" si="37"/>
        <v>0</v>
      </c>
    </row>
    <row r="299" spans="1:8" s="2" customFormat="1" ht="12.75" hidden="1" x14ac:dyDescent="0.2">
      <c r="A299" s="247"/>
      <c r="B299" s="250"/>
      <c r="C299" s="274"/>
      <c r="D299" s="275"/>
      <c r="E299" s="276"/>
      <c r="F299" s="64"/>
      <c r="G299" s="63">
        <f t="shared" si="36"/>
        <v>0</v>
      </c>
      <c r="H299" s="56">
        <f t="shared" si="37"/>
        <v>0</v>
      </c>
    </row>
    <row r="300" spans="1:8" s="2" customFormat="1" ht="12.75" hidden="1" x14ac:dyDescent="0.2">
      <c r="A300" s="247"/>
      <c r="B300" s="250"/>
      <c r="C300" s="274"/>
      <c r="D300" s="275"/>
      <c r="E300" s="276"/>
      <c r="F300" s="64"/>
      <c r="G300" s="63">
        <f t="shared" si="36"/>
        <v>0</v>
      </c>
      <c r="H300" s="56">
        <f t="shared" si="37"/>
        <v>0</v>
      </c>
    </row>
    <row r="301" spans="1:8" s="2" customFormat="1" ht="12.75" hidden="1" x14ac:dyDescent="0.2">
      <c r="A301" s="247"/>
      <c r="B301" s="250"/>
      <c r="C301" s="274"/>
      <c r="D301" s="275"/>
      <c r="E301" s="276"/>
      <c r="F301" s="64"/>
      <c r="G301" s="63">
        <f t="shared" si="36"/>
        <v>0</v>
      </c>
      <c r="H301" s="56">
        <f t="shared" si="37"/>
        <v>0</v>
      </c>
    </row>
    <row r="302" spans="1:8" s="2" customFormat="1" ht="12.75" hidden="1" x14ac:dyDescent="0.2">
      <c r="A302" s="247"/>
      <c r="B302" s="250"/>
      <c r="C302" s="274"/>
      <c r="D302" s="275"/>
      <c r="E302" s="276"/>
      <c r="F302" s="64"/>
      <c r="G302" s="63">
        <f t="shared" si="36"/>
        <v>0</v>
      </c>
      <c r="H302" s="56">
        <f t="shared" si="37"/>
        <v>0</v>
      </c>
    </row>
    <row r="303" spans="1:8" s="2" customFormat="1" ht="12.75" hidden="1" x14ac:dyDescent="0.2">
      <c r="A303" s="247"/>
      <c r="B303" s="250"/>
      <c r="C303" s="274"/>
      <c r="D303" s="275"/>
      <c r="E303" s="276"/>
      <c r="F303" s="64"/>
      <c r="G303" s="63">
        <f t="shared" si="36"/>
        <v>0</v>
      </c>
      <c r="H303" s="56">
        <f t="shared" si="37"/>
        <v>0</v>
      </c>
    </row>
    <row r="304" spans="1:8" s="2" customFormat="1" ht="12.75" hidden="1" x14ac:dyDescent="0.2">
      <c r="A304" s="248"/>
      <c r="B304" s="251"/>
      <c r="C304" s="296"/>
      <c r="D304" s="297"/>
      <c r="E304" s="298"/>
      <c r="F304" s="66"/>
      <c r="G304" s="65">
        <f t="shared" si="36"/>
        <v>0</v>
      </c>
      <c r="H304" s="58">
        <f t="shared" si="37"/>
        <v>0</v>
      </c>
    </row>
    <row r="305" spans="1:8" s="2" customFormat="1" ht="25.5" hidden="1" x14ac:dyDescent="0.2">
      <c r="A305" s="303" t="s">
        <v>53</v>
      </c>
      <c r="B305" s="304" t="s">
        <v>54</v>
      </c>
      <c r="C305" s="287" t="s">
        <v>349</v>
      </c>
      <c r="D305" s="288"/>
      <c r="E305" s="47" t="s">
        <v>161</v>
      </c>
      <c r="F305" s="190" t="s">
        <v>39</v>
      </c>
      <c r="G305" s="47" t="s">
        <v>157</v>
      </c>
      <c r="H305" s="111">
        <f>SUM(H306:H325)</f>
        <v>0</v>
      </c>
    </row>
    <row r="306" spans="1:8" s="2" customFormat="1" ht="12.75" hidden="1" x14ac:dyDescent="0.2">
      <c r="A306" s="303"/>
      <c r="B306" s="304"/>
      <c r="C306" s="299" t="str">
        <f>C273</f>
        <v>VP koledžas direktors</v>
      </c>
      <c r="D306" s="300"/>
      <c r="E306" s="292">
        <v>5</v>
      </c>
      <c r="F306" s="52">
        <f>F273</f>
        <v>0</v>
      </c>
      <c r="G306" s="53">
        <f>G273</f>
        <v>0</v>
      </c>
      <c r="H306" s="54">
        <f>ROUNDUP((F306*$E$306%)/168*G306,2)</f>
        <v>0</v>
      </c>
    </row>
    <row r="307" spans="1:8" s="2" customFormat="1" ht="12.75" hidden="1" x14ac:dyDescent="0.2">
      <c r="A307" s="303"/>
      <c r="B307" s="304"/>
      <c r="C307" s="258">
        <f t="shared" ref="C307:G315" si="38">C274</f>
        <v>0</v>
      </c>
      <c r="D307" s="259"/>
      <c r="E307" s="293"/>
      <c r="F307" s="59">
        <f t="shared" si="38"/>
        <v>0</v>
      </c>
      <c r="G307" s="55">
        <f t="shared" si="38"/>
        <v>0</v>
      </c>
      <c r="H307" s="56">
        <f t="shared" ref="H307:H325" si="39">ROUNDUP((F307*$E$306%)/168*G307,2)</f>
        <v>0</v>
      </c>
    </row>
    <row r="308" spans="1:8" s="2" customFormat="1" ht="12.75" hidden="1" x14ac:dyDescent="0.2">
      <c r="A308" s="303"/>
      <c r="B308" s="304"/>
      <c r="C308" s="258">
        <f t="shared" si="38"/>
        <v>0</v>
      </c>
      <c r="D308" s="259"/>
      <c r="E308" s="293"/>
      <c r="F308" s="59">
        <f t="shared" si="38"/>
        <v>0</v>
      </c>
      <c r="G308" s="55">
        <f t="shared" si="38"/>
        <v>0</v>
      </c>
      <c r="H308" s="56">
        <f t="shared" si="39"/>
        <v>0</v>
      </c>
    </row>
    <row r="309" spans="1:8" s="2" customFormat="1" ht="12.75" hidden="1" x14ac:dyDescent="0.2">
      <c r="A309" s="303"/>
      <c r="B309" s="304"/>
      <c r="C309" s="258">
        <f t="shared" si="38"/>
        <v>0</v>
      </c>
      <c r="D309" s="259"/>
      <c r="E309" s="293"/>
      <c r="F309" s="59">
        <f t="shared" si="38"/>
        <v>0</v>
      </c>
      <c r="G309" s="55">
        <f t="shared" si="38"/>
        <v>0</v>
      </c>
      <c r="H309" s="56">
        <f t="shared" si="39"/>
        <v>0</v>
      </c>
    </row>
    <row r="310" spans="1:8" s="2" customFormat="1" ht="12.75" hidden="1" x14ac:dyDescent="0.2">
      <c r="A310" s="303"/>
      <c r="B310" s="304"/>
      <c r="C310" s="258">
        <f t="shared" si="38"/>
        <v>0</v>
      </c>
      <c r="D310" s="259"/>
      <c r="E310" s="293"/>
      <c r="F310" s="59">
        <f t="shared" si="38"/>
        <v>0</v>
      </c>
      <c r="G310" s="55">
        <f t="shared" si="38"/>
        <v>0</v>
      </c>
      <c r="H310" s="56">
        <f t="shared" si="39"/>
        <v>0</v>
      </c>
    </row>
    <row r="311" spans="1:8" s="2" customFormat="1" ht="12.75" hidden="1" x14ac:dyDescent="0.2">
      <c r="A311" s="303"/>
      <c r="B311" s="304"/>
      <c r="C311" s="258">
        <f t="shared" si="38"/>
        <v>0</v>
      </c>
      <c r="D311" s="259"/>
      <c r="E311" s="293"/>
      <c r="F311" s="59">
        <f t="shared" si="38"/>
        <v>0</v>
      </c>
      <c r="G311" s="55">
        <f t="shared" si="38"/>
        <v>0</v>
      </c>
      <c r="H311" s="56">
        <f t="shared" si="39"/>
        <v>0</v>
      </c>
    </row>
    <row r="312" spans="1:8" s="2" customFormat="1" ht="12.75" hidden="1" x14ac:dyDescent="0.2">
      <c r="A312" s="303"/>
      <c r="B312" s="304"/>
      <c r="C312" s="258">
        <f t="shared" si="38"/>
        <v>0</v>
      </c>
      <c r="D312" s="259"/>
      <c r="E312" s="293"/>
      <c r="F312" s="59">
        <f t="shared" si="38"/>
        <v>0</v>
      </c>
      <c r="G312" s="55">
        <f t="shared" si="38"/>
        <v>0</v>
      </c>
      <c r="H312" s="56">
        <f t="shared" si="39"/>
        <v>0</v>
      </c>
    </row>
    <row r="313" spans="1:8" s="2" customFormat="1" ht="12.75" hidden="1" x14ac:dyDescent="0.2">
      <c r="A313" s="303"/>
      <c r="B313" s="304"/>
      <c r="C313" s="258">
        <f t="shared" si="38"/>
        <v>0</v>
      </c>
      <c r="D313" s="259"/>
      <c r="E313" s="293"/>
      <c r="F313" s="59">
        <f t="shared" si="38"/>
        <v>0</v>
      </c>
      <c r="G313" s="55">
        <f t="shared" si="38"/>
        <v>0</v>
      </c>
      <c r="H313" s="56">
        <f t="shared" si="39"/>
        <v>0</v>
      </c>
    </row>
    <row r="314" spans="1:8" s="2" customFormat="1" ht="12.75" hidden="1" x14ac:dyDescent="0.2">
      <c r="A314" s="303"/>
      <c r="B314" s="304"/>
      <c r="C314" s="258">
        <f t="shared" si="38"/>
        <v>0</v>
      </c>
      <c r="D314" s="259"/>
      <c r="E314" s="293"/>
      <c r="F314" s="59">
        <f t="shared" si="38"/>
        <v>0</v>
      </c>
      <c r="G314" s="55">
        <f t="shared" si="38"/>
        <v>0</v>
      </c>
      <c r="H314" s="56">
        <f t="shared" si="39"/>
        <v>0</v>
      </c>
    </row>
    <row r="315" spans="1:8" s="2" customFormat="1" ht="12.75" hidden="1" x14ac:dyDescent="0.2">
      <c r="A315" s="303"/>
      <c r="B315" s="304"/>
      <c r="C315" s="258">
        <f t="shared" si="38"/>
        <v>0</v>
      </c>
      <c r="D315" s="259"/>
      <c r="E315" s="293"/>
      <c r="F315" s="59">
        <f t="shared" si="38"/>
        <v>0</v>
      </c>
      <c r="G315" s="55">
        <f t="shared" si="38"/>
        <v>0</v>
      </c>
      <c r="H315" s="56">
        <f t="shared" si="39"/>
        <v>0</v>
      </c>
    </row>
    <row r="316" spans="1:8" s="2" customFormat="1" ht="12.75" hidden="1" x14ac:dyDescent="0.2">
      <c r="A316" s="303"/>
      <c r="B316" s="304"/>
      <c r="C316" s="258" t="str">
        <f t="shared" ref="C316:C325" si="40">C284</f>
        <v xml:space="preserve">Vecākais speciālists Izglītības koordinācijas nodaļā </v>
      </c>
      <c r="D316" s="259"/>
      <c r="E316" s="293"/>
      <c r="F316" s="59">
        <f t="shared" ref="F316:G325" si="41">F284</f>
        <v>1287</v>
      </c>
      <c r="G316" s="55"/>
      <c r="H316" s="56">
        <f t="shared" si="39"/>
        <v>0</v>
      </c>
    </row>
    <row r="317" spans="1:8" s="2" customFormat="1" ht="12.75" hidden="1" x14ac:dyDescent="0.2">
      <c r="A317" s="303"/>
      <c r="B317" s="304"/>
      <c r="C317" s="258" t="str">
        <f t="shared" si="40"/>
        <v xml:space="preserve">Vecākais grāmatvedis </v>
      </c>
      <c r="D317" s="259"/>
      <c r="E317" s="293"/>
      <c r="F317" s="59">
        <f t="shared" si="41"/>
        <v>1287</v>
      </c>
      <c r="G317" s="55"/>
      <c r="H317" s="56">
        <f>ROUNDUP((F317*$E$306%)/168*G317,2)</f>
        <v>0</v>
      </c>
    </row>
    <row r="318" spans="1:8" s="2" customFormat="1" ht="12.75" hidden="1" x14ac:dyDescent="0.2">
      <c r="A318" s="303"/>
      <c r="B318" s="304"/>
      <c r="C318" s="258">
        <f t="shared" si="40"/>
        <v>0</v>
      </c>
      <c r="D318" s="259"/>
      <c r="E318" s="293"/>
      <c r="F318" s="59">
        <f t="shared" si="41"/>
        <v>0</v>
      </c>
      <c r="G318" s="55">
        <f t="shared" si="41"/>
        <v>0</v>
      </c>
      <c r="H318" s="56">
        <f t="shared" si="39"/>
        <v>0</v>
      </c>
    </row>
    <row r="319" spans="1:8" s="2" customFormat="1" ht="12.75" hidden="1" x14ac:dyDescent="0.2">
      <c r="A319" s="303"/>
      <c r="B319" s="304"/>
      <c r="C319" s="258">
        <f t="shared" si="40"/>
        <v>0</v>
      </c>
      <c r="D319" s="259"/>
      <c r="E319" s="293"/>
      <c r="F319" s="59">
        <f t="shared" si="41"/>
        <v>0</v>
      </c>
      <c r="G319" s="55">
        <f t="shared" si="41"/>
        <v>0</v>
      </c>
      <c r="H319" s="56">
        <f t="shared" si="39"/>
        <v>0</v>
      </c>
    </row>
    <row r="320" spans="1:8" s="2" customFormat="1" ht="12.75" hidden="1" x14ac:dyDescent="0.2">
      <c r="A320" s="303"/>
      <c r="B320" s="304"/>
      <c r="C320" s="258">
        <f t="shared" si="40"/>
        <v>0</v>
      </c>
      <c r="D320" s="259"/>
      <c r="E320" s="293"/>
      <c r="F320" s="59">
        <f t="shared" si="41"/>
        <v>0</v>
      </c>
      <c r="G320" s="55">
        <f t="shared" si="41"/>
        <v>0</v>
      </c>
      <c r="H320" s="56">
        <f t="shared" si="39"/>
        <v>0</v>
      </c>
    </row>
    <row r="321" spans="1:8" s="2" customFormat="1" ht="12.75" hidden="1" x14ac:dyDescent="0.2">
      <c r="A321" s="303"/>
      <c r="B321" s="304"/>
      <c r="C321" s="258">
        <f t="shared" si="40"/>
        <v>0</v>
      </c>
      <c r="D321" s="259"/>
      <c r="E321" s="293"/>
      <c r="F321" s="59">
        <f t="shared" si="41"/>
        <v>0</v>
      </c>
      <c r="G321" s="55">
        <f t="shared" si="41"/>
        <v>0</v>
      </c>
      <c r="H321" s="56">
        <f t="shared" si="39"/>
        <v>0</v>
      </c>
    </row>
    <row r="322" spans="1:8" s="2" customFormat="1" ht="12.75" hidden="1" x14ac:dyDescent="0.2">
      <c r="A322" s="303"/>
      <c r="B322" s="304"/>
      <c r="C322" s="258">
        <f t="shared" si="40"/>
        <v>0</v>
      </c>
      <c r="D322" s="259"/>
      <c r="E322" s="293"/>
      <c r="F322" s="59">
        <f t="shared" si="41"/>
        <v>0</v>
      </c>
      <c r="G322" s="55">
        <f t="shared" si="41"/>
        <v>0</v>
      </c>
      <c r="H322" s="56">
        <f t="shared" si="39"/>
        <v>0</v>
      </c>
    </row>
    <row r="323" spans="1:8" s="2" customFormat="1" ht="12.75" hidden="1" x14ac:dyDescent="0.2">
      <c r="A323" s="303"/>
      <c r="B323" s="304"/>
      <c r="C323" s="258">
        <f t="shared" si="40"/>
        <v>0</v>
      </c>
      <c r="D323" s="259"/>
      <c r="E323" s="293"/>
      <c r="F323" s="59">
        <f t="shared" si="41"/>
        <v>0</v>
      </c>
      <c r="G323" s="55">
        <f t="shared" si="41"/>
        <v>0</v>
      </c>
      <c r="H323" s="56">
        <f t="shared" si="39"/>
        <v>0</v>
      </c>
    </row>
    <row r="324" spans="1:8" s="2" customFormat="1" ht="12" hidden="1" customHeight="1" x14ac:dyDescent="0.2">
      <c r="A324" s="303"/>
      <c r="B324" s="304"/>
      <c r="C324" s="258">
        <f t="shared" si="40"/>
        <v>0</v>
      </c>
      <c r="D324" s="259"/>
      <c r="E324" s="293"/>
      <c r="F324" s="59">
        <f t="shared" si="41"/>
        <v>0</v>
      </c>
      <c r="G324" s="55">
        <f t="shared" si="41"/>
        <v>0</v>
      </c>
      <c r="H324" s="56">
        <f t="shared" si="39"/>
        <v>0</v>
      </c>
    </row>
    <row r="325" spans="1:8" s="2" customFormat="1" ht="12.75" hidden="1" x14ac:dyDescent="0.2">
      <c r="A325" s="303"/>
      <c r="B325" s="304"/>
      <c r="C325" s="285">
        <f t="shared" si="40"/>
        <v>0</v>
      </c>
      <c r="D325" s="286"/>
      <c r="E325" s="293"/>
      <c r="F325" s="107">
        <f t="shared" si="41"/>
        <v>0</v>
      </c>
      <c r="G325" s="108">
        <f t="shared" si="41"/>
        <v>0</v>
      </c>
      <c r="H325" s="109">
        <f t="shared" si="39"/>
        <v>0</v>
      </c>
    </row>
    <row r="326" spans="1:8" s="2" customFormat="1" ht="25.5" hidden="1" x14ac:dyDescent="0.2">
      <c r="A326" s="303" t="s">
        <v>55</v>
      </c>
      <c r="B326" s="304" t="s">
        <v>56</v>
      </c>
      <c r="C326" s="287" t="s">
        <v>349</v>
      </c>
      <c r="D326" s="288"/>
      <c r="E326" s="47" t="s">
        <v>161</v>
      </c>
      <c r="F326" s="190" t="s">
        <v>39</v>
      </c>
      <c r="G326" s="47" t="s">
        <v>157</v>
      </c>
      <c r="H326" s="111">
        <f>SUM(H327:H346)</f>
        <v>0</v>
      </c>
    </row>
    <row r="327" spans="1:8" s="2" customFormat="1" ht="12.75" hidden="1" x14ac:dyDescent="0.2">
      <c r="A327" s="303"/>
      <c r="B327" s="304"/>
      <c r="C327" s="299" t="str">
        <f t="shared" ref="C327:C336" si="42">C273</f>
        <v>VP koledžas direktors</v>
      </c>
      <c r="D327" s="300"/>
      <c r="E327" s="313">
        <v>5</v>
      </c>
      <c r="F327" s="52">
        <f t="shared" ref="F327:G336" si="43">F273</f>
        <v>0</v>
      </c>
      <c r="G327" s="52">
        <f t="shared" si="43"/>
        <v>0</v>
      </c>
      <c r="H327" s="54">
        <f>ROUNDUP((F327*$E$327%)/168*G327,2)</f>
        <v>0</v>
      </c>
    </row>
    <row r="328" spans="1:8" s="2" customFormat="1" ht="12.75" hidden="1" x14ac:dyDescent="0.2">
      <c r="A328" s="303"/>
      <c r="B328" s="304"/>
      <c r="C328" s="258">
        <f t="shared" si="42"/>
        <v>0</v>
      </c>
      <c r="D328" s="259"/>
      <c r="E328" s="314"/>
      <c r="F328" s="59">
        <f t="shared" si="43"/>
        <v>0</v>
      </c>
      <c r="G328" s="55">
        <f t="shared" si="43"/>
        <v>0</v>
      </c>
      <c r="H328" s="56">
        <f t="shared" ref="H328:H346" si="44">ROUNDUP((F328*$E$327%)/168*G328,2)</f>
        <v>0</v>
      </c>
    </row>
    <row r="329" spans="1:8" s="2" customFormat="1" ht="12.75" hidden="1" x14ac:dyDescent="0.2">
      <c r="A329" s="303"/>
      <c r="B329" s="304"/>
      <c r="C329" s="258">
        <f t="shared" si="42"/>
        <v>0</v>
      </c>
      <c r="D329" s="259"/>
      <c r="E329" s="314"/>
      <c r="F329" s="59">
        <f t="shared" si="43"/>
        <v>0</v>
      </c>
      <c r="G329" s="55">
        <f t="shared" si="43"/>
        <v>0</v>
      </c>
      <c r="H329" s="56">
        <f t="shared" si="44"/>
        <v>0</v>
      </c>
    </row>
    <row r="330" spans="1:8" s="2" customFormat="1" ht="12.75" hidden="1" x14ac:dyDescent="0.2">
      <c r="A330" s="303"/>
      <c r="B330" s="304"/>
      <c r="C330" s="258">
        <f t="shared" si="42"/>
        <v>0</v>
      </c>
      <c r="D330" s="259"/>
      <c r="E330" s="314"/>
      <c r="F330" s="59">
        <f t="shared" si="43"/>
        <v>0</v>
      </c>
      <c r="G330" s="55">
        <f t="shared" si="43"/>
        <v>0</v>
      </c>
      <c r="H330" s="56">
        <f t="shared" si="44"/>
        <v>0</v>
      </c>
    </row>
    <row r="331" spans="1:8" s="2" customFormat="1" ht="12.75" hidden="1" x14ac:dyDescent="0.2">
      <c r="A331" s="303"/>
      <c r="B331" s="304"/>
      <c r="C331" s="258">
        <f t="shared" si="42"/>
        <v>0</v>
      </c>
      <c r="D331" s="259"/>
      <c r="E331" s="314"/>
      <c r="F331" s="59">
        <f t="shared" si="43"/>
        <v>0</v>
      </c>
      <c r="G331" s="55">
        <f t="shared" si="43"/>
        <v>0</v>
      </c>
      <c r="H331" s="56">
        <f t="shared" si="44"/>
        <v>0</v>
      </c>
    </row>
    <row r="332" spans="1:8" s="2" customFormat="1" ht="12.75" hidden="1" x14ac:dyDescent="0.2">
      <c r="A332" s="303"/>
      <c r="B332" s="304"/>
      <c r="C332" s="258">
        <f t="shared" si="42"/>
        <v>0</v>
      </c>
      <c r="D332" s="259"/>
      <c r="E332" s="314"/>
      <c r="F332" s="59">
        <f t="shared" si="43"/>
        <v>0</v>
      </c>
      <c r="G332" s="55">
        <f t="shared" si="43"/>
        <v>0</v>
      </c>
      <c r="H332" s="56">
        <f t="shared" si="44"/>
        <v>0</v>
      </c>
    </row>
    <row r="333" spans="1:8" s="2" customFormat="1" ht="12.75" hidden="1" x14ac:dyDescent="0.2">
      <c r="A333" s="303"/>
      <c r="B333" s="304"/>
      <c r="C333" s="258">
        <f t="shared" si="42"/>
        <v>0</v>
      </c>
      <c r="D333" s="259"/>
      <c r="E333" s="314"/>
      <c r="F333" s="59">
        <f t="shared" si="43"/>
        <v>0</v>
      </c>
      <c r="G333" s="55">
        <f t="shared" si="43"/>
        <v>0</v>
      </c>
      <c r="H333" s="56">
        <f t="shared" si="44"/>
        <v>0</v>
      </c>
    </row>
    <row r="334" spans="1:8" s="2" customFormat="1" ht="12.75" hidden="1" x14ac:dyDescent="0.2">
      <c r="A334" s="303"/>
      <c r="B334" s="304"/>
      <c r="C334" s="258">
        <f t="shared" si="42"/>
        <v>0</v>
      </c>
      <c r="D334" s="259"/>
      <c r="E334" s="314"/>
      <c r="F334" s="59">
        <f t="shared" si="43"/>
        <v>0</v>
      </c>
      <c r="G334" s="55">
        <f t="shared" si="43"/>
        <v>0</v>
      </c>
      <c r="H334" s="56">
        <f t="shared" si="44"/>
        <v>0</v>
      </c>
    </row>
    <row r="335" spans="1:8" s="2" customFormat="1" ht="12.75" hidden="1" x14ac:dyDescent="0.2">
      <c r="A335" s="303"/>
      <c r="B335" s="304"/>
      <c r="C335" s="258">
        <f t="shared" si="42"/>
        <v>0</v>
      </c>
      <c r="D335" s="259"/>
      <c r="E335" s="314"/>
      <c r="F335" s="59">
        <f t="shared" si="43"/>
        <v>0</v>
      </c>
      <c r="G335" s="55">
        <f t="shared" si="43"/>
        <v>0</v>
      </c>
      <c r="H335" s="56">
        <f t="shared" si="44"/>
        <v>0</v>
      </c>
    </row>
    <row r="336" spans="1:8" s="2" customFormat="1" ht="12.75" hidden="1" x14ac:dyDescent="0.2">
      <c r="A336" s="303"/>
      <c r="B336" s="304"/>
      <c r="C336" s="258">
        <f t="shared" si="42"/>
        <v>0</v>
      </c>
      <c r="D336" s="259"/>
      <c r="E336" s="314"/>
      <c r="F336" s="59">
        <f t="shared" si="43"/>
        <v>0</v>
      </c>
      <c r="G336" s="55">
        <f t="shared" si="43"/>
        <v>0</v>
      </c>
      <c r="H336" s="56">
        <f t="shared" si="44"/>
        <v>0</v>
      </c>
    </row>
    <row r="337" spans="1:8" s="2" customFormat="1" ht="12.75" hidden="1" x14ac:dyDescent="0.2">
      <c r="A337" s="303"/>
      <c r="B337" s="304"/>
      <c r="C337" s="258" t="str">
        <f t="shared" ref="C337:C346" si="45">C284</f>
        <v xml:space="preserve">Vecākais speciālists Izglītības koordinācijas nodaļā </v>
      </c>
      <c r="D337" s="259"/>
      <c r="E337" s="314"/>
      <c r="F337" s="59">
        <f t="shared" ref="F337:G346" si="46">F284</f>
        <v>1287</v>
      </c>
      <c r="G337" s="55"/>
      <c r="H337" s="56">
        <f t="shared" si="44"/>
        <v>0</v>
      </c>
    </row>
    <row r="338" spans="1:8" s="2" customFormat="1" ht="12.75" hidden="1" x14ac:dyDescent="0.2">
      <c r="A338" s="303"/>
      <c r="B338" s="304"/>
      <c r="C338" s="258" t="str">
        <f t="shared" si="45"/>
        <v xml:space="preserve">Vecākais grāmatvedis </v>
      </c>
      <c r="D338" s="259"/>
      <c r="E338" s="314"/>
      <c r="F338" s="59">
        <f t="shared" si="46"/>
        <v>1287</v>
      </c>
      <c r="G338" s="55"/>
      <c r="H338" s="56">
        <f t="shared" si="44"/>
        <v>0</v>
      </c>
    </row>
    <row r="339" spans="1:8" s="2" customFormat="1" ht="12.75" hidden="1" x14ac:dyDescent="0.2">
      <c r="A339" s="303"/>
      <c r="B339" s="304"/>
      <c r="C339" s="272">
        <f t="shared" si="45"/>
        <v>0</v>
      </c>
      <c r="D339" s="273"/>
      <c r="E339" s="314"/>
      <c r="F339" s="59">
        <f t="shared" si="46"/>
        <v>0</v>
      </c>
      <c r="G339" s="55">
        <f t="shared" si="46"/>
        <v>0</v>
      </c>
      <c r="H339" s="56">
        <f t="shared" si="44"/>
        <v>0</v>
      </c>
    </row>
    <row r="340" spans="1:8" s="2" customFormat="1" ht="12.75" hidden="1" x14ac:dyDescent="0.2">
      <c r="A340" s="303"/>
      <c r="B340" s="304"/>
      <c r="C340" s="272">
        <f t="shared" si="45"/>
        <v>0</v>
      </c>
      <c r="D340" s="273"/>
      <c r="E340" s="314"/>
      <c r="F340" s="59">
        <f t="shared" si="46"/>
        <v>0</v>
      </c>
      <c r="G340" s="55">
        <f t="shared" si="46"/>
        <v>0</v>
      </c>
      <c r="H340" s="56">
        <f t="shared" si="44"/>
        <v>0</v>
      </c>
    </row>
    <row r="341" spans="1:8" s="2" customFormat="1" ht="12.75" hidden="1" x14ac:dyDescent="0.2">
      <c r="A341" s="303"/>
      <c r="B341" s="304"/>
      <c r="C341" s="272">
        <f t="shared" si="45"/>
        <v>0</v>
      </c>
      <c r="D341" s="273"/>
      <c r="E341" s="314"/>
      <c r="F341" s="59">
        <f t="shared" si="46"/>
        <v>0</v>
      </c>
      <c r="G341" s="55">
        <f t="shared" si="46"/>
        <v>0</v>
      </c>
      <c r="H341" s="56">
        <f t="shared" si="44"/>
        <v>0</v>
      </c>
    </row>
    <row r="342" spans="1:8" s="2" customFormat="1" ht="12.75" hidden="1" x14ac:dyDescent="0.2">
      <c r="A342" s="303"/>
      <c r="B342" s="304"/>
      <c r="C342" s="272">
        <f t="shared" si="45"/>
        <v>0</v>
      </c>
      <c r="D342" s="273"/>
      <c r="E342" s="314"/>
      <c r="F342" s="59">
        <f t="shared" si="46"/>
        <v>0</v>
      </c>
      <c r="G342" s="55">
        <f t="shared" si="46"/>
        <v>0</v>
      </c>
      <c r="H342" s="56">
        <f t="shared" si="44"/>
        <v>0</v>
      </c>
    </row>
    <row r="343" spans="1:8" s="2" customFormat="1" ht="12.75" hidden="1" x14ac:dyDescent="0.2">
      <c r="A343" s="303"/>
      <c r="B343" s="304"/>
      <c r="C343" s="272">
        <f t="shared" si="45"/>
        <v>0</v>
      </c>
      <c r="D343" s="273"/>
      <c r="E343" s="314"/>
      <c r="F343" s="59">
        <f t="shared" si="46"/>
        <v>0</v>
      </c>
      <c r="G343" s="55">
        <f t="shared" si="46"/>
        <v>0</v>
      </c>
      <c r="H343" s="56">
        <f t="shared" si="44"/>
        <v>0</v>
      </c>
    </row>
    <row r="344" spans="1:8" s="2" customFormat="1" ht="12.75" hidden="1" x14ac:dyDescent="0.2">
      <c r="A344" s="303"/>
      <c r="B344" s="304"/>
      <c r="C344" s="272">
        <f t="shared" si="45"/>
        <v>0</v>
      </c>
      <c r="D344" s="273"/>
      <c r="E344" s="314"/>
      <c r="F344" s="59">
        <f t="shared" si="46"/>
        <v>0</v>
      </c>
      <c r="G344" s="55">
        <f t="shared" si="46"/>
        <v>0</v>
      </c>
      <c r="H344" s="56">
        <f t="shared" si="44"/>
        <v>0</v>
      </c>
    </row>
    <row r="345" spans="1:8" s="2" customFormat="1" ht="12.75" hidden="1" x14ac:dyDescent="0.2">
      <c r="A345" s="303"/>
      <c r="B345" s="304"/>
      <c r="C345" s="272">
        <f t="shared" si="45"/>
        <v>0</v>
      </c>
      <c r="D345" s="273"/>
      <c r="E345" s="314"/>
      <c r="F345" s="59">
        <f t="shared" si="46"/>
        <v>0</v>
      </c>
      <c r="G345" s="55">
        <f t="shared" si="46"/>
        <v>0</v>
      </c>
      <c r="H345" s="56">
        <f t="shared" si="44"/>
        <v>0</v>
      </c>
    </row>
    <row r="346" spans="1:8" s="2" customFormat="1" ht="12.75" hidden="1" x14ac:dyDescent="0.2">
      <c r="A346" s="303"/>
      <c r="B346" s="304"/>
      <c r="C346" s="272">
        <f t="shared" si="45"/>
        <v>0</v>
      </c>
      <c r="D346" s="273"/>
      <c r="E346" s="315"/>
      <c r="F346" s="60">
        <f t="shared" si="46"/>
        <v>0</v>
      </c>
      <c r="G346" s="57">
        <f t="shared" si="46"/>
        <v>0</v>
      </c>
      <c r="H346" s="58">
        <f t="shared" si="44"/>
        <v>0</v>
      </c>
    </row>
    <row r="347" spans="1:8" s="2" customFormat="1" ht="25.5" hidden="1" x14ac:dyDescent="0.2">
      <c r="A347" s="246" t="s">
        <v>57</v>
      </c>
      <c r="B347" s="249" t="s">
        <v>58</v>
      </c>
      <c r="C347" s="287" t="s">
        <v>349</v>
      </c>
      <c r="D347" s="288"/>
      <c r="E347" s="47" t="s">
        <v>161</v>
      </c>
      <c r="F347" s="190" t="s">
        <v>39</v>
      </c>
      <c r="G347" s="47" t="s">
        <v>157</v>
      </c>
      <c r="H347" s="111">
        <f>SUM(H348:H367)</f>
        <v>0</v>
      </c>
    </row>
    <row r="348" spans="1:8" s="2" customFormat="1" ht="12.75" hidden="1" x14ac:dyDescent="0.2">
      <c r="A348" s="247"/>
      <c r="B348" s="250"/>
      <c r="C348" s="299" t="str">
        <f t="shared" ref="C348:C357" si="47">C273</f>
        <v>VP koledžas direktors</v>
      </c>
      <c r="D348" s="300"/>
      <c r="E348" s="282">
        <v>10</v>
      </c>
      <c r="F348" s="67">
        <f t="shared" ref="F348:G357" si="48">F273</f>
        <v>0</v>
      </c>
      <c r="G348" s="53">
        <f t="shared" si="48"/>
        <v>0</v>
      </c>
      <c r="H348" s="54">
        <f>ROUNDUP((F348*$E$348%)/168*G348,2)</f>
        <v>0</v>
      </c>
    </row>
    <row r="349" spans="1:8" s="2" customFormat="1" ht="12.75" hidden="1" x14ac:dyDescent="0.2">
      <c r="A349" s="247"/>
      <c r="B349" s="250"/>
      <c r="C349" s="258">
        <f t="shared" si="47"/>
        <v>0</v>
      </c>
      <c r="D349" s="259"/>
      <c r="E349" s="283"/>
      <c r="F349" s="68">
        <f t="shared" si="48"/>
        <v>0</v>
      </c>
      <c r="G349" s="55">
        <f t="shared" si="48"/>
        <v>0</v>
      </c>
      <c r="H349" s="56">
        <f t="shared" ref="H349:H367" si="49">ROUNDUP((F349*$E$348%)/168*G349,2)</f>
        <v>0</v>
      </c>
    </row>
    <row r="350" spans="1:8" s="2" customFormat="1" ht="12.75" hidden="1" x14ac:dyDescent="0.2">
      <c r="A350" s="247"/>
      <c r="B350" s="250"/>
      <c r="C350" s="258">
        <f t="shared" si="47"/>
        <v>0</v>
      </c>
      <c r="D350" s="259"/>
      <c r="E350" s="283"/>
      <c r="F350" s="68">
        <f t="shared" si="48"/>
        <v>0</v>
      </c>
      <c r="G350" s="55">
        <f t="shared" si="48"/>
        <v>0</v>
      </c>
      <c r="H350" s="56">
        <f t="shared" si="49"/>
        <v>0</v>
      </c>
    </row>
    <row r="351" spans="1:8" s="2" customFormat="1" ht="12.75" hidden="1" x14ac:dyDescent="0.2">
      <c r="A351" s="247"/>
      <c r="B351" s="250"/>
      <c r="C351" s="258">
        <f t="shared" si="47"/>
        <v>0</v>
      </c>
      <c r="D351" s="259"/>
      <c r="E351" s="283"/>
      <c r="F351" s="68">
        <f t="shared" si="48"/>
        <v>0</v>
      </c>
      <c r="G351" s="55">
        <f t="shared" si="48"/>
        <v>0</v>
      </c>
      <c r="H351" s="56">
        <f t="shared" si="49"/>
        <v>0</v>
      </c>
    </row>
    <row r="352" spans="1:8" s="2" customFormat="1" ht="12.75" hidden="1" x14ac:dyDescent="0.2">
      <c r="A352" s="247"/>
      <c r="B352" s="250"/>
      <c r="C352" s="258">
        <f t="shared" si="47"/>
        <v>0</v>
      </c>
      <c r="D352" s="259"/>
      <c r="E352" s="283"/>
      <c r="F352" s="68">
        <f t="shared" si="48"/>
        <v>0</v>
      </c>
      <c r="G352" s="55">
        <f t="shared" si="48"/>
        <v>0</v>
      </c>
      <c r="H352" s="56">
        <f t="shared" si="49"/>
        <v>0</v>
      </c>
    </row>
    <row r="353" spans="1:8" s="2" customFormat="1" ht="12.75" hidden="1" x14ac:dyDescent="0.2">
      <c r="A353" s="247"/>
      <c r="B353" s="250"/>
      <c r="C353" s="258">
        <f t="shared" si="47"/>
        <v>0</v>
      </c>
      <c r="D353" s="259"/>
      <c r="E353" s="283"/>
      <c r="F353" s="68">
        <f t="shared" si="48"/>
        <v>0</v>
      </c>
      <c r="G353" s="55">
        <f t="shared" si="48"/>
        <v>0</v>
      </c>
      <c r="H353" s="56">
        <f t="shared" si="49"/>
        <v>0</v>
      </c>
    </row>
    <row r="354" spans="1:8" s="2" customFormat="1" ht="12.75" hidden="1" x14ac:dyDescent="0.2">
      <c r="A354" s="247"/>
      <c r="B354" s="250"/>
      <c r="C354" s="258">
        <f t="shared" si="47"/>
        <v>0</v>
      </c>
      <c r="D354" s="259"/>
      <c r="E354" s="283"/>
      <c r="F354" s="68">
        <f t="shared" si="48"/>
        <v>0</v>
      </c>
      <c r="G354" s="55">
        <f t="shared" si="48"/>
        <v>0</v>
      </c>
      <c r="H354" s="56">
        <f t="shared" si="49"/>
        <v>0</v>
      </c>
    </row>
    <row r="355" spans="1:8" s="2" customFormat="1" ht="12.75" hidden="1" x14ac:dyDescent="0.2">
      <c r="A355" s="247"/>
      <c r="B355" s="250"/>
      <c r="C355" s="258">
        <f t="shared" si="47"/>
        <v>0</v>
      </c>
      <c r="D355" s="259"/>
      <c r="E355" s="283"/>
      <c r="F355" s="68">
        <f t="shared" si="48"/>
        <v>0</v>
      </c>
      <c r="G355" s="55">
        <f t="shared" si="48"/>
        <v>0</v>
      </c>
      <c r="H355" s="56">
        <f t="shared" si="49"/>
        <v>0</v>
      </c>
    </row>
    <row r="356" spans="1:8" s="2" customFormat="1" ht="12.75" hidden="1" x14ac:dyDescent="0.2">
      <c r="A356" s="247"/>
      <c r="B356" s="250"/>
      <c r="C356" s="258">
        <f t="shared" si="47"/>
        <v>0</v>
      </c>
      <c r="D356" s="259"/>
      <c r="E356" s="283"/>
      <c r="F356" s="68">
        <f t="shared" si="48"/>
        <v>0</v>
      </c>
      <c r="G356" s="55">
        <f t="shared" si="48"/>
        <v>0</v>
      </c>
      <c r="H356" s="56">
        <f t="shared" si="49"/>
        <v>0</v>
      </c>
    </row>
    <row r="357" spans="1:8" s="2" customFormat="1" ht="12.75" hidden="1" x14ac:dyDescent="0.2">
      <c r="A357" s="247"/>
      <c r="B357" s="250"/>
      <c r="C357" s="258">
        <f t="shared" si="47"/>
        <v>0</v>
      </c>
      <c r="D357" s="259"/>
      <c r="E357" s="283"/>
      <c r="F357" s="68">
        <f t="shared" si="48"/>
        <v>0</v>
      </c>
      <c r="G357" s="55">
        <f t="shared" si="48"/>
        <v>0</v>
      </c>
      <c r="H357" s="56">
        <f t="shared" si="49"/>
        <v>0</v>
      </c>
    </row>
    <row r="358" spans="1:8" s="2" customFormat="1" ht="12.75" hidden="1" x14ac:dyDescent="0.2">
      <c r="A358" s="247"/>
      <c r="B358" s="250"/>
      <c r="C358" s="258" t="str">
        <f t="shared" ref="C358:C367" si="50">C284</f>
        <v xml:space="preserve">Vecākais speciālists Izglītības koordinācijas nodaļā </v>
      </c>
      <c r="D358" s="259"/>
      <c r="E358" s="283"/>
      <c r="F358" s="69">
        <f t="shared" ref="F358:G367" si="51">F284</f>
        <v>1287</v>
      </c>
      <c r="G358" s="55"/>
      <c r="H358" s="56">
        <f t="shared" si="49"/>
        <v>0</v>
      </c>
    </row>
    <row r="359" spans="1:8" s="2" customFormat="1" ht="12.75" hidden="1" x14ac:dyDescent="0.2">
      <c r="A359" s="247"/>
      <c r="B359" s="250"/>
      <c r="C359" s="258" t="str">
        <f t="shared" si="50"/>
        <v xml:space="preserve">Vecākais grāmatvedis </v>
      </c>
      <c r="D359" s="259"/>
      <c r="E359" s="283"/>
      <c r="F359" s="69">
        <f t="shared" si="51"/>
        <v>1287</v>
      </c>
      <c r="G359" s="55"/>
      <c r="H359" s="56">
        <f t="shared" si="49"/>
        <v>0</v>
      </c>
    </row>
    <row r="360" spans="1:8" s="2" customFormat="1" ht="12.75" hidden="1" customHeight="1" x14ac:dyDescent="0.2">
      <c r="A360" s="247"/>
      <c r="B360" s="250"/>
      <c r="C360" s="272">
        <f t="shared" si="50"/>
        <v>0</v>
      </c>
      <c r="D360" s="273"/>
      <c r="E360" s="283"/>
      <c r="F360" s="69">
        <f t="shared" si="51"/>
        <v>0</v>
      </c>
      <c r="G360" s="55">
        <f t="shared" si="51"/>
        <v>0</v>
      </c>
      <c r="H360" s="56">
        <f t="shared" si="49"/>
        <v>0</v>
      </c>
    </row>
    <row r="361" spans="1:8" s="2" customFormat="1" ht="12.75" hidden="1" customHeight="1" x14ac:dyDescent="0.2">
      <c r="A361" s="247"/>
      <c r="B361" s="250"/>
      <c r="C361" s="272">
        <f t="shared" si="50"/>
        <v>0</v>
      </c>
      <c r="D361" s="273"/>
      <c r="E361" s="283"/>
      <c r="F361" s="69">
        <f t="shared" si="51"/>
        <v>0</v>
      </c>
      <c r="G361" s="55">
        <f t="shared" si="51"/>
        <v>0</v>
      </c>
      <c r="H361" s="56">
        <f t="shared" si="49"/>
        <v>0</v>
      </c>
    </row>
    <row r="362" spans="1:8" s="2" customFormat="1" ht="12.75" hidden="1" customHeight="1" x14ac:dyDescent="0.2">
      <c r="A362" s="247"/>
      <c r="B362" s="250"/>
      <c r="C362" s="272">
        <f t="shared" si="50"/>
        <v>0</v>
      </c>
      <c r="D362" s="273"/>
      <c r="E362" s="283"/>
      <c r="F362" s="69">
        <f t="shared" si="51"/>
        <v>0</v>
      </c>
      <c r="G362" s="55">
        <f t="shared" si="51"/>
        <v>0</v>
      </c>
      <c r="H362" s="56">
        <f t="shared" si="49"/>
        <v>0</v>
      </c>
    </row>
    <row r="363" spans="1:8" s="2" customFormat="1" ht="12.75" hidden="1" customHeight="1" x14ac:dyDescent="0.2">
      <c r="A363" s="247"/>
      <c r="B363" s="250"/>
      <c r="C363" s="272">
        <f t="shared" si="50"/>
        <v>0</v>
      </c>
      <c r="D363" s="273"/>
      <c r="E363" s="283"/>
      <c r="F363" s="69">
        <f t="shared" si="51"/>
        <v>0</v>
      </c>
      <c r="G363" s="55">
        <f t="shared" si="51"/>
        <v>0</v>
      </c>
      <c r="H363" s="56">
        <f t="shared" si="49"/>
        <v>0</v>
      </c>
    </row>
    <row r="364" spans="1:8" s="2" customFormat="1" ht="12.75" hidden="1" customHeight="1" x14ac:dyDescent="0.2">
      <c r="A364" s="247"/>
      <c r="B364" s="250"/>
      <c r="C364" s="272">
        <f t="shared" si="50"/>
        <v>0</v>
      </c>
      <c r="D364" s="273"/>
      <c r="E364" s="283"/>
      <c r="F364" s="69">
        <f t="shared" si="51"/>
        <v>0</v>
      </c>
      <c r="G364" s="55">
        <f t="shared" si="51"/>
        <v>0</v>
      </c>
      <c r="H364" s="56">
        <f t="shared" si="49"/>
        <v>0</v>
      </c>
    </row>
    <row r="365" spans="1:8" s="2" customFormat="1" ht="12.75" hidden="1" customHeight="1" x14ac:dyDescent="0.2">
      <c r="A365" s="247"/>
      <c r="B365" s="250"/>
      <c r="C365" s="272">
        <f t="shared" si="50"/>
        <v>0</v>
      </c>
      <c r="D365" s="273"/>
      <c r="E365" s="283"/>
      <c r="F365" s="69">
        <f t="shared" si="51"/>
        <v>0</v>
      </c>
      <c r="G365" s="55">
        <f t="shared" si="51"/>
        <v>0</v>
      </c>
      <c r="H365" s="56">
        <f t="shared" si="49"/>
        <v>0</v>
      </c>
    </row>
    <row r="366" spans="1:8" s="2" customFormat="1" ht="12.75" hidden="1" customHeight="1" x14ac:dyDescent="0.2">
      <c r="A366" s="247"/>
      <c r="B366" s="250"/>
      <c r="C366" s="272">
        <f t="shared" si="50"/>
        <v>0</v>
      </c>
      <c r="D366" s="273"/>
      <c r="E366" s="283"/>
      <c r="F366" s="69">
        <f t="shared" si="51"/>
        <v>0</v>
      </c>
      <c r="G366" s="55">
        <f t="shared" si="51"/>
        <v>0</v>
      </c>
      <c r="H366" s="56">
        <f t="shared" si="49"/>
        <v>0</v>
      </c>
    </row>
    <row r="367" spans="1:8" s="2" customFormat="1" ht="12.75" hidden="1" x14ac:dyDescent="0.2">
      <c r="A367" s="248"/>
      <c r="B367" s="251"/>
      <c r="C367" s="272">
        <f t="shared" si="50"/>
        <v>0</v>
      </c>
      <c r="D367" s="273"/>
      <c r="E367" s="284"/>
      <c r="F367" s="71">
        <f t="shared" si="51"/>
        <v>0</v>
      </c>
      <c r="G367" s="57">
        <f t="shared" si="51"/>
        <v>0</v>
      </c>
      <c r="H367" s="58">
        <f t="shared" si="49"/>
        <v>0</v>
      </c>
    </row>
    <row r="368" spans="1:8" s="2" customFormat="1" ht="12.75" x14ac:dyDescent="0.2">
      <c r="A368" s="49" t="s">
        <v>65</v>
      </c>
      <c r="B368" s="277" t="s">
        <v>66</v>
      </c>
      <c r="C368" s="277"/>
      <c r="D368" s="277"/>
      <c r="E368" s="277"/>
      <c r="F368" s="277"/>
      <c r="G368" s="277"/>
      <c r="H368" s="43">
        <f>SUM(H369,H370,H391)</f>
        <v>0.39</v>
      </c>
    </row>
    <row r="369" spans="1:8" s="2" customFormat="1" ht="12.75" x14ac:dyDescent="0.2">
      <c r="A369" s="181" t="s">
        <v>67</v>
      </c>
      <c r="B369" s="304" t="s">
        <v>356</v>
      </c>
      <c r="C369" s="304"/>
      <c r="D369" s="304"/>
      <c r="E369" s="304"/>
      <c r="F369" s="304"/>
      <c r="G369" s="304"/>
      <c r="H369" s="44">
        <f>ROUNDUP((H271+H370)*0.2359,2)</f>
        <v>0.33</v>
      </c>
    </row>
    <row r="370" spans="1:8" s="2" customFormat="1" ht="25.5" x14ac:dyDescent="0.2">
      <c r="A370" s="303" t="s">
        <v>70</v>
      </c>
      <c r="B370" s="304" t="s">
        <v>71</v>
      </c>
      <c r="C370" s="287" t="s">
        <v>349</v>
      </c>
      <c r="D370" s="288"/>
      <c r="E370" s="47" t="s">
        <v>161</v>
      </c>
      <c r="F370" s="190" t="s">
        <v>39</v>
      </c>
      <c r="G370" s="47" t="s">
        <v>157</v>
      </c>
      <c r="H370" s="111">
        <f>SUM(H371:H390)</f>
        <v>0.06</v>
      </c>
    </row>
    <row r="371" spans="1:8" s="2" customFormat="1" ht="12.75" hidden="1" x14ac:dyDescent="0.2">
      <c r="A371" s="303"/>
      <c r="B371" s="304"/>
      <c r="C371" s="299" t="str">
        <f t="shared" ref="C371:C380" si="52">C273</f>
        <v>VP koledžas direktors</v>
      </c>
      <c r="D371" s="300"/>
      <c r="E371" s="316">
        <v>4</v>
      </c>
      <c r="F371" s="62">
        <f t="shared" ref="F371:G380" si="53">F273</f>
        <v>0</v>
      </c>
      <c r="G371" s="62">
        <f t="shared" si="53"/>
        <v>0</v>
      </c>
      <c r="H371" s="54">
        <f>ROUNDUP((F371*$E$371%)/168*G371,2)</f>
        <v>0</v>
      </c>
    </row>
    <row r="372" spans="1:8" s="2" customFormat="1" ht="12.75" hidden="1" x14ac:dyDescent="0.2">
      <c r="A372" s="303"/>
      <c r="B372" s="304"/>
      <c r="C372" s="258">
        <f t="shared" si="52"/>
        <v>0</v>
      </c>
      <c r="D372" s="259"/>
      <c r="E372" s="317"/>
      <c r="F372" s="64">
        <f t="shared" si="53"/>
        <v>0</v>
      </c>
      <c r="G372" s="64">
        <f t="shared" si="53"/>
        <v>0</v>
      </c>
      <c r="H372" s="56">
        <f t="shared" ref="H372:H379" si="54">ROUNDUP((F372*$E$371%)/168*G372,2)</f>
        <v>0</v>
      </c>
    </row>
    <row r="373" spans="1:8" s="2" customFormat="1" ht="12.75" hidden="1" x14ac:dyDescent="0.2">
      <c r="A373" s="303"/>
      <c r="B373" s="304"/>
      <c r="C373" s="258">
        <f t="shared" si="52"/>
        <v>0</v>
      </c>
      <c r="D373" s="259"/>
      <c r="E373" s="317"/>
      <c r="F373" s="64">
        <f t="shared" si="53"/>
        <v>0</v>
      </c>
      <c r="G373" s="64">
        <f t="shared" si="53"/>
        <v>0</v>
      </c>
      <c r="H373" s="56">
        <f t="shared" si="54"/>
        <v>0</v>
      </c>
    </row>
    <row r="374" spans="1:8" s="2" customFormat="1" ht="12.75" hidden="1" x14ac:dyDescent="0.2">
      <c r="A374" s="303"/>
      <c r="B374" s="304"/>
      <c r="C374" s="258">
        <f t="shared" si="52"/>
        <v>0</v>
      </c>
      <c r="D374" s="259"/>
      <c r="E374" s="317"/>
      <c r="F374" s="64">
        <f t="shared" si="53"/>
        <v>0</v>
      </c>
      <c r="G374" s="64">
        <f t="shared" si="53"/>
        <v>0</v>
      </c>
      <c r="H374" s="56">
        <f t="shared" si="54"/>
        <v>0</v>
      </c>
    </row>
    <row r="375" spans="1:8" s="2" customFormat="1" ht="12.75" hidden="1" x14ac:dyDescent="0.2">
      <c r="A375" s="303"/>
      <c r="B375" s="304"/>
      <c r="C375" s="258">
        <f t="shared" si="52"/>
        <v>0</v>
      </c>
      <c r="D375" s="259"/>
      <c r="E375" s="317"/>
      <c r="F375" s="64">
        <f t="shared" si="53"/>
        <v>0</v>
      </c>
      <c r="G375" s="64">
        <f t="shared" si="53"/>
        <v>0</v>
      </c>
      <c r="H375" s="56">
        <f t="shared" si="54"/>
        <v>0</v>
      </c>
    </row>
    <row r="376" spans="1:8" s="2" customFormat="1" ht="12.75" hidden="1" x14ac:dyDescent="0.2">
      <c r="A376" s="303"/>
      <c r="B376" s="304"/>
      <c r="C376" s="258">
        <f t="shared" si="52"/>
        <v>0</v>
      </c>
      <c r="D376" s="259"/>
      <c r="E376" s="317"/>
      <c r="F376" s="64">
        <f t="shared" si="53"/>
        <v>0</v>
      </c>
      <c r="G376" s="64">
        <f t="shared" si="53"/>
        <v>0</v>
      </c>
      <c r="H376" s="56">
        <f t="shared" si="54"/>
        <v>0</v>
      </c>
    </row>
    <row r="377" spans="1:8" s="2" customFormat="1" ht="12.75" hidden="1" x14ac:dyDescent="0.2">
      <c r="A377" s="303"/>
      <c r="B377" s="304"/>
      <c r="C377" s="258">
        <f t="shared" si="52"/>
        <v>0</v>
      </c>
      <c r="D377" s="259"/>
      <c r="E377" s="317"/>
      <c r="F377" s="64">
        <f t="shared" si="53"/>
        <v>0</v>
      </c>
      <c r="G377" s="64">
        <f t="shared" si="53"/>
        <v>0</v>
      </c>
      <c r="H377" s="56">
        <f t="shared" si="54"/>
        <v>0</v>
      </c>
    </row>
    <row r="378" spans="1:8" s="2" customFormat="1" ht="12.75" hidden="1" x14ac:dyDescent="0.2">
      <c r="A378" s="303"/>
      <c r="B378" s="304"/>
      <c r="C378" s="258">
        <f t="shared" si="52"/>
        <v>0</v>
      </c>
      <c r="D378" s="259"/>
      <c r="E378" s="317"/>
      <c r="F378" s="64">
        <f t="shared" si="53"/>
        <v>0</v>
      </c>
      <c r="G378" s="64">
        <f t="shared" si="53"/>
        <v>0</v>
      </c>
      <c r="H378" s="56">
        <f t="shared" si="54"/>
        <v>0</v>
      </c>
    </row>
    <row r="379" spans="1:8" s="2" customFormat="1" ht="12.75" hidden="1" x14ac:dyDescent="0.2">
      <c r="A379" s="303"/>
      <c r="B379" s="304"/>
      <c r="C379" s="258">
        <f t="shared" si="52"/>
        <v>0</v>
      </c>
      <c r="D379" s="259"/>
      <c r="E379" s="317"/>
      <c r="F379" s="64">
        <f t="shared" si="53"/>
        <v>0</v>
      </c>
      <c r="G379" s="64">
        <f t="shared" si="53"/>
        <v>0</v>
      </c>
      <c r="H379" s="56">
        <f t="shared" si="54"/>
        <v>0</v>
      </c>
    </row>
    <row r="380" spans="1:8" s="2" customFormat="1" ht="12.75" hidden="1" x14ac:dyDescent="0.2">
      <c r="A380" s="303"/>
      <c r="B380" s="304"/>
      <c r="C380" s="258">
        <f t="shared" si="52"/>
        <v>0</v>
      </c>
      <c r="D380" s="259"/>
      <c r="E380" s="317"/>
      <c r="F380" s="64">
        <f t="shared" si="53"/>
        <v>0</v>
      </c>
      <c r="G380" s="64">
        <f t="shared" si="53"/>
        <v>0</v>
      </c>
      <c r="H380" s="56">
        <f>ROUNDUP((F380*$E$371%)/168*G380,2)</f>
        <v>0</v>
      </c>
    </row>
    <row r="381" spans="1:8" s="2" customFormat="1" ht="12.75" x14ac:dyDescent="0.2">
      <c r="A381" s="303"/>
      <c r="B381" s="304"/>
      <c r="C381" s="258" t="str">
        <f t="shared" ref="C381:C390" si="55">C284</f>
        <v xml:space="preserve">Vecākais speciālists Izglītības koordinācijas nodaļā </v>
      </c>
      <c r="D381" s="259"/>
      <c r="E381" s="317"/>
      <c r="F381" s="64">
        <f t="shared" ref="F381:G390" si="56">F284</f>
        <v>1287</v>
      </c>
      <c r="G381" s="55">
        <f t="shared" si="56"/>
        <v>8.4000000000000005E-2</v>
      </c>
      <c r="H381" s="56">
        <f>ROUNDUP((F381*$E$371%)/168*G381,2)</f>
        <v>0.03</v>
      </c>
    </row>
    <row r="382" spans="1:8" s="2" customFormat="1" ht="12.75" customHeight="1" x14ac:dyDescent="0.2">
      <c r="A382" s="303"/>
      <c r="B382" s="304"/>
      <c r="C382" s="258" t="str">
        <f t="shared" si="55"/>
        <v xml:space="preserve">Vecākais grāmatvedis </v>
      </c>
      <c r="D382" s="259"/>
      <c r="E382" s="317"/>
      <c r="F382" s="64">
        <f t="shared" si="56"/>
        <v>1287</v>
      </c>
      <c r="G382" s="55">
        <f t="shared" si="56"/>
        <v>8.4000000000000005E-2</v>
      </c>
      <c r="H382" s="56">
        <f t="shared" ref="H382:H390" si="57">ROUNDUP((F382*$E$371%)/168*G382,2)</f>
        <v>0.03</v>
      </c>
    </row>
    <row r="383" spans="1:8" s="2" customFormat="1" ht="12.75" hidden="1" x14ac:dyDescent="0.2">
      <c r="A383" s="303"/>
      <c r="B383" s="304"/>
      <c r="C383" s="272">
        <f t="shared" si="55"/>
        <v>0</v>
      </c>
      <c r="D383" s="273"/>
      <c r="E383" s="317"/>
      <c r="F383" s="64">
        <f t="shared" si="56"/>
        <v>0</v>
      </c>
      <c r="G383" s="55">
        <f t="shared" si="56"/>
        <v>0</v>
      </c>
      <c r="H383" s="56">
        <f t="shared" si="57"/>
        <v>0</v>
      </c>
    </row>
    <row r="384" spans="1:8" s="2" customFormat="1" ht="12.75" hidden="1" x14ac:dyDescent="0.2">
      <c r="A384" s="303"/>
      <c r="B384" s="304"/>
      <c r="C384" s="272">
        <f t="shared" si="55"/>
        <v>0</v>
      </c>
      <c r="D384" s="273"/>
      <c r="E384" s="317"/>
      <c r="F384" s="64">
        <f t="shared" si="56"/>
        <v>0</v>
      </c>
      <c r="G384" s="55">
        <f t="shared" si="56"/>
        <v>0</v>
      </c>
      <c r="H384" s="56">
        <f t="shared" si="57"/>
        <v>0</v>
      </c>
    </row>
    <row r="385" spans="1:8" s="2" customFormat="1" ht="12.75" hidden="1" x14ac:dyDescent="0.2">
      <c r="A385" s="303"/>
      <c r="B385" s="304"/>
      <c r="C385" s="272">
        <f t="shared" si="55"/>
        <v>0</v>
      </c>
      <c r="D385" s="273"/>
      <c r="E385" s="317"/>
      <c r="F385" s="64">
        <f t="shared" si="56"/>
        <v>0</v>
      </c>
      <c r="G385" s="55">
        <f t="shared" si="56"/>
        <v>0</v>
      </c>
      <c r="H385" s="56">
        <f t="shared" si="57"/>
        <v>0</v>
      </c>
    </row>
    <row r="386" spans="1:8" s="2" customFormat="1" ht="12.75" hidden="1" x14ac:dyDescent="0.2">
      <c r="A386" s="303"/>
      <c r="B386" s="304"/>
      <c r="C386" s="272">
        <f t="shared" si="55"/>
        <v>0</v>
      </c>
      <c r="D386" s="273"/>
      <c r="E386" s="317"/>
      <c r="F386" s="64">
        <f t="shared" si="56"/>
        <v>0</v>
      </c>
      <c r="G386" s="55">
        <f t="shared" si="56"/>
        <v>0</v>
      </c>
      <c r="H386" s="56">
        <f t="shared" si="57"/>
        <v>0</v>
      </c>
    </row>
    <row r="387" spans="1:8" s="2" customFormat="1" ht="12.75" hidden="1" x14ac:dyDescent="0.2">
      <c r="A387" s="303"/>
      <c r="B387" s="304"/>
      <c r="C387" s="272">
        <f t="shared" si="55"/>
        <v>0</v>
      </c>
      <c r="D387" s="273"/>
      <c r="E387" s="317"/>
      <c r="F387" s="64">
        <f t="shared" si="56"/>
        <v>0</v>
      </c>
      <c r="G387" s="55">
        <f t="shared" si="56"/>
        <v>0</v>
      </c>
      <c r="H387" s="56">
        <f t="shared" si="57"/>
        <v>0</v>
      </c>
    </row>
    <row r="388" spans="1:8" s="2" customFormat="1" ht="12.75" hidden="1" x14ac:dyDescent="0.2">
      <c r="A388" s="303"/>
      <c r="B388" s="304"/>
      <c r="C388" s="272">
        <f t="shared" si="55"/>
        <v>0</v>
      </c>
      <c r="D388" s="273"/>
      <c r="E388" s="317"/>
      <c r="F388" s="64">
        <f t="shared" si="56"/>
        <v>0</v>
      </c>
      <c r="G388" s="55">
        <f t="shared" si="56"/>
        <v>0</v>
      </c>
      <c r="H388" s="56">
        <f t="shared" si="57"/>
        <v>0</v>
      </c>
    </row>
    <row r="389" spans="1:8" s="2" customFormat="1" ht="12.75" hidden="1" x14ac:dyDescent="0.2">
      <c r="A389" s="303"/>
      <c r="B389" s="304"/>
      <c r="C389" s="272">
        <f t="shared" si="55"/>
        <v>0</v>
      </c>
      <c r="D389" s="273"/>
      <c r="E389" s="317"/>
      <c r="F389" s="64">
        <f t="shared" si="56"/>
        <v>0</v>
      </c>
      <c r="G389" s="55">
        <f t="shared" si="56"/>
        <v>0</v>
      </c>
      <c r="H389" s="56">
        <f t="shared" si="57"/>
        <v>0</v>
      </c>
    </row>
    <row r="390" spans="1:8" s="2" customFormat="1" ht="12.75" hidden="1" x14ac:dyDescent="0.2">
      <c r="A390" s="303"/>
      <c r="B390" s="304"/>
      <c r="C390" s="272">
        <f t="shared" si="55"/>
        <v>0</v>
      </c>
      <c r="D390" s="273"/>
      <c r="E390" s="318"/>
      <c r="F390" s="66">
        <f t="shared" si="56"/>
        <v>0</v>
      </c>
      <c r="G390" s="55">
        <f t="shared" si="56"/>
        <v>0</v>
      </c>
      <c r="H390" s="58">
        <f t="shared" si="57"/>
        <v>0</v>
      </c>
    </row>
    <row r="391" spans="1:8" s="2" customFormat="1" ht="25.5" hidden="1" x14ac:dyDescent="0.2">
      <c r="A391" s="246" t="s">
        <v>82</v>
      </c>
      <c r="B391" s="249" t="s">
        <v>83</v>
      </c>
      <c r="C391" s="287" t="s">
        <v>349</v>
      </c>
      <c r="D391" s="288"/>
      <c r="E391" s="47" t="s">
        <v>161</v>
      </c>
      <c r="F391" s="190" t="s">
        <v>39</v>
      </c>
      <c r="G391" s="47" t="s">
        <v>157</v>
      </c>
      <c r="H391" s="111">
        <f>SUM(H392:H411)</f>
        <v>0</v>
      </c>
    </row>
    <row r="392" spans="1:8" s="2" customFormat="1" ht="12.75" hidden="1" customHeight="1" x14ac:dyDescent="0.2">
      <c r="A392" s="247"/>
      <c r="B392" s="250"/>
      <c r="C392" s="294" t="str">
        <f t="shared" ref="C392:C401" si="58">C273</f>
        <v>VP koledžas direktors</v>
      </c>
      <c r="D392" s="295"/>
      <c r="E392" s="316">
        <v>1</v>
      </c>
      <c r="F392" s="62">
        <f t="shared" ref="F392:G401" si="59">F273</f>
        <v>0</v>
      </c>
      <c r="G392" s="55">
        <f t="shared" si="59"/>
        <v>0</v>
      </c>
      <c r="H392" s="54">
        <f>ROUNDUP((F392*$E$392%)/168*G392,2)</f>
        <v>0</v>
      </c>
    </row>
    <row r="393" spans="1:8" s="2" customFormat="1" ht="12.75" hidden="1" x14ac:dyDescent="0.2">
      <c r="A393" s="247"/>
      <c r="B393" s="250"/>
      <c r="C393" s="274">
        <f t="shared" si="58"/>
        <v>0</v>
      </c>
      <c r="D393" s="276"/>
      <c r="E393" s="317"/>
      <c r="F393" s="64">
        <f t="shared" si="59"/>
        <v>0</v>
      </c>
      <c r="G393" s="55">
        <f t="shared" si="59"/>
        <v>0</v>
      </c>
      <c r="H393" s="56">
        <f t="shared" ref="H393:H398" si="60">ROUNDUP((F393*$E$392%)/168*G393,2)</f>
        <v>0</v>
      </c>
    </row>
    <row r="394" spans="1:8" s="2" customFormat="1" ht="12.75" hidden="1" x14ac:dyDescent="0.2">
      <c r="A394" s="247"/>
      <c r="B394" s="250"/>
      <c r="C394" s="274">
        <f t="shared" si="58"/>
        <v>0</v>
      </c>
      <c r="D394" s="276"/>
      <c r="E394" s="317"/>
      <c r="F394" s="64">
        <f t="shared" si="59"/>
        <v>0</v>
      </c>
      <c r="G394" s="55">
        <f t="shared" si="59"/>
        <v>0</v>
      </c>
      <c r="H394" s="56">
        <f t="shared" si="60"/>
        <v>0</v>
      </c>
    </row>
    <row r="395" spans="1:8" s="2" customFormat="1" ht="12.75" hidden="1" x14ac:dyDescent="0.2">
      <c r="A395" s="247"/>
      <c r="B395" s="250"/>
      <c r="C395" s="274">
        <f t="shared" si="58"/>
        <v>0</v>
      </c>
      <c r="D395" s="276"/>
      <c r="E395" s="317"/>
      <c r="F395" s="64">
        <f t="shared" si="59"/>
        <v>0</v>
      </c>
      <c r="G395" s="55">
        <f t="shared" si="59"/>
        <v>0</v>
      </c>
      <c r="H395" s="56">
        <f t="shared" si="60"/>
        <v>0</v>
      </c>
    </row>
    <row r="396" spans="1:8" s="2" customFormat="1" ht="12.75" hidden="1" x14ac:dyDescent="0.2">
      <c r="A396" s="247"/>
      <c r="B396" s="250"/>
      <c r="C396" s="274">
        <f t="shared" si="58"/>
        <v>0</v>
      </c>
      <c r="D396" s="276"/>
      <c r="E396" s="317"/>
      <c r="F396" s="64">
        <f t="shared" si="59"/>
        <v>0</v>
      </c>
      <c r="G396" s="55">
        <f t="shared" si="59"/>
        <v>0</v>
      </c>
      <c r="H396" s="56">
        <f t="shared" si="60"/>
        <v>0</v>
      </c>
    </row>
    <row r="397" spans="1:8" s="2" customFormat="1" ht="12.75" hidden="1" x14ac:dyDescent="0.2">
      <c r="A397" s="247"/>
      <c r="B397" s="250"/>
      <c r="C397" s="274">
        <f t="shared" si="58"/>
        <v>0</v>
      </c>
      <c r="D397" s="276"/>
      <c r="E397" s="317"/>
      <c r="F397" s="64">
        <f t="shared" si="59"/>
        <v>0</v>
      </c>
      <c r="G397" s="55">
        <f t="shared" si="59"/>
        <v>0</v>
      </c>
      <c r="H397" s="56">
        <f t="shared" si="60"/>
        <v>0</v>
      </c>
    </row>
    <row r="398" spans="1:8" s="2" customFormat="1" ht="12.75" hidden="1" x14ac:dyDescent="0.2">
      <c r="A398" s="247"/>
      <c r="B398" s="250"/>
      <c r="C398" s="274">
        <f t="shared" si="58"/>
        <v>0</v>
      </c>
      <c r="D398" s="276"/>
      <c r="E398" s="317"/>
      <c r="F398" s="64">
        <f t="shared" si="59"/>
        <v>0</v>
      </c>
      <c r="G398" s="55">
        <f t="shared" si="59"/>
        <v>0</v>
      </c>
      <c r="H398" s="56">
        <f t="shared" si="60"/>
        <v>0</v>
      </c>
    </row>
    <row r="399" spans="1:8" s="2" customFormat="1" ht="12.75" hidden="1" x14ac:dyDescent="0.2">
      <c r="A399" s="247"/>
      <c r="B399" s="250"/>
      <c r="C399" s="274">
        <f t="shared" si="58"/>
        <v>0</v>
      </c>
      <c r="D399" s="276"/>
      <c r="E399" s="317"/>
      <c r="F399" s="64">
        <f t="shared" si="59"/>
        <v>0</v>
      </c>
      <c r="G399" s="55">
        <f t="shared" si="59"/>
        <v>0</v>
      </c>
      <c r="H399" s="56">
        <f>ROUNDUP((F399*$E$392%)/168*G399,2)</f>
        <v>0</v>
      </c>
    </row>
    <row r="400" spans="1:8" s="2" customFormat="1" ht="12.75" hidden="1" x14ac:dyDescent="0.2">
      <c r="A400" s="247"/>
      <c r="B400" s="250"/>
      <c r="C400" s="274">
        <f t="shared" si="58"/>
        <v>0</v>
      </c>
      <c r="D400" s="276"/>
      <c r="E400" s="317"/>
      <c r="F400" s="64">
        <f t="shared" si="59"/>
        <v>0</v>
      </c>
      <c r="G400" s="55">
        <f t="shared" si="59"/>
        <v>0</v>
      </c>
      <c r="H400" s="56">
        <f>ROUNDUP((F400*$E$392%)/168*G400,2)</f>
        <v>0</v>
      </c>
    </row>
    <row r="401" spans="1:9" s="2" customFormat="1" ht="12.75" hidden="1" x14ac:dyDescent="0.2">
      <c r="A401" s="247"/>
      <c r="B401" s="250"/>
      <c r="C401" s="274">
        <f t="shared" si="58"/>
        <v>0</v>
      </c>
      <c r="D401" s="276"/>
      <c r="E401" s="317"/>
      <c r="F401" s="64">
        <f t="shared" si="59"/>
        <v>0</v>
      </c>
      <c r="G401" s="55">
        <f t="shared" si="59"/>
        <v>0</v>
      </c>
      <c r="H401" s="56">
        <f>ROUNDUP((F401*$E$392%)/168*G401,2)</f>
        <v>0</v>
      </c>
    </row>
    <row r="402" spans="1:9" s="2" customFormat="1" ht="12.75" hidden="1" x14ac:dyDescent="0.2">
      <c r="A402" s="247"/>
      <c r="B402" s="250"/>
      <c r="C402" s="274" t="str">
        <f t="shared" ref="C402:C411" si="61">C284</f>
        <v xml:space="preserve">Vecākais speciālists Izglītības koordinācijas nodaļā </v>
      </c>
      <c r="D402" s="276"/>
      <c r="E402" s="317"/>
      <c r="F402" s="64">
        <f t="shared" ref="F402:G411" si="62">F284</f>
        <v>1287</v>
      </c>
      <c r="G402" s="55"/>
      <c r="H402" s="56">
        <f>ROUNDUP((F402*$E$392%)/168*G402,2)</f>
        <v>0</v>
      </c>
    </row>
    <row r="403" spans="1:9" s="2" customFormat="1" ht="12.75" hidden="1" x14ac:dyDescent="0.2">
      <c r="A403" s="247"/>
      <c r="B403" s="250"/>
      <c r="C403" s="274" t="str">
        <f t="shared" si="61"/>
        <v xml:space="preserve">Vecākais grāmatvedis </v>
      </c>
      <c r="D403" s="276"/>
      <c r="E403" s="317"/>
      <c r="F403" s="64">
        <f t="shared" si="62"/>
        <v>1287</v>
      </c>
      <c r="G403" s="55"/>
      <c r="H403" s="56">
        <f t="shared" ref="H403:H411" si="63">ROUNDUP((F403*$E$392%)/168*G403,2)</f>
        <v>0</v>
      </c>
    </row>
    <row r="404" spans="1:9" s="2" customFormat="1" ht="12.75" hidden="1" x14ac:dyDescent="0.2">
      <c r="A404" s="247"/>
      <c r="B404" s="250"/>
      <c r="C404" s="274">
        <f t="shared" si="61"/>
        <v>0</v>
      </c>
      <c r="D404" s="276"/>
      <c r="E404" s="317"/>
      <c r="F404" s="64">
        <f t="shared" si="62"/>
        <v>0</v>
      </c>
      <c r="G404" s="64">
        <f t="shared" si="62"/>
        <v>0</v>
      </c>
      <c r="H404" s="56">
        <f t="shared" si="63"/>
        <v>0</v>
      </c>
    </row>
    <row r="405" spans="1:9" s="2" customFormat="1" ht="12.75" hidden="1" x14ac:dyDescent="0.2">
      <c r="A405" s="247"/>
      <c r="B405" s="250"/>
      <c r="C405" s="274">
        <f t="shared" si="61"/>
        <v>0</v>
      </c>
      <c r="D405" s="276"/>
      <c r="E405" s="317"/>
      <c r="F405" s="64">
        <f t="shared" si="62"/>
        <v>0</v>
      </c>
      <c r="G405" s="64">
        <f t="shared" si="62"/>
        <v>0</v>
      </c>
      <c r="H405" s="56">
        <f t="shared" si="63"/>
        <v>0</v>
      </c>
    </row>
    <row r="406" spans="1:9" s="2" customFormat="1" ht="12.75" hidden="1" x14ac:dyDescent="0.2">
      <c r="A406" s="247"/>
      <c r="B406" s="250"/>
      <c r="C406" s="274">
        <f t="shared" si="61"/>
        <v>0</v>
      </c>
      <c r="D406" s="276"/>
      <c r="E406" s="317"/>
      <c r="F406" s="64">
        <f t="shared" si="62"/>
        <v>0</v>
      </c>
      <c r="G406" s="64">
        <f t="shared" si="62"/>
        <v>0</v>
      </c>
      <c r="H406" s="56">
        <f t="shared" si="63"/>
        <v>0</v>
      </c>
    </row>
    <row r="407" spans="1:9" s="2" customFormat="1" ht="12.75" hidden="1" x14ac:dyDescent="0.2">
      <c r="A407" s="247"/>
      <c r="B407" s="250"/>
      <c r="C407" s="274">
        <f t="shared" si="61"/>
        <v>0</v>
      </c>
      <c r="D407" s="276"/>
      <c r="E407" s="317"/>
      <c r="F407" s="64">
        <f t="shared" si="62"/>
        <v>0</v>
      </c>
      <c r="G407" s="64">
        <f t="shared" si="62"/>
        <v>0</v>
      </c>
      <c r="H407" s="56">
        <f t="shared" si="63"/>
        <v>0</v>
      </c>
    </row>
    <row r="408" spans="1:9" s="2" customFormat="1" ht="12.75" hidden="1" x14ac:dyDescent="0.2">
      <c r="A408" s="247"/>
      <c r="B408" s="250"/>
      <c r="C408" s="274">
        <f t="shared" si="61"/>
        <v>0</v>
      </c>
      <c r="D408" s="276"/>
      <c r="E408" s="317"/>
      <c r="F408" s="64">
        <f t="shared" si="62"/>
        <v>0</v>
      </c>
      <c r="G408" s="64">
        <f t="shared" si="62"/>
        <v>0</v>
      </c>
      <c r="H408" s="56">
        <f t="shared" si="63"/>
        <v>0</v>
      </c>
    </row>
    <row r="409" spans="1:9" s="2" customFormat="1" ht="12.75" hidden="1" x14ac:dyDescent="0.2">
      <c r="A409" s="247"/>
      <c r="B409" s="250"/>
      <c r="C409" s="274">
        <f t="shared" si="61"/>
        <v>0</v>
      </c>
      <c r="D409" s="276"/>
      <c r="E409" s="317"/>
      <c r="F409" s="64">
        <f t="shared" si="62"/>
        <v>0</v>
      </c>
      <c r="G409" s="64">
        <f t="shared" si="62"/>
        <v>0</v>
      </c>
      <c r="H409" s="56">
        <f t="shared" si="63"/>
        <v>0</v>
      </c>
    </row>
    <row r="410" spans="1:9" s="2" customFormat="1" ht="12.75" hidden="1" x14ac:dyDescent="0.2">
      <c r="A410" s="247"/>
      <c r="B410" s="250"/>
      <c r="C410" s="274">
        <f t="shared" si="61"/>
        <v>0</v>
      </c>
      <c r="D410" s="276"/>
      <c r="E410" s="317"/>
      <c r="F410" s="64">
        <f t="shared" si="62"/>
        <v>0</v>
      </c>
      <c r="G410" s="64">
        <f t="shared" si="62"/>
        <v>0</v>
      </c>
      <c r="H410" s="56">
        <f t="shared" si="63"/>
        <v>0</v>
      </c>
    </row>
    <row r="411" spans="1:9" s="2" customFormat="1" ht="12.75" hidden="1" x14ac:dyDescent="0.2">
      <c r="A411" s="248"/>
      <c r="B411" s="251"/>
      <c r="C411" s="296">
        <f t="shared" si="61"/>
        <v>0</v>
      </c>
      <c r="D411" s="298"/>
      <c r="E411" s="318"/>
      <c r="F411" s="66">
        <f t="shared" si="62"/>
        <v>0</v>
      </c>
      <c r="G411" s="66">
        <f t="shared" si="62"/>
        <v>0</v>
      </c>
      <c r="H411" s="58">
        <f t="shared" si="63"/>
        <v>0</v>
      </c>
    </row>
    <row r="412" spans="1:9" s="2" customFormat="1" ht="12.75" x14ac:dyDescent="0.2">
      <c r="A412" s="192" t="s">
        <v>84</v>
      </c>
      <c r="B412" s="277" t="s">
        <v>17</v>
      </c>
      <c r="C412" s="277"/>
      <c r="D412" s="277"/>
      <c r="E412" s="277"/>
      <c r="F412" s="277"/>
      <c r="G412" s="277"/>
      <c r="H412" s="43">
        <f>SUM(H413,H436)</f>
        <v>0.88000000000000012</v>
      </c>
    </row>
    <row r="413" spans="1:9" s="2" customFormat="1" ht="12.75" x14ac:dyDescent="0.2">
      <c r="A413" s="48" t="s">
        <v>85</v>
      </c>
      <c r="B413" s="277" t="s">
        <v>86</v>
      </c>
      <c r="C413" s="277"/>
      <c r="D413" s="277"/>
      <c r="E413" s="277"/>
      <c r="F413" s="277"/>
      <c r="G413" s="277"/>
      <c r="H413" s="43">
        <f>SUM(H414,H425)</f>
        <v>0.05</v>
      </c>
    </row>
    <row r="414" spans="1:9" s="2" customFormat="1" ht="25.5" x14ac:dyDescent="0.2">
      <c r="A414" s="246">
        <v>2220</v>
      </c>
      <c r="B414" s="249" t="s">
        <v>88</v>
      </c>
      <c r="C414" s="266" t="s">
        <v>171</v>
      </c>
      <c r="D414" s="267"/>
      <c r="E414" s="268"/>
      <c r="F414" s="47" t="s">
        <v>327</v>
      </c>
      <c r="G414" s="47" t="s">
        <v>157</v>
      </c>
      <c r="H414" s="111">
        <f>SUM(H415:H424)</f>
        <v>0.05</v>
      </c>
    </row>
    <row r="415" spans="1:9" s="2" customFormat="1" ht="36" x14ac:dyDescent="0.2">
      <c r="A415" s="247"/>
      <c r="B415" s="250"/>
      <c r="C415" s="255" t="s">
        <v>198</v>
      </c>
      <c r="D415" s="256"/>
      <c r="E415" s="257"/>
      <c r="F415" s="193">
        <f>ROUND(7*1.147,2)</f>
        <v>8.0299999999999994</v>
      </c>
      <c r="G415" s="74">
        <f>G22+G284+G285</f>
        <v>0.91799999999999993</v>
      </c>
      <c r="H415" s="75">
        <f>ROUNDUP(F415/168*G415,2)</f>
        <v>0.05</v>
      </c>
      <c r="I415" s="149" t="s">
        <v>384</v>
      </c>
    </row>
    <row r="416" spans="1:9" s="2" customFormat="1" ht="12" hidden="1" customHeight="1" x14ac:dyDescent="0.2">
      <c r="A416" s="247"/>
      <c r="B416" s="250"/>
      <c r="C416" s="252"/>
      <c r="D416" s="253"/>
      <c r="E416" s="254"/>
      <c r="F416" s="76"/>
      <c r="G416" s="76"/>
      <c r="H416" s="77">
        <f t="shared" ref="H416:H424" si="64">ROUNDUP(F416/168*G416,2)</f>
        <v>0</v>
      </c>
    </row>
    <row r="417" spans="1:8" s="2" customFormat="1" ht="12" hidden="1" customHeight="1" x14ac:dyDescent="0.2">
      <c r="A417" s="247"/>
      <c r="B417" s="250"/>
      <c r="C417" s="252"/>
      <c r="D417" s="253"/>
      <c r="E417" s="254"/>
      <c r="F417" s="76"/>
      <c r="G417" s="76"/>
      <c r="H417" s="77">
        <f t="shared" si="64"/>
        <v>0</v>
      </c>
    </row>
    <row r="418" spans="1:8" s="2" customFormat="1" ht="12" hidden="1" customHeight="1" x14ac:dyDescent="0.2">
      <c r="A418" s="247"/>
      <c r="B418" s="250"/>
      <c r="C418" s="252"/>
      <c r="D418" s="253"/>
      <c r="E418" s="254"/>
      <c r="F418" s="76"/>
      <c r="G418" s="76"/>
      <c r="H418" s="77">
        <f t="shared" si="64"/>
        <v>0</v>
      </c>
    </row>
    <row r="419" spans="1:8" s="2" customFormat="1" ht="12" hidden="1" customHeight="1" x14ac:dyDescent="0.2">
      <c r="A419" s="247"/>
      <c r="B419" s="250"/>
      <c r="C419" s="252"/>
      <c r="D419" s="253"/>
      <c r="E419" s="254"/>
      <c r="F419" s="76"/>
      <c r="G419" s="76"/>
      <c r="H419" s="77">
        <f t="shared" si="64"/>
        <v>0</v>
      </c>
    </row>
    <row r="420" spans="1:8" s="2" customFormat="1" ht="12" hidden="1" customHeight="1" x14ac:dyDescent="0.2">
      <c r="A420" s="247"/>
      <c r="B420" s="250"/>
      <c r="C420" s="252"/>
      <c r="D420" s="253"/>
      <c r="E420" s="254"/>
      <c r="F420" s="76"/>
      <c r="G420" s="76"/>
      <c r="H420" s="77">
        <f t="shared" si="64"/>
        <v>0</v>
      </c>
    </row>
    <row r="421" spans="1:8" s="2" customFormat="1" ht="12" hidden="1" customHeight="1" x14ac:dyDescent="0.2">
      <c r="A421" s="247"/>
      <c r="B421" s="250"/>
      <c r="C421" s="252"/>
      <c r="D421" s="253"/>
      <c r="E421" s="254"/>
      <c r="F421" s="76"/>
      <c r="G421" s="76"/>
      <c r="H421" s="77">
        <f t="shared" si="64"/>
        <v>0</v>
      </c>
    </row>
    <row r="422" spans="1:8" s="2" customFormat="1" ht="12" hidden="1" customHeight="1" x14ac:dyDescent="0.2">
      <c r="A422" s="247"/>
      <c r="B422" s="250"/>
      <c r="C422" s="252"/>
      <c r="D422" s="253"/>
      <c r="E422" s="254"/>
      <c r="F422" s="76"/>
      <c r="G422" s="76"/>
      <c r="H422" s="77">
        <f t="shared" si="64"/>
        <v>0</v>
      </c>
    </row>
    <row r="423" spans="1:8" s="2" customFormat="1" ht="12" hidden="1" customHeight="1" x14ac:dyDescent="0.2">
      <c r="A423" s="247"/>
      <c r="B423" s="250"/>
      <c r="C423" s="252"/>
      <c r="D423" s="253"/>
      <c r="E423" s="254"/>
      <c r="F423" s="76"/>
      <c r="G423" s="76"/>
      <c r="H423" s="77">
        <f t="shared" si="64"/>
        <v>0</v>
      </c>
    </row>
    <row r="424" spans="1:8" s="2" customFormat="1" ht="12" hidden="1" customHeight="1" x14ac:dyDescent="0.2">
      <c r="A424" s="248"/>
      <c r="B424" s="251"/>
      <c r="C424" s="269"/>
      <c r="D424" s="270"/>
      <c r="E424" s="271"/>
      <c r="F424" s="78"/>
      <c r="G424" s="78"/>
      <c r="H424" s="79">
        <f t="shared" si="64"/>
        <v>0</v>
      </c>
    </row>
    <row r="425" spans="1:8" s="2" customFormat="1" ht="12" hidden="1" customHeight="1" x14ac:dyDescent="0.2">
      <c r="A425" s="246"/>
      <c r="B425" s="249"/>
      <c r="C425" s="266" t="s">
        <v>171</v>
      </c>
      <c r="D425" s="267"/>
      <c r="E425" s="268"/>
      <c r="F425" s="47" t="s">
        <v>167</v>
      </c>
      <c r="G425" s="47" t="s">
        <v>157</v>
      </c>
      <c r="H425" s="111">
        <f>SUM(H426:H435)</f>
        <v>0</v>
      </c>
    </row>
    <row r="426" spans="1:8" s="2" customFormat="1" ht="12" hidden="1" customHeight="1" x14ac:dyDescent="0.2">
      <c r="A426" s="247"/>
      <c r="B426" s="250"/>
      <c r="C426" s="255"/>
      <c r="D426" s="256"/>
      <c r="E426" s="257"/>
      <c r="F426" s="74"/>
      <c r="G426" s="74"/>
      <c r="H426" s="75">
        <f>ROUNDUP(F426/168*G426,2)</f>
        <v>0</v>
      </c>
    </row>
    <row r="427" spans="1:8" s="2" customFormat="1" ht="12" hidden="1" customHeight="1" x14ac:dyDescent="0.2">
      <c r="A427" s="247"/>
      <c r="B427" s="250"/>
      <c r="C427" s="252"/>
      <c r="D427" s="253"/>
      <c r="E427" s="254"/>
      <c r="F427" s="76"/>
      <c r="G427" s="76"/>
      <c r="H427" s="77">
        <f t="shared" ref="H427:H435" si="65">ROUNDUP(F427/168*G427,2)</f>
        <v>0</v>
      </c>
    </row>
    <row r="428" spans="1:8" s="2" customFormat="1" ht="12" hidden="1" customHeight="1" x14ac:dyDescent="0.2">
      <c r="A428" s="247"/>
      <c r="B428" s="250"/>
      <c r="C428" s="252"/>
      <c r="D428" s="253"/>
      <c r="E428" s="254"/>
      <c r="F428" s="76"/>
      <c r="G428" s="76"/>
      <c r="H428" s="77">
        <f t="shared" si="65"/>
        <v>0</v>
      </c>
    </row>
    <row r="429" spans="1:8" s="2" customFormat="1" ht="12" hidden="1" customHeight="1" x14ac:dyDescent="0.2">
      <c r="A429" s="247"/>
      <c r="B429" s="250"/>
      <c r="C429" s="252"/>
      <c r="D429" s="253"/>
      <c r="E429" s="254"/>
      <c r="F429" s="76"/>
      <c r="G429" s="76"/>
      <c r="H429" s="77">
        <f t="shared" si="65"/>
        <v>0</v>
      </c>
    </row>
    <row r="430" spans="1:8" s="2" customFormat="1" ht="12" hidden="1" customHeight="1" x14ac:dyDescent="0.2">
      <c r="A430" s="247"/>
      <c r="B430" s="250"/>
      <c r="C430" s="252"/>
      <c r="D430" s="253"/>
      <c r="E430" s="254"/>
      <c r="F430" s="76"/>
      <c r="G430" s="76"/>
      <c r="H430" s="77">
        <f t="shared" si="65"/>
        <v>0</v>
      </c>
    </row>
    <row r="431" spans="1:8" s="2" customFormat="1" ht="12" hidden="1" customHeight="1" x14ac:dyDescent="0.2">
      <c r="A431" s="247"/>
      <c r="B431" s="250"/>
      <c r="C431" s="252"/>
      <c r="D431" s="253"/>
      <c r="E431" s="254"/>
      <c r="F431" s="76"/>
      <c r="G431" s="76"/>
      <c r="H431" s="77">
        <f t="shared" si="65"/>
        <v>0</v>
      </c>
    </row>
    <row r="432" spans="1:8" s="2" customFormat="1" ht="12" hidden="1" customHeight="1" x14ac:dyDescent="0.2">
      <c r="A432" s="247"/>
      <c r="B432" s="250"/>
      <c r="C432" s="252"/>
      <c r="D432" s="253"/>
      <c r="E432" s="254"/>
      <c r="F432" s="76"/>
      <c r="G432" s="76"/>
      <c r="H432" s="77">
        <f t="shared" si="65"/>
        <v>0</v>
      </c>
    </row>
    <row r="433" spans="1:9" s="2" customFormat="1" ht="12" hidden="1" customHeight="1" x14ac:dyDescent="0.2">
      <c r="A433" s="247"/>
      <c r="B433" s="250"/>
      <c r="C433" s="252"/>
      <c r="D433" s="253"/>
      <c r="E433" s="254"/>
      <c r="F433" s="76"/>
      <c r="G433" s="76"/>
      <c r="H433" s="77">
        <f t="shared" si="65"/>
        <v>0</v>
      </c>
    </row>
    <row r="434" spans="1:9" s="2" customFormat="1" ht="12" hidden="1" customHeight="1" x14ac:dyDescent="0.2">
      <c r="A434" s="247"/>
      <c r="B434" s="250"/>
      <c r="C434" s="252"/>
      <c r="D434" s="253"/>
      <c r="E434" s="254"/>
      <c r="F434" s="76"/>
      <c r="G434" s="76"/>
      <c r="H434" s="77">
        <f t="shared" si="65"/>
        <v>0</v>
      </c>
    </row>
    <row r="435" spans="1:9" s="2" customFormat="1" ht="12.75" hidden="1" x14ac:dyDescent="0.2">
      <c r="A435" s="248"/>
      <c r="B435" s="251"/>
      <c r="C435" s="269"/>
      <c r="D435" s="270"/>
      <c r="E435" s="271"/>
      <c r="F435" s="78"/>
      <c r="G435" s="78"/>
      <c r="H435" s="79">
        <f t="shared" si="65"/>
        <v>0</v>
      </c>
    </row>
    <row r="436" spans="1:9" s="2" customFormat="1" ht="12.75" x14ac:dyDescent="0.2">
      <c r="A436" s="48" t="s">
        <v>93</v>
      </c>
      <c r="B436" s="277" t="s">
        <v>94</v>
      </c>
      <c r="C436" s="277"/>
      <c r="D436" s="277"/>
      <c r="E436" s="277"/>
      <c r="F436" s="277"/>
      <c r="G436" s="277"/>
      <c r="H436" s="43">
        <f>SUM(H437,H459,H448)</f>
        <v>0.83000000000000007</v>
      </c>
    </row>
    <row r="437" spans="1:9" s="2" customFormat="1" ht="15" customHeight="1" x14ac:dyDescent="0.2">
      <c r="A437" s="246">
        <v>2311</v>
      </c>
      <c r="B437" s="249" t="s">
        <v>19</v>
      </c>
      <c r="C437" s="266" t="s">
        <v>171</v>
      </c>
      <c r="D437" s="267"/>
      <c r="E437" s="268"/>
      <c r="F437" s="47" t="s">
        <v>326</v>
      </c>
      <c r="G437" s="47" t="s">
        <v>166</v>
      </c>
      <c r="H437" s="111">
        <f>SUM(H438:H447)</f>
        <v>0.21</v>
      </c>
    </row>
    <row r="438" spans="1:9" s="2" customFormat="1" ht="12.75" x14ac:dyDescent="0.2">
      <c r="A438" s="247"/>
      <c r="B438" s="250"/>
      <c r="C438" s="255" t="s">
        <v>192</v>
      </c>
      <c r="D438" s="256"/>
      <c r="E438" s="257"/>
      <c r="F438" s="74">
        <f>ROUND(0.02*1.095,2)</f>
        <v>0.02</v>
      </c>
      <c r="G438" s="74">
        <v>3</v>
      </c>
      <c r="H438" s="75">
        <f>ROUND(F438*G438,2)</f>
        <v>0.06</v>
      </c>
      <c r="I438" s="2" t="s">
        <v>312</v>
      </c>
    </row>
    <row r="439" spans="1:9" s="2" customFormat="1" ht="12.75" x14ac:dyDescent="0.2">
      <c r="A439" s="247"/>
      <c r="B439" s="250"/>
      <c r="C439" s="252" t="s">
        <v>172</v>
      </c>
      <c r="D439" s="253"/>
      <c r="E439" s="254"/>
      <c r="F439" s="76">
        <f>ROUND(0.05*1.095,2)</f>
        <v>0.05</v>
      </c>
      <c r="G439" s="76">
        <v>3</v>
      </c>
      <c r="H439" s="77">
        <f>ROUND(F439*G439,2)</f>
        <v>0.15</v>
      </c>
    </row>
    <row r="440" spans="1:9" s="2" customFormat="1" ht="12.75" hidden="1" x14ac:dyDescent="0.2">
      <c r="A440" s="247"/>
      <c r="B440" s="250"/>
      <c r="C440" s="252"/>
      <c r="D440" s="253"/>
      <c r="E440" s="254"/>
      <c r="F440" s="76"/>
      <c r="G440" s="76"/>
      <c r="H440" s="77">
        <f t="shared" ref="H440:H447" si="66">ROUND(F440*G440,2)</f>
        <v>0</v>
      </c>
    </row>
    <row r="441" spans="1:9" s="2" customFormat="1" ht="12.75" hidden="1" x14ac:dyDescent="0.2">
      <c r="A441" s="247"/>
      <c r="B441" s="250"/>
      <c r="C441" s="252"/>
      <c r="D441" s="253"/>
      <c r="E441" s="254"/>
      <c r="F441" s="76"/>
      <c r="G441" s="76"/>
      <c r="H441" s="77">
        <f t="shared" si="66"/>
        <v>0</v>
      </c>
    </row>
    <row r="442" spans="1:9" s="2" customFormat="1" ht="12.75" hidden="1" x14ac:dyDescent="0.2">
      <c r="A442" s="247"/>
      <c r="B442" s="250"/>
      <c r="C442" s="252"/>
      <c r="D442" s="253"/>
      <c r="E442" s="254"/>
      <c r="F442" s="76"/>
      <c r="G442" s="76"/>
      <c r="H442" s="77">
        <f t="shared" si="66"/>
        <v>0</v>
      </c>
    </row>
    <row r="443" spans="1:9" s="2" customFormat="1" ht="12.75" hidden="1" x14ac:dyDescent="0.2">
      <c r="A443" s="247"/>
      <c r="B443" s="250"/>
      <c r="C443" s="252"/>
      <c r="D443" s="253"/>
      <c r="E443" s="254"/>
      <c r="F443" s="76"/>
      <c r="G443" s="76"/>
      <c r="H443" s="77">
        <f t="shared" si="66"/>
        <v>0</v>
      </c>
    </row>
    <row r="444" spans="1:9" s="2" customFormat="1" ht="12.75" hidden="1" x14ac:dyDescent="0.2">
      <c r="A444" s="247"/>
      <c r="B444" s="250"/>
      <c r="C444" s="252"/>
      <c r="D444" s="253"/>
      <c r="E444" s="254"/>
      <c r="F444" s="76"/>
      <c r="G444" s="76"/>
      <c r="H444" s="77">
        <f t="shared" si="66"/>
        <v>0</v>
      </c>
    </row>
    <row r="445" spans="1:9" s="2" customFormat="1" ht="12.75" hidden="1" x14ac:dyDescent="0.2">
      <c r="A445" s="247"/>
      <c r="B445" s="250"/>
      <c r="C445" s="252"/>
      <c r="D445" s="253"/>
      <c r="E445" s="254"/>
      <c r="F445" s="76"/>
      <c r="G445" s="76"/>
      <c r="H445" s="77">
        <f t="shared" si="66"/>
        <v>0</v>
      </c>
    </row>
    <row r="446" spans="1:9" s="2" customFormat="1" ht="12.75" hidden="1" x14ac:dyDescent="0.2">
      <c r="A446" s="247"/>
      <c r="B446" s="250"/>
      <c r="C446" s="252"/>
      <c r="D446" s="253"/>
      <c r="E446" s="254"/>
      <c r="F446" s="76"/>
      <c r="G446" s="76"/>
      <c r="H446" s="77">
        <f t="shared" si="66"/>
        <v>0</v>
      </c>
    </row>
    <row r="447" spans="1:9" s="2" customFormat="1" ht="12.75" hidden="1" x14ac:dyDescent="0.2">
      <c r="A447" s="248"/>
      <c r="B447" s="251"/>
      <c r="C447" s="269"/>
      <c r="D447" s="270"/>
      <c r="E447" s="271"/>
      <c r="F447" s="78"/>
      <c r="G447" s="78"/>
      <c r="H447" s="79">
        <f t="shared" si="66"/>
        <v>0</v>
      </c>
    </row>
    <row r="448" spans="1:9" s="2" customFormat="1" ht="38.25" x14ac:dyDescent="0.2">
      <c r="A448" s="246">
        <v>2312</v>
      </c>
      <c r="B448" s="249" t="s">
        <v>319</v>
      </c>
      <c r="C448" s="266" t="s">
        <v>171</v>
      </c>
      <c r="D448" s="267"/>
      <c r="E448" s="51" t="s">
        <v>325</v>
      </c>
      <c r="F448" s="51" t="s">
        <v>322</v>
      </c>
      <c r="G448" s="47" t="s">
        <v>157</v>
      </c>
      <c r="H448" s="111">
        <f>SUM(H449:H458)</f>
        <v>0.03</v>
      </c>
    </row>
    <row r="449" spans="1:9" s="2" customFormat="1" ht="12.75" x14ac:dyDescent="0.2">
      <c r="A449" s="247"/>
      <c r="B449" s="250"/>
      <c r="C449" s="255" t="s">
        <v>320</v>
      </c>
      <c r="D449" s="256"/>
      <c r="E449" s="74">
        <f>ROUND(157*1.049,0)</f>
        <v>165</v>
      </c>
      <c r="F449" s="74">
        <v>5</v>
      </c>
      <c r="G449" s="74">
        <v>0.16800000000000001</v>
      </c>
      <c r="H449" s="75">
        <f>ROUNDUP(E449/F449/12/168*G449,2)</f>
        <v>0.01</v>
      </c>
    </row>
    <row r="450" spans="1:9" s="2" customFormat="1" ht="12.75" x14ac:dyDescent="0.2">
      <c r="A450" s="247"/>
      <c r="B450" s="250"/>
      <c r="C450" s="252" t="s">
        <v>321</v>
      </c>
      <c r="D450" s="253"/>
      <c r="E450" s="153">
        <f>ROUND(150*1.049,0)</f>
        <v>157</v>
      </c>
      <c r="F450" s="76">
        <v>5</v>
      </c>
      <c r="G450" s="76">
        <v>1.1679999999999999</v>
      </c>
      <c r="H450" s="77">
        <f>ROUNDUP(E450/F450/12/168*G450,2)</f>
        <v>0.02</v>
      </c>
    </row>
    <row r="451" spans="1:9" s="2" customFormat="1" ht="12.75" hidden="1" x14ac:dyDescent="0.2">
      <c r="A451" s="247"/>
      <c r="B451" s="250"/>
      <c r="C451" s="252"/>
      <c r="D451" s="253"/>
      <c r="E451" s="177"/>
      <c r="F451" s="76"/>
      <c r="G451" s="76"/>
      <c r="H451" s="77">
        <f t="shared" ref="H451:H458" si="67">ROUNDUP(F451/168*G451,2)</f>
        <v>0</v>
      </c>
    </row>
    <row r="452" spans="1:9" s="2" customFormat="1" ht="12.75" hidden="1" x14ac:dyDescent="0.2">
      <c r="A452" s="247"/>
      <c r="B452" s="250"/>
      <c r="C452" s="252"/>
      <c r="D452" s="253"/>
      <c r="E452" s="177"/>
      <c r="F452" s="76"/>
      <c r="G452" s="76"/>
      <c r="H452" s="77">
        <f t="shared" si="67"/>
        <v>0</v>
      </c>
    </row>
    <row r="453" spans="1:9" s="2" customFormat="1" ht="12.75" hidden="1" x14ac:dyDescent="0.2">
      <c r="A453" s="247"/>
      <c r="B453" s="250"/>
      <c r="C453" s="252"/>
      <c r="D453" s="253"/>
      <c r="E453" s="177"/>
      <c r="F453" s="76"/>
      <c r="G453" s="76"/>
      <c r="H453" s="77">
        <f t="shared" si="67"/>
        <v>0</v>
      </c>
    </row>
    <row r="454" spans="1:9" s="2" customFormat="1" ht="12.75" hidden="1" x14ac:dyDescent="0.2">
      <c r="A454" s="247"/>
      <c r="B454" s="250"/>
      <c r="C454" s="252"/>
      <c r="D454" s="253"/>
      <c r="E454" s="177"/>
      <c r="F454" s="76"/>
      <c r="G454" s="76"/>
      <c r="H454" s="77">
        <f t="shared" si="67"/>
        <v>0</v>
      </c>
    </row>
    <row r="455" spans="1:9" s="2" customFormat="1" ht="12.75" hidden="1" x14ac:dyDescent="0.2">
      <c r="A455" s="247"/>
      <c r="B455" s="250"/>
      <c r="C455" s="252"/>
      <c r="D455" s="253"/>
      <c r="E455" s="177"/>
      <c r="F455" s="76"/>
      <c r="G455" s="76"/>
      <c r="H455" s="77">
        <f t="shared" si="67"/>
        <v>0</v>
      </c>
    </row>
    <row r="456" spans="1:9" s="2" customFormat="1" ht="12.75" hidden="1" x14ac:dyDescent="0.2">
      <c r="A456" s="247"/>
      <c r="B456" s="250"/>
      <c r="C456" s="252"/>
      <c r="D456" s="253"/>
      <c r="E456" s="177"/>
      <c r="F456" s="76"/>
      <c r="G456" s="76"/>
      <c r="H456" s="77">
        <f t="shared" si="67"/>
        <v>0</v>
      </c>
    </row>
    <row r="457" spans="1:9" s="2" customFormat="1" ht="12.75" hidden="1" x14ac:dyDescent="0.2">
      <c r="A457" s="247"/>
      <c r="B457" s="250"/>
      <c r="C457" s="252"/>
      <c r="D457" s="253"/>
      <c r="E457" s="177"/>
      <c r="F457" s="76"/>
      <c r="G457" s="76"/>
      <c r="H457" s="77">
        <f t="shared" si="67"/>
        <v>0</v>
      </c>
    </row>
    <row r="458" spans="1:9" s="2" customFormat="1" ht="12.75" hidden="1" x14ac:dyDescent="0.2">
      <c r="A458" s="248"/>
      <c r="B458" s="251"/>
      <c r="C458" s="252"/>
      <c r="D458" s="253"/>
      <c r="E458" s="177"/>
      <c r="F458" s="78"/>
      <c r="G458" s="78"/>
      <c r="H458" s="79">
        <f t="shared" si="67"/>
        <v>0</v>
      </c>
    </row>
    <row r="459" spans="1:9" s="2" customFormat="1" ht="25.5" x14ac:dyDescent="0.2">
      <c r="A459" s="246">
        <v>2350</v>
      </c>
      <c r="B459" s="249" t="s">
        <v>391</v>
      </c>
      <c r="C459" s="266" t="s">
        <v>171</v>
      </c>
      <c r="D459" s="267"/>
      <c r="E459" s="268"/>
      <c r="F459" s="51" t="s">
        <v>327</v>
      </c>
      <c r="G459" s="47" t="s">
        <v>157</v>
      </c>
      <c r="H459" s="111">
        <f>SUM(H460:H469)</f>
        <v>0.59000000000000008</v>
      </c>
    </row>
    <row r="460" spans="1:9" s="2" customFormat="1" ht="26.25" customHeight="1" x14ac:dyDescent="0.2">
      <c r="A460" s="247"/>
      <c r="B460" s="250"/>
      <c r="C460" s="255" t="s">
        <v>199</v>
      </c>
      <c r="D460" s="256"/>
      <c r="E460" s="257"/>
      <c r="F460" s="74">
        <f>ROUND(85*1.162,2)</f>
        <v>98.77</v>
      </c>
      <c r="G460" s="74">
        <f>G415</f>
        <v>0.91799999999999993</v>
      </c>
      <c r="H460" s="75">
        <f>ROUNDUP(F460/168*G460,2)</f>
        <v>0.54</v>
      </c>
      <c r="I460" s="149" t="s">
        <v>383</v>
      </c>
    </row>
    <row r="461" spans="1:9" s="2" customFormat="1" ht="36" x14ac:dyDescent="0.2">
      <c r="A461" s="247"/>
      <c r="B461" s="250"/>
      <c r="C461" s="252" t="s">
        <v>200</v>
      </c>
      <c r="D461" s="253"/>
      <c r="E461" s="254"/>
      <c r="F461" s="194">
        <f>ROUND(7*1.162,2)</f>
        <v>8.1300000000000008</v>
      </c>
      <c r="G461" s="76">
        <f>G415</f>
        <v>0.91799999999999993</v>
      </c>
      <c r="H461" s="77">
        <f t="shared" ref="H461:H469" si="68">ROUNDUP(F461/168*G461,2)</f>
        <v>0.05</v>
      </c>
      <c r="I461" s="149" t="s">
        <v>382</v>
      </c>
    </row>
    <row r="462" spans="1:9" s="2" customFormat="1" ht="12.75" hidden="1" x14ac:dyDescent="0.2">
      <c r="A462" s="247"/>
      <c r="B462" s="250"/>
      <c r="C462" s="252"/>
      <c r="D462" s="253"/>
      <c r="E462" s="254"/>
      <c r="F462" s="76"/>
      <c r="G462" s="76"/>
      <c r="H462" s="77">
        <f t="shared" si="68"/>
        <v>0</v>
      </c>
    </row>
    <row r="463" spans="1:9" s="2" customFormat="1" ht="12.75" hidden="1" x14ac:dyDescent="0.2">
      <c r="A463" s="247"/>
      <c r="B463" s="250"/>
      <c r="C463" s="252"/>
      <c r="D463" s="253"/>
      <c r="E463" s="254"/>
      <c r="F463" s="76"/>
      <c r="G463" s="76"/>
      <c r="H463" s="77">
        <f t="shared" si="68"/>
        <v>0</v>
      </c>
    </row>
    <row r="464" spans="1:9" s="2" customFormat="1" ht="12.75" hidden="1" x14ac:dyDescent="0.2">
      <c r="A464" s="247"/>
      <c r="B464" s="250"/>
      <c r="C464" s="252"/>
      <c r="D464" s="253"/>
      <c r="E464" s="254"/>
      <c r="F464" s="76"/>
      <c r="G464" s="76"/>
      <c r="H464" s="77">
        <f t="shared" si="68"/>
        <v>0</v>
      </c>
    </row>
    <row r="465" spans="1:8" s="2" customFormat="1" ht="12.75" hidden="1" x14ac:dyDescent="0.2">
      <c r="A465" s="247"/>
      <c r="B465" s="250"/>
      <c r="C465" s="252"/>
      <c r="D465" s="253"/>
      <c r="E465" s="254"/>
      <c r="F465" s="76"/>
      <c r="G465" s="76"/>
      <c r="H465" s="77">
        <f t="shared" si="68"/>
        <v>0</v>
      </c>
    </row>
    <row r="466" spans="1:8" s="2" customFormat="1" ht="12.75" hidden="1" x14ac:dyDescent="0.2">
      <c r="A466" s="247"/>
      <c r="B466" s="250"/>
      <c r="C466" s="252"/>
      <c r="D466" s="253"/>
      <c r="E466" s="254"/>
      <c r="F466" s="76"/>
      <c r="G466" s="76"/>
      <c r="H466" s="77">
        <f t="shared" si="68"/>
        <v>0</v>
      </c>
    </row>
    <row r="467" spans="1:8" s="2" customFormat="1" ht="12.75" hidden="1" x14ac:dyDescent="0.2">
      <c r="A467" s="247"/>
      <c r="B467" s="250"/>
      <c r="C467" s="252"/>
      <c r="D467" s="253"/>
      <c r="E467" s="254"/>
      <c r="F467" s="76"/>
      <c r="G467" s="76"/>
      <c r="H467" s="77">
        <f t="shared" si="68"/>
        <v>0</v>
      </c>
    </row>
    <row r="468" spans="1:8" s="2" customFormat="1" ht="12.75" hidden="1" x14ac:dyDescent="0.2">
      <c r="A468" s="247"/>
      <c r="B468" s="250"/>
      <c r="C468" s="252"/>
      <c r="D468" s="253"/>
      <c r="E468" s="254"/>
      <c r="F468" s="76"/>
      <c r="G468" s="76"/>
      <c r="H468" s="77">
        <f t="shared" si="68"/>
        <v>0</v>
      </c>
    </row>
    <row r="469" spans="1:8" s="2" customFormat="1" ht="12.75" hidden="1" x14ac:dyDescent="0.2">
      <c r="A469" s="248"/>
      <c r="B469" s="251"/>
      <c r="C469" s="269"/>
      <c r="D469" s="270"/>
      <c r="E469" s="271"/>
      <c r="F469" s="78"/>
      <c r="G469" s="78"/>
      <c r="H469" s="79">
        <f t="shared" si="68"/>
        <v>0</v>
      </c>
    </row>
    <row r="470" spans="1:8" s="2" customFormat="1" ht="12.75" x14ac:dyDescent="0.2">
      <c r="A470" s="192" t="s">
        <v>109</v>
      </c>
      <c r="B470" s="277" t="s">
        <v>25</v>
      </c>
      <c r="C470" s="277"/>
      <c r="D470" s="277"/>
      <c r="E470" s="277"/>
      <c r="F470" s="277"/>
      <c r="G470" s="277"/>
      <c r="H470" s="43">
        <f>SUM(H471,H483)</f>
        <v>0.03</v>
      </c>
    </row>
    <row r="471" spans="1:8" s="2" customFormat="1" ht="12.75" hidden="1" x14ac:dyDescent="0.2">
      <c r="A471" s="48">
        <v>5120</v>
      </c>
      <c r="B471" s="277" t="s">
        <v>168</v>
      </c>
      <c r="C471" s="277"/>
      <c r="D471" s="277"/>
      <c r="E471" s="277"/>
      <c r="F471" s="277"/>
      <c r="G471" s="277"/>
      <c r="H471" s="43">
        <f>SUM(H473:H482)</f>
        <v>0</v>
      </c>
    </row>
    <row r="472" spans="1:8" s="2" customFormat="1" ht="25.5" hidden="1" x14ac:dyDescent="0.2">
      <c r="A472" s="331">
        <v>5121</v>
      </c>
      <c r="B472" s="279" t="s">
        <v>169</v>
      </c>
      <c r="C472" s="287" t="s">
        <v>171</v>
      </c>
      <c r="D472" s="288"/>
      <c r="E472" s="47" t="s">
        <v>170</v>
      </c>
      <c r="F472" s="190" t="s">
        <v>167</v>
      </c>
      <c r="G472" s="47" t="s">
        <v>157</v>
      </c>
      <c r="H472" s="111">
        <f>SUM(H473:H482)</f>
        <v>0</v>
      </c>
    </row>
    <row r="473" spans="1:8" s="2" customFormat="1" ht="12.75" hidden="1" x14ac:dyDescent="0.2">
      <c r="A473" s="332"/>
      <c r="B473" s="280"/>
      <c r="C473" s="309"/>
      <c r="D473" s="310"/>
      <c r="E473" s="282"/>
      <c r="F473" s="67"/>
      <c r="G473" s="282"/>
      <c r="H473" s="54">
        <f>ROUNDUP(F473*$D$473%/12/168*E473*$G$473,2)</f>
        <v>0</v>
      </c>
    </row>
    <row r="474" spans="1:8" s="2" customFormat="1" ht="12.75" hidden="1" x14ac:dyDescent="0.2">
      <c r="A474" s="332"/>
      <c r="B474" s="280"/>
      <c r="C474" s="311"/>
      <c r="D474" s="312"/>
      <c r="E474" s="283"/>
      <c r="F474" s="68"/>
      <c r="G474" s="283"/>
      <c r="H474" s="56">
        <f t="shared" ref="H474:H482" si="69">ROUNDUP(F474*$D$473%/12/168*E474*$G$473,2)</f>
        <v>0</v>
      </c>
    </row>
    <row r="475" spans="1:8" s="2" customFormat="1" ht="12.75" hidden="1" x14ac:dyDescent="0.2">
      <c r="A475" s="332"/>
      <c r="B475" s="280"/>
      <c r="C475" s="311"/>
      <c r="D475" s="312"/>
      <c r="E475" s="283"/>
      <c r="F475" s="68"/>
      <c r="G475" s="283"/>
      <c r="H475" s="56">
        <f t="shared" si="69"/>
        <v>0</v>
      </c>
    </row>
    <row r="476" spans="1:8" s="2" customFormat="1" ht="12.75" hidden="1" x14ac:dyDescent="0.2">
      <c r="A476" s="332"/>
      <c r="B476" s="280"/>
      <c r="C476" s="311"/>
      <c r="D476" s="312"/>
      <c r="E476" s="283"/>
      <c r="F476" s="68"/>
      <c r="G476" s="283"/>
      <c r="H476" s="56">
        <f t="shared" si="69"/>
        <v>0</v>
      </c>
    </row>
    <row r="477" spans="1:8" s="2" customFormat="1" ht="12.75" hidden="1" x14ac:dyDescent="0.2">
      <c r="A477" s="332"/>
      <c r="B477" s="280"/>
      <c r="C477" s="311"/>
      <c r="D477" s="312"/>
      <c r="E477" s="283"/>
      <c r="F477" s="68"/>
      <c r="G477" s="283"/>
      <c r="H477" s="56">
        <f t="shared" si="69"/>
        <v>0</v>
      </c>
    </row>
    <row r="478" spans="1:8" s="2" customFormat="1" ht="12.75" hidden="1" customHeight="1" x14ac:dyDescent="0.2">
      <c r="A478" s="332"/>
      <c r="B478" s="280"/>
      <c r="C478" s="68"/>
      <c r="D478" s="67"/>
      <c r="E478" s="283"/>
      <c r="F478" s="68"/>
      <c r="G478" s="283"/>
      <c r="H478" s="56">
        <f t="shared" si="69"/>
        <v>0</v>
      </c>
    </row>
    <row r="479" spans="1:8" s="2" customFormat="1" ht="12.75" hidden="1" customHeight="1" x14ac:dyDescent="0.2">
      <c r="A479" s="332"/>
      <c r="B479" s="280"/>
      <c r="C479" s="68"/>
      <c r="D479" s="68"/>
      <c r="E479" s="283"/>
      <c r="F479" s="68"/>
      <c r="G479" s="283"/>
      <c r="H479" s="56">
        <f t="shared" si="69"/>
        <v>0</v>
      </c>
    </row>
    <row r="480" spans="1:8" s="2" customFormat="1" ht="12.75" hidden="1" customHeight="1" x14ac:dyDescent="0.2">
      <c r="A480" s="332"/>
      <c r="B480" s="280"/>
      <c r="C480" s="68"/>
      <c r="D480" s="68"/>
      <c r="E480" s="283"/>
      <c r="F480" s="68"/>
      <c r="G480" s="283"/>
      <c r="H480" s="56">
        <f t="shared" si="69"/>
        <v>0</v>
      </c>
    </row>
    <row r="481" spans="1:8" s="2" customFormat="1" ht="12.75" hidden="1" customHeight="1" x14ac:dyDescent="0.2">
      <c r="A481" s="332"/>
      <c r="B481" s="280"/>
      <c r="C481" s="68"/>
      <c r="D481" s="68"/>
      <c r="E481" s="283"/>
      <c r="F481" s="68"/>
      <c r="G481" s="283"/>
      <c r="H481" s="56">
        <f t="shared" si="69"/>
        <v>0</v>
      </c>
    </row>
    <row r="482" spans="1:8" s="2" customFormat="1" ht="12.75" hidden="1" customHeight="1" x14ac:dyDescent="0.2">
      <c r="A482" s="333"/>
      <c r="B482" s="281"/>
      <c r="C482" s="70"/>
      <c r="D482" s="68"/>
      <c r="E482" s="284"/>
      <c r="F482" s="70"/>
      <c r="G482" s="284"/>
      <c r="H482" s="58">
        <f t="shared" si="69"/>
        <v>0</v>
      </c>
    </row>
    <row r="483" spans="1:8" s="2" customFormat="1" ht="12.75" x14ac:dyDescent="0.2">
      <c r="A483" s="48" t="s">
        <v>110</v>
      </c>
      <c r="B483" s="277" t="s">
        <v>392</v>
      </c>
      <c r="C483" s="277"/>
      <c r="D483" s="277"/>
      <c r="E483" s="277"/>
      <c r="F483" s="277"/>
      <c r="G483" s="277"/>
      <c r="H483" s="43">
        <f>SUM(H484,H495)</f>
        <v>0.03</v>
      </c>
    </row>
    <row r="484" spans="1:8" s="2" customFormat="1" ht="25.5" x14ac:dyDescent="0.2">
      <c r="A484" s="331" t="s">
        <v>117</v>
      </c>
      <c r="B484" s="279" t="s">
        <v>33</v>
      </c>
      <c r="C484" s="287" t="s">
        <v>171</v>
      </c>
      <c r="D484" s="288"/>
      <c r="E484" s="47" t="s">
        <v>170</v>
      </c>
      <c r="F484" s="190" t="s">
        <v>325</v>
      </c>
      <c r="G484" s="47" t="s">
        <v>157</v>
      </c>
      <c r="H484" s="111">
        <f>SUM(H485:H494)</f>
        <v>0.03</v>
      </c>
    </row>
    <row r="485" spans="1:8" s="2" customFormat="1" ht="12.75" x14ac:dyDescent="0.2">
      <c r="A485" s="332"/>
      <c r="B485" s="280"/>
      <c r="C485" s="309" t="s">
        <v>323</v>
      </c>
      <c r="D485" s="310"/>
      <c r="E485" s="282">
        <v>20</v>
      </c>
      <c r="F485" s="67">
        <v>1200</v>
      </c>
      <c r="G485" s="67">
        <f>G284+G285</f>
        <v>0.16800000000000001</v>
      </c>
      <c r="H485" s="54">
        <f>ROUNDUP(F485*$E$485%/12/168*G485,2)</f>
        <v>0.02</v>
      </c>
    </row>
    <row r="486" spans="1:8" s="2" customFormat="1" ht="12.75" x14ac:dyDescent="0.2">
      <c r="A486" s="332"/>
      <c r="B486" s="280"/>
      <c r="C486" s="311" t="s">
        <v>324</v>
      </c>
      <c r="D486" s="312"/>
      <c r="E486" s="283"/>
      <c r="F486" s="68">
        <v>500</v>
      </c>
      <c r="G486" s="68">
        <v>8.4000000000000005E-2</v>
      </c>
      <c r="H486" s="56">
        <f>ROUNDUP(F486*$E$485%/12/168*G486,2)</f>
        <v>0.01</v>
      </c>
    </row>
    <row r="487" spans="1:8" s="2" customFormat="1" ht="12.75" hidden="1" x14ac:dyDescent="0.2">
      <c r="A487" s="332"/>
      <c r="B487" s="280"/>
      <c r="C487" s="311"/>
      <c r="D487" s="312"/>
      <c r="E487" s="283"/>
      <c r="F487" s="68"/>
      <c r="G487" s="68"/>
      <c r="H487" s="56">
        <f t="shared" ref="H487:H494" si="70">ROUNDUP(F487*$D$485%/12/168*E487*$G$485,2)</f>
        <v>0</v>
      </c>
    </row>
    <row r="488" spans="1:8" s="2" customFormat="1" ht="12.75" hidden="1" x14ac:dyDescent="0.2">
      <c r="A488" s="332"/>
      <c r="B488" s="280"/>
      <c r="C488" s="311"/>
      <c r="D488" s="312"/>
      <c r="E488" s="283"/>
      <c r="F488" s="68"/>
      <c r="G488" s="68"/>
      <c r="H488" s="56">
        <f t="shared" si="70"/>
        <v>0</v>
      </c>
    </row>
    <row r="489" spans="1:8" s="2" customFormat="1" ht="12.75" hidden="1" x14ac:dyDescent="0.2">
      <c r="A489" s="332"/>
      <c r="B489" s="280"/>
      <c r="C489" s="311"/>
      <c r="D489" s="312"/>
      <c r="E489" s="283"/>
      <c r="F489" s="68"/>
      <c r="G489" s="68"/>
      <c r="H489" s="56">
        <f t="shared" si="70"/>
        <v>0</v>
      </c>
    </row>
    <row r="490" spans="1:8" s="2" customFormat="1" ht="12.75" hidden="1" customHeight="1" x14ac:dyDescent="0.2">
      <c r="A490" s="332"/>
      <c r="B490" s="280"/>
      <c r="C490" s="311"/>
      <c r="D490" s="312"/>
      <c r="E490" s="283"/>
      <c r="F490" s="68"/>
      <c r="G490" s="68"/>
      <c r="H490" s="56">
        <f t="shared" si="70"/>
        <v>0</v>
      </c>
    </row>
    <row r="491" spans="1:8" s="2" customFormat="1" ht="12.75" hidden="1" customHeight="1" x14ac:dyDescent="0.2">
      <c r="A491" s="332"/>
      <c r="B491" s="280"/>
      <c r="C491" s="311"/>
      <c r="D491" s="312"/>
      <c r="E491" s="283"/>
      <c r="F491" s="68"/>
      <c r="G491" s="68"/>
      <c r="H491" s="56">
        <f t="shared" si="70"/>
        <v>0</v>
      </c>
    </row>
    <row r="492" spans="1:8" s="2" customFormat="1" ht="12.75" hidden="1" customHeight="1" x14ac:dyDescent="0.2">
      <c r="A492" s="332"/>
      <c r="B492" s="280"/>
      <c r="C492" s="311"/>
      <c r="D492" s="312"/>
      <c r="E492" s="283"/>
      <c r="F492" s="68"/>
      <c r="G492" s="68"/>
      <c r="H492" s="56">
        <f t="shared" si="70"/>
        <v>0</v>
      </c>
    </row>
    <row r="493" spans="1:8" s="2" customFormat="1" ht="12.75" hidden="1" customHeight="1" x14ac:dyDescent="0.2">
      <c r="A493" s="332"/>
      <c r="B493" s="280"/>
      <c r="C493" s="311"/>
      <c r="D493" s="312"/>
      <c r="E493" s="283"/>
      <c r="F493" s="68"/>
      <c r="G493" s="68"/>
      <c r="H493" s="56">
        <f t="shared" si="70"/>
        <v>0</v>
      </c>
    </row>
    <row r="494" spans="1:8" s="2" customFormat="1" ht="12.75" hidden="1" customHeight="1" x14ac:dyDescent="0.2">
      <c r="A494" s="333"/>
      <c r="B494" s="281"/>
      <c r="C494" s="311"/>
      <c r="D494" s="312"/>
      <c r="E494" s="284"/>
      <c r="F494" s="70"/>
      <c r="G494" s="70"/>
      <c r="H494" s="58">
        <f t="shared" si="70"/>
        <v>0</v>
      </c>
    </row>
    <row r="495" spans="1:8" s="2" customFormat="1" ht="25.5" hidden="1" x14ac:dyDescent="0.2">
      <c r="A495" s="331" t="s">
        <v>118</v>
      </c>
      <c r="B495" s="279" t="s">
        <v>31</v>
      </c>
      <c r="C495" s="190" t="s">
        <v>171</v>
      </c>
      <c r="D495" s="47" t="s">
        <v>170</v>
      </c>
      <c r="E495" s="190" t="s">
        <v>166</v>
      </c>
      <c r="F495" s="190" t="s">
        <v>167</v>
      </c>
      <c r="G495" s="47" t="s">
        <v>157</v>
      </c>
      <c r="H495" s="111">
        <f>SUM(H496:H505)</f>
        <v>0</v>
      </c>
    </row>
    <row r="496" spans="1:8" s="2" customFormat="1" ht="12.75" hidden="1" x14ac:dyDescent="0.2">
      <c r="A496" s="332"/>
      <c r="B496" s="280"/>
      <c r="C496" s="67"/>
      <c r="D496" s="282">
        <v>20</v>
      </c>
      <c r="E496" s="67"/>
      <c r="F496" s="67"/>
      <c r="G496" s="67"/>
      <c r="H496" s="54">
        <f>ROUNDUP(F496*$D$496%/12/168*E496*$G$496,2)</f>
        <v>0</v>
      </c>
    </row>
    <row r="497" spans="1:8" s="2" customFormat="1" ht="12.75" hidden="1" x14ac:dyDescent="0.2">
      <c r="A497" s="332"/>
      <c r="B497" s="280"/>
      <c r="C497" s="68"/>
      <c r="D497" s="283"/>
      <c r="E497" s="68"/>
      <c r="F497" s="68"/>
      <c r="G497" s="68"/>
      <c r="H497" s="56"/>
    </row>
    <row r="498" spans="1:8" s="2" customFormat="1" ht="12.75" hidden="1" x14ac:dyDescent="0.2">
      <c r="A498" s="332"/>
      <c r="B498" s="280"/>
      <c r="C498" s="68"/>
      <c r="D498" s="283"/>
      <c r="E498" s="68"/>
      <c r="F498" s="68"/>
      <c r="G498" s="68"/>
      <c r="H498" s="56"/>
    </row>
    <row r="499" spans="1:8" s="2" customFormat="1" ht="12.75" hidden="1" x14ac:dyDescent="0.2">
      <c r="A499" s="332"/>
      <c r="B499" s="280"/>
      <c r="C499" s="68"/>
      <c r="D499" s="283"/>
      <c r="E499" s="68"/>
      <c r="F499" s="68"/>
      <c r="G499" s="68"/>
      <c r="H499" s="56"/>
    </row>
    <row r="500" spans="1:8" s="2" customFormat="1" ht="12.75" hidden="1" x14ac:dyDescent="0.2">
      <c r="A500" s="332"/>
      <c r="B500" s="280"/>
      <c r="C500" s="68"/>
      <c r="D500" s="283"/>
      <c r="E500" s="68"/>
      <c r="F500" s="68"/>
      <c r="G500" s="68"/>
      <c r="H500" s="56"/>
    </row>
    <row r="501" spans="1:8" s="2" customFormat="1" ht="12.75" hidden="1" x14ac:dyDescent="0.2">
      <c r="A501" s="332"/>
      <c r="B501" s="280"/>
      <c r="C501" s="68"/>
      <c r="D501" s="283"/>
      <c r="E501" s="68"/>
      <c r="F501" s="68"/>
      <c r="G501" s="68"/>
      <c r="H501" s="56"/>
    </row>
    <row r="502" spans="1:8" s="2" customFormat="1" ht="12.75" hidden="1" x14ac:dyDescent="0.2">
      <c r="A502" s="332"/>
      <c r="B502" s="280"/>
      <c r="C502" s="68"/>
      <c r="D502" s="283"/>
      <c r="E502" s="68"/>
      <c r="F502" s="68"/>
      <c r="G502" s="68"/>
      <c r="H502" s="56"/>
    </row>
    <row r="503" spans="1:8" s="2" customFormat="1" ht="12.75" hidden="1" x14ac:dyDescent="0.2">
      <c r="A503" s="332"/>
      <c r="B503" s="280"/>
      <c r="C503" s="68"/>
      <c r="D503" s="283"/>
      <c r="E503" s="68"/>
      <c r="F503" s="68"/>
      <c r="G503" s="68"/>
      <c r="H503" s="56"/>
    </row>
    <row r="504" spans="1:8" s="2" customFormat="1" ht="12.75" hidden="1" x14ac:dyDescent="0.2">
      <c r="A504" s="332"/>
      <c r="B504" s="280"/>
      <c r="C504" s="68"/>
      <c r="D504" s="283"/>
      <c r="E504" s="68"/>
      <c r="F504" s="68"/>
      <c r="G504" s="68"/>
      <c r="H504" s="56"/>
    </row>
    <row r="505" spans="1:8" s="2" customFormat="1" ht="12.75" hidden="1" x14ac:dyDescent="0.2">
      <c r="A505" s="332"/>
      <c r="B505" s="280"/>
      <c r="C505" s="68"/>
      <c r="D505" s="284"/>
      <c r="E505" s="68"/>
      <c r="F505" s="68"/>
      <c r="G505" s="68"/>
      <c r="H505" s="56"/>
    </row>
    <row r="506" spans="1:8" s="2" customFormat="1" ht="12.75" x14ac:dyDescent="0.2">
      <c r="A506" s="325" t="s">
        <v>122</v>
      </c>
      <c r="B506" s="326"/>
      <c r="C506" s="326"/>
      <c r="D506" s="326"/>
      <c r="E506" s="326"/>
      <c r="F506" s="326"/>
      <c r="G506" s="327"/>
      <c r="H506" s="46">
        <f>SUM(H470,H412,H270)</f>
        <v>2.6</v>
      </c>
    </row>
    <row r="507" spans="1:8" s="2" customFormat="1" ht="12.75" x14ac:dyDescent="0.2">
      <c r="A507" s="328" t="s">
        <v>121</v>
      </c>
      <c r="B507" s="329"/>
      <c r="C507" s="329"/>
      <c r="D507" s="329"/>
      <c r="E507" s="329"/>
      <c r="F507" s="329"/>
      <c r="G507" s="330"/>
      <c r="H507" s="80">
        <f>SUM(H506,H267)</f>
        <v>12.9</v>
      </c>
    </row>
    <row r="508" spans="1:8" ht="16.5" customHeight="1" x14ac:dyDescent="0.25">
      <c r="H508" s="29"/>
    </row>
    <row r="509" spans="1:8" hidden="1" x14ac:dyDescent="0.25">
      <c r="H509" s="30"/>
    </row>
    <row r="510" spans="1:8" hidden="1" x14ac:dyDescent="0.25">
      <c r="H510" s="30"/>
    </row>
    <row r="511" spans="1:8" hidden="1" x14ac:dyDescent="0.25">
      <c r="H511" s="30"/>
    </row>
    <row r="512" spans="1:8" hidden="1" x14ac:dyDescent="0.25">
      <c r="H512" s="30"/>
    </row>
    <row r="513" spans="8:8" hidden="1" x14ac:dyDescent="0.25">
      <c r="H513" s="30"/>
    </row>
    <row r="514" spans="8:8" hidden="1" x14ac:dyDescent="0.25">
      <c r="H514" s="30"/>
    </row>
    <row r="515" spans="8:8" hidden="1" x14ac:dyDescent="0.25">
      <c r="H515" s="30"/>
    </row>
    <row r="516" spans="8:8" hidden="1" x14ac:dyDescent="0.25">
      <c r="H516" s="30"/>
    </row>
    <row r="517" spans="8:8" hidden="1" x14ac:dyDescent="0.25">
      <c r="H517" s="30"/>
    </row>
    <row r="518" spans="8:8" hidden="1" x14ac:dyDescent="0.25">
      <c r="H518" s="30"/>
    </row>
    <row r="519" spans="8:8" hidden="1" x14ac:dyDescent="0.25">
      <c r="H519" s="30"/>
    </row>
    <row r="520" spans="8:8" hidden="1" x14ac:dyDescent="0.25">
      <c r="H520" s="30"/>
    </row>
    <row r="521" spans="8:8" hidden="1" x14ac:dyDescent="0.25">
      <c r="H521" s="30"/>
    </row>
    <row r="522" spans="8:8" hidden="1" x14ac:dyDescent="0.25">
      <c r="H522" s="30"/>
    </row>
    <row r="523" spans="8:8" hidden="1" x14ac:dyDescent="0.25">
      <c r="H523" s="30"/>
    </row>
    <row r="524" spans="8:8" hidden="1" x14ac:dyDescent="0.25">
      <c r="H524" s="30"/>
    </row>
    <row r="525" spans="8:8" hidden="1" x14ac:dyDescent="0.25">
      <c r="H525" s="30"/>
    </row>
    <row r="526" spans="8:8" hidden="1" x14ac:dyDescent="0.25">
      <c r="H526" s="30"/>
    </row>
    <row r="527" spans="8:8" hidden="1" x14ac:dyDescent="0.25">
      <c r="H527" s="30"/>
    </row>
    <row r="528" spans="8:8" hidden="1" x14ac:dyDescent="0.25">
      <c r="H528" s="30"/>
    </row>
    <row r="529" spans="8:8" hidden="1" x14ac:dyDescent="0.25">
      <c r="H529" s="30"/>
    </row>
    <row r="530" spans="8:8" hidden="1" x14ac:dyDescent="0.25">
      <c r="H530" s="30"/>
    </row>
    <row r="531" spans="8:8" hidden="1" x14ac:dyDescent="0.25">
      <c r="H531" s="30"/>
    </row>
    <row r="532" spans="8:8" hidden="1" x14ac:dyDescent="0.25">
      <c r="H532" s="30"/>
    </row>
    <row r="533" spans="8:8" hidden="1" x14ac:dyDescent="0.25">
      <c r="H533" s="30"/>
    </row>
    <row r="534" spans="8:8" hidden="1" x14ac:dyDescent="0.25">
      <c r="H534" s="30"/>
    </row>
    <row r="535" spans="8:8" hidden="1" x14ac:dyDescent="0.25">
      <c r="H535" s="30"/>
    </row>
    <row r="536" spans="8:8" hidden="1" x14ac:dyDescent="0.25">
      <c r="H536" s="30"/>
    </row>
    <row r="537" spans="8:8" hidden="1" x14ac:dyDescent="0.25">
      <c r="H537" s="30"/>
    </row>
    <row r="538" spans="8:8" hidden="1" x14ac:dyDescent="0.25">
      <c r="H538" s="30"/>
    </row>
    <row r="539" spans="8:8" hidden="1" x14ac:dyDescent="0.25">
      <c r="H539" s="30"/>
    </row>
    <row r="540" spans="8:8" hidden="1" x14ac:dyDescent="0.25">
      <c r="H540" s="30"/>
    </row>
    <row r="541" spans="8:8" hidden="1" x14ac:dyDescent="0.25">
      <c r="H541" s="30"/>
    </row>
    <row r="542" spans="8:8" hidden="1" x14ac:dyDescent="0.25">
      <c r="H542" s="30"/>
    </row>
    <row r="543" spans="8:8" hidden="1" x14ac:dyDescent="0.25">
      <c r="H543" s="30"/>
    </row>
    <row r="544" spans="8:8" hidden="1" x14ac:dyDescent="0.25">
      <c r="H544" s="30"/>
    </row>
    <row r="545" spans="1:9" s="106" customFormat="1" ht="15.75" x14ac:dyDescent="0.25">
      <c r="A545" s="104" t="s">
        <v>13</v>
      </c>
      <c r="B545" s="104"/>
      <c r="C545" s="104"/>
      <c r="D545" s="104"/>
      <c r="E545" s="104"/>
      <c r="F545" s="104"/>
      <c r="G545" s="104"/>
      <c r="H545" s="105">
        <f ca="1">H546+H558+H569</f>
        <v>10.3</v>
      </c>
      <c r="I545" s="106" t="b">
        <f ca="1">H545=H267</f>
        <v>1</v>
      </c>
    </row>
    <row r="546" spans="1:9" x14ac:dyDescent="0.25">
      <c r="A546" s="98">
        <v>1000</v>
      </c>
      <c r="B546" s="99"/>
      <c r="H546" s="101">
        <f ca="1">SUM(H547,H554)</f>
        <v>10.3</v>
      </c>
    </row>
    <row r="547" spans="1:9" x14ac:dyDescent="0.25">
      <c r="A547" s="191">
        <v>1100</v>
      </c>
      <c r="B547" s="97"/>
      <c r="H547" s="100">
        <f ca="1">SUM(H548:H553)</f>
        <v>8.0300000000000011</v>
      </c>
    </row>
    <row r="548" spans="1:9" x14ac:dyDescent="0.25">
      <c r="A548" s="1">
        <v>1116</v>
      </c>
      <c r="B548" s="97"/>
      <c r="H548" s="99">
        <f t="shared" ref="H548:H553" ca="1" si="71">SUMIF($A$21:$H$267,A548,$H$21:$H$267)</f>
        <v>7.49</v>
      </c>
    </row>
    <row r="549" spans="1:9" x14ac:dyDescent="0.25">
      <c r="A549" s="1">
        <v>1119</v>
      </c>
      <c r="B549" s="97"/>
      <c r="H549" s="99">
        <f t="shared" ca="1" si="71"/>
        <v>0</v>
      </c>
    </row>
    <row r="550" spans="1:9" x14ac:dyDescent="0.25">
      <c r="A550" s="1">
        <v>1143</v>
      </c>
      <c r="B550" s="97"/>
      <c r="H550" s="99">
        <f t="shared" ca="1" si="71"/>
        <v>0.54</v>
      </c>
    </row>
    <row r="551" spans="1:9" x14ac:dyDescent="0.25">
      <c r="A551" s="1">
        <v>1146</v>
      </c>
      <c r="B551" s="97"/>
      <c r="H551" s="99">
        <f t="shared" ca="1" si="71"/>
        <v>0</v>
      </c>
    </row>
    <row r="552" spans="1:9" x14ac:dyDescent="0.25">
      <c r="A552" s="1">
        <v>1147</v>
      </c>
      <c r="B552" s="97"/>
      <c r="H552" s="99">
        <f t="shared" ca="1" si="71"/>
        <v>0</v>
      </c>
    </row>
    <row r="553" spans="1:9" x14ac:dyDescent="0.25">
      <c r="A553" s="1">
        <v>1148</v>
      </c>
      <c r="B553" s="97"/>
      <c r="H553" s="99">
        <f t="shared" ca="1" si="71"/>
        <v>0</v>
      </c>
    </row>
    <row r="554" spans="1:9" x14ac:dyDescent="0.25">
      <c r="A554" s="191">
        <v>1200</v>
      </c>
      <c r="B554" s="97"/>
      <c r="H554" s="100">
        <f ca="1">SUM(H555:H557)</f>
        <v>2.27</v>
      </c>
    </row>
    <row r="555" spans="1:9" x14ac:dyDescent="0.25">
      <c r="A555" s="1">
        <v>1210</v>
      </c>
      <c r="B555" s="97"/>
      <c r="H555" s="99">
        <f ca="1">SUMIF($A$21:$H$267,A555,$H$21:$H$267)</f>
        <v>1.97</v>
      </c>
    </row>
    <row r="556" spans="1:9" x14ac:dyDescent="0.25">
      <c r="A556" s="1">
        <v>1221</v>
      </c>
      <c r="B556" s="97"/>
      <c r="H556" s="99">
        <f ca="1">SUMIF($A$21:$H$267,A556,$H$21:$H$267)</f>
        <v>0.3</v>
      </c>
    </row>
    <row r="557" spans="1:9" x14ac:dyDescent="0.25">
      <c r="A557" s="1">
        <v>1228</v>
      </c>
      <c r="B557" s="97"/>
      <c r="H557" s="99">
        <f ca="1">SUMIF($A$21:$H$267,A557,$H$21:$H$267)</f>
        <v>0</v>
      </c>
    </row>
    <row r="558" spans="1:9" x14ac:dyDescent="0.25">
      <c r="A558" s="98">
        <v>2000</v>
      </c>
      <c r="B558" s="97"/>
      <c r="H558" s="102"/>
    </row>
    <row r="559" spans="1:9" x14ac:dyDescent="0.25">
      <c r="A559" s="191">
        <v>2100</v>
      </c>
      <c r="B559" s="97"/>
      <c r="H559" s="103"/>
    </row>
    <row r="560" spans="1:9" x14ac:dyDescent="0.25">
      <c r="A560" s="1">
        <v>2111</v>
      </c>
      <c r="B560" s="97"/>
      <c r="H560" s="99">
        <f ca="1">SUMIF($A$21:$H$267,A560,$H$21:$H$267)</f>
        <v>0</v>
      </c>
    </row>
    <row r="561" spans="1:9" x14ac:dyDescent="0.25">
      <c r="A561" s="1">
        <v>2112</v>
      </c>
      <c r="B561" s="97"/>
      <c r="H561" s="99">
        <f ca="1">SUMIF($A$21:$H$267,A561,$H$21:$H$267)</f>
        <v>0</v>
      </c>
    </row>
    <row r="562" spans="1:9" x14ac:dyDescent="0.25">
      <c r="A562" s="191">
        <v>2200</v>
      </c>
      <c r="B562" s="97"/>
      <c r="H562" s="103"/>
    </row>
    <row r="563" spans="1:9" x14ac:dyDescent="0.25">
      <c r="A563" s="1">
        <v>2220</v>
      </c>
      <c r="B563" s="97"/>
      <c r="H563" s="99">
        <f ca="1">SUMIF($A$21:$H$267,A563,$H$21:$H$267)</f>
        <v>0</v>
      </c>
    </row>
    <row r="564" spans="1:9" x14ac:dyDescent="0.25">
      <c r="A564" s="191">
        <v>2300</v>
      </c>
      <c r="B564" s="97"/>
      <c r="H564" s="103"/>
    </row>
    <row r="565" spans="1:9" x14ac:dyDescent="0.25">
      <c r="A565" s="1">
        <v>2311</v>
      </c>
      <c r="B565" s="97"/>
      <c r="H565" s="99">
        <f ca="1">SUMIF($A$21:$H$267,A565,$H$21:$H$267)</f>
        <v>0</v>
      </c>
    </row>
    <row r="566" spans="1:9" x14ac:dyDescent="0.25">
      <c r="A566" s="1">
        <v>2322</v>
      </c>
      <c r="B566" s="97"/>
      <c r="H566" s="99">
        <f ca="1">SUMIF($A$21:$H$267,A566,$H$21:$H$267)</f>
        <v>0</v>
      </c>
    </row>
    <row r="567" spans="1:9" x14ac:dyDescent="0.25">
      <c r="A567" s="1">
        <v>2329</v>
      </c>
      <c r="B567" s="97"/>
      <c r="H567" s="99">
        <f ca="1">SUMIF($A$21:$H$267,A567,$H$21:$H$267)</f>
        <v>0</v>
      </c>
    </row>
    <row r="568" spans="1:9" x14ac:dyDescent="0.25">
      <c r="A568" s="1">
        <v>2350</v>
      </c>
      <c r="B568" s="97"/>
      <c r="H568" s="99">
        <f ca="1">SUMIF($A$21:$H$267,A568,$H$21:$H$267)</f>
        <v>0</v>
      </c>
    </row>
    <row r="569" spans="1:9" x14ac:dyDescent="0.25">
      <c r="A569" s="98">
        <v>5000</v>
      </c>
      <c r="B569" s="97"/>
      <c r="H569" s="102"/>
    </row>
    <row r="570" spans="1:9" x14ac:dyDescent="0.25">
      <c r="A570" s="191">
        <v>5200</v>
      </c>
      <c r="B570" s="97"/>
      <c r="H570" s="103"/>
    </row>
    <row r="571" spans="1:9" x14ac:dyDescent="0.25">
      <c r="A571" s="1">
        <v>5231</v>
      </c>
      <c r="B571" s="97"/>
      <c r="H571" s="99">
        <f ca="1">SUMIF(A44:H223,A571,H44:H196)</f>
        <v>0</v>
      </c>
    </row>
    <row r="572" spans="1:9" x14ac:dyDescent="0.25">
      <c r="B572" s="97"/>
    </row>
    <row r="573" spans="1:9" x14ac:dyDescent="0.25">
      <c r="B573" s="97"/>
    </row>
    <row r="574" spans="1:9" x14ac:dyDescent="0.25">
      <c r="B574" s="97"/>
    </row>
    <row r="575" spans="1:9" s="106" customFormat="1" ht="15.75" x14ac:dyDescent="0.25">
      <c r="A575" s="104" t="s">
        <v>18</v>
      </c>
      <c r="B575" s="104"/>
      <c r="C575" s="104"/>
      <c r="D575" s="104"/>
      <c r="E575" s="104"/>
      <c r="F575" s="104"/>
      <c r="G575" s="104"/>
      <c r="H575" s="105">
        <f ca="1">H576+H588+H600</f>
        <v>2.6</v>
      </c>
      <c r="I575" s="106" t="b">
        <f ca="1">H575=H506</f>
        <v>1</v>
      </c>
    </row>
    <row r="576" spans="1:9" x14ac:dyDescent="0.25">
      <c r="A576" s="98">
        <v>1000</v>
      </c>
      <c r="B576" s="97"/>
      <c r="H576" s="101">
        <f ca="1">SUM(H577,H584)</f>
        <v>1.69</v>
      </c>
    </row>
    <row r="577" spans="1:8" x14ac:dyDescent="0.25">
      <c r="A577" s="191">
        <v>1100</v>
      </c>
      <c r="B577" s="97"/>
      <c r="H577" s="100">
        <f ca="1">SUM(H578:H583)</f>
        <v>1.3</v>
      </c>
    </row>
    <row r="578" spans="1:8" x14ac:dyDescent="0.25">
      <c r="A578" s="1">
        <v>1116</v>
      </c>
      <c r="B578" s="97"/>
      <c r="H578" s="99">
        <f ca="1">SUMIF($A$272:$H$505,A578,$H$272:$H$505)</f>
        <v>0</v>
      </c>
    </row>
    <row r="579" spans="1:8" x14ac:dyDescent="0.25">
      <c r="A579" s="1">
        <v>1119</v>
      </c>
      <c r="B579" s="97"/>
      <c r="H579" s="99">
        <f t="shared" ref="H579:H583" ca="1" si="72">SUMIF($A$272:$H$505,A579,$H$272:$H$505)</f>
        <v>1.3</v>
      </c>
    </row>
    <row r="580" spans="1:8" x14ac:dyDescent="0.25">
      <c r="A580" s="1">
        <v>1143</v>
      </c>
      <c r="B580" s="97"/>
      <c r="H580" s="99">
        <f t="shared" ca="1" si="72"/>
        <v>0</v>
      </c>
    </row>
    <row r="581" spans="1:8" x14ac:dyDescent="0.25">
      <c r="A581" s="1">
        <v>1146</v>
      </c>
      <c r="B581" s="97"/>
      <c r="H581" s="99">
        <f t="shared" ca="1" si="72"/>
        <v>0</v>
      </c>
    </row>
    <row r="582" spans="1:8" x14ac:dyDescent="0.25">
      <c r="A582" s="1">
        <v>1147</v>
      </c>
      <c r="B582" s="97"/>
      <c r="H582" s="99">
        <f t="shared" ca="1" si="72"/>
        <v>0</v>
      </c>
    </row>
    <row r="583" spans="1:8" x14ac:dyDescent="0.25">
      <c r="A583" s="1">
        <v>1148</v>
      </c>
      <c r="B583" s="97"/>
      <c r="H583" s="99">
        <f t="shared" ca="1" si="72"/>
        <v>0</v>
      </c>
    </row>
    <row r="584" spans="1:8" x14ac:dyDescent="0.25">
      <c r="A584" s="191">
        <v>1200</v>
      </c>
      <c r="B584" s="97"/>
      <c r="H584" s="100">
        <f ca="1">SUM(H585:H587)</f>
        <v>0.39</v>
      </c>
    </row>
    <row r="585" spans="1:8" x14ac:dyDescent="0.25">
      <c r="A585" s="1">
        <v>1210</v>
      </c>
      <c r="B585" s="97"/>
      <c r="H585" s="99">
        <f t="shared" ref="H585:H587" ca="1" si="73">SUMIF($A$272:$H$505,A585,$H$272:$H$505)</f>
        <v>0.33</v>
      </c>
    </row>
    <row r="586" spans="1:8" x14ac:dyDescent="0.25">
      <c r="A586" s="1">
        <v>1221</v>
      </c>
      <c r="B586" s="97"/>
      <c r="H586" s="99">
        <f t="shared" ca="1" si="73"/>
        <v>0.06</v>
      </c>
    </row>
    <row r="587" spans="1:8" x14ac:dyDescent="0.25">
      <c r="A587" s="1">
        <v>1228</v>
      </c>
      <c r="B587" s="97"/>
      <c r="H587" s="99">
        <f t="shared" ca="1" si="73"/>
        <v>0</v>
      </c>
    </row>
    <row r="588" spans="1:8" x14ac:dyDescent="0.25">
      <c r="A588" s="98">
        <v>2000</v>
      </c>
      <c r="B588" s="97"/>
      <c r="H588" s="101">
        <f ca="1">H589+H592+H594</f>
        <v>0.88000000000000012</v>
      </c>
    </row>
    <row r="589" spans="1:8" x14ac:dyDescent="0.25">
      <c r="A589" s="191">
        <v>2100</v>
      </c>
      <c r="B589" s="97"/>
      <c r="H589" s="103">
        <f ca="1">SUM(H590:H591)</f>
        <v>0</v>
      </c>
    </row>
    <row r="590" spans="1:8" x14ac:dyDescent="0.25">
      <c r="A590" s="1">
        <v>2111</v>
      </c>
      <c r="B590" s="97"/>
      <c r="H590" s="2">
        <f t="shared" ref="H590:H591" ca="1" si="74">SUMIF($A$272:$H$505,A590,$H$272:$H$505)</f>
        <v>0</v>
      </c>
    </row>
    <row r="591" spans="1:8" x14ac:dyDescent="0.25">
      <c r="A591" s="1">
        <v>2112</v>
      </c>
      <c r="B591" s="97"/>
      <c r="H591" s="2">
        <f t="shared" ca="1" si="74"/>
        <v>0</v>
      </c>
    </row>
    <row r="592" spans="1:8" x14ac:dyDescent="0.25">
      <c r="A592" s="191">
        <v>2200</v>
      </c>
      <c r="B592" s="97"/>
      <c r="H592" s="100">
        <f ca="1">SUM(H593)</f>
        <v>0.05</v>
      </c>
    </row>
    <row r="593" spans="1:9" x14ac:dyDescent="0.25">
      <c r="A593" s="1">
        <v>2220</v>
      </c>
      <c r="B593" s="97"/>
      <c r="H593" s="99">
        <f ca="1">SUMIF($A$272:$H$505,A593,$H$272:$H$505)</f>
        <v>0.05</v>
      </c>
    </row>
    <row r="594" spans="1:9" x14ac:dyDescent="0.25">
      <c r="A594" s="191">
        <v>2300</v>
      </c>
      <c r="B594" s="97"/>
      <c r="H594" s="100">
        <f ca="1">SUM(H595:H599)</f>
        <v>0.83000000000000007</v>
      </c>
    </row>
    <row r="595" spans="1:9" x14ac:dyDescent="0.25">
      <c r="A595" s="1">
        <v>2311</v>
      </c>
      <c r="B595" s="97"/>
      <c r="H595" s="99">
        <f t="shared" ref="H595:H599" ca="1" si="75">SUMIF($A$272:$H$505,A595,$H$272:$H$505)</f>
        <v>0.21</v>
      </c>
    </row>
    <row r="596" spans="1:9" x14ac:dyDescent="0.25">
      <c r="A596" s="1">
        <v>2312</v>
      </c>
      <c r="B596" s="97"/>
      <c r="H596" s="99">
        <f t="shared" ca="1" si="75"/>
        <v>0.03</v>
      </c>
    </row>
    <row r="597" spans="1:9" x14ac:dyDescent="0.25">
      <c r="A597" s="1">
        <v>2322</v>
      </c>
      <c r="B597" s="97"/>
      <c r="H597" s="2">
        <f t="shared" ca="1" si="75"/>
        <v>0</v>
      </c>
    </row>
    <row r="598" spans="1:9" x14ac:dyDescent="0.25">
      <c r="A598" s="1">
        <v>2329</v>
      </c>
      <c r="B598" s="97"/>
      <c r="H598" s="2">
        <f t="shared" ca="1" si="75"/>
        <v>0</v>
      </c>
    </row>
    <row r="599" spans="1:9" x14ac:dyDescent="0.25">
      <c r="A599" s="1">
        <v>2350</v>
      </c>
      <c r="B599" s="97"/>
      <c r="H599" s="99">
        <f t="shared" ca="1" si="75"/>
        <v>0.59000000000000008</v>
      </c>
    </row>
    <row r="600" spans="1:9" x14ac:dyDescent="0.25">
      <c r="A600" s="98">
        <v>5000</v>
      </c>
      <c r="B600" s="97"/>
      <c r="H600" s="101">
        <f ca="1">H601+H603</f>
        <v>0.03</v>
      </c>
    </row>
    <row r="601" spans="1:9" x14ac:dyDescent="0.25">
      <c r="A601" s="191">
        <v>5100</v>
      </c>
      <c r="B601" s="97"/>
      <c r="H601" s="100">
        <f ca="1">SUM(H602)</f>
        <v>0</v>
      </c>
    </row>
    <row r="602" spans="1:9" x14ac:dyDescent="0.25">
      <c r="A602" s="1">
        <v>5121</v>
      </c>
      <c r="B602" s="97"/>
      <c r="H602" s="99">
        <f ca="1">SUMIF($A$272:$H$505,A602,$H$272:$H$505)</f>
        <v>0</v>
      </c>
    </row>
    <row r="603" spans="1:9" x14ac:dyDescent="0.25">
      <c r="A603" s="191">
        <v>5200</v>
      </c>
      <c r="B603" s="97"/>
      <c r="H603" s="100">
        <f ca="1">SUM(H604:H605)</f>
        <v>0.03</v>
      </c>
    </row>
    <row r="604" spans="1:9" x14ac:dyDescent="0.25">
      <c r="A604" s="1">
        <v>5238</v>
      </c>
      <c r="B604" s="97"/>
      <c r="H604" s="99">
        <f t="shared" ref="H604:H605" ca="1" si="76">SUMIF($A$272:$H$505,A604,$H$272:$H$505)</f>
        <v>0.03</v>
      </c>
    </row>
    <row r="605" spans="1:9" x14ac:dyDescent="0.25">
      <c r="A605" s="1">
        <v>5239</v>
      </c>
      <c r="B605" s="97"/>
      <c r="H605" s="99">
        <f t="shared" ca="1" si="76"/>
        <v>0</v>
      </c>
    </row>
    <row r="606" spans="1:9" s="106" customFormat="1" ht="15.75" x14ac:dyDescent="0.25">
      <c r="A606" s="104" t="s">
        <v>278</v>
      </c>
      <c r="B606" s="104"/>
      <c r="C606" s="104"/>
      <c r="D606" s="104"/>
      <c r="E606" s="104"/>
      <c r="F606" s="104"/>
      <c r="G606" s="104"/>
      <c r="H606" s="105">
        <f ca="1">H575+H545</f>
        <v>12.9</v>
      </c>
      <c r="I606" s="106" t="b">
        <f ca="1">H606=H507</f>
        <v>1</v>
      </c>
    </row>
    <row r="607" spans="1:9" x14ac:dyDescent="0.25">
      <c r="B607" s="97"/>
    </row>
    <row r="608" spans="1:9" x14ac:dyDescent="0.25">
      <c r="B608" s="97"/>
    </row>
    <row r="609" spans="2:2" x14ac:dyDescent="0.25">
      <c r="B609" s="97"/>
    </row>
    <row r="610" spans="2:2" x14ac:dyDescent="0.25">
      <c r="B610" s="97"/>
    </row>
    <row r="611" spans="2:2" x14ac:dyDescent="0.25">
      <c r="B611" s="97"/>
    </row>
    <row r="612" spans="2:2" x14ac:dyDescent="0.25">
      <c r="B612" s="97"/>
    </row>
    <row r="613" spans="2:2" x14ac:dyDescent="0.25">
      <c r="B613" s="97"/>
    </row>
    <row r="614" spans="2:2" x14ac:dyDescent="0.25">
      <c r="B614" s="97"/>
    </row>
    <row r="615" spans="2:2" x14ac:dyDescent="0.25">
      <c r="B615" s="97"/>
    </row>
    <row r="616" spans="2:2" x14ac:dyDescent="0.25">
      <c r="B616" s="97"/>
    </row>
    <row r="617" spans="2:2" x14ac:dyDescent="0.25">
      <c r="B617" s="97"/>
    </row>
    <row r="618" spans="2:2" x14ac:dyDescent="0.25">
      <c r="B618" s="97"/>
    </row>
    <row r="619" spans="2:2" x14ac:dyDescent="0.25">
      <c r="B619" s="97"/>
    </row>
    <row r="620" spans="2:2" x14ac:dyDescent="0.25">
      <c r="B620" s="97"/>
    </row>
    <row r="621" spans="2:2" x14ac:dyDescent="0.25">
      <c r="B621" s="97"/>
    </row>
    <row r="622" spans="2:2" x14ac:dyDescent="0.25">
      <c r="B622" s="97"/>
    </row>
    <row r="623" spans="2:2" x14ac:dyDescent="0.25">
      <c r="B623" s="97"/>
    </row>
    <row r="624" spans="2:2" x14ac:dyDescent="0.25">
      <c r="B624" s="97"/>
    </row>
    <row r="625" spans="2:2" x14ac:dyDescent="0.25">
      <c r="B625" s="97"/>
    </row>
    <row r="626" spans="2:2" x14ac:dyDescent="0.25">
      <c r="B626" s="97"/>
    </row>
    <row r="627" spans="2:2" x14ac:dyDescent="0.25">
      <c r="B627" s="97"/>
    </row>
    <row r="628" spans="2:2" x14ac:dyDescent="0.25">
      <c r="B628" s="97"/>
    </row>
    <row r="629" spans="2:2" x14ac:dyDescent="0.25">
      <c r="B629" s="97"/>
    </row>
    <row r="630" spans="2:2" x14ac:dyDescent="0.25">
      <c r="B630" s="97"/>
    </row>
    <row r="631" spans="2:2" x14ac:dyDescent="0.25">
      <c r="B631" s="97"/>
    </row>
    <row r="632" spans="2:2" x14ac:dyDescent="0.25">
      <c r="B632" s="97"/>
    </row>
    <row r="633" spans="2:2" x14ac:dyDescent="0.25">
      <c r="B633" s="97"/>
    </row>
    <row r="634" spans="2:2" x14ac:dyDescent="0.25">
      <c r="B634" s="97"/>
    </row>
    <row r="635" spans="2:2" x14ac:dyDescent="0.25">
      <c r="B635" s="97"/>
    </row>
    <row r="636" spans="2:2" x14ac:dyDescent="0.25">
      <c r="B636" s="97"/>
    </row>
    <row r="637" spans="2:2" x14ac:dyDescent="0.25">
      <c r="B637" s="97"/>
    </row>
    <row r="638" spans="2:2" x14ac:dyDescent="0.25">
      <c r="B638" s="97"/>
    </row>
    <row r="639" spans="2:2" x14ac:dyDescent="0.25">
      <c r="B639" s="97"/>
    </row>
    <row r="640" spans="2:2" x14ac:dyDescent="0.25">
      <c r="B640" s="97"/>
    </row>
    <row r="641" spans="2:2" x14ac:dyDescent="0.25">
      <c r="B641" s="97"/>
    </row>
    <row r="642" spans="2:2" x14ac:dyDescent="0.25">
      <c r="B642" s="97"/>
    </row>
    <row r="643" spans="2:2" x14ac:dyDescent="0.25">
      <c r="B643" s="97"/>
    </row>
    <row r="644" spans="2:2" x14ac:dyDescent="0.25">
      <c r="B644" s="97"/>
    </row>
    <row r="645" spans="2:2" x14ac:dyDescent="0.25">
      <c r="B645" s="97"/>
    </row>
    <row r="646" spans="2:2" x14ac:dyDescent="0.25">
      <c r="B646" s="97"/>
    </row>
    <row r="647" spans="2:2" x14ac:dyDescent="0.25">
      <c r="B647" s="97"/>
    </row>
    <row r="648" spans="2:2" x14ac:dyDescent="0.25">
      <c r="B648" s="97"/>
    </row>
    <row r="649" spans="2:2" x14ac:dyDescent="0.25">
      <c r="B649" s="97"/>
    </row>
    <row r="650" spans="2:2" x14ac:dyDescent="0.25">
      <c r="B650" s="97"/>
    </row>
    <row r="651" spans="2:2" x14ac:dyDescent="0.25">
      <c r="B651" s="97"/>
    </row>
    <row r="652" spans="2:2" x14ac:dyDescent="0.25">
      <c r="B652" s="97"/>
    </row>
    <row r="653" spans="2:2" x14ac:dyDescent="0.25">
      <c r="B653" s="97"/>
    </row>
    <row r="654" spans="2:2" x14ac:dyDescent="0.25">
      <c r="B654" s="97"/>
    </row>
    <row r="655" spans="2:2" x14ac:dyDescent="0.25">
      <c r="B655" s="97"/>
    </row>
    <row r="656" spans="2:2" x14ac:dyDescent="0.25">
      <c r="B656" s="97"/>
    </row>
    <row r="657" spans="2:2" x14ac:dyDescent="0.25">
      <c r="B657" s="97"/>
    </row>
    <row r="658" spans="2:2" x14ac:dyDescent="0.25">
      <c r="B658" s="97"/>
    </row>
    <row r="659" spans="2:2" x14ac:dyDescent="0.25">
      <c r="B659" s="97"/>
    </row>
    <row r="660" spans="2:2" x14ac:dyDescent="0.25">
      <c r="B660" s="97"/>
    </row>
    <row r="661" spans="2:2" x14ac:dyDescent="0.25">
      <c r="B661" s="97"/>
    </row>
    <row r="662" spans="2:2" x14ac:dyDescent="0.25">
      <c r="B662" s="97"/>
    </row>
    <row r="663" spans="2:2" x14ac:dyDescent="0.25">
      <c r="B663" s="97"/>
    </row>
    <row r="664" spans="2:2" x14ac:dyDescent="0.25">
      <c r="B664" s="97"/>
    </row>
    <row r="665" spans="2:2" x14ac:dyDescent="0.25">
      <c r="B665" s="97"/>
    </row>
    <row r="666" spans="2:2" x14ac:dyDescent="0.25">
      <c r="B666" s="97"/>
    </row>
    <row r="667" spans="2:2" x14ac:dyDescent="0.25">
      <c r="B667" s="97"/>
    </row>
    <row r="668" spans="2:2" x14ac:dyDescent="0.25">
      <c r="B668" s="97"/>
    </row>
    <row r="669" spans="2:2" x14ac:dyDescent="0.25">
      <c r="B669" s="97"/>
    </row>
    <row r="670" spans="2:2" x14ac:dyDescent="0.25">
      <c r="B670" s="97"/>
    </row>
    <row r="671" spans="2:2" x14ac:dyDescent="0.25">
      <c r="B671" s="97"/>
    </row>
    <row r="672" spans="2:2" x14ac:dyDescent="0.25">
      <c r="B672" s="97"/>
    </row>
    <row r="673" spans="2:2" x14ac:dyDescent="0.25">
      <c r="B673" s="97"/>
    </row>
    <row r="674" spans="2:2" x14ac:dyDescent="0.25">
      <c r="B674" s="97"/>
    </row>
    <row r="675" spans="2:2" x14ac:dyDescent="0.25">
      <c r="B675" s="97"/>
    </row>
    <row r="676" spans="2:2" x14ac:dyDescent="0.25">
      <c r="B676" s="97"/>
    </row>
    <row r="677" spans="2:2" x14ac:dyDescent="0.25">
      <c r="B677" s="97"/>
    </row>
    <row r="678" spans="2:2" x14ac:dyDescent="0.25">
      <c r="B678" s="97"/>
    </row>
    <row r="679" spans="2:2" x14ac:dyDescent="0.25">
      <c r="B679" s="97"/>
    </row>
    <row r="680" spans="2:2" x14ac:dyDescent="0.25">
      <c r="B680" s="97"/>
    </row>
    <row r="681" spans="2:2" x14ac:dyDescent="0.25">
      <c r="B681" s="97"/>
    </row>
    <row r="682" spans="2:2" x14ac:dyDescent="0.25">
      <c r="B682" s="97"/>
    </row>
    <row r="683" spans="2:2" x14ac:dyDescent="0.25">
      <c r="B683" s="97"/>
    </row>
    <row r="684" spans="2:2" x14ac:dyDescent="0.25">
      <c r="B684" s="97"/>
    </row>
    <row r="685" spans="2:2" x14ac:dyDescent="0.25">
      <c r="B685" s="97"/>
    </row>
    <row r="686" spans="2:2" x14ac:dyDescent="0.25">
      <c r="B686" s="97"/>
    </row>
    <row r="687" spans="2:2" x14ac:dyDescent="0.25">
      <c r="B687" s="97"/>
    </row>
    <row r="688" spans="2:2" x14ac:dyDescent="0.25">
      <c r="B688" s="97"/>
    </row>
    <row r="689" spans="2:2" x14ac:dyDescent="0.25">
      <c r="B689" s="97"/>
    </row>
    <row r="690" spans="2:2" x14ac:dyDescent="0.25">
      <c r="B690" s="97"/>
    </row>
    <row r="691" spans="2:2" x14ac:dyDescent="0.25">
      <c r="B691" s="97"/>
    </row>
    <row r="692" spans="2:2" x14ac:dyDescent="0.25">
      <c r="B692" s="97"/>
    </row>
    <row r="693" spans="2:2" x14ac:dyDescent="0.25">
      <c r="B693" s="97"/>
    </row>
    <row r="694" spans="2:2" x14ac:dyDescent="0.25">
      <c r="B694" s="97"/>
    </row>
    <row r="695" spans="2:2" x14ac:dyDescent="0.25">
      <c r="B695" s="97"/>
    </row>
    <row r="696" spans="2:2" x14ac:dyDescent="0.25">
      <c r="B696" s="97"/>
    </row>
    <row r="697" spans="2:2" x14ac:dyDescent="0.25">
      <c r="B697" s="97"/>
    </row>
    <row r="698" spans="2:2" x14ac:dyDescent="0.25">
      <c r="B698" s="97"/>
    </row>
    <row r="699" spans="2:2" x14ac:dyDescent="0.25">
      <c r="B699" s="97"/>
    </row>
    <row r="700" spans="2:2" x14ac:dyDescent="0.25">
      <c r="B700" s="97"/>
    </row>
    <row r="701" spans="2:2" x14ac:dyDescent="0.25">
      <c r="B701" s="97"/>
    </row>
    <row r="702" spans="2:2" x14ac:dyDescent="0.25">
      <c r="B702" s="97"/>
    </row>
    <row r="703" spans="2:2" x14ac:dyDescent="0.25">
      <c r="B703" s="97"/>
    </row>
    <row r="704" spans="2:2" x14ac:dyDescent="0.25">
      <c r="B704" s="97"/>
    </row>
    <row r="705" spans="2:2" x14ac:dyDescent="0.25">
      <c r="B705" s="97"/>
    </row>
    <row r="706" spans="2:2" x14ac:dyDescent="0.25">
      <c r="B706" s="97"/>
    </row>
    <row r="707" spans="2:2" x14ac:dyDescent="0.25">
      <c r="B707" s="97"/>
    </row>
    <row r="708" spans="2:2" x14ac:dyDescent="0.25">
      <c r="B708" s="97"/>
    </row>
    <row r="709" spans="2:2" x14ac:dyDescent="0.25">
      <c r="B709" s="97"/>
    </row>
  </sheetData>
  <autoFilter ref="A17:H17">
    <filterColumn colId="2" showButton="0"/>
    <filterColumn colId="3" showButton="0"/>
    <filterColumn colId="4" showButton="0"/>
    <filterColumn colId="5" showButton="0"/>
    <filterColumn colId="6" showButton="0"/>
  </autoFilter>
  <mergeCells count="530">
    <mergeCell ref="A506:G506"/>
    <mergeCell ref="A507:G507"/>
    <mergeCell ref="A448:A458"/>
    <mergeCell ref="B448:B458"/>
    <mergeCell ref="C449:D449"/>
    <mergeCell ref="C450:D450"/>
    <mergeCell ref="C451:D451"/>
    <mergeCell ref="C452:D452"/>
    <mergeCell ref="C453:D453"/>
    <mergeCell ref="C454:D454"/>
    <mergeCell ref="C455:D455"/>
    <mergeCell ref="C456:D456"/>
    <mergeCell ref="C457:D457"/>
    <mergeCell ref="C458:D458"/>
    <mergeCell ref="C448:D448"/>
    <mergeCell ref="C469:E469"/>
    <mergeCell ref="B470:G470"/>
    <mergeCell ref="B471:G471"/>
    <mergeCell ref="A484:A494"/>
    <mergeCell ref="B484:B494"/>
    <mergeCell ref="A495:A505"/>
    <mergeCell ref="B495:B505"/>
    <mergeCell ref="A472:A482"/>
    <mergeCell ref="G473:G482"/>
    <mergeCell ref="C340:D340"/>
    <mergeCell ref="C341:D341"/>
    <mergeCell ref="C342:D342"/>
    <mergeCell ref="C343:D343"/>
    <mergeCell ref="B117:G117"/>
    <mergeCell ref="C333:D333"/>
    <mergeCell ref="C334:D334"/>
    <mergeCell ref="C335:D335"/>
    <mergeCell ref="C336:D336"/>
    <mergeCell ref="B118:G118"/>
    <mergeCell ref="A268:H268"/>
    <mergeCell ref="A269:H269"/>
    <mergeCell ref="A140:A160"/>
    <mergeCell ref="C142:D142"/>
    <mergeCell ref="C143:D143"/>
    <mergeCell ref="C144:D144"/>
    <mergeCell ref="C213:E213"/>
    <mergeCell ref="C214:E214"/>
    <mergeCell ref="C215:E215"/>
    <mergeCell ref="C216:E216"/>
    <mergeCell ref="C217:E217"/>
    <mergeCell ref="D234:D243"/>
    <mergeCell ref="A186:A196"/>
    <mergeCell ref="C221:E221"/>
    <mergeCell ref="B245:B255"/>
    <mergeCell ref="D246:D255"/>
    <mergeCell ref="B220:B230"/>
    <mergeCell ref="C220:E220"/>
    <mergeCell ref="C87:D87"/>
    <mergeCell ref="C88:D88"/>
    <mergeCell ref="C64:D64"/>
    <mergeCell ref="C65:D65"/>
    <mergeCell ref="C67:D67"/>
    <mergeCell ref="C68:D68"/>
    <mergeCell ref="C69:D69"/>
    <mergeCell ref="C70:D70"/>
    <mergeCell ref="C89:D89"/>
    <mergeCell ref="C95:D95"/>
    <mergeCell ref="B140:B160"/>
    <mergeCell ref="C141:D141"/>
    <mergeCell ref="E141:E160"/>
    <mergeCell ref="C91:D91"/>
    <mergeCell ref="C92:D92"/>
    <mergeCell ref="C93:D93"/>
    <mergeCell ref="C94:D94"/>
    <mergeCell ref="C76:D76"/>
    <mergeCell ref="C77:D77"/>
    <mergeCell ref="C78:D78"/>
    <mergeCell ref="A75:A95"/>
    <mergeCell ref="B75:B95"/>
    <mergeCell ref="A54:A74"/>
    <mergeCell ref="B20:G20"/>
    <mergeCell ref="A32:A42"/>
    <mergeCell ref="B32:B42"/>
    <mergeCell ref="C32:D32"/>
    <mergeCell ref="C33:D33"/>
    <mergeCell ref="C37:D37"/>
    <mergeCell ref="C38:D38"/>
    <mergeCell ref="C39:D39"/>
    <mergeCell ref="C58:D58"/>
    <mergeCell ref="C21:D21"/>
    <mergeCell ref="C54:D54"/>
    <mergeCell ref="C55:D55"/>
    <mergeCell ref="C56:D56"/>
    <mergeCell ref="C57:D57"/>
    <mergeCell ref="C27:D27"/>
    <mergeCell ref="C28:D28"/>
    <mergeCell ref="C29:D29"/>
    <mergeCell ref="E55:E74"/>
    <mergeCell ref="E76:E95"/>
    <mergeCell ref="C83:D83"/>
    <mergeCell ref="C84:D84"/>
    <mergeCell ref="C289:D289"/>
    <mergeCell ref="C290:D290"/>
    <mergeCell ref="C281:D281"/>
    <mergeCell ref="C282:D282"/>
    <mergeCell ref="C104:D104"/>
    <mergeCell ref="C105:D105"/>
    <mergeCell ref="A8:H8"/>
    <mergeCell ref="A10:H10"/>
    <mergeCell ref="A12:B12"/>
    <mergeCell ref="C16:H16"/>
    <mergeCell ref="C17:H17"/>
    <mergeCell ref="C43:E43"/>
    <mergeCell ref="C44:E44"/>
    <mergeCell ref="A18:H18"/>
    <mergeCell ref="A21:A31"/>
    <mergeCell ref="B21:B31"/>
    <mergeCell ref="A43:A53"/>
    <mergeCell ref="B43:B53"/>
    <mergeCell ref="C45:E45"/>
    <mergeCell ref="C46:E46"/>
    <mergeCell ref="C47:E47"/>
    <mergeCell ref="B19:G19"/>
    <mergeCell ref="C40:D40"/>
    <mergeCell ref="C41:D41"/>
    <mergeCell ref="C277:D277"/>
    <mergeCell ref="C278:D278"/>
    <mergeCell ref="C279:D279"/>
    <mergeCell ref="C280:D280"/>
    <mergeCell ref="C284:D284"/>
    <mergeCell ref="C285:D285"/>
    <mergeCell ref="C286:D286"/>
    <mergeCell ref="C287:D287"/>
    <mergeCell ref="C288:D288"/>
    <mergeCell ref="B436:G436"/>
    <mergeCell ref="C402:D402"/>
    <mergeCell ref="C403:D403"/>
    <mergeCell ref="C404:D404"/>
    <mergeCell ref="C405:D405"/>
    <mergeCell ref="C406:D406"/>
    <mergeCell ref="C362:D362"/>
    <mergeCell ref="C363:D363"/>
    <mergeCell ref="C364:D364"/>
    <mergeCell ref="C365:D365"/>
    <mergeCell ref="C366:D366"/>
    <mergeCell ref="C367:D367"/>
    <mergeCell ref="C407:D407"/>
    <mergeCell ref="B412:G412"/>
    <mergeCell ref="B413:G413"/>
    <mergeCell ref="C414:E414"/>
    <mergeCell ref="B369:G369"/>
    <mergeCell ref="C423:E423"/>
    <mergeCell ref="C424:E424"/>
    <mergeCell ref="E371:E390"/>
    <mergeCell ref="E392:E411"/>
    <mergeCell ref="C370:D370"/>
    <mergeCell ref="C381:D381"/>
    <mergeCell ref="C382:D382"/>
    <mergeCell ref="E348:E367"/>
    <mergeCell ref="B368:G368"/>
    <mergeCell ref="E327:E346"/>
    <mergeCell ref="C349:D349"/>
    <mergeCell ref="C350:D350"/>
    <mergeCell ref="C351:D351"/>
    <mergeCell ref="C352:D352"/>
    <mergeCell ref="C353:D353"/>
    <mergeCell ref="C354:D354"/>
    <mergeCell ref="C360:D360"/>
    <mergeCell ref="C355:D355"/>
    <mergeCell ref="C356:D356"/>
    <mergeCell ref="C357:D357"/>
    <mergeCell ref="C345:D345"/>
    <mergeCell ref="C346:D346"/>
    <mergeCell ref="C348:D348"/>
    <mergeCell ref="C339:D339"/>
    <mergeCell ref="C344:D344"/>
    <mergeCell ref="C327:D327"/>
    <mergeCell ref="C328:D328"/>
    <mergeCell ref="C329:D329"/>
    <mergeCell ref="C330:D330"/>
    <mergeCell ref="C331:D331"/>
    <mergeCell ref="C332:D332"/>
    <mergeCell ref="A425:A435"/>
    <mergeCell ref="C383:D383"/>
    <mergeCell ref="C384:D384"/>
    <mergeCell ref="C385:D385"/>
    <mergeCell ref="C386:D386"/>
    <mergeCell ref="C387:D387"/>
    <mergeCell ref="C388:D388"/>
    <mergeCell ref="C392:D392"/>
    <mergeCell ref="C394:D394"/>
    <mergeCell ref="C395:D395"/>
    <mergeCell ref="C396:D396"/>
    <mergeCell ref="C390:D390"/>
    <mergeCell ref="A370:A390"/>
    <mergeCell ref="B370:B390"/>
    <mergeCell ref="C391:D391"/>
    <mergeCell ref="A391:A411"/>
    <mergeCell ref="B391:B411"/>
    <mergeCell ref="C408:D408"/>
    <mergeCell ref="C409:D409"/>
    <mergeCell ref="C378:D378"/>
    <mergeCell ref="C379:D379"/>
    <mergeCell ref="C393:D393"/>
    <mergeCell ref="C371:D371"/>
    <mergeCell ref="C372:D372"/>
    <mergeCell ref="A437:A447"/>
    <mergeCell ref="B437:B447"/>
    <mergeCell ref="C439:E439"/>
    <mergeCell ref="C440:E440"/>
    <mergeCell ref="C441:E441"/>
    <mergeCell ref="C442:E442"/>
    <mergeCell ref="C443:E443"/>
    <mergeCell ref="C444:E444"/>
    <mergeCell ref="C445:E445"/>
    <mergeCell ref="C446:E446"/>
    <mergeCell ref="C447:E447"/>
    <mergeCell ref="C438:E438"/>
    <mergeCell ref="C373:D373"/>
    <mergeCell ref="C374:D374"/>
    <mergeCell ref="C375:D375"/>
    <mergeCell ref="C376:D376"/>
    <mergeCell ref="C377:D377"/>
    <mergeCell ref="C380:D380"/>
    <mergeCell ref="D496:D505"/>
    <mergeCell ref="C459:E459"/>
    <mergeCell ref="C465:E465"/>
    <mergeCell ref="C466:E466"/>
    <mergeCell ref="C467:E467"/>
    <mergeCell ref="C468:E468"/>
    <mergeCell ref="C437:E437"/>
    <mergeCell ref="C410:D410"/>
    <mergeCell ref="C411:D411"/>
    <mergeCell ref="C397:D397"/>
    <mergeCell ref="C398:D398"/>
    <mergeCell ref="C399:D399"/>
    <mergeCell ref="C400:D400"/>
    <mergeCell ref="C401:D401"/>
    <mergeCell ref="C418:E418"/>
    <mergeCell ref="C419:E419"/>
    <mergeCell ref="B483:G483"/>
    <mergeCell ref="B472:B482"/>
    <mergeCell ref="E485:E494"/>
    <mergeCell ref="C484:D484"/>
    <mergeCell ref="C485:D485"/>
    <mergeCell ref="C486:D486"/>
    <mergeCell ref="C487:D487"/>
    <mergeCell ref="C488:D488"/>
    <mergeCell ref="C489:D489"/>
    <mergeCell ref="C472:D472"/>
    <mergeCell ref="C473:D473"/>
    <mergeCell ref="E473:E482"/>
    <mergeCell ref="C474:D474"/>
    <mergeCell ref="C475:D475"/>
    <mergeCell ref="C476:D476"/>
    <mergeCell ref="C494:D494"/>
    <mergeCell ref="C477:D477"/>
    <mergeCell ref="C490:D490"/>
    <mergeCell ref="C491:D491"/>
    <mergeCell ref="C492:D492"/>
    <mergeCell ref="C493:D493"/>
    <mergeCell ref="A459:A469"/>
    <mergeCell ref="B459:B469"/>
    <mergeCell ref="C460:E460"/>
    <mergeCell ref="C461:E461"/>
    <mergeCell ref="C462:E462"/>
    <mergeCell ref="C463:E463"/>
    <mergeCell ref="C464:E464"/>
    <mergeCell ref="C291:D291"/>
    <mergeCell ref="C292:D292"/>
    <mergeCell ref="C293:D293"/>
    <mergeCell ref="C347:D347"/>
    <mergeCell ref="C358:D358"/>
    <mergeCell ref="C359:D359"/>
    <mergeCell ref="A326:A346"/>
    <mergeCell ref="B326:B346"/>
    <mergeCell ref="A305:A325"/>
    <mergeCell ref="B305:B325"/>
    <mergeCell ref="C389:D389"/>
    <mergeCell ref="B425:B435"/>
    <mergeCell ref="C425:E425"/>
    <mergeCell ref="C426:E426"/>
    <mergeCell ref="C427:E427"/>
    <mergeCell ref="C428:E428"/>
    <mergeCell ref="C429:E429"/>
    <mergeCell ref="C30:D30"/>
    <mergeCell ref="C31:D31"/>
    <mergeCell ref="C22:D22"/>
    <mergeCell ref="C23:D23"/>
    <mergeCell ref="C24:D24"/>
    <mergeCell ref="C25:D25"/>
    <mergeCell ref="C26:D26"/>
    <mergeCell ref="C51:E51"/>
    <mergeCell ref="C52:E52"/>
    <mergeCell ref="C42:D42"/>
    <mergeCell ref="C53:E53"/>
    <mergeCell ref="C48:E48"/>
    <mergeCell ref="C49:E49"/>
    <mergeCell ref="C50:E50"/>
    <mergeCell ref="C34:D34"/>
    <mergeCell ref="C35:D35"/>
    <mergeCell ref="C36:D36"/>
    <mergeCell ref="B54:B74"/>
    <mergeCell ref="C90:D90"/>
    <mergeCell ref="C85:D85"/>
    <mergeCell ref="C86:D86"/>
    <mergeCell ref="C72:D72"/>
    <mergeCell ref="C73:D73"/>
    <mergeCell ref="C74:D74"/>
    <mergeCell ref="C59:D59"/>
    <mergeCell ref="C60:D60"/>
    <mergeCell ref="C61:D61"/>
    <mergeCell ref="C62:D62"/>
    <mergeCell ref="C63:D63"/>
    <mergeCell ref="C80:D80"/>
    <mergeCell ref="C81:D81"/>
    <mergeCell ref="C82:D82"/>
    <mergeCell ref="C71:D71"/>
    <mergeCell ref="C75:D75"/>
    <mergeCell ref="C79:D79"/>
    <mergeCell ref="C66:D66"/>
    <mergeCell ref="E97:E116"/>
    <mergeCell ref="A96:A116"/>
    <mergeCell ref="B96:B116"/>
    <mergeCell ref="C111:D111"/>
    <mergeCell ref="C112:D112"/>
    <mergeCell ref="C113:D113"/>
    <mergeCell ref="C114:D114"/>
    <mergeCell ref="C115:D115"/>
    <mergeCell ref="C96:D96"/>
    <mergeCell ref="C97:D97"/>
    <mergeCell ref="C98:D98"/>
    <mergeCell ref="C99:D99"/>
    <mergeCell ref="C109:D109"/>
    <mergeCell ref="C110:D110"/>
    <mergeCell ref="C100:D100"/>
    <mergeCell ref="C101:D101"/>
    <mergeCell ref="C102:D102"/>
    <mergeCell ref="C103:D103"/>
    <mergeCell ref="C106:D106"/>
    <mergeCell ref="C107:D107"/>
    <mergeCell ref="C108:D108"/>
    <mergeCell ref="C116:D116"/>
    <mergeCell ref="C140:D140"/>
    <mergeCell ref="B186:B196"/>
    <mergeCell ref="C190:E190"/>
    <mergeCell ref="C155:D155"/>
    <mergeCell ref="C156:D156"/>
    <mergeCell ref="C157:D157"/>
    <mergeCell ref="C158:D158"/>
    <mergeCell ref="C159:D159"/>
    <mergeCell ref="C150:D150"/>
    <mergeCell ref="C151:D151"/>
    <mergeCell ref="C152:D152"/>
    <mergeCell ref="C153:D153"/>
    <mergeCell ref="B161:G161"/>
    <mergeCell ref="C186:E186"/>
    <mergeCell ref="C196:E196"/>
    <mergeCell ref="C154:D154"/>
    <mergeCell ref="C145:D145"/>
    <mergeCell ref="C146:D146"/>
    <mergeCell ref="C147:D147"/>
    <mergeCell ref="C148:D148"/>
    <mergeCell ref="C149:D149"/>
    <mergeCell ref="C160:D160"/>
    <mergeCell ref="B162:G162"/>
    <mergeCell ref="C187:E187"/>
    <mergeCell ref="E120:E139"/>
    <mergeCell ref="A119:A139"/>
    <mergeCell ref="B119:B139"/>
    <mergeCell ref="C119:D119"/>
    <mergeCell ref="C120:D120"/>
    <mergeCell ref="C121:D121"/>
    <mergeCell ref="C122:D122"/>
    <mergeCell ref="C123:D123"/>
    <mergeCell ref="C124:D124"/>
    <mergeCell ref="C125:D125"/>
    <mergeCell ref="C126:D126"/>
    <mergeCell ref="C127:D127"/>
    <mergeCell ref="C128:D128"/>
    <mergeCell ref="C129:D129"/>
    <mergeCell ref="C130:D130"/>
    <mergeCell ref="C131:D131"/>
    <mergeCell ref="C132:D132"/>
    <mergeCell ref="C133:D133"/>
    <mergeCell ref="C134:D134"/>
    <mergeCell ref="C135:D135"/>
    <mergeCell ref="C136:D136"/>
    <mergeCell ref="C137:D137"/>
    <mergeCell ref="C138:D138"/>
    <mergeCell ref="C139:D139"/>
    <mergeCell ref="A220:A230"/>
    <mergeCell ref="C302:E302"/>
    <mergeCell ref="C303:E303"/>
    <mergeCell ref="C304:E304"/>
    <mergeCell ref="C320:D320"/>
    <mergeCell ref="C321:D321"/>
    <mergeCell ref="A294:A304"/>
    <mergeCell ref="B294:B304"/>
    <mergeCell ref="C294:E294"/>
    <mergeCell ref="C306:D306"/>
    <mergeCell ref="C312:D312"/>
    <mergeCell ref="C313:D313"/>
    <mergeCell ref="C314:D314"/>
    <mergeCell ref="C315:D315"/>
    <mergeCell ref="C307:D307"/>
    <mergeCell ref="C308:D308"/>
    <mergeCell ref="C309:D309"/>
    <mergeCell ref="C310:D310"/>
    <mergeCell ref="C311:D311"/>
    <mergeCell ref="C295:E295"/>
    <mergeCell ref="C296:E296"/>
    <mergeCell ref="C297:E297"/>
    <mergeCell ref="C298:E298"/>
    <mergeCell ref="C299:E299"/>
    <mergeCell ref="C325:D325"/>
    <mergeCell ref="C337:D337"/>
    <mergeCell ref="C338:D338"/>
    <mergeCell ref="C326:D326"/>
    <mergeCell ref="A267:G267"/>
    <mergeCell ref="C283:D283"/>
    <mergeCell ref="E306:E325"/>
    <mergeCell ref="C305:D305"/>
    <mergeCell ref="C316:D316"/>
    <mergeCell ref="C323:D323"/>
    <mergeCell ref="C324:D324"/>
    <mergeCell ref="C322:D322"/>
    <mergeCell ref="C301:E301"/>
    <mergeCell ref="A272:A282"/>
    <mergeCell ref="B272:B282"/>
    <mergeCell ref="A283:A293"/>
    <mergeCell ref="B270:G270"/>
    <mergeCell ref="B271:G271"/>
    <mergeCell ref="B283:B293"/>
    <mergeCell ref="C272:D272"/>
    <mergeCell ref="C273:D273"/>
    <mergeCell ref="C274:D274"/>
    <mergeCell ref="C275:D275"/>
    <mergeCell ref="C276:D276"/>
    <mergeCell ref="C191:E191"/>
    <mergeCell ref="C192:E192"/>
    <mergeCell ref="C193:E193"/>
    <mergeCell ref="C194:E194"/>
    <mergeCell ref="C195:E195"/>
    <mergeCell ref="C202:E202"/>
    <mergeCell ref="B256:B266"/>
    <mergeCell ref="D257:D266"/>
    <mergeCell ref="C209:E209"/>
    <mergeCell ref="C210:E210"/>
    <mergeCell ref="C211:E211"/>
    <mergeCell ref="C212:E212"/>
    <mergeCell ref="B231:G231"/>
    <mergeCell ref="B232:G232"/>
    <mergeCell ref="B233:B243"/>
    <mergeCell ref="C226:E226"/>
    <mergeCell ref="C227:E227"/>
    <mergeCell ref="C228:E228"/>
    <mergeCell ref="C229:E229"/>
    <mergeCell ref="C230:E230"/>
    <mergeCell ref="C222:E222"/>
    <mergeCell ref="C223:E223"/>
    <mergeCell ref="C224:E224"/>
    <mergeCell ref="B244:G244"/>
    <mergeCell ref="C430:E430"/>
    <mergeCell ref="C431:E431"/>
    <mergeCell ref="C432:E432"/>
    <mergeCell ref="C433:E433"/>
    <mergeCell ref="C434:E434"/>
    <mergeCell ref="C435:E435"/>
    <mergeCell ref="I16:I17"/>
    <mergeCell ref="A209:A219"/>
    <mergeCell ref="B185:G185"/>
    <mergeCell ref="B209:B219"/>
    <mergeCell ref="C420:E420"/>
    <mergeCell ref="C421:E421"/>
    <mergeCell ref="C422:E422"/>
    <mergeCell ref="C178:E178"/>
    <mergeCell ref="C179:E179"/>
    <mergeCell ref="C180:E180"/>
    <mergeCell ref="C181:E181"/>
    <mergeCell ref="C182:E182"/>
    <mergeCell ref="C183:E183"/>
    <mergeCell ref="C184:E184"/>
    <mergeCell ref="A197:A207"/>
    <mergeCell ref="B197:B207"/>
    <mergeCell ref="C198:E198"/>
    <mergeCell ref="A245:A255"/>
    <mergeCell ref="A163:A173"/>
    <mergeCell ref="B163:B173"/>
    <mergeCell ref="C163:E163"/>
    <mergeCell ref="C164:E164"/>
    <mergeCell ref="C199:E199"/>
    <mergeCell ref="C200:E200"/>
    <mergeCell ref="C201:E201"/>
    <mergeCell ref="C206:E206"/>
    <mergeCell ref="A233:A243"/>
    <mergeCell ref="C174:E174"/>
    <mergeCell ref="C175:E175"/>
    <mergeCell ref="C165:E165"/>
    <mergeCell ref="C166:E166"/>
    <mergeCell ref="C167:E167"/>
    <mergeCell ref="C168:E168"/>
    <mergeCell ref="C169:E169"/>
    <mergeCell ref="C170:E170"/>
    <mergeCell ref="C171:E171"/>
    <mergeCell ref="C172:E172"/>
    <mergeCell ref="C173:E173"/>
    <mergeCell ref="B208:G208"/>
    <mergeCell ref="C203:E203"/>
    <mergeCell ref="C204:E204"/>
    <mergeCell ref="C205:E205"/>
    <mergeCell ref="A414:A424"/>
    <mergeCell ref="B414:B424"/>
    <mergeCell ref="C416:E416"/>
    <mergeCell ref="C417:E417"/>
    <mergeCell ref="C415:E415"/>
    <mergeCell ref="C317:D317"/>
    <mergeCell ref="C318:D318"/>
    <mergeCell ref="A256:A266"/>
    <mergeCell ref="A174:A184"/>
    <mergeCell ref="B174:B184"/>
    <mergeCell ref="C197:E197"/>
    <mergeCell ref="C207:E207"/>
    <mergeCell ref="C176:E176"/>
    <mergeCell ref="C177:E177"/>
    <mergeCell ref="C361:D361"/>
    <mergeCell ref="C218:E218"/>
    <mergeCell ref="C219:E219"/>
    <mergeCell ref="A347:A367"/>
    <mergeCell ref="B347:B367"/>
    <mergeCell ref="C319:D319"/>
    <mergeCell ref="C225:E225"/>
    <mergeCell ref="C300:E300"/>
    <mergeCell ref="C188:E188"/>
    <mergeCell ref="C189:E189"/>
  </mergeCells>
  <conditionalFormatting sqref="G45:H53">
    <cfRule type="cellIs" dxfId="2310" priority="86" operator="equal">
      <formula>0</formula>
    </cfRule>
  </conditionalFormatting>
  <conditionalFormatting sqref="F56:H74">
    <cfRule type="cellIs" dxfId="2309" priority="85" operator="equal">
      <formula>0</formula>
    </cfRule>
  </conditionalFormatting>
  <conditionalFormatting sqref="F76:H83">
    <cfRule type="cellIs" dxfId="2308" priority="84" operator="equal">
      <formula>0</formula>
    </cfRule>
  </conditionalFormatting>
  <conditionalFormatting sqref="G296:H304 H295">
    <cfRule type="cellIs" dxfId="2307" priority="81" operator="equal">
      <formula>0</formula>
    </cfRule>
  </conditionalFormatting>
  <conditionalFormatting sqref="H284:H293">
    <cfRule type="cellIs" dxfId="2306" priority="82" operator="equal">
      <formula>0</formula>
    </cfRule>
  </conditionalFormatting>
  <conditionalFormatting sqref="C316 C306:C307">
    <cfRule type="cellIs" dxfId="2305" priority="80" operator="equal">
      <formula>0</formula>
    </cfRule>
  </conditionalFormatting>
  <conditionalFormatting sqref="H273:H282">
    <cfRule type="cellIs" dxfId="2304" priority="83" operator="equal">
      <formula>0</formula>
    </cfRule>
  </conditionalFormatting>
  <conditionalFormatting sqref="C339">
    <cfRule type="cellIs" dxfId="2303" priority="76" operator="equal">
      <formula>0</formula>
    </cfRule>
  </conditionalFormatting>
  <conditionalFormatting sqref="F306:H317 H318:H324">
    <cfRule type="cellIs" dxfId="2302" priority="79" operator="equal">
      <formula>0</formula>
    </cfRule>
  </conditionalFormatting>
  <conditionalFormatting sqref="F327:G327">
    <cfRule type="cellIs" dxfId="2301" priority="78" operator="equal">
      <formula>0</formula>
    </cfRule>
  </conditionalFormatting>
  <conditionalFormatting sqref="H327">
    <cfRule type="cellIs" dxfId="2300" priority="77" operator="equal">
      <formula>0</formula>
    </cfRule>
  </conditionalFormatting>
  <conditionalFormatting sqref="F327:H346">
    <cfRule type="cellIs" dxfId="2299" priority="75" operator="equal">
      <formula>0</formula>
    </cfRule>
  </conditionalFormatting>
  <conditionalFormatting sqref="H348">
    <cfRule type="cellIs" dxfId="2298" priority="74" operator="equal">
      <formula>0</formula>
    </cfRule>
  </conditionalFormatting>
  <conditionalFormatting sqref="H348">
    <cfRule type="cellIs" dxfId="2297" priority="73" operator="equal">
      <formula>0</formula>
    </cfRule>
  </conditionalFormatting>
  <conditionalFormatting sqref="G348:G367">
    <cfRule type="cellIs" dxfId="2296" priority="72" operator="equal">
      <formula>0</formula>
    </cfRule>
  </conditionalFormatting>
  <conditionalFormatting sqref="F348:H367">
    <cfRule type="cellIs" dxfId="2295" priority="71" operator="equal">
      <formula>0</formula>
    </cfRule>
  </conditionalFormatting>
  <conditionalFormatting sqref="H371:H390">
    <cfRule type="cellIs" dxfId="2294" priority="70" operator="equal">
      <formula>0</formula>
    </cfRule>
  </conditionalFormatting>
  <conditionalFormatting sqref="H371:H390">
    <cfRule type="cellIs" dxfId="2293" priority="69" operator="equal">
      <formula>0</formula>
    </cfRule>
  </conditionalFormatting>
  <conditionalFormatting sqref="H371:H390">
    <cfRule type="cellIs" dxfId="2292" priority="68" operator="equal">
      <formula>0</formula>
    </cfRule>
  </conditionalFormatting>
  <conditionalFormatting sqref="H392:H411">
    <cfRule type="cellIs" dxfId="2291" priority="67" operator="equal">
      <formula>0</formula>
    </cfRule>
  </conditionalFormatting>
  <conditionalFormatting sqref="H392:H411">
    <cfRule type="cellIs" dxfId="2290" priority="66" operator="equal">
      <formula>0</formula>
    </cfRule>
  </conditionalFormatting>
  <conditionalFormatting sqref="H392:H411">
    <cfRule type="cellIs" dxfId="2289" priority="65" operator="equal">
      <formula>0</formula>
    </cfRule>
  </conditionalFormatting>
  <conditionalFormatting sqref="G381:G390 G392:G403">
    <cfRule type="cellIs" dxfId="2288" priority="64" operator="equal">
      <formula>0</formula>
    </cfRule>
  </conditionalFormatting>
  <conditionalFormatting sqref="G381:G390 G392:G403">
    <cfRule type="cellIs" dxfId="2287" priority="63" operator="equal">
      <formula>0</formula>
    </cfRule>
  </conditionalFormatting>
  <conditionalFormatting sqref="H438:H447">
    <cfRule type="cellIs" dxfId="2286" priority="62" operator="equal">
      <formula>0</formula>
    </cfRule>
  </conditionalFormatting>
  <conditionalFormatting sqref="H33:H42">
    <cfRule type="cellIs" dxfId="2285" priority="59" operator="equal">
      <formula>0</formula>
    </cfRule>
  </conditionalFormatting>
  <conditionalFormatting sqref="H460:H469">
    <cfRule type="cellIs" dxfId="2284" priority="61" operator="equal">
      <formula>0</formula>
    </cfRule>
  </conditionalFormatting>
  <conditionalFormatting sqref="H473:H482 H485:H494 H496:H505">
    <cfRule type="cellIs" dxfId="2283" priority="60" operator="equal">
      <formula>0</formula>
    </cfRule>
  </conditionalFormatting>
  <conditionalFormatting sqref="H22:H31">
    <cfRule type="cellIs" dxfId="2282" priority="58" operator="equal">
      <formula>0</formula>
    </cfRule>
  </conditionalFormatting>
  <conditionalFormatting sqref="C54:D63 C74:D74">
    <cfRule type="cellIs" dxfId="2281" priority="57" operator="equal">
      <formula>0</formula>
    </cfRule>
  </conditionalFormatting>
  <conditionalFormatting sqref="C64:D73">
    <cfRule type="cellIs" dxfId="2280" priority="56" operator="equal">
      <formula>0</formula>
    </cfRule>
  </conditionalFormatting>
  <conditionalFormatting sqref="C76:D95">
    <cfRule type="cellIs" dxfId="2279" priority="53" operator="equal">
      <formula>0</formula>
    </cfRule>
  </conditionalFormatting>
  <conditionalFormatting sqref="C75:D75">
    <cfRule type="cellIs" dxfId="2278" priority="55" operator="equal">
      <formula>0</formula>
    </cfRule>
  </conditionalFormatting>
  <conditionalFormatting sqref="F84:H95">
    <cfRule type="cellIs" dxfId="2277" priority="54" operator="equal">
      <formula>0</formula>
    </cfRule>
  </conditionalFormatting>
  <conditionalFormatting sqref="F97:H97 H98:H104 F98:G116">
    <cfRule type="cellIs" dxfId="2276" priority="52" operator="equal">
      <formula>0</formula>
    </cfRule>
  </conditionalFormatting>
  <conditionalFormatting sqref="C97:D116">
    <cfRule type="cellIs" dxfId="2275" priority="50" operator="equal">
      <formula>0</formula>
    </cfRule>
  </conditionalFormatting>
  <conditionalFormatting sqref="H105:H116">
    <cfRule type="cellIs" dxfId="2274" priority="51" operator="equal">
      <formula>0</formula>
    </cfRule>
  </conditionalFormatting>
  <conditionalFormatting sqref="C96:D96">
    <cfRule type="cellIs" dxfId="2273" priority="49" operator="equal">
      <formula>0</formula>
    </cfRule>
  </conditionalFormatting>
  <conditionalFormatting sqref="C119:D119">
    <cfRule type="cellIs" dxfId="2272" priority="48" operator="equal">
      <formula>0</formula>
    </cfRule>
  </conditionalFormatting>
  <conditionalFormatting sqref="F120:H120 H121:H127 F121:G139">
    <cfRule type="cellIs" dxfId="2271" priority="47" operator="equal">
      <formula>0</formula>
    </cfRule>
  </conditionalFormatting>
  <conditionalFormatting sqref="C120:D139">
    <cfRule type="cellIs" dxfId="2270" priority="45" operator="equal">
      <formula>0</formula>
    </cfRule>
  </conditionalFormatting>
  <conditionalFormatting sqref="H128:H139">
    <cfRule type="cellIs" dxfId="2269" priority="46" operator="equal">
      <formula>0</formula>
    </cfRule>
  </conditionalFormatting>
  <conditionalFormatting sqref="F141:H141 H142:H148 F142:G160">
    <cfRule type="cellIs" dxfId="2268" priority="44" operator="equal">
      <formula>0</formula>
    </cfRule>
  </conditionalFormatting>
  <conditionalFormatting sqref="C141:D160">
    <cfRule type="cellIs" dxfId="2267" priority="42" operator="equal">
      <formula>0</formula>
    </cfRule>
  </conditionalFormatting>
  <conditionalFormatting sqref="H149:H160">
    <cfRule type="cellIs" dxfId="2266" priority="43" operator="equal">
      <formula>0</formula>
    </cfRule>
  </conditionalFormatting>
  <conditionalFormatting sqref="C140:D140">
    <cfRule type="cellIs" dxfId="2265" priority="41" operator="equal">
      <formula>0</formula>
    </cfRule>
  </conditionalFormatting>
  <conditionalFormatting sqref="H210:H219">
    <cfRule type="cellIs" dxfId="2264" priority="40" operator="equal">
      <formula>0</formula>
    </cfRule>
  </conditionalFormatting>
  <conditionalFormatting sqref="H221:H230">
    <cfRule type="cellIs" dxfId="2263" priority="39" operator="equal">
      <formula>0</formula>
    </cfRule>
  </conditionalFormatting>
  <conditionalFormatting sqref="H234:H243 H246:H255 H257:H266">
    <cfRule type="cellIs" dxfId="2262" priority="38" operator="equal">
      <formula>0</formula>
    </cfRule>
  </conditionalFormatting>
  <conditionalFormatting sqref="H325">
    <cfRule type="cellIs" dxfId="2261" priority="37" operator="equal">
      <formula>0</formula>
    </cfRule>
  </conditionalFormatting>
  <conditionalFormatting sqref="F318:G325">
    <cfRule type="cellIs" dxfId="2260" priority="36" operator="equal">
      <formula>0</formula>
    </cfRule>
  </conditionalFormatting>
  <conditionalFormatting sqref="C317:C325">
    <cfRule type="cellIs" dxfId="2259" priority="35" operator="equal">
      <formula>0</formula>
    </cfRule>
  </conditionalFormatting>
  <conditionalFormatting sqref="C337 C327">
    <cfRule type="cellIs" dxfId="2258" priority="34" operator="equal">
      <formula>0</formula>
    </cfRule>
  </conditionalFormatting>
  <conditionalFormatting sqref="C338">
    <cfRule type="cellIs" dxfId="2257" priority="33" operator="equal">
      <formula>0</formula>
    </cfRule>
  </conditionalFormatting>
  <conditionalFormatting sqref="F383:H390">
    <cfRule type="cellIs" dxfId="2256" priority="32" operator="equal">
      <formula>0</formula>
    </cfRule>
  </conditionalFormatting>
  <conditionalFormatting sqref="C392:D392">
    <cfRule type="cellIs" dxfId="2255" priority="31" operator="equal">
      <formula>0</formula>
    </cfRule>
  </conditionalFormatting>
  <conditionalFormatting sqref="C393:D411">
    <cfRule type="cellIs" dxfId="2254" priority="30" operator="equal">
      <formula>0</formula>
    </cfRule>
  </conditionalFormatting>
  <conditionalFormatting sqref="F392:H411">
    <cfRule type="cellIs" dxfId="2253" priority="29" operator="equal">
      <formula>0</formula>
    </cfRule>
  </conditionalFormatting>
  <conditionalFormatting sqref="C328:C336">
    <cfRule type="cellIs" dxfId="2252" priority="28" operator="equal">
      <formula>0</formula>
    </cfRule>
  </conditionalFormatting>
  <conditionalFormatting sqref="C340:C346">
    <cfRule type="cellIs" dxfId="2251" priority="27" operator="equal">
      <formula>0</formula>
    </cfRule>
  </conditionalFormatting>
  <conditionalFormatting sqref="C360">
    <cfRule type="cellIs" dxfId="2250" priority="26" operator="equal">
      <formula>0</formula>
    </cfRule>
  </conditionalFormatting>
  <conditionalFormatting sqref="C358 C348">
    <cfRule type="cellIs" dxfId="2249" priority="25" operator="equal">
      <formula>0</formula>
    </cfRule>
  </conditionalFormatting>
  <conditionalFormatting sqref="C359">
    <cfRule type="cellIs" dxfId="2248" priority="24" operator="equal">
      <formula>0</formula>
    </cfRule>
  </conditionalFormatting>
  <conditionalFormatting sqref="C349:C357">
    <cfRule type="cellIs" dxfId="2247" priority="23" operator="equal">
      <formula>0</formula>
    </cfRule>
  </conditionalFormatting>
  <conditionalFormatting sqref="C361:C367">
    <cfRule type="cellIs" dxfId="2246" priority="22" operator="equal">
      <formula>0</formula>
    </cfRule>
  </conditionalFormatting>
  <conditionalFormatting sqref="C383">
    <cfRule type="cellIs" dxfId="2245" priority="21" operator="equal">
      <formula>0</formula>
    </cfRule>
  </conditionalFormatting>
  <conditionalFormatting sqref="C381 C371">
    <cfRule type="cellIs" dxfId="2244" priority="20" operator="equal">
      <formula>0</formula>
    </cfRule>
  </conditionalFormatting>
  <conditionalFormatting sqref="C382">
    <cfRule type="cellIs" dxfId="2243" priority="19" operator="equal">
      <formula>0</formula>
    </cfRule>
  </conditionalFormatting>
  <conditionalFormatting sqref="C372:C380">
    <cfRule type="cellIs" dxfId="2242" priority="18" operator="equal">
      <formula>0</formula>
    </cfRule>
  </conditionalFormatting>
  <conditionalFormatting sqref="C384:C390">
    <cfRule type="cellIs" dxfId="2241" priority="17" operator="equal">
      <formula>0</formula>
    </cfRule>
  </conditionalFormatting>
  <conditionalFormatting sqref="F371:H380">
    <cfRule type="cellIs" dxfId="2240" priority="16" operator="equal">
      <formula>0</formula>
    </cfRule>
  </conditionalFormatting>
  <conditionalFormatting sqref="I545:I574 I576:I599 I602 I604:I605 I607:I655">
    <cfRule type="cellIs" dxfId="2239" priority="15" operator="equal">
      <formula>TRUE</formula>
    </cfRule>
  </conditionalFormatting>
  <conditionalFormatting sqref="I575">
    <cfRule type="cellIs" dxfId="2238" priority="14" operator="equal">
      <formula>TRUE</formula>
    </cfRule>
  </conditionalFormatting>
  <conditionalFormatting sqref="I600">
    <cfRule type="cellIs" dxfId="2237" priority="13" operator="equal">
      <formula>TRUE</formula>
    </cfRule>
  </conditionalFormatting>
  <conditionalFormatting sqref="I601">
    <cfRule type="cellIs" dxfId="2236" priority="12" operator="equal">
      <formula>TRUE</formula>
    </cfRule>
  </conditionalFormatting>
  <conditionalFormatting sqref="I603">
    <cfRule type="cellIs" dxfId="2235" priority="11" operator="equal">
      <formula>TRUE</formula>
    </cfRule>
  </conditionalFormatting>
  <conditionalFormatting sqref="C308:C315">
    <cfRule type="cellIs" dxfId="2234" priority="10" operator="equal">
      <formula>0</formula>
    </cfRule>
  </conditionalFormatting>
  <conditionalFormatting sqref="I606">
    <cfRule type="cellIs" dxfId="2233" priority="9" operator="equal">
      <formula>TRUE</formula>
    </cfRule>
  </conditionalFormatting>
  <conditionalFormatting sqref="H187:H196">
    <cfRule type="cellIs" dxfId="2232" priority="8" operator="equal">
      <formula>0</formula>
    </cfRule>
  </conditionalFormatting>
  <conditionalFormatting sqref="H198:H207">
    <cfRule type="cellIs" dxfId="2231" priority="7" operator="equal">
      <formula>0</formula>
    </cfRule>
  </conditionalFormatting>
  <conditionalFormatting sqref="H164:H173">
    <cfRule type="cellIs" dxfId="2230" priority="6" operator="equal">
      <formula>0</formula>
    </cfRule>
  </conditionalFormatting>
  <conditionalFormatting sqref="H175:H184">
    <cfRule type="cellIs" dxfId="2229" priority="5" operator="equal">
      <formula>0</formula>
    </cfRule>
  </conditionalFormatting>
  <conditionalFormatting sqref="H415:H424">
    <cfRule type="cellIs" dxfId="2228" priority="4" operator="equal">
      <formula>0</formula>
    </cfRule>
  </conditionalFormatting>
  <conditionalFormatting sqref="H426:H435">
    <cfRule type="cellIs" dxfId="2227" priority="3" operator="equal">
      <formula>0</formula>
    </cfRule>
  </conditionalFormatting>
  <conditionalFormatting sqref="G295">
    <cfRule type="cellIs" dxfId="2226" priority="2" operator="equal">
      <formula>0</formula>
    </cfRule>
  </conditionalFormatting>
  <conditionalFormatting sqref="H449:H458">
    <cfRule type="cellIs" dxfId="2225" priority="1" operator="equal">
      <formula>0</formula>
    </cfRule>
  </conditionalFormatting>
  <printOptions horizontalCentered="1"/>
  <pageMargins left="0.23622047244094491" right="0.23622047244094491" top="0.74803149606299213" bottom="0.15748031496062992" header="0.31496062992125984" footer="0"/>
  <pageSetup paperSize="9" scale="6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E123"/>
  <sheetViews>
    <sheetView zoomScale="90" zoomScaleNormal="90" workbookViewId="0">
      <pane ySplit="10" topLeftCell="A72" activePane="bottomLeft" state="frozen"/>
      <selection pane="bottomLeft" activeCell="A65" sqref="A65:D65"/>
    </sheetView>
  </sheetViews>
  <sheetFormatPr defaultColWidth="9.140625" defaultRowHeight="15" x14ac:dyDescent="0.25"/>
  <cols>
    <col min="1" max="1" width="10.85546875" style="1" customWidth="1"/>
    <col min="2" max="2" width="43" style="1" customWidth="1"/>
    <col min="3" max="3" width="57" style="1" customWidth="1"/>
    <col min="4" max="4" width="10.28515625" style="2" customWidth="1"/>
    <col min="5" max="16384" width="9.140625" style="1"/>
  </cols>
  <sheetData>
    <row r="1" spans="1:5" ht="18.75" x14ac:dyDescent="0.3">
      <c r="A1" s="228" t="s">
        <v>34</v>
      </c>
      <c r="B1" s="228"/>
      <c r="C1" s="228"/>
      <c r="D1" s="228"/>
    </row>
    <row r="2" spans="1:5" ht="11.25" customHeight="1" x14ac:dyDescent="0.25"/>
    <row r="3" spans="1:5" x14ac:dyDescent="0.25">
      <c r="A3" s="230" t="s">
        <v>126</v>
      </c>
      <c r="B3" s="230"/>
      <c r="C3" s="230"/>
      <c r="D3" s="230"/>
    </row>
    <row r="4" spans="1:5" x14ac:dyDescent="0.25">
      <c r="A4" s="31" t="s">
        <v>143</v>
      </c>
    </row>
    <row r="5" spans="1:5" x14ac:dyDescent="0.25">
      <c r="A5" s="229" t="s">
        <v>144</v>
      </c>
      <c r="B5" s="229"/>
    </row>
    <row r="6" spans="1:5" ht="7.5" customHeight="1" x14ac:dyDescent="0.25"/>
    <row r="7" spans="1:5" ht="7.5" customHeight="1" x14ac:dyDescent="0.25"/>
    <row r="8" spans="1:5" ht="7.5" customHeight="1" x14ac:dyDescent="0.25"/>
    <row r="9" spans="1:5" s="3" customFormat="1" ht="36" customHeight="1" x14ac:dyDescent="0.25">
      <c r="A9" s="36" t="s">
        <v>12</v>
      </c>
      <c r="B9" s="36" t="s">
        <v>27</v>
      </c>
      <c r="C9" s="235" t="s">
        <v>35</v>
      </c>
      <c r="D9" s="235"/>
    </row>
    <row r="10" spans="1:5" s="13" customFormat="1" ht="12" x14ac:dyDescent="0.2">
      <c r="A10" s="37">
        <v>1</v>
      </c>
      <c r="B10" s="37">
        <v>2</v>
      </c>
      <c r="C10" s="236">
        <v>3</v>
      </c>
      <c r="D10" s="236"/>
      <c r="E10" s="2" t="s">
        <v>142</v>
      </c>
    </row>
    <row r="11" spans="1:5" s="2" customFormat="1" ht="12" x14ac:dyDescent="0.2">
      <c r="A11" s="237" t="s">
        <v>13</v>
      </c>
      <c r="B11" s="238"/>
      <c r="C11" s="238"/>
      <c r="D11" s="239"/>
    </row>
    <row r="12" spans="1:5" s="5" customFormat="1" ht="12" x14ac:dyDescent="0.2">
      <c r="A12" s="15" t="s">
        <v>36</v>
      </c>
      <c r="B12" s="16" t="s">
        <v>14</v>
      </c>
      <c r="C12" s="15"/>
      <c r="D12" s="19">
        <f>D13+D29</f>
        <v>45.08</v>
      </c>
      <c r="E12" s="19">
        <f>E13+E29</f>
        <v>47.31</v>
      </c>
    </row>
    <row r="13" spans="1:5" s="5" customFormat="1" ht="12" x14ac:dyDescent="0.2">
      <c r="A13" s="15" t="s">
        <v>37</v>
      </c>
      <c r="B13" s="16" t="s">
        <v>38</v>
      </c>
      <c r="C13" s="15"/>
      <c r="D13" s="19">
        <f>D14+D18+D27+D28</f>
        <v>35.17</v>
      </c>
      <c r="E13" s="19">
        <f>E14+E18+E27+E28</f>
        <v>36.900000000000006</v>
      </c>
    </row>
    <row r="14" spans="1:5" s="2" customFormat="1" ht="15" customHeight="1" x14ac:dyDescent="0.2">
      <c r="A14" s="35">
        <v>1110</v>
      </c>
      <c r="B14" s="17" t="s">
        <v>39</v>
      </c>
      <c r="C14" s="20"/>
      <c r="D14" s="21">
        <f>SUM(D15:D17)</f>
        <v>26.91</v>
      </c>
      <c r="E14" s="21">
        <f>SUM(E15:E17)</f>
        <v>28.360000000000003</v>
      </c>
    </row>
    <row r="15" spans="1:5" s="2" customFormat="1" ht="12" hidden="1" x14ac:dyDescent="0.2">
      <c r="A15" s="34" t="s">
        <v>40</v>
      </c>
      <c r="B15" s="17" t="s">
        <v>41</v>
      </c>
      <c r="C15" s="20"/>
      <c r="D15" s="21"/>
      <c r="E15" s="21"/>
    </row>
    <row r="16" spans="1:5" s="2" customFormat="1" ht="75.75" customHeight="1" x14ac:dyDescent="0.2">
      <c r="A16" s="34" t="s">
        <v>42</v>
      </c>
      <c r="B16" s="17" t="s">
        <v>43</v>
      </c>
      <c r="C16" s="32" t="s">
        <v>145</v>
      </c>
      <c r="D16" s="21">
        <f>ROUNDUP((1130/168*4),2)</f>
        <v>26.91</v>
      </c>
      <c r="E16" s="21">
        <f>ROUNDUP((1191/168*4),2)</f>
        <v>28.360000000000003</v>
      </c>
    </row>
    <row r="17" spans="1:5" s="2" customFormat="1" ht="12" hidden="1" x14ac:dyDescent="0.2">
      <c r="A17" s="34" t="s">
        <v>44</v>
      </c>
      <c r="B17" s="17" t="s">
        <v>45</v>
      </c>
      <c r="C17" s="33"/>
      <c r="D17" s="21"/>
      <c r="E17" s="21"/>
    </row>
    <row r="18" spans="1:5" s="2" customFormat="1" ht="12" x14ac:dyDescent="0.2">
      <c r="A18" s="35" t="s">
        <v>46</v>
      </c>
      <c r="B18" s="17" t="s">
        <v>47</v>
      </c>
      <c r="C18" s="33"/>
      <c r="D18" s="21">
        <f>SUM(D19:D26)</f>
        <v>8.26</v>
      </c>
      <c r="E18" s="21">
        <f>SUM(E19:E26)</f>
        <v>8.5399999999999991</v>
      </c>
    </row>
    <row r="19" spans="1:5" s="2" customFormat="1" ht="12" hidden="1" x14ac:dyDescent="0.2">
      <c r="A19" s="34" t="s">
        <v>48</v>
      </c>
      <c r="B19" s="17" t="s">
        <v>30</v>
      </c>
      <c r="C19" s="33"/>
      <c r="D19" s="21"/>
      <c r="E19" s="21"/>
    </row>
    <row r="20" spans="1:5" s="2" customFormat="1" ht="12" hidden="1" x14ac:dyDescent="0.2">
      <c r="A20" s="34" t="s">
        <v>49</v>
      </c>
      <c r="B20" s="17" t="s">
        <v>50</v>
      </c>
      <c r="C20" s="33"/>
      <c r="D20" s="21"/>
      <c r="E20" s="21"/>
    </row>
    <row r="21" spans="1:5" s="2" customFormat="1" ht="63" customHeight="1" x14ac:dyDescent="0.2">
      <c r="A21" s="34" t="s">
        <v>51</v>
      </c>
      <c r="B21" s="17" t="s">
        <v>15</v>
      </c>
      <c r="C21" s="32" t="s">
        <v>146</v>
      </c>
      <c r="D21" s="21">
        <f>ROUNDUP((120/168*4),2)</f>
        <v>2.86</v>
      </c>
      <c r="E21" s="21">
        <f>ROUNDUP((120/168*4),2)</f>
        <v>2.86</v>
      </c>
    </row>
    <row r="22" spans="1:5" s="2" customFormat="1" ht="12" x14ac:dyDescent="0.2">
      <c r="A22" s="34" t="s">
        <v>52</v>
      </c>
      <c r="B22" s="17" t="s">
        <v>28</v>
      </c>
      <c r="C22" s="33"/>
      <c r="D22" s="21"/>
      <c r="E22" s="21"/>
    </row>
    <row r="23" spans="1:5" s="2" customFormat="1" ht="36" x14ac:dyDescent="0.2">
      <c r="A23" s="34" t="s">
        <v>53</v>
      </c>
      <c r="B23" s="17" t="s">
        <v>54</v>
      </c>
      <c r="C23" s="32" t="s">
        <v>147</v>
      </c>
      <c r="D23" s="21">
        <f>ROUNDUP(1130*5%/168*4,2)</f>
        <v>1.35</v>
      </c>
      <c r="E23" s="21">
        <f>ROUNDUP(1191*5%/168*4,2)</f>
        <v>1.42</v>
      </c>
    </row>
    <row r="24" spans="1:5" s="2" customFormat="1" ht="24" x14ac:dyDescent="0.2">
      <c r="A24" s="34" t="s">
        <v>55</v>
      </c>
      <c r="B24" s="17" t="s">
        <v>56</v>
      </c>
      <c r="C24" s="32" t="s">
        <v>148</v>
      </c>
      <c r="D24" s="21">
        <f>ROUNDUP(1130*5%/168*4,2)</f>
        <v>1.35</v>
      </c>
      <c r="E24" s="21">
        <f>ROUNDUP(1191*5%/168*4,2)</f>
        <v>1.42</v>
      </c>
    </row>
    <row r="25" spans="1:5" s="2" customFormat="1" ht="24" x14ac:dyDescent="0.2">
      <c r="A25" s="34" t="s">
        <v>57</v>
      </c>
      <c r="B25" s="17" t="s">
        <v>58</v>
      </c>
      <c r="C25" s="32" t="s">
        <v>149</v>
      </c>
      <c r="D25" s="21">
        <f>ROUNDUP(1130*10%/168*4,2)</f>
        <v>2.6999999999999997</v>
      </c>
      <c r="E25" s="21">
        <f>ROUNDUP(1191*10%/168*4,2)</f>
        <v>2.84</v>
      </c>
    </row>
    <row r="26" spans="1:5" s="2" customFormat="1" ht="24" hidden="1" x14ac:dyDescent="0.2">
      <c r="A26" s="34" t="s">
        <v>59</v>
      </c>
      <c r="B26" s="17" t="s">
        <v>60</v>
      </c>
      <c r="C26" s="20"/>
      <c r="D26" s="21"/>
      <c r="E26" s="21"/>
    </row>
    <row r="27" spans="1:5" s="2" customFormat="1" ht="24" hidden="1" x14ac:dyDescent="0.2">
      <c r="A27" s="35" t="s">
        <v>61</v>
      </c>
      <c r="B27" s="17" t="s">
        <v>62</v>
      </c>
      <c r="C27" s="20"/>
      <c r="D27" s="21"/>
      <c r="E27" s="21"/>
    </row>
    <row r="28" spans="1:5" s="2" customFormat="1" ht="12" hidden="1" x14ac:dyDescent="0.2">
      <c r="A28" s="35" t="s">
        <v>63</v>
      </c>
      <c r="B28" s="17" t="s">
        <v>64</v>
      </c>
      <c r="C28" s="20"/>
      <c r="D28" s="21"/>
      <c r="E28" s="21"/>
    </row>
    <row r="29" spans="1:5" s="5" customFormat="1" ht="24" x14ac:dyDescent="0.2">
      <c r="A29" s="15" t="s">
        <v>65</v>
      </c>
      <c r="B29" s="16" t="s">
        <v>66</v>
      </c>
      <c r="C29" s="15"/>
      <c r="D29" s="19">
        <f>D30+D31</f>
        <v>9.91</v>
      </c>
      <c r="E29" s="19">
        <f>E30+E31</f>
        <v>10.41</v>
      </c>
    </row>
    <row r="30" spans="1:5" s="2" customFormat="1" ht="24" x14ac:dyDescent="0.2">
      <c r="A30" s="35" t="s">
        <v>67</v>
      </c>
      <c r="B30" s="17" t="s">
        <v>16</v>
      </c>
      <c r="C30" s="20" t="s">
        <v>132</v>
      </c>
      <c r="D30" s="21">
        <f>ROUNDUP((D13+D32)*0.2359,2)</f>
        <v>8.56</v>
      </c>
      <c r="E30" s="21">
        <f>ROUNDUP((E13+E32)*0.2359,2)</f>
        <v>8.98</v>
      </c>
    </row>
    <row r="31" spans="1:5" s="2" customFormat="1" ht="12" x14ac:dyDescent="0.2">
      <c r="A31" s="35" t="s">
        <v>68</v>
      </c>
      <c r="B31" s="17" t="s">
        <v>69</v>
      </c>
      <c r="C31" s="20"/>
      <c r="D31" s="21">
        <f>SUM(D32:D38)</f>
        <v>1.35</v>
      </c>
      <c r="E31" s="21">
        <f>SUM(E32:E38)</f>
        <v>1.43</v>
      </c>
    </row>
    <row r="32" spans="1:5" s="2" customFormat="1" ht="36" x14ac:dyDescent="0.2">
      <c r="A32" s="34" t="s">
        <v>70</v>
      </c>
      <c r="B32" s="17" t="s">
        <v>71</v>
      </c>
      <c r="C32" s="17" t="s">
        <v>150</v>
      </c>
      <c r="D32" s="21">
        <f>ROUNDUP(1130*4%/168*4,2)</f>
        <v>1.08</v>
      </c>
      <c r="E32" s="21">
        <f>ROUNDUP(1191*4%/168*4,2)</f>
        <v>1.1399999999999999</v>
      </c>
    </row>
    <row r="33" spans="1:5" s="2" customFormat="1" ht="12" hidden="1" x14ac:dyDescent="0.2">
      <c r="A33" s="34" t="s">
        <v>72</v>
      </c>
      <c r="B33" s="17" t="s">
        <v>73</v>
      </c>
      <c r="C33" s="20"/>
      <c r="D33" s="21"/>
      <c r="E33" s="21"/>
    </row>
    <row r="34" spans="1:5" s="2" customFormat="1" ht="24" hidden="1" x14ac:dyDescent="0.2">
      <c r="A34" s="34" t="s">
        <v>74</v>
      </c>
      <c r="B34" s="17" t="s">
        <v>75</v>
      </c>
      <c r="C34" s="20"/>
      <c r="D34" s="21"/>
      <c r="E34" s="21"/>
    </row>
    <row r="35" spans="1:5" s="2" customFormat="1" ht="12" hidden="1" x14ac:dyDescent="0.2">
      <c r="A35" s="34" t="s">
        <v>76</v>
      </c>
      <c r="B35" s="17" t="s">
        <v>77</v>
      </c>
      <c r="C35" s="20"/>
      <c r="D35" s="21"/>
      <c r="E35" s="21"/>
    </row>
    <row r="36" spans="1:5" s="2" customFormat="1" ht="24" hidden="1" x14ac:dyDescent="0.2">
      <c r="A36" s="34" t="s">
        <v>78</v>
      </c>
      <c r="B36" s="17" t="s">
        <v>79</v>
      </c>
      <c r="C36" s="20"/>
      <c r="D36" s="21"/>
      <c r="E36" s="21"/>
    </row>
    <row r="37" spans="1:5" s="2" customFormat="1" ht="24" hidden="1" x14ac:dyDescent="0.2">
      <c r="A37" s="34" t="s">
        <v>80</v>
      </c>
      <c r="B37" s="17" t="s">
        <v>81</v>
      </c>
      <c r="C37" s="20"/>
      <c r="D37" s="21"/>
      <c r="E37" s="21"/>
    </row>
    <row r="38" spans="1:5" s="2" customFormat="1" ht="36" x14ac:dyDescent="0.2">
      <c r="A38" s="34" t="s">
        <v>82</v>
      </c>
      <c r="B38" s="17" t="s">
        <v>83</v>
      </c>
      <c r="C38" s="17" t="s">
        <v>151</v>
      </c>
      <c r="D38" s="21">
        <f>ROUNDUP(1130*1%/168*4,2)</f>
        <v>0.27</v>
      </c>
      <c r="E38" s="21">
        <f>ROUNDUP(1191*1%/168*4,2)</f>
        <v>0.29000000000000004</v>
      </c>
    </row>
    <row r="39" spans="1:5" s="5" customFormat="1" ht="12" hidden="1" x14ac:dyDescent="0.2">
      <c r="A39" s="15" t="s">
        <v>84</v>
      </c>
      <c r="B39" s="16" t="s">
        <v>17</v>
      </c>
      <c r="C39" s="15"/>
      <c r="D39" s="19">
        <f>D40+D45</f>
        <v>0</v>
      </c>
    </row>
    <row r="40" spans="1:5" s="5" customFormat="1" ht="12" hidden="1" x14ac:dyDescent="0.2">
      <c r="A40" s="15" t="s">
        <v>85</v>
      </c>
      <c r="B40" s="16" t="s">
        <v>86</v>
      </c>
      <c r="C40" s="15"/>
      <c r="D40" s="19">
        <f>D41+D43</f>
        <v>0</v>
      </c>
    </row>
    <row r="41" spans="1:5" s="2" customFormat="1" ht="12" hidden="1" x14ac:dyDescent="0.2">
      <c r="A41" s="35" t="s">
        <v>87</v>
      </c>
      <c r="B41" s="17" t="s">
        <v>88</v>
      </c>
      <c r="C41" s="20"/>
      <c r="D41" s="21">
        <f>D42</f>
        <v>0</v>
      </c>
    </row>
    <row r="42" spans="1:5" s="2" customFormat="1" ht="12" hidden="1" x14ac:dyDescent="0.2">
      <c r="A42" s="34" t="s">
        <v>89</v>
      </c>
      <c r="B42" s="17" t="s">
        <v>32</v>
      </c>
      <c r="C42" s="20"/>
      <c r="D42" s="21"/>
    </row>
    <row r="43" spans="1:5" s="2" customFormat="1" ht="24" hidden="1" x14ac:dyDescent="0.2">
      <c r="A43" s="35" t="s">
        <v>90</v>
      </c>
      <c r="B43" s="17" t="s">
        <v>91</v>
      </c>
      <c r="C43" s="20"/>
      <c r="D43" s="21">
        <f>D44</f>
        <v>0</v>
      </c>
    </row>
    <row r="44" spans="1:5" s="2" customFormat="1" ht="12" hidden="1" x14ac:dyDescent="0.2">
      <c r="A44" s="34" t="s">
        <v>92</v>
      </c>
      <c r="B44" s="17" t="s">
        <v>21</v>
      </c>
      <c r="C44" s="20"/>
      <c r="D44" s="21"/>
    </row>
    <row r="45" spans="1:5" s="5" customFormat="1" ht="24" hidden="1" x14ac:dyDescent="0.2">
      <c r="A45" s="15" t="s">
        <v>93</v>
      </c>
      <c r="B45" s="16" t="s">
        <v>94</v>
      </c>
      <c r="C45" s="15"/>
      <c r="D45" s="19">
        <f>D46+D48+D51+D52+D54</f>
        <v>0</v>
      </c>
    </row>
    <row r="46" spans="1:5" s="2" customFormat="1" ht="12" hidden="1" x14ac:dyDescent="0.2">
      <c r="A46" s="35" t="s">
        <v>95</v>
      </c>
      <c r="B46" s="17" t="s">
        <v>96</v>
      </c>
      <c r="C46" s="20"/>
      <c r="D46" s="21">
        <f>D47</f>
        <v>0</v>
      </c>
    </row>
    <row r="47" spans="1:5" s="2" customFormat="1" ht="12" hidden="1" x14ac:dyDescent="0.2">
      <c r="A47" s="34" t="s">
        <v>97</v>
      </c>
      <c r="B47" s="17" t="s">
        <v>19</v>
      </c>
      <c r="C47" s="20"/>
      <c r="D47" s="21"/>
    </row>
    <row r="48" spans="1:5" s="2" customFormat="1" ht="12" hidden="1" x14ac:dyDescent="0.2">
      <c r="A48" s="35" t="s">
        <v>98</v>
      </c>
      <c r="B48" s="17" t="s">
        <v>99</v>
      </c>
      <c r="C48" s="20"/>
      <c r="D48" s="21">
        <f>D49+D50</f>
        <v>0</v>
      </c>
    </row>
    <row r="49" spans="1:5" s="2" customFormat="1" ht="12" hidden="1" x14ac:dyDescent="0.2">
      <c r="A49" s="34" t="s">
        <v>100</v>
      </c>
      <c r="B49" s="17" t="s">
        <v>22</v>
      </c>
      <c r="C49" s="20"/>
      <c r="D49" s="21"/>
    </row>
    <row r="50" spans="1:5" s="2" customFormat="1" ht="12" hidden="1" x14ac:dyDescent="0.2">
      <c r="A50" s="34" t="s">
        <v>101</v>
      </c>
      <c r="B50" s="17" t="s">
        <v>23</v>
      </c>
      <c r="C50" s="20"/>
      <c r="D50" s="21"/>
    </row>
    <row r="51" spans="1:5" s="2" customFormat="1" ht="12" hidden="1" x14ac:dyDescent="0.2">
      <c r="A51" s="35" t="s">
        <v>102</v>
      </c>
      <c r="B51" s="17" t="s">
        <v>24</v>
      </c>
      <c r="C51" s="20"/>
      <c r="D51" s="21"/>
    </row>
    <row r="52" spans="1:5" s="2" customFormat="1" ht="24" hidden="1" x14ac:dyDescent="0.2">
      <c r="A52" s="35" t="s">
        <v>103</v>
      </c>
      <c r="B52" s="17" t="s">
        <v>104</v>
      </c>
      <c r="C52" s="20"/>
      <c r="D52" s="21">
        <f>D53</f>
        <v>0</v>
      </c>
    </row>
    <row r="53" spans="1:5" s="2" customFormat="1" ht="12" hidden="1" x14ac:dyDescent="0.2">
      <c r="A53" s="34" t="s">
        <v>105</v>
      </c>
      <c r="B53" s="17" t="s">
        <v>106</v>
      </c>
      <c r="C53" s="17"/>
      <c r="D53" s="21"/>
    </row>
    <row r="54" spans="1:5" s="2" customFormat="1" ht="12" hidden="1" x14ac:dyDescent="0.2">
      <c r="A54" s="35" t="s">
        <v>107</v>
      </c>
      <c r="B54" s="17" t="s">
        <v>108</v>
      </c>
      <c r="C54" s="20"/>
      <c r="D54" s="21">
        <f>D55</f>
        <v>0</v>
      </c>
    </row>
    <row r="55" spans="1:5" s="2" customFormat="1" ht="141" hidden="1" customHeight="1" x14ac:dyDescent="0.2">
      <c r="A55" s="34" t="s">
        <v>119</v>
      </c>
      <c r="B55" s="17" t="s">
        <v>29</v>
      </c>
      <c r="C55" s="17"/>
      <c r="D55" s="21"/>
    </row>
    <row r="56" spans="1:5" s="5" customFormat="1" ht="12" hidden="1" x14ac:dyDescent="0.2">
      <c r="A56" s="6" t="s">
        <v>109</v>
      </c>
      <c r="B56" s="6" t="s">
        <v>25</v>
      </c>
      <c r="C56" s="15"/>
      <c r="D56" s="19">
        <f>D57</f>
        <v>0</v>
      </c>
    </row>
    <row r="57" spans="1:5" s="5" customFormat="1" ht="12" hidden="1" x14ac:dyDescent="0.2">
      <c r="A57" s="10" t="s">
        <v>110</v>
      </c>
      <c r="B57" s="10" t="s">
        <v>111</v>
      </c>
      <c r="C57" s="15"/>
      <c r="D57" s="19">
        <f>D58+D59</f>
        <v>0</v>
      </c>
    </row>
    <row r="58" spans="1:5" s="2" customFormat="1" ht="12" hidden="1" x14ac:dyDescent="0.2">
      <c r="A58" s="11" t="s">
        <v>112</v>
      </c>
      <c r="B58" s="8" t="s">
        <v>113</v>
      </c>
      <c r="C58" s="20"/>
      <c r="D58" s="21"/>
    </row>
    <row r="59" spans="1:5" s="2" customFormat="1" ht="12" hidden="1" x14ac:dyDescent="0.2">
      <c r="A59" s="11" t="s">
        <v>114</v>
      </c>
      <c r="B59" s="7" t="s">
        <v>115</v>
      </c>
      <c r="C59" s="20"/>
      <c r="D59" s="21">
        <f>D60+D61+D62</f>
        <v>0</v>
      </c>
    </row>
    <row r="60" spans="1:5" s="2" customFormat="1" ht="12" hidden="1" x14ac:dyDescent="0.2">
      <c r="A60" s="9" t="s">
        <v>116</v>
      </c>
      <c r="B60" s="8" t="s">
        <v>26</v>
      </c>
      <c r="C60" s="20"/>
      <c r="D60" s="21"/>
    </row>
    <row r="61" spans="1:5" s="2" customFormat="1" ht="12" hidden="1" x14ac:dyDescent="0.2">
      <c r="A61" s="9" t="s">
        <v>117</v>
      </c>
      <c r="B61" s="8" t="s">
        <v>33</v>
      </c>
      <c r="C61" s="20"/>
      <c r="D61" s="21"/>
    </row>
    <row r="62" spans="1:5" s="2" customFormat="1" ht="12" hidden="1" x14ac:dyDescent="0.2">
      <c r="A62" s="9" t="s">
        <v>118</v>
      </c>
      <c r="B62" s="8" t="s">
        <v>31</v>
      </c>
      <c r="C62" s="20"/>
      <c r="D62" s="21"/>
    </row>
    <row r="63" spans="1:5" s="2" customFormat="1" ht="12" x14ac:dyDescent="0.2">
      <c r="A63" s="240" t="s">
        <v>120</v>
      </c>
      <c r="B63" s="240"/>
      <c r="C63" s="240"/>
      <c r="D63" s="22">
        <f>D12+D39+D56</f>
        <v>45.08</v>
      </c>
      <c r="E63" s="22">
        <f>E12+E39+E56</f>
        <v>47.31</v>
      </c>
    </row>
    <row r="64" spans="1:5" s="2" customFormat="1" ht="12" x14ac:dyDescent="0.2">
      <c r="A64" s="231"/>
      <c r="B64" s="231"/>
      <c r="C64" s="231"/>
      <c r="D64" s="231"/>
    </row>
    <row r="65" spans="1:5" s="2" customFormat="1" ht="12" x14ac:dyDescent="0.2">
      <c r="A65" s="232" t="s">
        <v>18</v>
      </c>
      <c r="B65" s="233"/>
      <c r="C65" s="233"/>
      <c r="D65" s="234"/>
    </row>
    <row r="66" spans="1:5" s="2" customFormat="1" ht="12" x14ac:dyDescent="0.2">
      <c r="A66" s="15" t="s">
        <v>36</v>
      </c>
      <c r="B66" s="16" t="s">
        <v>14</v>
      </c>
      <c r="C66" s="15"/>
      <c r="D66" s="19">
        <f>D67+D83</f>
        <v>1.1400000000000001</v>
      </c>
      <c r="E66" s="19">
        <f>E67+E83</f>
        <v>1.1400000000000001</v>
      </c>
    </row>
    <row r="67" spans="1:5" s="2" customFormat="1" ht="12" x14ac:dyDescent="0.2">
      <c r="A67" s="15" t="s">
        <v>37</v>
      </c>
      <c r="B67" s="16" t="s">
        <v>38</v>
      </c>
      <c r="C67" s="15"/>
      <c r="D67" s="19">
        <f>D68+D72+D81+D82</f>
        <v>0.87</v>
      </c>
      <c r="E67" s="19">
        <f>E68+E72+E81+E82</f>
        <v>0.87</v>
      </c>
    </row>
    <row r="68" spans="1:5" s="2" customFormat="1" ht="12" x14ac:dyDescent="0.2">
      <c r="A68" s="35">
        <v>1110</v>
      </c>
      <c r="B68" s="17" t="s">
        <v>39</v>
      </c>
      <c r="C68" s="20"/>
      <c r="D68" s="21">
        <f>SUM(D69:D71)</f>
        <v>0.79</v>
      </c>
      <c r="E68" s="21">
        <f>SUM(E69:E71)</f>
        <v>0.79</v>
      </c>
    </row>
    <row r="69" spans="1:5" s="2" customFormat="1" ht="15" hidden="1" customHeight="1" x14ac:dyDescent="0.2">
      <c r="A69" s="34" t="s">
        <v>40</v>
      </c>
      <c r="B69" s="17" t="s">
        <v>41</v>
      </c>
      <c r="C69" s="20"/>
      <c r="D69" s="21"/>
      <c r="E69" s="21"/>
    </row>
    <row r="70" spans="1:5" s="2" customFormat="1" ht="78" hidden="1" customHeight="1" x14ac:dyDescent="0.2">
      <c r="A70" s="34" t="s">
        <v>42</v>
      </c>
      <c r="B70" s="17" t="s">
        <v>43</v>
      </c>
      <c r="C70" s="17"/>
      <c r="D70" s="21"/>
      <c r="E70" s="21"/>
    </row>
    <row r="71" spans="1:5" s="2" customFormat="1" ht="117" customHeight="1" x14ac:dyDescent="0.2">
      <c r="A71" s="34" t="s">
        <v>44</v>
      </c>
      <c r="B71" s="17" t="s">
        <v>45</v>
      </c>
      <c r="C71" s="17" t="s">
        <v>134</v>
      </c>
      <c r="D71" s="21">
        <f>ROUNDUP((830/168)*0.08,2)+ROUND((820/168)*0.08,2)</f>
        <v>0.79</v>
      </c>
      <c r="E71" s="21">
        <f>ROUNDUP((844/168)*0.08,2)+ROUND((790/168)*0.08,2)</f>
        <v>0.79</v>
      </c>
    </row>
    <row r="72" spans="1:5" s="2" customFormat="1" ht="15" customHeight="1" x14ac:dyDescent="0.2">
      <c r="A72" s="35" t="s">
        <v>46</v>
      </c>
      <c r="B72" s="17" t="s">
        <v>47</v>
      </c>
      <c r="C72" s="20"/>
      <c r="D72" s="21">
        <f>SUM(D73:D80)</f>
        <v>0.08</v>
      </c>
      <c r="E72" s="21">
        <f>SUM(E73:E80)</f>
        <v>0.08</v>
      </c>
    </row>
    <row r="73" spans="1:5" s="2" customFormat="1" ht="12" hidden="1" x14ac:dyDescent="0.2">
      <c r="A73" s="34" t="s">
        <v>48</v>
      </c>
      <c r="B73" s="17" t="s">
        <v>30</v>
      </c>
      <c r="C73" s="20"/>
      <c r="D73" s="21"/>
      <c r="E73" s="21"/>
    </row>
    <row r="74" spans="1:5" s="2" customFormat="1" ht="12" hidden="1" customHeight="1" x14ac:dyDescent="0.2">
      <c r="A74" s="34" t="s">
        <v>49</v>
      </c>
      <c r="B74" s="17" t="s">
        <v>50</v>
      </c>
      <c r="C74" s="20"/>
      <c r="D74" s="21"/>
      <c r="E74" s="21"/>
    </row>
    <row r="75" spans="1:5" s="2" customFormat="1" ht="54" hidden="1" customHeight="1" x14ac:dyDescent="0.2">
      <c r="A75" s="34" t="s">
        <v>51</v>
      </c>
      <c r="B75" s="17" t="s">
        <v>15</v>
      </c>
      <c r="C75" s="17"/>
      <c r="D75" s="21"/>
      <c r="E75" s="21"/>
    </row>
    <row r="76" spans="1:5" s="2" customFormat="1" ht="12" hidden="1" customHeight="1" x14ac:dyDescent="0.2">
      <c r="A76" s="34" t="s">
        <v>52</v>
      </c>
      <c r="B76" s="17" t="s">
        <v>28</v>
      </c>
      <c r="C76" s="20"/>
      <c r="D76" s="21"/>
      <c r="E76" s="21"/>
    </row>
    <row r="77" spans="1:5" s="2" customFormat="1" ht="36" x14ac:dyDescent="0.2">
      <c r="A77" s="34" t="s">
        <v>53</v>
      </c>
      <c r="B77" s="17" t="s">
        <v>54</v>
      </c>
      <c r="C77" s="32" t="s">
        <v>135</v>
      </c>
      <c r="D77" s="21">
        <f>ROUNDUP((830+820)*5%/168*0.08,2)</f>
        <v>0.04</v>
      </c>
      <c r="E77" s="21">
        <f>ROUNDUP((844+790)*5%/168*0.08,2)</f>
        <v>0.04</v>
      </c>
    </row>
    <row r="78" spans="1:5" s="2" customFormat="1" ht="24" x14ac:dyDescent="0.2">
      <c r="A78" s="34" t="s">
        <v>55</v>
      </c>
      <c r="B78" s="17" t="s">
        <v>56</v>
      </c>
      <c r="C78" s="32" t="s">
        <v>136</v>
      </c>
      <c r="D78" s="21">
        <f>ROUNDUP((830+820)*5%/168*0.08,2)</f>
        <v>0.04</v>
      </c>
      <c r="E78" s="21">
        <f>ROUNDUP((844+790)*5%/168*0.08,2)</f>
        <v>0.04</v>
      </c>
    </row>
    <row r="79" spans="1:5" s="2" customFormat="1" ht="12" x14ac:dyDescent="0.2">
      <c r="A79" s="34" t="s">
        <v>57</v>
      </c>
      <c r="B79" s="17" t="s">
        <v>58</v>
      </c>
      <c r="C79" s="20"/>
      <c r="D79" s="21"/>
      <c r="E79" s="21"/>
    </row>
    <row r="80" spans="1:5" s="2" customFormat="1" ht="24" hidden="1" x14ac:dyDescent="0.2">
      <c r="A80" s="34" t="s">
        <v>59</v>
      </c>
      <c r="B80" s="17" t="s">
        <v>60</v>
      </c>
      <c r="C80" s="20"/>
      <c r="D80" s="21"/>
      <c r="E80" s="21"/>
    </row>
    <row r="81" spans="1:5" s="2" customFormat="1" ht="24" hidden="1" x14ac:dyDescent="0.2">
      <c r="A81" s="35" t="s">
        <v>61</v>
      </c>
      <c r="B81" s="17" t="s">
        <v>62</v>
      </c>
      <c r="C81" s="20"/>
      <c r="D81" s="21"/>
      <c r="E81" s="21"/>
    </row>
    <row r="82" spans="1:5" s="2" customFormat="1" ht="15" hidden="1" customHeight="1" x14ac:dyDescent="0.2">
      <c r="A82" s="35" t="s">
        <v>63</v>
      </c>
      <c r="B82" s="17" t="s">
        <v>64</v>
      </c>
      <c r="C82" s="20"/>
      <c r="D82" s="21"/>
      <c r="E82" s="21"/>
    </row>
    <row r="83" spans="1:5" s="2" customFormat="1" ht="24" x14ac:dyDescent="0.2">
      <c r="A83" s="15" t="s">
        <v>65</v>
      </c>
      <c r="B83" s="16" t="s">
        <v>66</v>
      </c>
      <c r="C83" s="15"/>
      <c r="D83" s="19">
        <f>D84+D85</f>
        <v>0.27</v>
      </c>
      <c r="E83" s="19">
        <f>E84+E85</f>
        <v>0.27</v>
      </c>
    </row>
    <row r="84" spans="1:5" s="2" customFormat="1" ht="24" x14ac:dyDescent="0.2">
      <c r="A84" s="35" t="s">
        <v>67</v>
      </c>
      <c r="B84" s="17" t="s">
        <v>16</v>
      </c>
      <c r="C84" s="20" t="s">
        <v>132</v>
      </c>
      <c r="D84" s="21">
        <f>ROUNDUP((D67+D86)*0.2359,2)</f>
        <v>0.22</v>
      </c>
      <c r="E84" s="21">
        <f>ROUNDUP((E67+E86)*0.2359,2)</f>
        <v>0.22</v>
      </c>
    </row>
    <row r="85" spans="1:5" s="2" customFormat="1" ht="12" x14ac:dyDescent="0.2">
      <c r="A85" s="35" t="s">
        <v>68</v>
      </c>
      <c r="B85" s="17" t="s">
        <v>69</v>
      </c>
      <c r="C85" s="20"/>
      <c r="D85" s="21">
        <f>SUM(D86:D92)</f>
        <v>0.05</v>
      </c>
      <c r="E85" s="21">
        <f>SUM(E86:E92)</f>
        <v>0.05</v>
      </c>
    </row>
    <row r="86" spans="1:5" s="2" customFormat="1" ht="36" x14ac:dyDescent="0.2">
      <c r="A86" s="34" t="s">
        <v>70</v>
      </c>
      <c r="B86" s="17" t="s">
        <v>71</v>
      </c>
      <c r="C86" s="17" t="s">
        <v>137</v>
      </c>
      <c r="D86" s="21">
        <f>ROUNDUP((830+820)*4%/168*0.08,2)</f>
        <v>0.04</v>
      </c>
      <c r="E86" s="21">
        <f>ROUNDUP((844+790)*4%/168*0.08,2)</f>
        <v>0.04</v>
      </c>
    </row>
    <row r="87" spans="1:5" s="2" customFormat="1" ht="12" hidden="1" x14ac:dyDescent="0.2">
      <c r="A87" s="34" t="s">
        <v>72</v>
      </c>
      <c r="B87" s="17" t="s">
        <v>73</v>
      </c>
      <c r="C87" s="20"/>
      <c r="D87" s="21"/>
      <c r="E87" s="21"/>
    </row>
    <row r="88" spans="1:5" s="2" customFormat="1" ht="24" hidden="1" x14ac:dyDescent="0.2">
      <c r="A88" s="34" t="s">
        <v>74</v>
      </c>
      <c r="B88" s="17" t="s">
        <v>75</v>
      </c>
      <c r="C88" s="20"/>
      <c r="D88" s="21"/>
      <c r="E88" s="21"/>
    </row>
    <row r="89" spans="1:5" s="2" customFormat="1" ht="12" hidden="1" x14ac:dyDescent="0.2">
      <c r="A89" s="34" t="s">
        <v>76</v>
      </c>
      <c r="B89" s="17" t="s">
        <v>77</v>
      </c>
      <c r="C89" s="20"/>
      <c r="D89" s="21"/>
      <c r="E89" s="21"/>
    </row>
    <row r="90" spans="1:5" s="2" customFormat="1" ht="24" hidden="1" x14ac:dyDescent="0.2">
      <c r="A90" s="34" t="s">
        <v>78</v>
      </c>
      <c r="B90" s="17" t="s">
        <v>79</v>
      </c>
      <c r="C90" s="20"/>
      <c r="D90" s="21"/>
      <c r="E90" s="21"/>
    </row>
    <row r="91" spans="1:5" s="2" customFormat="1" ht="24" hidden="1" x14ac:dyDescent="0.2">
      <c r="A91" s="34" t="s">
        <v>80</v>
      </c>
      <c r="B91" s="17" t="s">
        <v>81</v>
      </c>
      <c r="C91" s="20"/>
      <c r="D91" s="21"/>
      <c r="E91" s="21"/>
    </row>
    <row r="92" spans="1:5" s="2" customFormat="1" ht="36" x14ac:dyDescent="0.2">
      <c r="A92" s="34" t="s">
        <v>82</v>
      </c>
      <c r="B92" s="17" t="s">
        <v>83</v>
      </c>
      <c r="C92" s="17" t="s">
        <v>140</v>
      </c>
      <c r="D92" s="21">
        <f>ROUNDUP((830+820)*1%/168*0.08,2)</f>
        <v>0.01</v>
      </c>
      <c r="E92" s="21">
        <f>ROUNDUP((830+820)*1%/168*0.08,2)</f>
        <v>0.01</v>
      </c>
    </row>
    <row r="93" spans="1:5" s="2" customFormat="1" ht="12" x14ac:dyDescent="0.2">
      <c r="A93" s="15" t="s">
        <v>84</v>
      </c>
      <c r="B93" s="16" t="s">
        <v>17</v>
      </c>
      <c r="C93" s="15"/>
      <c r="D93" s="19">
        <f>D94+D99</f>
        <v>0.4</v>
      </c>
      <c r="E93" s="19">
        <f>E94+E99</f>
        <v>0.4</v>
      </c>
    </row>
    <row r="94" spans="1:5" s="2" customFormat="1" ht="12" hidden="1" x14ac:dyDescent="0.2">
      <c r="A94" s="15" t="s">
        <v>85</v>
      </c>
      <c r="B94" s="16" t="s">
        <v>86</v>
      </c>
      <c r="C94" s="15"/>
      <c r="D94" s="19">
        <f>D95+D97</f>
        <v>0</v>
      </c>
      <c r="E94" s="19">
        <f>E95+E97</f>
        <v>0</v>
      </c>
    </row>
    <row r="95" spans="1:5" s="2" customFormat="1" ht="12" hidden="1" x14ac:dyDescent="0.2">
      <c r="A95" s="35" t="s">
        <v>87</v>
      </c>
      <c r="B95" s="17" t="s">
        <v>88</v>
      </c>
      <c r="C95" s="20"/>
      <c r="D95" s="21">
        <f>D96</f>
        <v>0</v>
      </c>
      <c r="E95" s="21">
        <f>E96</f>
        <v>0</v>
      </c>
    </row>
    <row r="96" spans="1:5" s="2" customFormat="1" ht="12" hidden="1" x14ac:dyDescent="0.2">
      <c r="A96" s="34" t="s">
        <v>89</v>
      </c>
      <c r="B96" s="17" t="s">
        <v>32</v>
      </c>
      <c r="C96" s="20"/>
      <c r="D96" s="21"/>
      <c r="E96" s="21"/>
    </row>
    <row r="97" spans="1:5" s="2" customFormat="1" ht="24" hidden="1" x14ac:dyDescent="0.2">
      <c r="A97" s="35" t="s">
        <v>90</v>
      </c>
      <c r="B97" s="17" t="s">
        <v>91</v>
      </c>
      <c r="C97" s="20"/>
      <c r="D97" s="21">
        <f>D98</f>
        <v>0</v>
      </c>
      <c r="E97" s="21">
        <f>E98</f>
        <v>0</v>
      </c>
    </row>
    <row r="98" spans="1:5" s="2" customFormat="1" ht="12" hidden="1" x14ac:dyDescent="0.2">
      <c r="A98" s="34" t="s">
        <v>92</v>
      </c>
      <c r="B98" s="17" t="s">
        <v>21</v>
      </c>
      <c r="C98" s="20"/>
      <c r="D98" s="21"/>
      <c r="E98" s="21"/>
    </row>
    <row r="99" spans="1:5" s="2" customFormat="1" ht="24" x14ac:dyDescent="0.2">
      <c r="A99" s="15" t="s">
        <v>93</v>
      </c>
      <c r="B99" s="16" t="s">
        <v>94</v>
      </c>
      <c r="C99" s="15"/>
      <c r="D99" s="19">
        <f>D100+D102+D105+D106+D108</f>
        <v>0.4</v>
      </c>
      <c r="E99" s="19">
        <f>E100+E102+E105+E106+E108</f>
        <v>0.4</v>
      </c>
    </row>
    <row r="100" spans="1:5" s="2" customFormat="1" ht="12" x14ac:dyDescent="0.2">
      <c r="A100" s="35" t="s">
        <v>95</v>
      </c>
      <c r="B100" s="17" t="s">
        <v>96</v>
      </c>
      <c r="C100" s="20"/>
      <c r="D100" s="21">
        <f>D101</f>
        <v>0.4</v>
      </c>
      <c r="E100" s="21">
        <f>E101</f>
        <v>0.4</v>
      </c>
    </row>
    <row r="101" spans="1:5" s="2" customFormat="1" ht="86.25" customHeight="1" x14ac:dyDescent="0.2">
      <c r="A101" s="34" t="s">
        <v>97</v>
      </c>
      <c r="B101" s="17" t="s">
        <v>19</v>
      </c>
      <c r="C101" s="26" t="s">
        <v>125</v>
      </c>
      <c r="D101" s="27">
        <f>ROUND((0.01+0.04)*2,2)+ROUND((0.01+0.04)*6,2)</f>
        <v>0.4</v>
      </c>
      <c r="E101" s="27">
        <f>ROUND((0.01+0.04)*2,2)+ROUND((0.01+0.04)*6,2)</f>
        <v>0.4</v>
      </c>
    </row>
    <row r="102" spans="1:5" s="2" customFormat="1" ht="12" hidden="1" x14ac:dyDescent="0.2">
      <c r="A102" s="35" t="s">
        <v>98</v>
      </c>
      <c r="B102" s="17" t="s">
        <v>99</v>
      </c>
      <c r="C102" s="20"/>
      <c r="D102" s="21">
        <f>D103+D104</f>
        <v>0</v>
      </c>
      <c r="E102" s="21">
        <f>E103+E104</f>
        <v>0</v>
      </c>
    </row>
    <row r="103" spans="1:5" s="2" customFormat="1" ht="12" hidden="1" x14ac:dyDescent="0.2">
      <c r="A103" s="34" t="s">
        <v>100</v>
      </c>
      <c r="B103" s="17" t="s">
        <v>22</v>
      </c>
      <c r="C103" s="20"/>
      <c r="D103" s="21"/>
      <c r="E103" s="21"/>
    </row>
    <row r="104" spans="1:5" s="2" customFormat="1" ht="12" hidden="1" x14ac:dyDescent="0.2">
      <c r="A104" s="34" t="s">
        <v>101</v>
      </c>
      <c r="B104" s="17" t="s">
        <v>23</v>
      </c>
      <c r="C104" s="20"/>
      <c r="D104" s="21"/>
      <c r="E104" s="21"/>
    </row>
    <row r="105" spans="1:5" s="2" customFormat="1" ht="12" hidden="1" x14ac:dyDescent="0.2">
      <c r="A105" s="35" t="s">
        <v>102</v>
      </c>
      <c r="B105" s="17" t="s">
        <v>24</v>
      </c>
      <c r="C105" s="20"/>
      <c r="D105" s="21"/>
      <c r="E105" s="21"/>
    </row>
    <row r="106" spans="1:5" s="2" customFormat="1" ht="24" hidden="1" x14ac:dyDescent="0.2">
      <c r="A106" s="35" t="s">
        <v>103</v>
      </c>
      <c r="B106" s="17" t="s">
        <v>104</v>
      </c>
      <c r="C106" s="20"/>
      <c r="D106" s="21">
        <f>D107</f>
        <v>0</v>
      </c>
      <c r="E106" s="21">
        <f>E107</f>
        <v>0</v>
      </c>
    </row>
    <row r="107" spans="1:5" s="2" customFormat="1" ht="12" hidden="1" x14ac:dyDescent="0.2">
      <c r="A107" s="34" t="s">
        <v>105</v>
      </c>
      <c r="B107" s="17" t="s">
        <v>106</v>
      </c>
      <c r="C107" s="20"/>
      <c r="D107" s="21"/>
      <c r="E107" s="21"/>
    </row>
    <row r="108" spans="1:5" s="2" customFormat="1" ht="12" hidden="1" x14ac:dyDescent="0.2">
      <c r="A108" s="35" t="s">
        <v>107</v>
      </c>
      <c r="B108" s="17" t="s">
        <v>108</v>
      </c>
      <c r="C108" s="20"/>
      <c r="D108" s="21">
        <f>D109</f>
        <v>0</v>
      </c>
      <c r="E108" s="21">
        <f>E109</f>
        <v>0</v>
      </c>
    </row>
    <row r="109" spans="1:5" s="2" customFormat="1" ht="12" hidden="1" x14ac:dyDescent="0.2">
      <c r="A109" s="34" t="s">
        <v>119</v>
      </c>
      <c r="B109" s="17" t="s">
        <v>29</v>
      </c>
      <c r="C109" s="20"/>
      <c r="D109" s="21"/>
      <c r="E109" s="21"/>
    </row>
    <row r="110" spans="1:5" s="2" customFormat="1" ht="12" hidden="1" x14ac:dyDescent="0.2">
      <c r="A110" s="6" t="s">
        <v>109</v>
      </c>
      <c r="B110" s="6" t="s">
        <v>25</v>
      </c>
      <c r="C110" s="15"/>
      <c r="D110" s="19">
        <f>D111</f>
        <v>0</v>
      </c>
      <c r="E110" s="19">
        <f>E111</f>
        <v>0</v>
      </c>
    </row>
    <row r="111" spans="1:5" s="2" customFormat="1" ht="12" hidden="1" x14ac:dyDescent="0.2">
      <c r="A111" s="10" t="s">
        <v>110</v>
      </c>
      <c r="B111" s="10" t="s">
        <v>111</v>
      </c>
      <c r="C111" s="15"/>
      <c r="D111" s="19">
        <f>D112+D113</f>
        <v>0</v>
      </c>
      <c r="E111" s="19">
        <f>E112+E113</f>
        <v>0</v>
      </c>
    </row>
    <row r="112" spans="1:5" s="2" customFormat="1" ht="12" hidden="1" x14ac:dyDescent="0.2">
      <c r="A112" s="11" t="s">
        <v>112</v>
      </c>
      <c r="B112" s="8" t="s">
        <v>113</v>
      </c>
      <c r="C112" s="20"/>
      <c r="D112" s="21"/>
      <c r="E112" s="21"/>
    </row>
    <row r="113" spans="1:5" s="2" customFormat="1" ht="12" hidden="1" x14ac:dyDescent="0.2">
      <c r="A113" s="11" t="s">
        <v>114</v>
      </c>
      <c r="B113" s="7" t="s">
        <v>115</v>
      </c>
      <c r="C113" s="20"/>
      <c r="D113" s="21">
        <f>D114+D115+D116</f>
        <v>0</v>
      </c>
      <c r="E113" s="21">
        <f>E114+E115+E116</f>
        <v>0</v>
      </c>
    </row>
    <row r="114" spans="1:5" s="2" customFormat="1" ht="12" hidden="1" x14ac:dyDescent="0.2">
      <c r="A114" s="9" t="s">
        <v>116</v>
      </c>
      <c r="B114" s="8" t="s">
        <v>26</v>
      </c>
      <c r="C114" s="20"/>
      <c r="D114" s="21"/>
      <c r="E114" s="21"/>
    </row>
    <row r="115" spans="1:5" s="2" customFormat="1" ht="12" hidden="1" x14ac:dyDescent="0.2">
      <c r="A115" s="9" t="s">
        <v>117</v>
      </c>
      <c r="B115" s="8" t="s">
        <v>33</v>
      </c>
      <c r="C115" s="20"/>
      <c r="D115" s="21"/>
      <c r="E115" s="21"/>
    </row>
    <row r="116" spans="1:5" s="2" customFormat="1" ht="12" hidden="1" x14ac:dyDescent="0.2">
      <c r="A116" s="9" t="s">
        <v>118</v>
      </c>
      <c r="B116" s="8" t="s">
        <v>31</v>
      </c>
      <c r="C116" s="20"/>
      <c r="D116" s="21"/>
      <c r="E116" s="21"/>
    </row>
    <row r="117" spans="1:5" s="2" customFormat="1" ht="12" x14ac:dyDescent="0.2">
      <c r="A117" s="243" t="s">
        <v>122</v>
      </c>
      <c r="B117" s="243"/>
      <c r="C117" s="243"/>
      <c r="D117" s="23">
        <f>D66+D93+D110</f>
        <v>1.54</v>
      </c>
      <c r="E117" s="23">
        <f>E66+E93+E110</f>
        <v>1.54</v>
      </c>
    </row>
    <row r="118" spans="1:5" s="2" customFormat="1" ht="12" x14ac:dyDescent="0.2">
      <c r="A118" s="244" t="s">
        <v>121</v>
      </c>
      <c r="B118" s="244"/>
      <c r="C118" s="244"/>
      <c r="D118" s="24">
        <f>D63+D117</f>
        <v>46.62</v>
      </c>
      <c r="E118" s="24">
        <f>E63+E117</f>
        <v>48.85</v>
      </c>
    </row>
    <row r="119" spans="1:5" s="2" customFormat="1" ht="12.75" x14ac:dyDescent="0.2">
      <c r="A119" s="245" t="s">
        <v>124</v>
      </c>
      <c r="B119" s="245"/>
      <c r="C119" s="245"/>
      <c r="D119" s="28">
        <f>D118</f>
        <v>46.62</v>
      </c>
      <c r="E119" s="28">
        <f>E118</f>
        <v>48.85</v>
      </c>
    </row>
    <row r="120" spans="1:5" x14ac:dyDescent="0.25">
      <c r="A120" s="242" t="s">
        <v>20</v>
      </c>
      <c r="B120" s="242"/>
      <c r="C120" s="242"/>
      <c r="D120" s="25">
        <v>800</v>
      </c>
      <c r="E120" s="25">
        <v>801</v>
      </c>
    </row>
    <row r="121" spans="1:5" ht="26.25" customHeight="1" x14ac:dyDescent="0.25">
      <c r="A121" s="241" t="s">
        <v>123</v>
      </c>
      <c r="B121" s="241"/>
      <c r="C121" s="241"/>
      <c r="D121" s="21">
        <f>ROUND(D119*D120,2)</f>
        <v>37296</v>
      </c>
      <c r="E121" s="21">
        <f>ROUND(E119*E120,2)</f>
        <v>39128.85</v>
      </c>
    </row>
    <row r="122" spans="1:5" x14ac:dyDescent="0.25">
      <c r="D122" s="29"/>
    </row>
    <row r="123" spans="1:5" x14ac:dyDescent="0.25">
      <c r="D123" s="30"/>
    </row>
  </sheetData>
  <mergeCells count="14">
    <mergeCell ref="A120:C120"/>
    <mergeCell ref="A121:C121"/>
    <mergeCell ref="A63:C63"/>
    <mergeCell ref="A64:D64"/>
    <mergeCell ref="A65:D65"/>
    <mergeCell ref="A117:C117"/>
    <mergeCell ref="A118:C118"/>
    <mergeCell ref="A119:C119"/>
    <mergeCell ref="A11:D11"/>
    <mergeCell ref="A1:D1"/>
    <mergeCell ref="A3:D3"/>
    <mergeCell ref="A5:B5"/>
    <mergeCell ref="C9:D9"/>
    <mergeCell ref="C10:D10"/>
  </mergeCells>
  <pageMargins left="0.7" right="0.7" top="0.75" bottom="0.75" header="0.3" footer="0.3"/>
  <pageSetup paperSize="9" scale="67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I590"/>
  <sheetViews>
    <sheetView zoomScaleNormal="100" workbookViewId="0">
      <pane ySplit="10" topLeftCell="A11" activePane="bottomLeft" state="frozen"/>
      <selection pane="bottomLeft" activeCell="B476" sqref="B476:G476"/>
    </sheetView>
  </sheetViews>
  <sheetFormatPr defaultColWidth="9.140625" defaultRowHeight="15" x14ac:dyDescent="0.25"/>
  <cols>
    <col min="1" max="1" width="9.28515625" style="1" customWidth="1"/>
    <col min="2" max="2" width="50.5703125" style="1" customWidth="1"/>
    <col min="3" max="3" width="45.140625" style="1" customWidth="1"/>
    <col min="4" max="4" width="10.42578125" style="1" customWidth="1"/>
    <col min="5" max="5" width="7.85546875" style="1" customWidth="1"/>
    <col min="6" max="6" width="8.7109375" style="1" bestFit="1" customWidth="1"/>
    <col min="7" max="7" width="8.42578125" style="1" bestFit="1" customWidth="1"/>
    <col min="8" max="8" width="9" style="2" bestFit="1" customWidth="1"/>
    <col min="9" max="9" width="62.85546875" style="1" bestFit="1" customWidth="1"/>
    <col min="10" max="16384" width="9.140625" style="1"/>
  </cols>
  <sheetData>
    <row r="1" spans="1:9" ht="18.75" x14ac:dyDescent="0.3">
      <c r="A1" s="228" t="s">
        <v>34</v>
      </c>
      <c r="B1" s="228"/>
      <c r="C1" s="228"/>
      <c r="D1" s="228"/>
      <c r="E1" s="228"/>
      <c r="F1" s="228"/>
      <c r="G1" s="228"/>
      <c r="H1" s="228"/>
    </row>
    <row r="2" spans="1:9" ht="11.25" customHeight="1" x14ac:dyDescent="0.25"/>
    <row r="3" spans="1:9" x14ac:dyDescent="0.25">
      <c r="A3" s="230" t="s">
        <v>344</v>
      </c>
      <c r="B3" s="230"/>
      <c r="C3" s="230"/>
      <c r="D3" s="230"/>
      <c r="E3" s="230"/>
      <c r="F3" s="230"/>
      <c r="G3" s="230"/>
      <c r="H3" s="230"/>
    </row>
    <row r="4" spans="1:9" x14ac:dyDescent="0.25">
      <c r="A4" s="31" t="s">
        <v>143</v>
      </c>
    </row>
    <row r="5" spans="1:9" x14ac:dyDescent="0.25">
      <c r="A5" s="229" t="s">
        <v>144</v>
      </c>
      <c r="B5" s="229"/>
    </row>
    <row r="6" spans="1:9" ht="7.5" customHeight="1" x14ac:dyDescent="0.25"/>
    <row r="7" spans="1:9" ht="7.5" customHeight="1" x14ac:dyDescent="0.25"/>
    <row r="8" spans="1:9" ht="7.5" customHeight="1" x14ac:dyDescent="0.25"/>
    <row r="9" spans="1:9" s="3" customFormat="1" ht="36" customHeight="1" x14ac:dyDescent="0.25">
      <c r="A9" s="175" t="s">
        <v>165</v>
      </c>
      <c r="B9" s="175" t="s">
        <v>27</v>
      </c>
      <c r="C9" s="235" t="s">
        <v>35</v>
      </c>
      <c r="D9" s="235"/>
      <c r="E9" s="235"/>
      <c r="F9" s="235"/>
      <c r="G9" s="235"/>
      <c r="H9" s="235"/>
      <c r="I9" s="278" t="s">
        <v>226</v>
      </c>
    </row>
    <row r="10" spans="1:9" s="13" customFormat="1" ht="12" x14ac:dyDescent="0.25">
      <c r="A10" s="176">
        <v>1</v>
      </c>
      <c r="B10" s="176">
        <v>2</v>
      </c>
      <c r="C10" s="236">
        <v>3</v>
      </c>
      <c r="D10" s="236"/>
      <c r="E10" s="236"/>
      <c r="F10" s="236"/>
      <c r="G10" s="236"/>
      <c r="H10" s="236"/>
      <c r="I10" s="278"/>
    </row>
    <row r="11" spans="1:9" s="2" customFormat="1" ht="12" x14ac:dyDescent="0.2">
      <c r="A11" s="237" t="s">
        <v>13</v>
      </c>
      <c r="B11" s="238"/>
      <c r="C11" s="238"/>
      <c r="D11" s="238"/>
      <c r="E11" s="238"/>
      <c r="F11" s="238"/>
      <c r="G11" s="238"/>
      <c r="H11" s="239"/>
    </row>
    <row r="12" spans="1:9" s="5" customFormat="1" ht="15" customHeight="1" x14ac:dyDescent="0.2">
      <c r="A12" s="42" t="s">
        <v>36</v>
      </c>
      <c r="B12" s="277" t="s">
        <v>14</v>
      </c>
      <c r="C12" s="277"/>
      <c r="D12" s="277"/>
      <c r="E12" s="277"/>
      <c r="F12" s="277"/>
      <c r="G12" s="277"/>
      <c r="H12" s="43">
        <f>SUM(H13,H110)</f>
        <v>54.87</v>
      </c>
    </row>
    <row r="13" spans="1:9" s="5" customFormat="1" ht="15" customHeight="1" x14ac:dyDescent="0.2">
      <c r="A13" s="49" t="s">
        <v>37</v>
      </c>
      <c r="B13" s="277" t="s">
        <v>38</v>
      </c>
      <c r="C13" s="277"/>
      <c r="D13" s="277"/>
      <c r="E13" s="277"/>
      <c r="F13" s="277"/>
      <c r="G13" s="277"/>
      <c r="H13" s="43">
        <f>SUM(H14,H25,H36,H47,H68,H89)</f>
        <v>42.79</v>
      </c>
    </row>
    <row r="14" spans="1:9" s="2" customFormat="1" ht="25.5" x14ac:dyDescent="0.2">
      <c r="A14" s="246" t="s">
        <v>42</v>
      </c>
      <c r="B14" s="249" t="s">
        <v>43</v>
      </c>
      <c r="C14" s="287" t="s">
        <v>349</v>
      </c>
      <c r="D14" s="288"/>
      <c r="E14" s="47" t="s">
        <v>164</v>
      </c>
      <c r="F14" s="190" t="s">
        <v>39</v>
      </c>
      <c r="G14" s="47" t="s">
        <v>157</v>
      </c>
      <c r="H14" s="111">
        <f>SUM(H15:H24)</f>
        <v>39.93</v>
      </c>
    </row>
    <row r="15" spans="1:9" s="2" customFormat="1" ht="12.75" x14ac:dyDescent="0.2">
      <c r="A15" s="247"/>
      <c r="B15" s="250"/>
      <c r="C15" s="294" t="s">
        <v>162</v>
      </c>
      <c r="D15" s="295"/>
      <c r="E15" s="187">
        <v>9</v>
      </c>
      <c r="F15" s="62">
        <v>1677</v>
      </c>
      <c r="G15" s="61">
        <v>4</v>
      </c>
      <c r="H15" s="54">
        <f>ROUNDUP((F15/168*G15),2)</f>
        <v>39.93</v>
      </c>
    </row>
    <row r="16" spans="1:9" s="2" customFormat="1" ht="12.75" hidden="1" customHeight="1" x14ac:dyDescent="0.2">
      <c r="A16" s="247"/>
      <c r="B16" s="250"/>
      <c r="C16" s="274"/>
      <c r="D16" s="276"/>
      <c r="E16" s="188"/>
      <c r="F16" s="64"/>
      <c r="G16" s="63"/>
      <c r="H16" s="56">
        <f t="shared" ref="H16:H24" si="0">ROUNDUP((F16/168*G16),2)</f>
        <v>0</v>
      </c>
    </row>
    <row r="17" spans="1:8" s="2" customFormat="1" ht="12.75" hidden="1" customHeight="1" x14ac:dyDescent="0.2">
      <c r="A17" s="247"/>
      <c r="B17" s="250"/>
      <c r="C17" s="274"/>
      <c r="D17" s="276"/>
      <c r="E17" s="188"/>
      <c r="F17" s="64"/>
      <c r="G17" s="63"/>
      <c r="H17" s="56">
        <f t="shared" si="0"/>
        <v>0</v>
      </c>
    </row>
    <row r="18" spans="1:8" s="2" customFormat="1" ht="12.75" hidden="1" customHeight="1" x14ac:dyDescent="0.2">
      <c r="A18" s="247"/>
      <c r="B18" s="250"/>
      <c r="C18" s="274"/>
      <c r="D18" s="276"/>
      <c r="E18" s="188"/>
      <c r="F18" s="64"/>
      <c r="G18" s="63"/>
      <c r="H18" s="56">
        <f t="shared" si="0"/>
        <v>0</v>
      </c>
    </row>
    <row r="19" spans="1:8" s="2" customFormat="1" ht="12.75" hidden="1" customHeight="1" x14ac:dyDescent="0.2">
      <c r="A19" s="247"/>
      <c r="B19" s="250"/>
      <c r="C19" s="274"/>
      <c r="D19" s="276"/>
      <c r="E19" s="188"/>
      <c r="F19" s="64"/>
      <c r="G19" s="63"/>
      <c r="H19" s="56">
        <f t="shared" si="0"/>
        <v>0</v>
      </c>
    </row>
    <row r="20" spans="1:8" s="2" customFormat="1" ht="12.75" hidden="1" customHeight="1" x14ac:dyDescent="0.2">
      <c r="A20" s="247"/>
      <c r="B20" s="250"/>
      <c r="C20" s="274"/>
      <c r="D20" s="276"/>
      <c r="E20" s="188"/>
      <c r="F20" s="64"/>
      <c r="G20" s="63"/>
      <c r="H20" s="56">
        <f t="shared" si="0"/>
        <v>0</v>
      </c>
    </row>
    <row r="21" spans="1:8" s="2" customFormat="1" ht="12.75" hidden="1" customHeight="1" x14ac:dyDescent="0.2">
      <c r="A21" s="247"/>
      <c r="B21" s="250"/>
      <c r="C21" s="274"/>
      <c r="D21" s="276"/>
      <c r="E21" s="188"/>
      <c r="F21" s="64"/>
      <c r="G21" s="63"/>
      <c r="H21" s="56">
        <f t="shared" si="0"/>
        <v>0</v>
      </c>
    </row>
    <row r="22" spans="1:8" s="2" customFormat="1" ht="12.75" hidden="1" customHeight="1" x14ac:dyDescent="0.2">
      <c r="A22" s="247"/>
      <c r="B22" s="250"/>
      <c r="C22" s="274"/>
      <c r="D22" s="276"/>
      <c r="E22" s="188"/>
      <c r="F22" s="64"/>
      <c r="G22" s="63"/>
      <c r="H22" s="56">
        <f t="shared" si="0"/>
        <v>0</v>
      </c>
    </row>
    <row r="23" spans="1:8" s="2" customFormat="1" ht="12.75" hidden="1" customHeight="1" x14ac:dyDescent="0.2">
      <c r="A23" s="247"/>
      <c r="B23" s="250"/>
      <c r="C23" s="274"/>
      <c r="D23" s="276"/>
      <c r="E23" s="188"/>
      <c r="F23" s="64"/>
      <c r="G23" s="63"/>
      <c r="H23" s="56">
        <f t="shared" si="0"/>
        <v>0</v>
      </c>
    </row>
    <row r="24" spans="1:8" s="2" customFormat="1" ht="12.75" hidden="1" customHeight="1" x14ac:dyDescent="0.2">
      <c r="A24" s="248"/>
      <c r="B24" s="251"/>
      <c r="C24" s="296"/>
      <c r="D24" s="298"/>
      <c r="E24" s="189"/>
      <c r="F24" s="66"/>
      <c r="G24" s="65"/>
      <c r="H24" s="58">
        <f t="shared" si="0"/>
        <v>0</v>
      </c>
    </row>
    <row r="25" spans="1:8" s="2" customFormat="1" ht="25.5" hidden="1" x14ac:dyDescent="0.2">
      <c r="A25" s="246" t="s">
        <v>44</v>
      </c>
      <c r="B25" s="249" t="s">
        <v>45</v>
      </c>
      <c r="C25" s="287" t="s">
        <v>156</v>
      </c>
      <c r="D25" s="288"/>
      <c r="E25" s="47" t="s">
        <v>164</v>
      </c>
      <c r="F25" s="190" t="s">
        <v>39</v>
      </c>
      <c r="G25" s="47" t="s">
        <v>157</v>
      </c>
      <c r="H25" s="111">
        <f>SUM(H26:H35)</f>
        <v>0</v>
      </c>
    </row>
    <row r="26" spans="1:8" s="2" customFormat="1" ht="12.75" hidden="1" x14ac:dyDescent="0.2">
      <c r="A26" s="247"/>
      <c r="B26" s="250"/>
      <c r="C26" s="294"/>
      <c r="D26" s="295"/>
      <c r="E26" s="187"/>
      <c r="F26" s="62"/>
      <c r="G26" s="61"/>
      <c r="H26" s="54">
        <f>ROUNDUP((F26/168*G26),2)</f>
        <v>0</v>
      </c>
    </row>
    <row r="27" spans="1:8" s="2" customFormat="1" ht="12.75" hidden="1" x14ac:dyDescent="0.2">
      <c r="A27" s="247"/>
      <c r="B27" s="250"/>
      <c r="C27" s="274"/>
      <c r="D27" s="276"/>
      <c r="E27" s="188"/>
      <c r="F27" s="64"/>
      <c r="G27" s="63"/>
      <c r="H27" s="56">
        <f t="shared" ref="H27:H35" si="1">ROUNDUP((F27/168*G27),2)</f>
        <v>0</v>
      </c>
    </row>
    <row r="28" spans="1:8" s="2" customFormat="1" ht="12.75" hidden="1" x14ac:dyDescent="0.2">
      <c r="A28" s="247"/>
      <c r="B28" s="250"/>
      <c r="C28" s="274"/>
      <c r="D28" s="276"/>
      <c r="E28" s="188"/>
      <c r="F28" s="64"/>
      <c r="G28" s="63"/>
      <c r="H28" s="56">
        <f t="shared" si="1"/>
        <v>0</v>
      </c>
    </row>
    <row r="29" spans="1:8" s="2" customFormat="1" ht="12.75" hidden="1" x14ac:dyDescent="0.2">
      <c r="A29" s="247"/>
      <c r="B29" s="250"/>
      <c r="C29" s="274"/>
      <c r="D29" s="276"/>
      <c r="E29" s="188"/>
      <c r="F29" s="64"/>
      <c r="G29" s="63"/>
      <c r="H29" s="56">
        <f t="shared" si="1"/>
        <v>0</v>
      </c>
    </row>
    <row r="30" spans="1:8" s="2" customFormat="1" ht="12.75" hidden="1" x14ac:dyDescent="0.2">
      <c r="A30" s="247"/>
      <c r="B30" s="250"/>
      <c r="C30" s="274"/>
      <c r="D30" s="276"/>
      <c r="E30" s="188"/>
      <c r="F30" s="64"/>
      <c r="G30" s="63"/>
      <c r="H30" s="56">
        <f t="shared" si="1"/>
        <v>0</v>
      </c>
    </row>
    <row r="31" spans="1:8" s="2" customFormat="1" ht="12.75" hidden="1" x14ac:dyDescent="0.2">
      <c r="A31" s="247"/>
      <c r="B31" s="250"/>
      <c r="C31" s="274"/>
      <c r="D31" s="276"/>
      <c r="E31" s="188"/>
      <c r="F31" s="64"/>
      <c r="G31" s="63"/>
      <c r="H31" s="56">
        <f t="shared" si="1"/>
        <v>0</v>
      </c>
    </row>
    <row r="32" spans="1:8" s="2" customFormat="1" ht="12.75" hidden="1" x14ac:dyDescent="0.2">
      <c r="A32" s="247"/>
      <c r="B32" s="250"/>
      <c r="C32" s="274"/>
      <c r="D32" s="276"/>
      <c r="E32" s="188"/>
      <c r="F32" s="64"/>
      <c r="G32" s="63"/>
      <c r="H32" s="56">
        <f t="shared" si="1"/>
        <v>0</v>
      </c>
    </row>
    <row r="33" spans="1:8" s="2" customFormat="1" ht="12.75" hidden="1" x14ac:dyDescent="0.2">
      <c r="A33" s="247"/>
      <c r="B33" s="250"/>
      <c r="C33" s="274"/>
      <c r="D33" s="276"/>
      <c r="E33" s="188"/>
      <c r="F33" s="64"/>
      <c r="G33" s="63"/>
      <c r="H33" s="56">
        <f t="shared" si="1"/>
        <v>0</v>
      </c>
    </row>
    <row r="34" spans="1:8" s="2" customFormat="1" ht="12.75" hidden="1" x14ac:dyDescent="0.2">
      <c r="A34" s="247"/>
      <c r="B34" s="250"/>
      <c r="C34" s="274"/>
      <c r="D34" s="276"/>
      <c r="E34" s="188"/>
      <c r="F34" s="64"/>
      <c r="G34" s="63"/>
      <c r="H34" s="56">
        <f t="shared" si="1"/>
        <v>0</v>
      </c>
    </row>
    <row r="35" spans="1:8" s="2" customFormat="1" ht="12.75" hidden="1" x14ac:dyDescent="0.2">
      <c r="A35" s="248"/>
      <c r="B35" s="251"/>
      <c r="C35" s="296"/>
      <c r="D35" s="298"/>
      <c r="E35" s="189"/>
      <c r="F35" s="66"/>
      <c r="G35" s="65"/>
      <c r="H35" s="58">
        <f t="shared" si="1"/>
        <v>0</v>
      </c>
    </row>
    <row r="36" spans="1:8" s="2" customFormat="1" ht="25.5" x14ac:dyDescent="0.2">
      <c r="A36" s="246" t="s">
        <v>51</v>
      </c>
      <c r="B36" s="249" t="s">
        <v>15</v>
      </c>
      <c r="C36" s="266" t="s">
        <v>158</v>
      </c>
      <c r="D36" s="267"/>
      <c r="E36" s="268"/>
      <c r="F36" s="51" t="s">
        <v>159</v>
      </c>
      <c r="G36" s="47" t="s">
        <v>157</v>
      </c>
      <c r="H36" s="111">
        <f>SUM(H37:H46)</f>
        <v>2.86</v>
      </c>
    </row>
    <row r="37" spans="1:8" s="2" customFormat="1" ht="12.75" x14ac:dyDescent="0.2">
      <c r="A37" s="247"/>
      <c r="B37" s="250"/>
      <c r="C37" s="299" t="s">
        <v>160</v>
      </c>
      <c r="D37" s="320"/>
      <c r="E37" s="300"/>
      <c r="F37" s="52">
        <v>120</v>
      </c>
      <c r="G37" s="52">
        <f t="shared" ref="G37:G46" si="2">G15</f>
        <v>4</v>
      </c>
      <c r="H37" s="54">
        <f>ROUNDUP((F37/168*G37),2)</f>
        <v>2.86</v>
      </c>
    </row>
    <row r="38" spans="1:8" s="2" customFormat="1" ht="12.75" hidden="1" customHeight="1" x14ac:dyDescent="0.2">
      <c r="A38" s="247"/>
      <c r="B38" s="250"/>
      <c r="C38" s="258"/>
      <c r="D38" s="308"/>
      <c r="E38" s="259"/>
      <c r="F38" s="55"/>
      <c r="G38" s="55">
        <f t="shared" si="2"/>
        <v>0</v>
      </c>
      <c r="H38" s="56">
        <f t="shared" ref="H38:H46" si="3">ROUNDUP((F38/168*G38),2)</f>
        <v>0</v>
      </c>
    </row>
    <row r="39" spans="1:8" s="2" customFormat="1" ht="12.75" hidden="1" customHeight="1" x14ac:dyDescent="0.2">
      <c r="A39" s="247"/>
      <c r="B39" s="250"/>
      <c r="C39" s="258"/>
      <c r="D39" s="308"/>
      <c r="E39" s="259"/>
      <c r="F39" s="55"/>
      <c r="G39" s="55">
        <f t="shared" si="2"/>
        <v>0</v>
      </c>
      <c r="H39" s="56">
        <f t="shared" si="3"/>
        <v>0</v>
      </c>
    </row>
    <row r="40" spans="1:8" s="2" customFormat="1" ht="12.75" hidden="1" customHeight="1" x14ac:dyDescent="0.2">
      <c r="A40" s="247"/>
      <c r="B40" s="250"/>
      <c r="C40" s="258"/>
      <c r="D40" s="308"/>
      <c r="E40" s="259"/>
      <c r="F40" s="55"/>
      <c r="G40" s="55">
        <f t="shared" si="2"/>
        <v>0</v>
      </c>
      <c r="H40" s="56">
        <f t="shared" si="3"/>
        <v>0</v>
      </c>
    </row>
    <row r="41" spans="1:8" s="2" customFormat="1" ht="12.75" hidden="1" customHeight="1" x14ac:dyDescent="0.2">
      <c r="A41" s="247"/>
      <c r="B41" s="250"/>
      <c r="C41" s="258"/>
      <c r="D41" s="308"/>
      <c r="E41" s="259"/>
      <c r="F41" s="55"/>
      <c r="G41" s="55">
        <f t="shared" si="2"/>
        <v>0</v>
      </c>
      <c r="H41" s="56">
        <f t="shared" si="3"/>
        <v>0</v>
      </c>
    </row>
    <row r="42" spans="1:8" s="2" customFormat="1" ht="12.75" hidden="1" customHeight="1" x14ac:dyDescent="0.2">
      <c r="A42" s="247"/>
      <c r="B42" s="250"/>
      <c r="C42" s="258"/>
      <c r="D42" s="308"/>
      <c r="E42" s="259"/>
      <c r="F42" s="55"/>
      <c r="G42" s="55">
        <f t="shared" si="2"/>
        <v>0</v>
      </c>
      <c r="H42" s="56">
        <f t="shared" si="3"/>
        <v>0</v>
      </c>
    </row>
    <row r="43" spans="1:8" s="2" customFormat="1" ht="12.75" hidden="1" customHeight="1" x14ac:dyDescent="0.2">
      <c r="A43" s="247"/>
      <c r="B43" s="250"/>
      <c r="C43" s="258"/>
      <c r="D43" s="308"/>
      <c r="E43" s="259"/>
      <c r="F43" s="55"/>
      <c r="G43" s="55">
        <f t="shared" si="2"/>
        <v>0</v>
      </c>
      <c r="H43" s="56">
        <f t="shared" si="3"/>
        <v>0</v>
      </c>
    </row>
    <row r="44" spans="1:8" s="2" customFormat="1" ht="12.75" hidden="1" customHeight="1" x14ac:dyDescent="0.2">
      <c r="A44" s="247"/>
      <c r="B44" s="250"/>
      <c r="C44" s="258"/>
      <c r="D44" s="308"/>
      <c r="E44" s="259"/>
      <c r="F44" s="55"/>
      <c r="G44" s="55">
        <f t="shared" si="2"/>
        <v>0</v>
      </c>
      <c r="H44" s="56">
        <f t="shared" si="3"/>
        <v>0</v>
      </c>
    </row>
    <row r="45" spans="1:8" s="2" customFormat="1" ht="12.75" hidden="1" customHeight="1" x14ac:dyDescent="0.2">
      <c r="A45" s="247"/>
      <c r="B45" s="250"/>
      <c r="C45" s="258"/>
      <c r="D45" s="308"/>
      <c r="E45" s="259"/>
      <c r="F45" s="55"/>
      <c r="G45" s="55">
        <f t="shared" si="2"/>
        <v>0</v>
      </c>
      <c r="H45" s="56">
        <f t="shared" si="3"/>
        <v>0</v>
      </c>
    </row>
    <row r="46" spans="1:8" s="2" customFormat="1" ht="12.75" hidden="1" customHeight="1" x14ac:dyDescent="0.2">
      <c r="A46" s="248"/>
      <c r="B46" s="251"/>
      <c r="C46" s="305"/>
      <c r="D46" s="306"/>
      <c r="E46" s="307"/>
      <c r="F46" s="57"/>
      <c r="G46" s="57">
        <f t="shared" si="2"/>
        <v>0</v>
      </c>
      <c r="H46" s="58">
        <f t="shared" si="3"/>
        <v>0</v>
      </c>
    </row>
    <row r="47" spans="1:8" s="2" customFormat="1" ht="25.5" hidden="1" x14ac:dyDescent="0.2">
      <c r="A47" s="303" t="s">
        <v>53</v>
      </c>
      <c r="B47" s="335" t="s">
        <v>54</v>
      </c>
      <c r="C47" s="287" t="s">
        <v>349</v>
      </c>
      <c r="D47" s="288"/>
      <c r="E47" s="47" t="s">
        <v>161</v>
      </c>
      <c r="F47" s="190" t="s">
        <v>39</v>
      </c>
      <c r="G47" s="47" t="s">
        <v>157</v>
      </c>
      <c r="H47" s="111">
        <f>SUM(H48:H67)</f>
        <v>0</v>
      </c>
    </row>
    <row r="48" spans="1:8" s="2" customFormat="1" ht="12.75" hidden="1" x14ac:dyDescent="0.2">
      <c r="A48" s="303"/>
      <c r="B48" s="335"/>
      <c r="C48" s="294" t="str">
        <f t="shared" ref="C48:C57" si="4">C15</f>
        <v>Lektors (ar SDP)</v>
      </c>
      <c r="D48" s="295"/>
      <c r="E48" s="292">
        <v>5</v>
      </c>
      <c r="F48" s="52">
        <f>F15</f>
        <v>1677</v>
      </c>
      <c r="G48" s="52"/>
      <c r="H48" s="54">
        <f>ROUNDUP((F48*$E$48%)/168*G48,2)</f>
        <v>0</v>
      </c>
    </row>
    <row r="49" spans="1:8" s="2" customFormat="1" ht="12.75" hidden="1" x14ac:dyDescent="0.2">
      <c r="A49" s="303"/>
      <c r="B49" s="335"/>
      <c r="C49" s="274">
        <f t="shared" si="4"/>
        <v>0</v>
      </c>
      <c r="D49" s="276"/>
      <c r="E49" s="293"/>
      <c r="F49" s="59">
        <f t="shared" ref="F49:G57" si="5">F16</f>
        <v>0</v>
      </c>
      <c r="G49" s="73">
        <f t="shared" si="5"/>
        <v>0</v>
      </c>
      <c r="H49" s="56">
        <f t="shared" ref="H49:H67" si="6">ROUNDUP((F49*$E$48%)/168*G49,2)</f>
        <v>0</v>
      </c>
    </row>
    <row r="50" spans="1:8" s="2" customFormat="1" ht="12.75" hidden="1" x14ac:dyDescent="0.2">
      <c r="A50" s="303"/>
      <c r="B50" s="335"/>
      <c r="C50" s="274">
        <f t="shared" si="4"/>
        <v>0</v>
      </c>
      <c r="D50" s="276"/>
      <c r="E50" s="293"/>
      <c r="F50" s="59">
        <f t="shared" si="5"/>
        <v>0</v>
      </c>
      <c r="G50" s="73">
        <f t="shared" si="5"/>
        <v>0</v>
      </c>
      <c r="H50" s="56">
        <f t="shared" si="6"/>
        <v>0</v>
      </c>
    </row>
    <row r="51" spans="1:8" s="2" customFormat="1" ht="12.75" hidden="1" x14ac:dyDescent="0.2">
      <c r="A51" s="303"/>
      <c r="B51" s="335"/>
      <c r="C51" s="274">
        <f t="shared" si="4"/>
        <v>0</v>
      </c>
      <c r="D51" s="276"/>
      <c r="E51" s="293"/>
      <c r="F51" s="59">
        <f t="shared" si="5"/>
        <v>0</v>
      </c>
      <c r="G51" s="73">
        <f t="shared" si="5"/>
        <v>0</v>
      </c>
      <c r="H51" s="56">
        <f t="shared" si="6"/>
        <v>0</v>
      </c>
    </row>
    <row r="52" spans="1:8" s="2" customFormat="1" ht="12.75" hidden="1" x14ac:dyDescent="0.2">
      <c r="A52" s="303"/>
      <c r="B52" s="335"/>
      <c r="C52" s="274">
        <f t="shared" si="4"/>
        <v>0</v>
      </c>
      <c r="D52" s="276"/>
      <c r="E52" s="293"/>
      <c r="F52" s="59">
        <f t="shared" si="5"/>
        <v>0</v>
      </c>
      <c r="G52" s="73">
        <f t="shared" si="5"/>
        <v>0</v>
      </c>
      <c r="H52" s="56">
        <f t="shared" si="6"/>
        <v>0</v>
      </c>
    </row>
    <row r="53" spans="1:8" s="2" customFormat="1" ht="12.75" hidden="1" x14ac:dyDescent="0.2">
      <c r="A53" s="303"/>
      <c r="B53" s="335"/>
      <c r="C53" s="274">
        <f t="shared" si="4"/>
        <v>0</v>
      </c>
      <c r="D53" s="276"/>
      <c r="E53" s="293"/>
      <c r="F53" s="59">
        <f t="shared" si="5"/>
        <v>0</v>
      </c>
      <c r="G53" s="73">
        <f t="shared" si="5"/>
        <v>0</v>
      </c>
      <c r="H53" s="56">
        <f t="shared" si="6"/>
        <v>0</v>
      </c>
    </row>
    <row r="54" spans="1:8" s="2" customFormat="1" ht="12.75" hidden="1" x14ac:dyDescent="0.2">
      <c r="A54" s="303"/>
      <c r="B54" s="335"/>
      <c r="C54" s="274">
        <f t="shared" si="4"/>
        <v>0</v>
      </c>
      <c r="D54" s="276"/>
      <c r="E54" s="293"/>
      <c r="F54" s="59">
        <f t="shared" si="5"/>
        <v>0</v>
      </c>
      <c r="G54" s="73">
        <f t="shared" si="5"/>
        <v>0</v>
      </c>
      <c r="H54" s="56">
        <f t="shared" si="6"/>
        <v>0</v>
      </c>
    </row>
    <row r="55" spans="1:8" s="2" customFormat="1" ht="12.75" hidden="1" x14ac:dyDescent="0.2">
      <c r="A55" s="303"/>
      <c r="B55" s="335"/>
      <c r="C55" s="274">
        <f t="shared" si="4"/>
        <v>0</v>
      </c>
      <c r="D55" s="276"/>
      <c r="E55" s="293"/>
      <c r="F55" s="59">
        <f t="shared" si="5"/>
        <v>0</v>
      </c>
      <c r="G55" s="73">
        <f t="shared" si="5"/>
        <v>0</v>
      </c>
      <c r="H55" s="56">
        <f t="shared" si="6"/>
        <v>0</v>
      </c>
    </row>
    <row r="56" spans="1:8" s="2" customFormat="1" ht="12.75" hidden="1" x14ac:dyDescent="0.2">
      <c r="A56" s="303"/>
      <c r="B56" s="335"/>
      <c r="C56" s="274">
        <f t="shared" si="4"/>
        <v>0</v>
      </c>
      <c r="D56" s="276"/>
      <c r="E56" s="293"/>
      <c r="F56" s="59">
        <f t="shared" si="5"/>
        <v>0</v>
      </c>
      <c r="G56" s="73">
        <f t="shared" si="5"/>
        <v>0</v>
      </c>
      <c r="H56" s="56">
        <f t="shared" si="6"/>
        <v>0</v>
      </c>
    </row>
    <row r="57" spans="1:8" s="2" customFormat="1" ht="12.75" hidden="1" x14ac:dyDescent="0.2">
      <c r="A57" s="303"/>
      <c r="B57" s="335"/>
      <c r="C57" s="274">
        <f t="shared" si="4"/>
        <v>0</v>
      </c>
      <c r="D57" s="276"/>
      <c r="E57" s="293"/>
      <c r="F57" s="59">
        <f t="shared" si="5"/>
        <v>0</v>
      </c>
      <c r="G57" s="73">
        <f t="shared" si="5"/>
        <v>0</v>
      </c>
      <c r="H57" s="56">
        <f t="shared" si="6"/>
        <v>0</v>
      </c>
    </row>
    <row r="58" spans="1:8" s="2" customFormat="1" ht="12.75" hidden="1" x14ac:dyDescent="0.2">
      <c r="A58" s="303"/>
      <c r="B58" s="335"/>
      <c r="C58" s="274">
        <f>C26</f>
        <v>0</v>
      </c>
      <c r="D58" s="276"/>
      <c r="E58" s="293"/>
      <c r="F58" s="59">
        <f>F26</f>
        <v>0</v>
      </c>
      <c r="G58" s="73">
        <f>G26</f>
        <v>0</v>
      </c>
      <c r="H58" s="56">
        <f t="shared" si="6"/>
        <v>0</v>
      </c>
    </row>
    <row r="59" spans="1:8" s="2" customFormat="1" ht="12.75" hidden="1" x14ac:dyDescent="0.2">
      <c r="A59" s="303"/>
      <c r="B59" s="335"/>
      <c r="C59" s="274">
        <f t="shared" ref="C59:C67" si="7">C27</f>
        <v>0</v>
      </c>
      <c r="D59" s="276"/>
      <c r="E59" s="293"/>
      <c r="F59" s="59">
        <f t="shared" ref="F59:G67" si="8">F27</f>
        <v>0</v>
      </c>
      <c r="G59" s="73">
        <f t="shared" si="8"/>
        <v>0</v>
      </c>
      <c r="H59" s="56">
        <f t="shared" si="6"/>
        <v>0</v>
      </c>
    </row>
    <row r="60" spans="1:8" s="2" customFormat="1" ht="12.75" hidden="1" x14ac:dyDescent="0.2">
      <c r="A60" s="303"/>
      <c r="B60" s="335"/>
      <c r="C60" s="274">
        <f t="shared" si="7"/>
        <v>0</v>
      </c>
      <c r="D60" s="276"/>
      <c r="E60" s="293"/>
      <c r="F60" s="59">
        <f t="shared" si="8"/>
        <v>0</v>
      </c>
      <c r="G60" s="73">
        <f t="shared" si="8"/>
        <v>0</v>
      </c>
      <c r="H60" s="56">
        <f t="shared" si="6"/>
        <v>0</v>
      </c>
    </row>
    <row r="61" spans="1:8" s="2" customFormat="1" ht="12.75" hidden="1" x14ac:dyDescent="0.2">
      <c r="A61" s="303"/>
      <c r="B61" s="335"/>
      <c r="C61" s="274">
        <f t="shared" si="7"/>
        <v>0</v>
      </c>
      <c r="D61" s="276"/>
      <c r="E61" s="293"/>
      <c r="F61" s="59">
        <f t="shared" si="8"/>
        <v>0</v>
      </c>
      <c r="G61" s="73">
        <f t="shared" si="8"/>
        <v>0</v>
      </c>
      <c r="H61" s="56">
        <f t="shared" si="6"/>
        <v>0</v>
      </c>
    </row>
    <row r="62" spans="1:8" s="2" customFormat="1" ht="12.75" hidden="1" x14ac:dyDescent="0.2">
      <c r="A62" s="303"/>
      <c r="B62" s="335"/>
      <c r="C62" s="274">
        <f t="shared" si="7"/>
        <v>0</v>
      </c>
      <c r="D62" s="276"/>
      <c r="E62" s="293"/>
      <c r="F62" s="59">
        <f t="shared" si="8"/>
        <v>0</v>
      </c>
      <c r="G62" s="73">
        <f t="shared" si="8"/>
        <v>0</v>
      </c>
      <c r="H62" s="56">
        <f t="shared" si="6"/>
        <v>0</v>
      </c>
    </row>
    <row r="63" spans="1:8" s="2" customFormat="1" ht="12.75" hidden="1" x14ac:dyDescent="0.2">
      <c r="A63" s="303"/>
      <c r="B63" s="335"/>
      <c r="C63" s="274">
        <f t="shared" si="7"/>
        <v>0</v>
      </c>
      <c r="D63" s="276"/>
      <c r="E63" s="293"/>
      <c r="F63" s="59">
        <f t="shared" si="8"/>
        <v>0</v>
      </c>
      <c r="G63" s="73">
        <f t="shared" si="8"/>
        <v>0</v>
      </c>
      <c r="H63" s="56">
        <f t="shared" si="6"/>
        <v>0</v>
      </c>
    </row>
    <row r="64" spans="1:8" s="2" customFormat="1" ht="12.75" hidden="1" x14ac:dyDescent="0.2">
      <c r="A64" s="303"/>
      <c r="B64" s="335"/>
      <c r="C64" s="274">
        <f t="shared" si="7"/>
        <v>0</v>
      </c>
      <c r="D64" s="276"/>
      <c r="E64" s="293"/>
      <c r="F64" s="59">
        <f t="shared" si="8"/>
        <v>0</v>
      </c>
      <c r="G64" s="73">
        <f t="shared" si="8"/>
        <v>0</v>
      </c>
      <c r="H64" s="56">
        <f t="shared" si="6"/>
        <v>0</v>
      </c>
    </row>
    <row r="65" spans="1:8" s="2" customFormat="1" ht="12.75" hidden="1" x14ac:dyDescent="0.2">
      <c r="A65" s="303"/>
      <c r="B65" s="335"/>
      <c r="C65" s="274">
        <f t="shared" si="7"/>
        <v>0</v>
      </c>
      <c r="D65" s="276"/>
      <c r="E65" s="293"/>
      <c r="F65" s="59">
        <f t="shared" si="8"/>
        <v>0</v>
      </c>
      <c r="G65" s="73">
        <f t="shared" si="8"/>
        <v>0</v>
      </c>
      <c r="H65" s="56">
        <f t="shared" si="6"/>
        <v>0</v>
      </c>
    </row>
    <row r="66" spans="1:8" s="2" customFormat="1" ht="12.75" hidden="1" x14ac:dyDescent="0.2">
      <c r="A66" s="303"/>
      <c r="B66" s="335"/>
      <c r="C66" s="274">
        <f t="shared" si="7"/>
        <v>0</v>
      </c>
      <c r="D66" s="276"/>
      <c r="E66" s="293"/>
      <c r="F66" s="59">
        <f t="shared" si="8"/>
        <v>0</v>
      </c>
      <c r="G66" s="73">
        <f t="shared" si="8"/>
        <v>0</v>
      </c>
      <c r="H66" s="56">
        <f t="shared" si="6"/>
        <v>0</v>
      </c>
    </row>
    <row r="67" spans="1:8" s="2" customFormat="1" ht="12.75" hidden="1" x14ac:dyDescent="0.2">
      <c r="A67" s="303"/>
      <c r="B67" s="335"/>
      <c r="C67" s="296">
        <f t="shared" si="7"/>
        <v>0</v>
      </c>
      <c r="D67" s="298"/>
      <c r="E67" s="302"/>
      <c r="F67" s="59">
        <f t="shared" si="8"/>
        <v>0</v>
      </c>
      <c r="G67" s="73">
        <f t="shared" si="8"/>
        <v>0</v>
      </c>
      <c r="H67" s="56">
        <f t="shared" si="6"/>
        <v>0</v>
      </c>
    </row>
    <row r="68" spans="1:8" s="2" customFormat="1" ht="25.5" hidden="1" x14ac:dyDescent="0.2">
      <c r="A68" s="246" t="s">
        <v>55</v>
      </c>
      <c r="B68" s="249" t="s">
        <v>56</v>
      </c>
      <c r="C68" s="287" t="s">
        <v>349</v>
      </c>
      <c r="D68" s="288"/>
      <c r="E68" s="47" t="s">
        <v>161</v>
      </c>
      <c r="F68" s="190" t="s">
        <v>39</v>
      </c>
      <c r="G68" s="47" t="s">
        <v>157</v>
      </c>
      <c r="H68" s="111">
        <f>SUM(H69:H88)</f>
        <v>0</v>
      </c>
    </row>
    <row r="69" spans="1:8" s="2" customFormat="1" ht="12.75" hidden="1" x14ac:dyDescent="0.2">
      <c r="A69" s="247"/>
      <c r="B69" s="250"/>
      <c r="C69" s="274" t="str">
        <f>C15</f>
        <v>Lektors (ar SDP)</v>
      </c>
      <c r="D69" s="276"/>
      <c r="E69" s="292">
        <v>5</v>
      </c>
      <c r="F69" s="59">
        <f>F15</f>
        <v>1677</v>
      </c>
      <c r="G69" s="59"/>
      <c r="H69" s="56">
        <f>ROUNDUP((F69*$E$69%)/168*G69,2)</f>
        <v>0</v>
      </c>
    </row>
    <row r="70" spans="1:8" s="2" customFormat="1" ht="12.75" hidden="1" x14ac:dyDescent="0.2">
      <c r="A70" s="247"/>
      <c r="B70" s="250"/>
      <c r="C70" s="274">
        <f t="shared" ref="C70:C77" si="9">C17</f>
        <v>0</v>
      </c>
      <c r="D70" s="276"/>
      <c r="E70" s="293"/>
      <c r="F70" s="59">
        <f t="shared" ref="F70:G77" si="10">F17</f>
        <v>0</v>
      </c>
      <c r="G70" s="73">
        <f t="shared" si="10"/>
        <v>0</v>
      </c>
      <c r="H70" s="56">
        <f t="shared" ref="H70:H88" si="11">ROUNDUP((F70*$E$69%)/168*G70,2)</f>
        <v>0</v>
      </c>
    </row>
    <row r="71" spans="1:8" s="2" customFormat="1" ht="12.75" hidden="1" x14ac:dyDescent="0.2">
      <c r="A71" s="247"/>
      <c r="B71" s="250"/>
      <c r="C71" s="274">
        <f t="shared" si="9"/>
        <v>0</v>
      </c>
      <c r="D71" s="276"/>
      <c r="E71" s="293"/>
      <c r="F71" s="59">
        <f t="shared" si="10"/>
        <v>0</v>
      </c>
      <c r="G71" s="73">
        <f t="shared" si="10"/>
        <v>0</v>
      </c>
      <c r="H71" s="56">
        <f t="shared" si="11"/>
        <v>0</v>
      </c>
    </row>
    <row r="72" spans="1:8" s="2" customFormat="1" ht="12.75" hidden="1" x14ac:dyDescent="0.2">
      <c r="A72" s="247"/>
      <c r="B72" s="250"/>
      <c r="C72" s="274">
        <f t="shared" si="9"/>
        <v>0</v>
      </c>
      <c r="D72" s="276"/>
      <c r="E72" s="293"/>
      <c r="F72" s="59">
        <f t="shared" si="10"/>
        <v>0</v>
      </c>
      <c r="G72" s="73">
        <f t="shared" si="10"/>
        <v>0</v>
      </c>
      <c r="H72" s="56">
        <f t="shared" si="11"/>
        <v>0</v>
      </c>
    </row>
    <row r="73" spans="1:8" s="2" customFormat="1" ht="12.75" hidden="1" x14ac:dyDescent="0.2">
      <c r="A73" s="247"/>
      <c r="B73" s="250"/>
      <c r="C73" s="274">
        <f t="shared" si="9"/>
        <v>0</v>
      </c>
      <c r="D73" s="276"/>
      <c r="E73" s="293"/>
      <c r="F73" s="59">
        <f t="shared" si="10"/>
        <v>0</v>
      </c>
      <c r="G73" s="73">
        <f t="shared" si="10"/>
        <v>0</v>
      </c>
      <c r="H73" s="56">
        <f t="shared" si="11"/>
        <v>0</v>
      </c>
    </row>
    <row r="74" spans="1:8" s="2" customFormat="1" ht="12.75" hidden="1" x14ac:dyDescent="0.2">
      <c r="A74" s="247"/>
      <c r="B74" s="250"/>
      <c r="C74" s="274">
        <f t="shared" si="9"/>
        <v>0</v>
      </c>
      <c r="D74" s="276"/>
      <c r="E74" s="293"/>
      <c r="F74" s="59">
        <f t="shared" si="10"/>
        <v>0</v>
      </c>
      <c r="G74" s="73">
        <f t="shared" si="10"/>
        <v>0</v>
      </c>
      <c r="H74" s="56">
        <f t="shared" si="11"/>
        <v>0</v>
      </c>
    </row>
    <row r="75" spans="1:8" s="2" customFormat="1" ht="12.75" hidden="1" x14ac:dyDescent="0.2">
      <c r="A75" s="247"/>
      <c r="B75" s="250"/>
      <c r="C75" s="274">
        <f t="shared" si="9"/>
        <v>0</v>
      </c>
      <c r="D75" s="276"/>
      <c r="E75" s="293"/>
      <c r="F75" s="59">
        <f t="shared" si="10"/>
        <v>0</v>
      </c>
      <c r="G75" s="73">
        <f t="shared" si="10"/>
        <v>0</v>
      </c>
      <c r="H75" s="56">
        <f t="shared" si="11"/>
        <v>0</v>
      </c>
    </row>
    <row r="76" spans="1:8" s="2" customFormat="1" ht="12.75" hidden="1" x14ac:dyDescent="0.2">
      <c r="A76" s="247"/>
      <c r="B76" s="250"/>
      <c r="C76" s="274">
        <f t="shared" si="9"/>
        <v>0</v>
      </c>
      <c r="D76" s="276"/>
      <c r="E76" s="293"/>
      <c r="F76" s="59">
        <f t="shared" si="10"/>
        <v>0</v>
      </c>
      <c r="G76" s="73">
        <f t="shared" si="10"/>
        <v>0</v>
      </c>
      <c r="H76" s="56">
        <f t="shared" si="11"/>
        <v>0</v>
      </c>
    </row>
    <row r="77" spans="1:8" s="2" customFormat="1" ht="12.75" hidden="1" x14ac:dyDescent="0.2">
      <c r="A77" s="247"/>
      <c r="B77" s="250"/>
      <c r="C77" s="274">
        <f t="shared" si="9"/>
        <v>0</v>
      </c>
      <c r="D77" s="276"/>
      <c r="E77" s="293"/>
      <c r="F77" s="59">
        <f t="shared" si="10"/>
        <v>0</v>
      </c>
      <c r="G77" s="73">
        <f t="shared" si="10"/>
        <v>0</v>
      </c>
      <c r="H77" s="56">
        <f t="shared" si="11"/>
        <v>0</v>
      </c>
    </row>
    <row r="78" spans="1:8" s="2" customFormat="1" ht="12.75" hidden="1" x14ac:dyDescent="0.2">
      <c r="A78" s="247"/>
      <c r="B78" s="250"/>
      <c r="C78" s="274">
        <f>C26</f>
        <v>0</v>
      </c>
      <c r="D78" s="276"/>
      <c r="E78" s="293"/>
      <c r="F78" s="59">
        <f>F26</f>
        <v>0</v>
      </c>
      <c r="G78" s="73">
        <f>G26</f>
        <v>0</v>
      </c>
      <c r="H78" s="56">
        <f t="shared" si="11"/>
        <v>0</v>
      </c>
    </row>
    <row r="79" spans="1:8" s="2" customFormat="1" ht="12.75" hidden="1" x14ac:dyDescent="0.2">
      <c r="A79" s="247"/>
      <c r="B79" s="250"/>
      <c r="C79" s="274">
        <f t="shared" ref="C79:C80" si="12">C27</f>
        <v>0</v>
      </c>
      <c r="D79" s="276"/>
      <c r="E79" s="293"/>
      <c r="F79" s="59">
        <f t="shared" ref="F79:G83" si="13">F27</f>
        <v>0</v>
      </c>
      <c r="G79" s="73">
        <f t="shared" si="13"/>
        <v>0</v>
      </c>
      <c r="H79" s="56">
        <f t="shared" si="11"/>
        <v>0</v>
      </c>
    </row>
    <row r="80" spans="1:8" s="2" customFormat="1" ht="12.75" hidden="1" x14ac:dyDescent="0.2">
      <c r="A80" s="247"/>
      <c r="B80" s="250"/>
      <c r="C80" s="274">
        <f t="shared" si="12"/>
        <v>0</v>
      </c>
      <c r="D80" s="276"/>
      <c r="E80" s="293"/>
      <c r="F80" s="59">
        <f t="shared" si="13"/>
        <v>0</v>
      </c>
      <c r="G80" s="73">
        <f t="shared" si="13"/>
        <v>0</v>
      </c>
      <c r="H80" s="56">
        <f t="shared" si="11"/>
        <v>0</v>
      </c>
    </row>
    <row r="81" spans="1:8" s="2" customFormat="1" ht="12.75" hidden="1" x14ac:dyDescent="0.2">
      <c r="A81" s="247"/>
      <c r="B81" s="250"/>
      <c r="C81" s="274"/>
      <c r="D81" s="276"/>
      <c r="E81" s="293"/>
      <c r="F81" s="59">
        <f t="shared" si="13"/>
        <v>0</v>
      </c>
      <c r="G81" s="73">
        <f t="shared" si="13"/>
        <v>0</v>
      </c>
      <c r="H81" s="56">
        <f t="shared" si="11"/>
        <v>0</v>
      </c>
    </row>
    <row r="82" spans="1:8" s="2" customFormat="1" ht="12.75" hidden="1" x14ac:dyDescent="0.2">
      <c r="A82" s="247"/>
      <c r="B82" s="250"/>
      <c r="C82" s="274">
        <f t="shared" ref="C82:C88" si="14">C29</f>
        <v>0</v>
      </c>
      <c r="D82" s="276"/>
      <c r="E82" s="293"/>
      <c r="F82" s="59">
        <f t="shared" si="13"/>
        <v>0</v>
      </c>
      <c r="G82" s="73">
        <f t="shared" si="13"/>
        <v>0</v>
      </c>
      <c r="H82" s="56">
        <f t="shared" si="11"/>
        <v>0</v>
      </c>
    </row>
    <row r="83" spans="1:8" s="2" customFormat="1" ht="12.75" hidden="1" x14ac:dyDescent="0.2">
      <c r="A83" s="247"/>
      <c r="B83" s="250"/>
      <c r="C83" s="274">
        <f t="shared" si="14"/>
        <v>0</v>
      </c>
      <c r="D83" s="276"/>
      <c r="E83" s="293"/>
      <c r="F83" s="59">
        <f t="shared" si="13"/>
        <v>0</v>
      </c>
      <c r="G83" s="73">
        <f t="shared" si="13"/>
        <v>0</v>
      </c>
      <c r="H83" s="56">
        <f t="shared" si="11"/>
        <v>0</v>
      </c>
    </row>
    <row r="84" spans="1:8" s="2" customFormat="1" ht="12.75" hidden="1" x14ac:dyDescent="0.2">
      <c r="A84" s="247"/>
      <c r="B84" s="250"/>
      <c r="C84" s="274">
        <f t="shared" si="14"/>
        <v>0</v>
      </c>
      <c r="D84" s="276"/>
      <c r="E84" s="293"/>
      <c r="F84" s="59">
        <f t="shared" ref="F84:G88" si="15">F31</f>
        <v>0</v>
      </c>
      <c r="G84" s="73">
        <f t="shared" si="15"/>
        <v>0</v>
      </c>
      <c r="H84" s="56">
        <f t="shared" si="11"/>
        <v>0</v>
      </c>
    </row>
    <row r="85" spans="1:8" s="2" customFormat="1" ht="12.75" hidden="1" x14ac:dyDescent="0.2">
      <c r="A85" s="247"/>
      <c r="B85" s="250"/>
      <c r="C85" s="274">
        <f t="shared" si="14"/>
        <v>0</v>
      </c>
      <c r="D85" s="276"/>
      <c r="E85" s="293"/>
      <c r="F85" s="59">
        <f t="shared" si="15"/>
        <v>0</v>
      </c>
      <c r="G85" s="73">
        <f t="shared" si="15"/>
        <v>0</v>
      </c>
      <c r="H85" s="56">
        <f t="shared" si="11"/>
        <v>0</v>
      </c>
    </row>
    <row r="86" spans="1:8" s="2" customFormat="1" ht="12.75" hidden="1" x14ac:dyDescent="0.2">
      <c r="A86" s="247"/>
      <c r="B86" s="250"/>
      <c r="C86" s="274">
        <f t="shared" si="14"/>
        <v>0</v>
      </c>
      <c r="D86" s="276"/>
      <c r="E86" s="293"/>
      <c r="F86" s="59">
        <f t="shared" si="15"/>
        <v>0</v>
      </c>
      <c r="G86" s="73">
        <f t="shared" si="15"/>
        <v>0</v>
      </c>
      <c r="H86" s="56">
        <f t="shared" si="11"/>
        <v>0</v>
      </c>
    </row>
    <row r="87" spans="1:8" s="2" customFormat="1" ht="12.75" hidden="1" x14ac:dyDescent="0.2">
      <c r="A87" s="247"/>
      <c r="B87" s="250"/>
      <c r="C87" s="274">
        <f t="shared" si="14"/>
        <v>0</v>
      </c>
      <c r="D87" s="276"/>
      <c r="E87" s="293"/>
      <c r="F87" s="59">
        <f t="shared" si="15"/>
        <v>0</v>
      </c>
      <c r="G87" s="73">
        <f t="shared" si="15"/>
        <v>0</v>
      </c>
      <c r="H87" s="56">
        <f t="shared" si="11"/>
        <v>0</v>
      </c>
    </row>
    <row r="88" spans="1:8" s="2" customFormat="1" ht="12.75" hidden="1" x14ac:dyDescent="0.2">
      <c r="A88" s="247"/>
      <c r="B88" s="250"/>
      <c r="C88" s="274">
        <f t="shared" si="14"/>
        <v>0</v>
      </c>
      <c r="D88" s="276"/>
      <c r="E88" s="293"/>
      <c r="F88" s="59">
        <f t="shared" si="15"/>
        <v>0</v>
      </c>
      <c r="G88" s="73">
        <f t="shared" si="15"/>
        <v>0</v>
      </c>
      <c r="H88" s="56">
        <f t="shared" si="11"/>
        <v>0</v>
      </c>
    </row>
    <row r="89" spans="1:8" s="2" customFormat="1" ht="25.5" hidden="1" x14ac:dyDescent="0.2">
      <c r="A89" s="246" t="s">
        <v>57</v>
      </c>
      <c r="B89" s="249" t="s">
        <v>58</v>
      </c>
      <c r="C89" s="287" t="s">
        <v>349</v>
      </c>
      <c r="D89" s="288"/>
      <c r="E89" s="47" t="s">
        <v>161</v>
      </c>
      <c r="F89" s="190" t="s">
        <v>39</v>
      </c>
      <c r="G89" s="47" t="s">
        <v>157</v>
      </c>
      <c r="H89" s="111">
        <f>SUM(H90:H109)</f>
        <v>0</v>
      </c>
    </row>
    <row r="90" spans="1:8" s="2" customFormat="1" ht="12.75" hidden="1" x14ac:dyDescent="0.2">
      <c r="A90" s="247"/>
      <c r="B90" s="250"/>
      <c r="C90" s="274" t="str">
        <f t="shared" ref="C90:C99" si="16">C15</f>
        <v>Lektors (ar SDP)</v>
      </c>
      <c r="D90" s="276"/>
      <c r="E90" s="292">
        <v>10</v>
      </c>
      <c r="F90" s="59">
        <f t="shared" ref="F90:G99" si="17">F15</f>
        <v>1677</v>
      </c>
      <c r="G90" s="59"/>
      <c r="H90" s="56">
        <f>ROUNDUP((F90*$E$90%)/168*$G$90,2)</f>
        <v>0</v>
      </c>
    </row>
    <row r="91" spans="1:8" s="2" customFormat="1" ht="12.75" hidden="1" x14ac:dyDescent="0.2">
      <c r="A91" s="247"/>
      <c r="B91" s="250"/>
      <c r="C91" s="274">
        <f t="shared" si="16"/>
        <v>0</v>
      </c>
      <c r="D91" s="276"/>
      <c r="E91" s="293"/>
      <c r="F91" s="59">
        <f t="shared" si="17"/>
        <v>0</v>
      </c>
      <c r="G91" s="73">
        <f t="shared" si="17"/>
        <v>0</v>
      </c>
      <c r="H91" s="56">
        <f t="shared" ref="H91:H109" si="18">ROUNDUP((F91*$E$90%)/168*$G$90,2)</f>
        <v>0</v>
      </c>
    </row>
    <row r="92" spans="1:8" s="2" customFormat="1" ht="12.75" hidden="1" x14ac:dyDescent="0.2">
      <c r="A92" s="247"/>
      <c r="B92" s="250"/>
      <c r="C92" s="274">
        <f t="shared" si="16"/>
        <v>0</v>
      </c>
      <c r="D92" s="276"/>
      <c r="E92" s="293"/>
      <c r="F92" s="59">
        <f t="shared" si="17"/>
        <v>0</v>
      </c>
      <c r="G92" s="73">
        <f t="shared" si="17"/>
        <v>0</v>
      </c>
      <c r="H92" s="56">
        <f t="shared" si="18"/>
        <v>0</v>
      </c>
    </row>
    <row r="93" spans="1:8" s="2" customFormat="1" ht="12.75" hidden="1" x14ac:dyDescent="0.2">
      <c r="A93" s="247"/>
      <c r="B93" s="250"/>
      <c r="C93" s="274">
        <f t="shared" si="16"/>
        <v>0</v>
      </c>
      <c r="D93" s="276"/>
      <c r="E93" s="293"/>
      <c r="F93" s="59">
        <f t="shared" si="17"/>
        <v>0</v>
      </c>
      <c r="G93" s="73">
        <f t="shared" si="17"/>
        <v>0</v>
      </c>
      <c r="H93" s="56">
        <f t="shared" si="18"/>
        <v>0</v>
      </c>
    </row>
    <row r="94" spans="1:8" s="2" customFormat="1" ht="12.75" hidden="1" x14ac:dyDescent="0.2">
      <c r="A94" s="247"/>
      <c r="B94" s="250"/>
      <c r="C94" s="274">
        <f t="shared" si="16"/>
        <v>0</v>
      </c>
      <c r="D94" s="276"/>
      <c r="E94" s="293"/>
      <c r="F94" s="59">
        <f t="shared" si="17"/>
        <v>0</v>
      </c>
      <c r="G94" s="73">
        <f t="shared" si="17"/>
        <v>0</v>
      </c>
      <c r="H94" s="56">
        <f t="shared" si="18"/>
        <v>0</v>
      </c>
    </row>
    <row r="95" spans="1:8" s="2" customFormat="1" ht="12.75" hidden="1" x14ac:dyDescent="0.2">
      <c r="A95" s="247"/>
      <c r="B95" s="250"/>
      <c r="C95" s="274">
        <f t="shared" si="16"/>
        <v>0</v>
      </c>
      <c r="D95" s="276"/>
      <c r="E95" s="293"/>
      <c r="F95" s="59">
        <f t="shared" si="17"/>
        <v>0</v>
      </c>
      <c r="G95" s="73">
        <f t="shared" si="17"/>
        <v>0</v>
      </c>
      <c r="H95" s="56">
        <f t="shared" si="18"/>
        <v>0</v>
      </c>
    </row>
    <row r="96" spans="1:8" s="2" customFormat="1" ht="12.75" hidden="1" x14ac:dyDescent="0.2">
      <c r="A96" s="247"/>
      <c r="B96" s="250"/>
      <c r="C96" s="274">
        <f t="shared" si="16"/>
        <v>0</v>
      </c>
      <c r="D96" s="276"/>
      <c r="E96" s="293"/>
      <c r="F96" s="59">
        <f t="shared" si="17"/>
        <v>0</v>
      </c>
      <c r="G96" s="73">
        <f t="shared" si="17"/>
        <v>0</v>
      </c>
      <c r="H96" s="56">
        <f t="shared" si="18"/>
        <v>0</v>
      </c>
    </row>
    <row r="97" spans="1:8" s="2" customFormat="1" ht="12.75" hidden="1" x14ac:dyDescent="0.2">
      <c r="A97" s="247"/>
      <c r="B97" s="250"/>
      <c r="C97" s="274">
        <f t="shared" si="16"/>
        <v>0</v>
      </c>
      <c r="D97" s="276"/>
      <c r="E97" s="293"/>
      <c r="F97" s="59">
        <f t="shared" si="17"/>
        <v>0</v>
      </c>
      <c r="G97" s="73">
        <f t="shared" si="17"/>
        <v>0</v>
      </c>
      <c r="H97" s="56">
        <f t="shared" si="18"/>
        <v>0</v>
      </c>
    </row>
    <row r="98" spans="1:8" s="2" customFormat="1" ht="12.75" hidden="1" x14ac:dyDescent="0.2">
      <c r="A98" s="247"/>
      <c r="B98" s="250"/>
      <c r="C98" s="274">
        <f t="shared" si="16"/>
        <v>0</v>
      </c>
      <c r="D98" s="276"/>
      <c r="E98" s="293"/>
      <c r="F98" s="59">
        <f t="shared" si="17"/>
        <v>0</v>
      </c>
      <c r="G98" s="73">
        <f t="shared" si="17"/>
        <v>0</v>
      </c>
      <c r="H98" s="56">
        <f t="shared" si="18"/>
        <v>0</v>
      </c>
    </row>
    <row r="99" spans="1:8" s="2" customFormat="1" ht="12.75" hidden="1" x14ac:dyDescent="0.2">
      <c r="A99" s="247"/>
      <c r="B99" s="250"/>
      <c r="C99" s="274">
        <f t="shared" si="16"/>
        <v>0</v>
      </c>
      <c r="D99" s="276"/>
      <c r="E99" s="293"/>
      <c r="F99" s="59">
        <f t="shared" si="17"/>
        <v>0</v>
      </c>
      <c r="G99" s="73">
        <f t="shared" si="17"/>
        <v>0</v>
      </c>
      <c r="H99" s="56">
        <f t="shared" si="18"/>
        <v>0</v>
      </c>
    </row>
    <row r="100" spans="1:8" s="2" customFormat="1" ht="12.75" hidden="1" x14ac:dyDescent="0.2">
      <c r="A100" s="247"/>
      <c r="B100" s="250"/>
      <c r="C100" s="274">
        <f t="shared" ref="C100:C109" si="19">C26</f>
        <v>0</v>
      </c>
      <c r="D100" s="276"/>
      <c r="E100" s="293"/>
      <c r="F100" s="59">
        <f t="shared" ref="F100:G109" si="20">F26</f>
        <v>0</v>
      </c>
      <c r="G100" s="59">
        <f t="shared" si="20"/>
        <v>0</v>
      </c>
      <c r="H100" s="56">
        <f t="shared" si="18"/>
        <v>0</v>
      </c>
    </row>
    <row r="101" spans="1:8" s="2" customFormat="1" ht="12.75" hidden="1" x14ac:dyDescent="0.2">
      <c r="A101" s="247"/>
      <c r="B101" s="250"/>
      <c r="C101" s="274">
        <f t="shared" si="19"/>
        <v>0</v>
      </c>
      <c r="D101" s="276"/>
      <c r="E101" s="293"/>
      <c r="F101" s="59">
        <f t="shared" si="20"/>
        <v>0</v>
      </c>
      <c r="G101" s="59">
        <f t="shared" si="20"/>
        <v>0</v>
      </c>
      <c r="H101" s="56">
        <f t="shared" si="18"/>
        <v>0</v>
      </c>
    </row>
    <row r="102" spans="1:8" s="2" customFormat="1" ht="12.75" hidden="1" x14ac:dyDescent="0.2">
      <c r="A102" s="247"/>
      <c r="B102" s="250"/>
      <c r="C102" s="274">
        <f t="shared" si="19"/>
        <v>0</v>
      </c>
      <c r="D102" s="276"/>
      <c r="E102" s="293"/>
      <c r="F102" s="59">
        <f t="shared" si="20"/>
        <v>0</v>
      </c>
      <c r="G102" s="59">
        <f t="shared" si="20"/>
        <v>0</v>
      </c>
      <c r="H102" s="56">
        <f t="shared" si="18"/>
        <v>0</v>
      </c>
    </row>
    <row r="103" spans="1:8" s="2" customFormat="1" ht="12.75" hidden="1" x14ac:dyDescent="0.2">
      <c r="A103" s="247"/>
      <c r="B103" s="250"/>
      <c r="C103" s="274">
        <f t="shared" si="19"/>
        <v>0</v>
      </c>
      <c r="D103" s="276"/>
      <c r="E103" s="293"/>
      <c r="F103" s="59">
        <f t="shared" si="20"/>
        <v>0</v>
      </c>
      <c r="G103" s="59">
        <f t="shared" si="20"/>
        <v>0</v>
      </c>
      <c r="H103" s="56">
        <f t="shared" si="18"/>
        <v>0</v>
      </c>
    </row>
    <row r="104" spans="1:8" s="2" customFormat="1" ht="12.75" hidden="1" x14ac:dyDescent="0.2">
      <c r="A104" s="247"/>
      <c r="B104" s="250"/>
      <c r="C104" s="274">
        <f t="shared" si="19"/>
        <v>0</v>
      </c>
      <c r="D104" s="276"/>
      <c r="E104" s="293"/>
      <c r="F104" s="59">
        <f t="shared" si="20"/>
        <v>0</v>
      </c>
      <c r="G104" s="59">
        <f t="shared" si="20"/>
        <v>0</v>
      </c>
      <c r="H104" s="56">
        <f t="shared" si="18"/>
        <v>0</v>
      </c>
    </row>
    <row r="105" spans="1:8" s="2" customFormat="1" ht="12.75" hidden="1" x14ac:dyDescent="0.2">
      <c r="A105" s="247"/>
      <c r="B105" s="250"/>
      <c r="C105" s="274">
        <f t="shared" si="19"/>
        <v>0</v>
      </c>
      <c r="D105" s="276"/>
      <c r="E105" s="293"/>
      <c r="F105" s="59">
        <f t="shared" si="20"/>
        <v>0</v>
      </c>
      <c r="G105" s="59">
        <f t="shared" si="20"/>
        <v>0</v>
      </c>
      <c r="H105" s="56">
        <f t="shared" si="18"/>
        <v>0</v>
      </c>
    </row>
    <row r="106" spans="1:8" s="2" customFormat="1" ht="12.75" hidden="1" x14ac:dyDescent="0.2">
      <c r="A106" s="247"/>
      <c r="B106" s="250"/>
      <c r="C106" s="274">
        <f t="shared" si="19"/>
        <v>0</v>
      </c>
      <c r="D106" s="276"/>
      <c r="E106" s="293"/>
      <c r="F106" s="59">
        <f t="shared" si="20"/>
        <v>0</v>
      </c>
      <c r="G106" s="59">
        <f t="shared" si="20"/>
        <v>0</v>
      </c>
      <c r="H106" s="56">
        <f t="shared" si="18"/>
        <v>0</v>
      </c>
    </row>
    <row r="107" spans="1:8" s="2" customFormat="1" ht="12.75" hidden="1" x14ac:dyDescent="0.2">
      <c r="A107" s="247"/>
      <c r="B107" s="250"/>
      <c r="C107" s="274">
        <f t="shared" si="19"/>
        <v>0</v>
      </c>
      <c r="D107" s="276"/>
      <c r="E107" s="293"/>
      <c r="F107" s="59">
        <f t="shared" si="20"/>
        <v>0</v>
      </c>
      <c r="G107" s="59">
        <f t="shared" si="20"/>
        <v>0</v>
      </c>
      <c r="H107" s="56">
        <f t="shared" si="18"/>
        <v>0</v>
      </c>
    </row>
    <row r="108" spans="1:8" s="2" customFormat="1" ht="12.75" hidden="1" x14ac:dyDescent="0.2">
      <c r="A108" s="247"/>
      <c r="B108" s="250"/>
      <c r="C108" s="274">
        <f t="shared" si="19"/>
        <v>0</v>
      </c>
      <c r="D108" s="276"/>
      <c r="E108" s="293"/>
      <c r="F108" s="59">
        <f t="shared" si="20"/>
        <v>0</v>
      </c>
      <c r="G108" s="59">
        <f t="shared" si="20"/>
        <v>0</v>
      </c>
      <c r="H108" s="56">
        <f t="shared" si="18"/>
        <v>0</v>
      </c>
    </row>
    <row r="109" spans="1:8" s="2" customFormat="1" ht="12.75" hidden="1" x14ac:dyDescent="0.2">
      <c r="A109" s="248"/>
      <c r="B109" s="251"/>
      <c r="C109" s="274">
        <f t="shared" si="19"/>
        <v>0</v>
      </c>
      <c r="D109" s="276"/>
      <c r="E109" s="302"/>
      <c r="F109" s="59">
        <f t="shared" si="20"/>
        <v>0</v>
      </c>
      <c r="G109" s="59">
        <f t="shared" si="20"/>
        <v>0</v>
      </c>
      <c r="H109" s="56">
        <f t="shared" si="18"/>
        <v>0</v>
      </c>
    </row>
    <row r="110" spans="1:8" s="5" customFormat="1" ht="12.75" x14ac:dyDescent="0.2">
      <c r="A110" s="49" t="s">
        <v>65</v>
      </c>
      <c r="B110" s="277" t="s">
        <v>66</v>
      </c>
      <c r="C110" s="277"/>
      <c r="D110" s="277"/>
      <c r="E110" s="277"/>
      <c r="F110" s="277"/>
      <c r="G110" s="277"/>
      <c r="H110" s="43">
        <f>SUM(H112,H111,H133)</f>
        <v>12.08</v>
      </c>
    </row>
    <row r="111" spans="1:8" s="2" customFormat="1" ht="12.75" x14ac:dyDescent="0.2">
      <c r="A111" s="181" t="s">
        <v>67</v>
      </c>
      <c r="B111" s="304" t="s">
        <v>356</v>
      </c>
      <c r="C111" s="304"/>
      <c r="D111" s="304"/>
      <c r="E111" s="304"/>
      <c r="F111" s="304"/>
      <c r="G111" s="304"/>
      <c r="H111" s="44">
        <f>ROUNDUP((H13+H112)*0.2359,2)</f>
        <v>10.48</v>
      </c>
    </row>
    <row r="112" spans="1:8" s="2" customFormat="1" ht="25.5" x14ac:dyDescent="0.2">
      <c r="A112" s="303" t="s">
        <v>70</v>
      </c>
      <c r="B112" s="304" t="s">
        <v>71</v>
      </c>
      <c r="C112" s="287" t="s">
        <v>349</v>
      </c>
      <c r="D112" s="288"/>
      <c r="E112" s="47" t="s">
        <v>161</v>
      </c>
      <c r="F112" s="190" t="s">
        <v>39</v>
      </c>
      <c r="G112" s="47" t="s">
        <v>157</v>
      </c>
      <c r="H112" s="111">
        <f>SUM(H113:H132)</f>
        <v>1.6</v>
      </c>
    </row>
    <row r="113" spans="1:8" s="2" customFormat="1" ht="12.75" x14ac:dyDescent="0.2">
      <c r="A113" s="303"/>
      <c r="B113" s="304"/>
      <c r="C113" s="274" t="str">
        <f t="shared" ref="C113:C122" si="21">C15</f>
        <v>Lektors (ar SDP)</v>
      </c>
      <c r="D113" s="276"/>
      <c r="E113" s="292">
        <v>4</v>
      </c>
      <c r="F113" s="59">
        <f t="shared" ref="F113:G122" si="22">F15</f>
        <v>1677</v>
      </c>
      <c r="G113" s="59">
        <f t="shared" si="22"/>
        <v>4</v>
      </c>
      <c r="H113" s="56">
        <f>ROUNDUP((F113*$E$113%)/168*G113,2)</f>
        <v>1.6</v>
      </c>
    </row>
    <row r="114" spans="1:8" s="2" customFormat="1" ht="12.75" hidden="1" x14ac:dyDescent="0.2">
      <c r="A114" s="303"/>
      <c r="B114" s="304"/>
      <c r="C114" s="274">
        <f t="shared" si="21"/>
        <v>0</v>
      </c>
      <c r="D114" s="276"/>
      <c r="E114" s="293"/>
      <c r="F114" s="59">
        <f t="shared" si="22"/>
        <v>0</v>
      </c>
      <c r="G114" s="73">
        <f t="shared" si="22"/>
        <v>0</v>
      </c>
      <c r="H114" s="56">
        <f t="shared" ref="H114:H132" si="23">ROUNDUP((F114*$E$113%)/168*G114,2)</f>
        <v>0</v>
      </c>
    </row>
    <row r="115" spans="1:8" s="2" customFormat="1" ht="12.75" hidden="1" x14ac:dyDescent="0.2">
      <c r="A115" s="303"/>
      <c r="B115" s="304"/>
      <c r="C115" s="274">
        <f t="shared" si="21"/>
        <v>0</v>
      </c>
      <c r="D115" s="276"/>
      <c r="E115" s="293"/>
      <c r="F115" s="59">
        <f t="shared" si="22"/>
        <v>0</v>
      </c>
      <c r="G115" s="73">
        <f t="shared" si="22"/>
        <v>0</v>
      </c>
      <c r="H115" s="56">
        <f t="shared" si="23"/>
        <v>0</v>
      </c>
    </row>
    <row r="116" spans="1:8" s="2" customFormat="1" ht="12.75" hidden="1" x14ac:dyDescent="0.2">
      <c r="A116" s="303"/>
      <c r="B116" s="304"/>
      <c r="C116" s="274">
        <f t="shared" si="21"/>
        <v>0</v>
      </c>
      <c r="D116" s="276"/>
      <c r="E116" s="293"/>
      <c r="F116" s="59">
        <f t="shared" si="22"/>
        <v>0</v>
      </c>
      <c r="G116" s="73">
        <f t="shared" si="22"/>
        <v>0</v>
      </c>
      <c r="H116" s="56">
        <f t="shared" si="23"/>
        <v>0</v>
      </c>
    </row>
    <row r="117" spans="1:8" s="2" customFormat="1" ht="12.75" hidden="1" x14ac:dyDescent="0.2">
      <c r="A117" s="303"/>
      <c r="B117" s="304"/>
      <c r="C117" s="274">
        <f t="shared" si="21"/>
        <v>0</v>
      </c>
      <c r="D117" s="276"/>
      <c r="E117" s="293"/>
      <c r="F117" s="59">
        <f t="shared" si="22"/>
        <v>0</v>
      </c>
      <c r="G117" s="73">
        <f t="shared" si="22"/>
        <v>0</v>
      </c>
      <c r="H117" s="56">
        <f t="shared" si="23"/>
        <v>0</v>
      </c>
    </row>
    <row r="118" spans="1:8" s="2" customFormat="1" ht="12.75" hidden="1" x14ac:dyDescent="0.2">
      <c r="A118" s="303"/>
      <c r="B118" s="304"/>
      <c r="C118" s="274">
        <f t="shared" si="21"/>
        <v>0</v>
      </c>
      <c r="D118" s="276"/>
      <c r="E118" s="293"/>
      <c r="F118" s="59">
        <f t="shared" si="22"/>
        <v>0</v>
      </c>
      <c r="G118" s="73">
        <f t="shared" si="22"/>
        <v>0</v>
      </c>
      <c r="H118" s="56">
        <f t="shared" si="23"/>
        <v>0</v>
      </c>
    </row>
    <row r="119" spans="1:8" s="2" customFormat="1" ht="12.75" hidden="1" x14ac:dyDescent="0.2">
      <c r="A119" s="303"/>
      <c r="B119" s="304"/>
      <c r="C119" s="274">
        <f t="shared" si="21"/>
        <v>0</v>
      </c>
      <c r="D119" s="276"/>
      <c r="E119" s="293"/>
      <c r="F119" s="59">
        <f t="shared" si="22"/>
        <v>0</v>
      </c>
      <c r="G119" s="73">
        <f t="shared" si="22"/>
        <v>0</v>
      </c>
      <c r="H119" s="56">
        <f t="shared" si="23"/>
        <v>0</v>
      </c>
    </row>
    <row r="120" spans="1:8" s="2" customFormat="1" ht="12.75" hidden="1" x14ac:dyDescent="0.2">
      <c r="A120" s="303"/>
      <c r="B120" s="304"/>
      <c r="C120" s="274">
        <f t="shared" si="21"/>
        <v>0</v>
      </c>
      <c r="D120" s="276"/>
      <c r="E120" s="293"/>
      <c r="F120" s="59">
        <f t="shared" si="22"/>
        <v>0</v>
      </c>
      <c r="G120" s="73">
        <f t="shared" si="22"/>
        <v>0</v>
      </c>
      <c r="H120" s="56">
        <f t="shared" si="23"/>
        <v>0</v>
      </c>
    </row>
    <row r="121" spans="1:8" s="2" customFormat="1" ht="12.75" hidden="1" x14ac:dyDescent="0.2">
      <c r="A121" s="303"/>
      <c r="B121" s="304"/>
      <c r="C121" s="274">
        <f t="shared" si="21"/>
        <v>0</v>
      </c>
      <c r="D121" s="276"/>
      <c r="E121" s="293"/>
      <c r="F121" s="59">
        <f t="shared" si="22"/>
        <v>0</v>
      </c>
      <c r="G121" s="73">
        <f t="shared" si="22"/>
        <v>0</v>
      </c>
      <c r="H121" s="56">
        <f t="shared" si="23"/>
        <v>0</v>
      </c>
    </row>
    <row r="122" spans="1:8" s="2" customFormat="1" ht="12.75" hidden="1" x14ac:dyDescent="0.2">
      <c r="A122" s="303"/>
      <c r="B122" s="304"/>
      <c r="C122" s="274">
        <f t="shared" si="21"/>
        <v>0</v>
      </c>
      <c r="D122" s="276"/>
      <c r="E122" s="293"/>
      <c r="F122" s="59">
        <f t="shared" si="22"/>
        <v>0</v>
      </c>
      <c r="G122" s="73">
        <f t="shared" si="22"/>
        <v>0</v>
      </c>
      <c r="H122" s="56">
        <f t="shared" si="23"/>
        <v>0</v>
      </c>
    </row>
    <row r="123" spans="1:8" s="2" customFormat="1" ht="12.75" hidden="1" x14ac:dyDescent="0.2">
      <c r="A123" s="303"/>
      <c r="B123" s="304"/>
      <c r="C123" s="274">
        <f t="shared" ref="C123:C132" si="24">C26</f>
        <v>0</v>
      </c>
      <c r="D123" s="276"/>
      <c r="E123" s="293"/>
      <c r="F123" s="59">
        <f t="shared" ref="F123:G132" si="25">F26</f>
        <v>0</v>
      </c>
      <c r="G123" s="59">
        <f t="shared" si="25"/>
        <v>0</v>
      </c>
      <c r="H123" s="56">
        <f t="shared" si="23"/>
        <v>0</v>
      </c>
    </row>
    <row r="124" spans="1:8" s="2" customFormat="1" ht="12.75" hidden="1" x14ac:dyDescent="0.2">
      <c r="A124" s="303"/>
      <c r="B124" s="304"/>
      <c r="C124" s="274">
        <f t="shared" si="24"/>
        <v>0</v>
      </c>
      <c r="D124" s="276"/>
      <c r="E124" s="293"/>
      <c r="F124" s="59">
        <f t="shared" si="25"/>
        <v>0</v>
      </c>
      <c r="G124" s="59">
        <f t="shared" si="25"/>
        <v>0</v>
      </c>
      <c r="H124" s="56">
        <f t="shared" si="23"/>
        <v>0</v>
      </c>
    </row>
    <row r="125" spans="1:8" s="2" customFormat="1" ht="12.75" hidden="1" x14ac:dyDescent="0.2">
      <c r="A125" s="303"/>
      <c r="B125" s="304"/>
      <c r="C125" s="274">
        <f t="shared" si="24"/>
        <v>0</v>
      </c>
      <c r="D125" s="276"/>
      <c r="E125" s="293"/>
      <c r="F125" s="59">
        <f t="shared" si="25"/>
        <v>0</v>
      </c>
      <c r="G125" s="59">
        <f t="shared" si="25"/>
        <v>0</v>
      </c>
      <c r="H125" s="56">
        <f t="shared" si="23"/>
        <v>0</v>
      </c>
    </row>
    <row r="126" spans="1:8" s="2" customFormat="1" ht="12.75" hidden="1" x14ac:dyDescent="0.2">
      <c r="A126" s="303"/>
      <c r="B126" s="304"/>
      <c r="C126" s="274">
        <f t="shared" si="24"/>
        <v>0</v>
      </c>
      <c r="D126" s="276"/>
      <c r="E126" s="293"/>
      <c r="F126" s="59">
        <f t="shared" si="25"/>
        <v>0</v>
      </c>
      <c r="G126" s="59">
        <f t="shared" si="25"/>
        <v>0</v>
      </c>
      <c r="H126" s="56">
        <f t="shared" si="23"/>
        <v>0</v>
      </c>
    </row>
    <row r="127" spans="1:8" s="2" customFormat="1" ht="12.75" hidden="1" x14ac:dyDescent="0.2">
      <c r="A127" s="303"/>
      <c r="B127" s="304"/>
      <c r="C127" s="274">
        <f t="shared" si="24"/>
        <v>0</v>
      </c>
      <c r="D127" s="276"/>
      <c r="E127" s="293"/>
      <c r="F127" s="59">
        <f t="shared" si="25"/>
        <v>0</v>
      </c>
      <c r="G127" s="59">
        <f t="shared" si="25"/>
        <v>0</v>
      </c>
      <c r="H127" s="56">
        <f t="shared" si="23"/>
        <v>0</v>
      </c>
    </row>
    <row r="128" spans="1:8" s="2" customFormat="1" ht="12.75" hidden="1" x14ac:dyDescent="0.2">
      <c r="A128" s="303"/>
      <c r="B128" s="304"/>
      <c r="C128" s="274">
        <f t="shared" si="24"/>
        <v>0</v>
      </c>
      <c r="D128" s="276"/>
      <c r="E128" s="293"/>
      <c r="F128" s="59">
        <f t="shared" si="25"/>
        <v>0</v>
      </c>
      <c r="G128" s="59">
        <f t="shared" si="25"/>
        <v>0</v>
      </c>
      <c r="H128" s="56">
        <f t="shared" si="23"/>
        <v>0</v>
      </c>
    </row>
    <row r="129" spans="1:8" s="2" customFormat="1" ht="12.75" hidden="1" x14ac:dyDescent="0.2">
      <c r="A129" s="303"/>
      <c r="B129" s="304"/>
      <c r="C129" s="274">
        <f t="shared" si="24"/>
        <v>0</v>
      </c>
      <c r="D129" s="276"/>
      <c r="E129" s="293"/>
      <c r="F129" s="59">
        <f t="shared" si="25"/>
        <v>0</v>
      </c>
      <c r="G129" s="59">
        <f t="shared" si="25"/>
        <v>0</v>
      </c>
      <c r="H129" s="56">
        <f t="shared" si="23"/>
        <v>0</v>
      </c>
    </row>
    <row r="130" spans="1:8" s="2" customFormat="1" ht="12.75" hidden="1" x14ac:dyDescent="0.2">
      <c r="A130" s="303"/>
      <c r="B130" s="304"/>
      <c r="C130" s="274">
        <f t="shared" si="24"/>
        <v>0</v>
      </c>
      <c r="D130" s="276"/>
      <c r="E130" s="293"/>
      <c r="F130" s="59">
        <f t="shared" si="25"/>
        <v>0</v>
      </c>
      <c r="G130" s="59">
        <f t="shared" si="25"/>
        <v>0</v>
      </c>
      <c r="H130" s="56">
        <f t="shared" si="23"/>
        <v>0</v>
      </c>
    </row>
    <row r="131" spans="1:8" s="2" customFormat="1" ht="12.75" hidden="1" x14ac:dyDescent="0.2">
      <c r="A131" s="303"/>
      <c r="B131" s="304"/>
      <c r="C131" s="274">
        <f t="shared" si="24"/>
        <v>0</v>
      </c>
      <c r="D131" s="276"/>
      <c r="E131" s="293"/>
      <c r="F131" s="59">
        <f t="shared" si="25"/>
        <v>0</v>
      </c>
      <c r="G131" s="59">
        <f t="shared" si="25"/>
        <v>0</v>
      </c>
      <c r="H131" s="56">
        <f t="shared" si="23"/>
        <v>0</v>
      </c>
    </row>
    <row r="132" spans="1:8" s="2" customFormat="1" ht="12.75" hidden="1" x14ac:dyDescent="0.2">
      <c r="A132" s="303"/>
      <c r="B132" s="304"/>
      <c r="C132" s="274">
        <f t="shared" si="24"/>
        <v>0</v>
      </c>
      <c r="D132" s="276"/>
      <c r="E132" s="302"/>
      <c r="F132" s="59">
        <f t="shared" si="25"/>
        <v>0</v>
      </c>
      <c r="G132" s="59">
        <f t="shared" si="25"/>
        <v>0</v>
      </c>
      <c r="H132" s="56">
        <f t="shared" si="23"/>
        <v>0</v>
      </c>
    </row>
    <row r="133" spans="1:8" s="2" customFormat="1" ht="25.5" hidden="1" x14ac:dyDescent="0.2">
      <c r="A133" s="303" t="s">
        <v>82</v>
      </c>
      <c r="B133" s="304" t="s">
        <v>83</v>
      </c>
      <c r="C133" s="287" t="s">
        <v>349</v>
      </c>
      <c r="D133" s="288"/>
      <c r="E133" s="47" t="s">
        <v>161</v>
      </c>
      <c r="F133" s="190" t="s">
        <v>39</v>
      </c>
      <c r="G133" s="47" t="s">
        <v>157</v>
      </c>
      <c r="H133" s="111">
        <f>SUM(H134:H153)</f>
        <v>0</v>
      </c>
    </row>
    <row r="134" spans="1:8" s="2" customFormat="1" ht="12.75" hidden="1" x14ac:dyDescent="0.2">
      <c r="A134" s="303"/>
      <c r="B134" s="304"/>
      <c r="C134" s="274" t="str">
        <f t="shared" ref="C134:C143" si="26">C15</f>
        <v>Lektors (ar SDP)</v>
      </c>
      <c r="D134" s="276"/>
      <c r="E134" s="292">
        <v>1</v>
      </c>
      <c r="F134" s="59">
        <f t="shared" ref="F134:G143" si="27">F15</f>
        <v>1677</v>
      </c>
      <c r="G134" s="59"/>
      <c r="H134" s="56">
        <f>ROUNDUP((F134*$E$134%)/168*G134,2)</f>
        <v>0</v>
      </c>
    </row>
    <row r="135" spans="1:8" s="2" customFormat="1" ht="12.75" hidden="1" x14ac:dyDescent="0.2">
      <c r="A135" s="303"/>
      <c r="B135" s="304"/>
      <c r="C135" s="274">
        <f t="shared" si="26"/>
        <v>0</v>
      </c>
      <c r="D135" s="276"/>
      <c r="E135" s="293"/>
      <c r="F135" s="59">
        <f t="shared" si="27"/>
        <v>0</v>
      </c>
      <c r="G135" s="73">
        <f t="shared" si="27"/>
        <v>0</v>
      </c>
      <c r="H135" s="56">
        <f t="shared" ref="H135:H153" si="28">ROUNDUP((F135*$E$134%)/168*G135,2)</f>
        <v>0</v>
      </c>
    </row>
    <row r="136" spans="1:8" s="2" customFormat="1" ht="12.75" hidden="1" x14ac:dyDescent="0.2">
      <c r="A136" s="303"/>
      <c r="B136" s="304"/>
      <c r="C136" s="274">
        <f t="shared" si="26"/>
        <v>0</v>
      </c>
      <c r="D136" s="276"/>
      <c r="E136" s="293"/>
      <c r="F136" s="59">
        <f t="shared" si="27"/>
        <v>0</v>
      </c>
      <c r="G136" s="73">
        <f t="shared" si="27"/>
        <v>0</v>
      </c>
      <c r="H136" s="56">
        <f t="shared" si="28"/>
        <v>0</v>
      </c>
    </row>
    <row r="137" spans="1:8" s="2" customFormat="1" ht="12.75" hidden="1" x14ac:dyDescent="0.2">
      <c r="A137" s="303"/>
      <c r="B137" s="304"/>
      <c r="C137" s="274">
        <f t="shared" si="26"/>
        <v>0</v>
      </c>
      <c r="D137" s="276"/>
      <c r="E137" s="293"/>
      <c r="F137" s="59">
        <f t="shared" si="27"/>
        <v>0</v>
      </c>
      <c r="G137" s="73">
        <f t="shared" si="27"/>
        <v>0</v>
      </c>
      <c r="H137" s="56">
        <f t="shared" si="28"/>
        <v>0</v>
      </c>
    </row>
    <row r="138" spans="1:8" s="2" customFormat="1" ht="12.75" hidden="1" x14ac:dyDescent="0.2">
      <c r="A138" s="303"/>
      <c r="B138" s="304"/>
      <c r="C138" s="274">
        <f t="shared" si="26"/>
        <v>0</v>
      </c>
      <c r="D138" s="276"/>
      <c r="E138" s="293"/>
      <c r="F138" s="59">
        <f t="shared" si="27"/>
        <v>0</v>
      </c>
      <c r="G138" s="73">
        <f t="shared" si="27"/>
        <v>0</v>
      </c>
      <c r="H138" s="56">
        <f t="shared" si="28"/>
        <v>0</v>
      </c>
    </row>
    <row r="139" spans="1:8" s="2" customFormat="1" ht="12.75" hidden="1" x14ac:dyDescent="0.2">
      <c r="A139" s="303"/>
      <c r="B139" s="304"/>
      <c r="C139" s="274">
        <f t="shared" si="26"/>
        <v>0</v>
      </c>
      <c r="D139" s="276"/>
      <c r="E139" s="293"/>
      <c r="F139" s="59">
        <f t="shared" si="27"/>
        <v>0</v>
      </c>
      <c r="G139" s="73">
        <f t="shared" si="27"/>
        <v>0</v>
      </c>
      <c r="H139" s="56">
        <f t="shared" si="28"/>
        <v>0</v>
      </c>
    </row>
    <row r="140" spans="1:8" s="2" customFormat="1" ht="12.75" hidden="1" x14ac:dyDescent="0.2">
      <c r="A140" s="303"/>
      <c r="B140" s="304"/>
      <c r="C140" s="274">
        <f t="shared" si="26"/>
        <v>0</v>
      </c>
      <c r="D140" s="276"/>
      <c r="E140" s="293"/>
      <c r="F140" s="59">
        <f t="shared" si="27"/>
        <v>0</v>
      </c>
      <c r="G140" s="73">
        <f t="shared" si="27"/>
        <v>0</v>
      </c>
      <c r="H140" s="56">
        <f t="shared" si="28"/>
        <v>0</v>
      </c>
    </row>
    <row r="141" spans="1:8" s="2" customFormat="1" ht="12.75" hidden="1" x14ac:dyDescent="0.2">
      <c r="A141" s="303"/>
      <c r="B141" s="304"/>
      <c r="C141" s="274">
        <f t="shared" si="26"/>
        <v>0</v>
      </c>
      <c r="D141" s="276"/>
      <c r="E141" s="293"/>
      <c r="F141" s="59">
        <f t="shared" si="27"/>
        <v>0</v>
      </c>
      <c r="G141" s="73">
        <f t="shared" si="27"/>
        <v>0</v>
      </c>
      <c r="H141" s="56">
        <f t="shared" si="28"/>
        <v>0</v>
      </c>
    </row>
    <row r="142" spans="1:8" s="2" customFormat="1" ht="12.75" hidden="1" x14ac:dyDescent="0.2">
      <c r="A142" s="303"/>
      <c r="B142" s="304"/>
      <c r="C142" s="274">
        <f t="shared" si="26"/>
        <v>0</v>
      </c>
      <c r="D142" s="276"/>
      <c r="E142" s="293"/>
      <c r="F142" s="59">
        <f t="shared" si="27"/>
        <v>0</v>
      </c>
      <c r="G142" s="73">
        <f t="shared" si="27"/>
        <v>0</v>
      </c>
      <c r="H142" s="56">
        <f t="shared" si="28"/>
        <v>0</v>
      </c>
    </row>
    <row r="143" spans="1:8" s="2" customFormat="1" ht="12.75" hidden="1" x14ac:dyDescent="0.2">
      <c r="A143" s="303"/>
      <c r="B143" s="304"/>
      <c r="C143" s="274">
        <f t="shared" si="26"/>
        <v>0</v>
      </c>
      <c r="D143" s="276"/>
      <c r="E143" s="293"/>
      <c r="F143" s="59">
        <f t="shared" si="27"/>
        <v>0</v>
      </c>
      <c r="G143" s="73">
        <f t="shared" si="27"/>
        <v>0</v>
      </c>
      <c r="H143" s="56">
        <f t="shared" si="28"/>
        <v>0</v>
      </c>
    </row>
    <row r="144" spans="1:8" s="2" customFormat="1" ht="12.75" hidden="1" x14ac:dyDescent="0.2">
      <c r="A144" s="303"/>
      <c r="B144" s="304"/>
      <c r="C144" s="274">
        <f t="shared" ref="C144:C153" si="29">C26</f>
        <v>0</v>
      </c>
      <c r="D144" s="276"/>
      <c r="E144" s="293"/>
      <c r="F144" s="59">
        <f t="shared" ref="F144:G153" si="30">F26</f>
        <v>0</v>
      </c>
      <c r="G144" s="59">
        <f t="shared" si="30"/>
        <v>0</v>
      </c>
      <c r="H144" s="56">
        <f t="shared" si="28"/>
        <v>0</v>
      </c>
    </row>
    <row r="145" spans="1:8" s="2" customFormat="1" ht="12.75" hidden="1" x14ac:dyDescent="0.2">
      <c r="A145" s="303"/>
      <c r="B145" s="304"/>
      <c r="C145" s="274">
        <f t="shared" si="29"/>
        <v>0</v>
      </c>
      <c r="D145" s="276"/>
      <c r="E145" s="293"/>
      <c r="F145" s="59">
        <f t="shared" si="30"/>
        <v>0</v>
      </c>
      <c r="G145" s="59">
        <f t="shared" si="30"/>
        <v>0</v>
      </c>
      <c r="H145" s="56">
        <f t="shared" si="28"/>
        <v>0</v>
      </c>
    </row>
    <row r="146" spans="1:8" s="2" customFormat="1" ht="12.75" hidden="1" x14ac:dyDescent="0.2">
      <c r="A146" s="303"/>
      <c r="B146" s="304"/>
      <c r="C146" s="274">
        <f t="shared" si="29"/>
        <v>0</v>
      </c>
      <c r="D146" s="276"/>
      <c r="E146" s="293"/>
      <c r="F146" s="59">
        <f t="shared" si="30"/>
        <v>0</v>
      </c>
      <c r="G146" s="59">
        <f t="shared" si="30"/>
        <v>0</v>
      </c>
      <c r="H146" s="56">
        <f t="shared" si="28"/>
        <v>0</v>
      </c>
    </row>
    <row r="147" spans="1:8" s="2" customFormat="1" ht="12.75" hidden="1" x14ac:dyDescent="0.2">
      <c r="A147" s="303"/>
      <c r="B147" s="304"/>
      <c r="C147" s="274">
        <f t="shared" si="29"/>
        <v>0</v>
      </c>
      <c r="D147" s="276"/>
      <c r="E147" s="293"/>
      <c r="F147" s="59">
        <f t="shared" si="30"/>
        <v>0</v>
      </c>
      <c r="G147" s="59">
        <f t="shared" si="30"/>
        <v>0</v>
      </c>
      <c r="H147" s="56">
        <f t="shared" si="28"/>
        <v>0</v>
      </c>
    </row>
    <row r="148" spans="1:8" s="2" customFormat="1" ht="12.75" hidden="1" x14ac:dyDescent="0.2">
      <c r="A148" s="303"/>
      <c r="B148" s="304"/>
      <c r="C148" s="274">
        <f t="shared" si="29"/>
        <v>0</v>
      </c>
      <c r="D148" s="276"/>
      <c r="E148" s="293"/>
      <c r="F148" s="59">
        <f t="shared" si="30"/>
        <v>0</v>
      </c>
      <c r="G148" s="59">
        <f t="shared" si="30"/>
        <v>0</v>
      </c>
      <c r="H148" s="56">
        <f t="shared" si="28"/>
        <v>0</v>
      </c>
    </row>
    <row r="149" spans="1:8" s="2" customFormat="1" ht="12.75" hidden="1" x14ac:dyDescent="0.2">
      <c r="A149" s="303"/>
      <c r="B149" s="304"/>
      <c r="C149" s="274">
        <f t="shared" si="29"/>
        <v>0</v>
      </c>
      <c r="D149" s="276"/>
      <c r="E149" s="293"/>
      <c r="F149" s="59">
        <f t="shared" si="30"/>
        <v>0</v>
      </c>
      <c r="G149" s="59">
        <f t="shared" si="30"/>
        <v>0</v>
      </c>
      <c r="H149" s="56">
        <f t="shared" si="28"/>
        <v>0</v>
      </c>
    </row>
    <row r="150" spans="1:8" s="2" customFormat="1" ht="12.75" hidden="1" x14ac:dyDescent="0.2">
      <c r="A150" s="303"/>
      <c r="B150" s="304"/>
      <c r="C150" s="274">
        <f t="shared" si="29"/>
        <v>0</v>
      </c>
      <c r="D150" s="276"/>
      <c r="E150" s="293"/>
      <c r="F150" s="59">
        <f t="shared" si="30"/>
        <v>0</v>
      </c>
      <c r="G150" s="59">
        <f t="shared" si="30"/>
        <v>0</v>
      </c>
      <c r="H150" s="56">
        <f t="shared" si="28"/>
        <v>0</v>
      </c>
    </row>
    <row r="151" spans="1:8" s="2" customFormat="1" ht="12.75" hidden="1" x14ac:dyDescent="0.2">
      <c r="A151" s="303"/>
      <c r="B151" s="304"/>
      <c r="C151" s="274">
        <f t="shared" si="29"/>
        <v>0</v>
      </c>
      <c r="D151" s="276"/>
      <c r="E151" s="293"/>
      <c r="F151" s="59">
        <f t="shared" si="30"/>
        <v>0</v>
      </c>
      <c r="G151" s="59">
        <f t="shared" si="30"/>
        <v>0</v>
      </c>
      <c r="H151" s="56">
        <f t="shared" si="28"/>
        <v>0</v>
      </c>
    </row>
    <row r="152" spans="1:8" s="2" customFormat="1" ht="12.75" hidden="1" x14ac:dyDescent="0.2">
      <c r="A152" s="303"/>
      <c r="B152" s="304"/>
      <c r="C152" s="274">
        <f t="shared" si="29"/>
        <v>0</v>
      </c>
      <c r="D152" s="276"/>
      <c r="E152" s="293"/>
      <c r="F152" s="59">
        <f t="shared" si="30"/>
        <v>0</v>
      </c>
      <c r="G152" s="59">
        <f t="shared" si="30"/>
        <v>0</v>
      </c>
      <c r="H152" s="56">
        <f t="shared" si="28"/>
        <v>0</v>
      </c>
    </row>
    <row r="153" spans="1:8" s="2" customFormat="1" ht="12.75" hidden="1" x14ac:dyDescent="0.2">
      <c r="A153" s="303"/>
      <c r="B153" s="304"/>
      <c r="C153" s="274">
        <f t="shared" si="29"/>
        <v>0</v>
      </c>
      <c r="D153" s="276"/>
      <c r="E153" s="302"/>
      <c r="F153" s="59">
        <f t="shared" si="30"/>
        <v>0</v>
      </c>
      <c r="G153" s="59">
        <f t="shared" si="30"/>
        <v>0</v>
      </c>
      <c r="H153" s="56">
        <f t="shared" si="28"/>
        <v>0</v>
      </c>
    </row>
    <row r="154" spans="1:8" s="2" customFormat="1" ht="12.75" hidden="1" x14ac:dyDescent="0.2">
      <c r="A154" s="49" t="s">
        <v>84</v>
      </c>
      <c r="B154" s="277" t="s">
        <v>17</v>
      </c>
      <c r="C154" s="277"/>
      <c r="D154" s="277"/>
      <c r="E154" s="277"/>
      <c r="F154" s="277"/>
      <c r="G154" s="277"/>
      <c r="H154" s="43">
        <f>SUM(H155,H178,H201)</f>
        <v>0</v>
      </c>
    </row>
    <row r="155" spans="1:8" s="2" customFormat="1" ht="12.75" hidden="1" x14ac:dyDescent="0.2">
      <c r="A155" s="42">
        <v>2100</v>
      </c>
      <c r="B155" s="277" t="s">
        <v>204</v>
      </c>
      <c r="C155" s="277"/>
      <c r="D155" s="277"/>
      <c r="E155" s="277"/>
      <c r="F155" s="277"/>
      <c r="G155" s="277"/>
      <c r="H155" s="43">
        <f>SUM(H156,H167)</f>
        <v>0</v>
      </c>
    </row>
    <row r="156" spans="1:8" s="2" customFormat="1" ht="25.5" hidden="1" x14ac:dyDescent="0.2">
      <c r="A156" s="260"/>
      <c r="B156" s="263"/>
      <c r="C156" s="266"/>
      <c r="D156" s="267"/>
      <c r="E156" s="268"/>
      <c r="F156" s="51" t="s">
        <v>167</v>
      </c>
      <c r="G156" s="47" t="s">
        <v>157</v>
      </c>
      <c r="H156" s="111">
        <f>SUM(H157:H166)</f>
        <v>0</v>
      </c>
    </row>
    <row r="157" spans="1:8" s="2" customFormat="1" ht="12.75" hidden="1" x14ac:dyDescent="0.2">
      <c r="A157" s="261"/>
      <c r="B157" s="264"/>
      <c r="C157" s="255"/>
      <c r="D157" s="256"/>
      <c r="E157" s="257"/>
      <c r="F157" s="74"/>
      <c r="G157" s="74"/>
      <c r="H157" s="75"/>
    </row>
    <row r="158" spans="1:8" s="2" customFormat="1" ht="12.75" hidden="1" x14ac:dyDescent="0.2">
      <c r="A158" s="261"/>
      <c r="B158" s="264"/>
      <c r="C158" s="252"/>
      <c r="D158" s="253"/>
      <c r="E158" s="254"/>
      <c r="F158" s="76"/>
      <c r="G158" s="76"/>
      <c r="H158" s="77"/>
    </row>
    <row r="159" spans="1:8" s="2" customFormat="1" ht="12.75" hidden="1" x14ac:dyDescent="0.2">
      <c r="A159" s="261"/>
      <c r="B159" s="264"/>
      <c r="C159" s="252"/>
      <c r="D159" s="253"/>
      <c r="E159" s="254"/>
      <c r="F159" s="76"/>
      <c r="G159" s="76"/>
      <c r="H159" s="77"/>
    </row>
    <row r="160" spans="1:8" s="2" customFormat="1" ht="12.75" hidden="1" x14ac:dyDescent="0.2">
      <c r="A160" s="261"/>
      <c r="B160" s="264"/>
      <c r="C160" s="252"/>
      <c r="D160" s="253"/>
      <c r="E160" s="254"/>
      <c r="F160" s="76"/>
      <c r="G160" s="76"/>
      <c r="H160" s="77"/>
    </row>
    <row r="161" spans="1:8" s="2" customFormat="1" ht="12.75" hidden="1" x14ac:dyDescent="0.2">
      <c r="A161" s="261"/>
      <c r="B161" s="264"/>
      <c r="C161" s="252"/>
      <c r="D161" s="253"/>
      <c r="E161" s="254"/>
      <c r="F161" s="76"/>
      <c r="G161" s="76"/>
      <c r="H161" s="77"/>
    </row>
    <row r="162" spans="1:8" s="2" customFormat="1" ht="12.75" hidden="1" x14ac:dyDescent="0.2">
      <c r="A162" s="261"/>
      <c r="B162" s="264"/>
      <c r="C162" s="252"/>
      <c r="D162" s="253"/>
      <c r="E162" s="254"/>
      <c r="F162" s="76"/>
      <c r="G162" s="76"/>
      <c r="H162" s="77"/>
    </row>
    <row r="163" spans="1:8" s="2" customFormat="1" ht="12.75" hidden="1" x14ac:dyDescent="0.2">
      <c r="A163" s="261"/>
      <c r="B163" s="264"/>
      <c r="C163" s="252"/>
      <c r="D163" s="253"/>
      <c r="E163" s="254"/>
      <c r="F163" s="76"/>
      <c r="G163" s="76"/>
      <c r="H163" s="77"/>
    </row>
    <row r="164" spans="1:8" s="2" customFormat="1" ht="12.75" hidden="1" x14ac:dyDescent="0.2">
      <c r="A164" s="261"/>
      <c r="B164" s="264"/>
      <c r="C164" s="252"/>
      <c r="D164" s="253"/>
      <c r="E164" s="254"/>
      <c r="F164" s="76"/>
      <c r="G164" s="76"/>
      <c r="H164" s="77"/>
    </row>
    <row r="165" spans="1:8" s="2" customFormat="1" ht="12.75" hidden="1" x14ac:dyDescent="0.2">
      <c r="A165" s="261"/>
      <c r="B165" s="264"/>
      <c r="C165" s="252"/>
      <c r="D165" s="253"/>
      <c r="E165" s="254"/>
      <c r="F165" s="76"/>
      <c r="G165" s="76"/>
      <c r="H165" s="77"/>
    </row>
    <row r="166" spans="1:8" s="2" customFormat="1" ht="12.75" hidden="1" x14ac:dyDescent="0.2">
      <c r="A166" s="262"/>
      <c r="B166" s="265"/>
      <c r="C166" s="269"/>
      <c r="D166" s="270"/>
      <c r="E166" s="271"/>
      <c r="F166" s="78"/>
      <c r="G166" s="78"/>
      <c r="H166" s="79">
        <f>ROUNDUP(F166/168*G166,2)</f>
        <v>0</v>
      </c>
    </row>
    <row r="167" spans="1:8" s="2" customFormat="1" ht="25.5" hidden="1" x14ac:dyDescent="0.2">
      <c r="A167" s="260"/>
      <c r="B167" s="263"/>
      <c r="C167" s="266"/>
      <c r="D167" s="267"/>
      <c r="E167" s="268"/>
      <c r="F167" s="51" t="s">
        <v>167</v>
      </c>
      <c r="G167" s="47" t="s">
        <v>157</v>
      </c>
      <c r="H167" s="111">
        <f>SUM(H168:H177)</f>
        <v>0</v>
      </c>
    </row>
    <row r="168" spans="1:8" s="2" customFormat="1" ht="12.75" hidden="1" x14ac:dyDescent="0.2">
      <c r="A168" s="261"/>
      <c r="B168" s="264"/>
      <c r="C168" s="255"/>
      <c r="D168" s="256"/>
      <c r="E168" s="257"/>
      <c r="F168" s="74"/>
      <c r="G168" s="74"/>
      <c r="H168" s="75"/>
    </row>
    <row r="169" spans="1:8" s="2" customFormat="1" ht="12.75" hidden="1" x14ac:dyDescent="0.2">
      <c r="A169" s="261"/>
      <c r="B169" s="264"/>
      <c r="C169" s="252"/>
      <c r="D169" s="253"/>
      <c r="E169" s="254"/>
      <c r="F169" s="76"/>
      <c r="G169" s="76"/>
      <c r="H169" s="77"/>
    </row>
    <row r="170" spans="1:8" s="2" customFormat="1" ht="12.75" hidden="1" x14ac:dyDescent="0.2">
      <c r="A170" s="261"/>
      <c r="B170" s="264"/>
      <c r="C170" s="252"/>
      <c r="D170" s="253"/>
      <c r="E170" s="254"/>
      <c r="F170" s="76"/>
      <c r="G170" s="76"/>
      <c r="H170" s="77"/>
    </row>
    <row r="171" spans="1:8" s="2" customFormat="1" ht="12.75" hidden="1" x14ac:dyDescent="0.2">
      <c r="A171" s="261"/>
      <c r="B171" s="264"/>
      <c r="C171" s="252"/>
      <c r="D171" s="253"/>
      <c r="E171" s="254"/>
      <c r="F171" s="76"/>
      <c r="G171" s="76"/>
      <c r="H171" s="77"/>
    </row>
    <row r="172" spans="1:8" s="2" customFormat="1" ht="12.75" hidden="1" x14ac:dyDescent="0.2">
      <c r="A172" s="261"/>
      <c r="B172" s="264"/>
      <c r="C172" s="252"/>
      <c r="D172" s="253"/>
      <c r="E172" s="254"/>
      <c r="F172" s="76"/>
      <c r="G172" s="76"/>
      <c r="H172" s="77"/>
    </row>
    <row r="173" spans="1:8" s="2" customFormat="1" ht="12.75" hidden="1" x14ac:dyDescent="0.2">
      <c r="A173" s="261"/>
      <c r="B173" s="264"/>
      <c r="C173" s="252"/>
      <c r="D173" s="253"/>
      <c r="E173" s="254"/>
      <c r="F173" s="76"/>
      <c r="G173" s="76"/>
      <c r="H173" s="77"/>
    </row>
    <row r="174" spans="1:8" s="2" customFormat="1" ht="12.75" hidden="1" x14ac:dyDescent="0.2">
      <c r="A174" s="261"/>
      <c r="B174" s="264"/>
      <c r="C174" s="252"/>
      <c r="D174" s="253"/>
      <c r="E174" s="254"/>
      <c r="F174" s="76"/>
      <c r="G174" s="76"/>
      <c r="H174" s="77"/>
    </row>
    <row r="175" spans="1:8" s="2" customFormat="1" ht="12.75" hidden="1" x14ac:dyDescent="0.2">
      <c r="A175" s="261"/>
      <c r="B175" s="264"/>
      <c r="C175" s="252"/>
      <c r="D175" s="253"/>
      <c r="E175" s="254"/>
      <c r="F175" s="76"/>
      <c r="G175" s="76"/>
      <c r="H175" s="77"/>
    </row>
    <row r="176" spans="1:8" s="2" customFormat="1" ht="12.75" hidden="1" x14ac:dyDescent="0.2">
      <c r="A176" s="261"/>
      <c r="B176" s="264"/>
      <c r="C176" s="252"/>
      <c r="D176" s="253"/>
      <c r="E176" s="254"/>
      <c r="F176" s="76"/>
      <c r="G176" s="76"/>
      <c r="H176" s="77"/>
    </row>
    <row r="177" spans="1:8" s="2" customFormat="1" ht="12.75" hidden="1" x14ac:dyDescent="0.2">
      <c r="A177" s="262"/>
      <c r="B177" s="265"/>
      <c r="C177" s="269"/>
      <c r="D177" s="270"/>
      <c r="E177" s="271"/>
      <c r="F177" s="78"/>
      <c r="G177" s="78"/>
      <c r="H177" s="79">
        <f>ROUNDUP(F177/168*G177,2)</f>
        <v>0</v>
      </c>
    </row>
    <row r="178" spans="1:8" s="2" customFormat="1" ht="12.75" hidden="1" x14ac:dyDescent="0.2">
      <c r="A178" s="48" t="s">
        <v>85</v>
      </c>
      <c r="B178" s="277" t="s">
        <v>86</v>
      </c>
      <c r="C178" s="277"/>
      <c r="D178" s="277"/>
      <c r="E178" s="277"/>
      <c r="F178" s="277"/>
      <c r="G178" s="277"/>
      <c r="H178" s="43">
        <f>SUM(H179)</f>
        <v>0</v>
      </c>
    </row>
    <row r="179" spans="1:8" s="2" customFormat="1" hidden="1" x14ac:dyDescent="0.2">
      <c r="A179" s="246"/>
      <c r="B179" s="249"/>
      <c r="C179" s="266"/>
      <c r="D179" s="267"/>
      <c r="E179" s="268"/>
      <c r="F179" s="47" t="s">
        <v>167</v>
      </c>
      <c r="G179" s="47" t="s">
        <v>166</v>
      </c>
      <c r="H179" s="111">
        <f>SUM(H180:H189)</f>
        <v>0</v>
      </c>
    </row>
    <row r="180" spans="1:8" s="2" customFormat="1" ht="12.75" hidden="1" x14ac:dyDescent="0.2">
      <c r="A180" s="247"/>
      <c r="B180" s="250"/>
      <c r="C180" s="255"/>
      <c r="D180" s="256"/>
      <c r="E180" s="257"/>
      <c r="F180" s="74"/>
      <c r="G180" s="74"/>
      <c r="H180" s="75">
        <f>ROUND(F180*G180,2)</f>
        <v>0</v>
      </c>
    </row>
    <row r="181" spans="1:8" s="2" customFormat="1" ht="12.75" hidden="1" x14ac:dyDescent="0.2">
      <c r="A181" s="247"/>
      <c r="B181" s="250"/>
      <c r="C181" s="252"/>
      <c r="D181" s="253"/>
      <c r="E181" s="254"/>
      <c r="F181" s="76"/>
      <c r="G181" s="76"/>
      <c r="H181" s="77">
        <f>ROUND(F181*G181,2)</f>
        <v>0</v>
      </c>
    </row>
    <row r="182" spans="1:8" s="2" customFormat="1" ht="12.75" hidden="1" x14ac:dyDescent="0.2">
      <c r="A182" s="247"/>
      <c r="B182" s="250"/>
      <c r="C182" s="252"/>
      <c r="D182" s="253"/>
      <c r="E182" s="254"/>
      <c r="F182" s="76"/>
      <c r="G182" s="76"/>
      <c r="H182" s="77">
        <f t="shared" ref="H182:H189" si="31">ROUND(F182*G182,2)</f>
        <v>0</v>
      </c>
    </row>
    <row r="183" spans="1:8" s="2" customFormat="1" ht="12.75" hidden="1" x14ac:dyDescent="0.2">
      <c r="A183" s="247"/>
      <c r="B183" s="250"/>
      <c r="C183" s="252"/>
      <c r="D183" s="253"/>
      <c r="E183" s="254"/>
      <c r="F183" s="76"/>
      <c r="G183" s="76"/>
      <c r="H183" s="77">
        <f t="shared" si="31"/>
        <v>0</v>
      </c>
    </row>
    <row r="184" spans="1:8" s="2" customFormat="1" ht="12.75" hidden="1" x14ac:dyDescent="0.2">
      <c r="A184" s="247"/>
      <c r="B184" s="250"/>
      <c r="C184" s="252"/>
      <c r="D184" s="253"/>
      <c r="E184" s="254"/>
      <c r="F184" s="76"/>
      <c r="G184" s="76"/>
      <c r="H184" s="77">
        <f t="shared" si="31"/>
        <v>0</v>
      </c>
    </row>
    <row r="185" spans="1:8" s="2" customFormat="1" ht="12.75" hidden="1" x14ac:dyDescent="0.2">
      <c r="A185" s="247"/>
      <c r="B185" s="250"/>
      <c r="C185" s="252"/>
      <c r="D185" s="253"/>
      <c r="E185" s="254"/>
      <c r="F185" s="76"/>
      <c r="G185" s="76"/>
      <c r="H185" s="77">
        <f t="shared" si="31"/>
        <v>0</v>
      </c>
    </row>
    <row r="186" spans="1:8" s="2" customFormat="1" ht="12.75" hidden="1" x14ac:dyDescent="0.2">
      <c r="A186" s="247"/>
      <c r="B186" s="250"/>
      <c r="C186" s="252"/>
      <c r="D186" s="253"/>
      <c r="E186" s="254"/>
      <c r="F186" s="76"/>
      <c r="G186" s="76"/>
      <c r="H186" s="77">
        <f t="shared" si="31"/>
        <v>0</v>
      </c>
    </row>
    <row r="187" spans="1:8" s="2" customFormat="1" ht="12.75" hidden="1" x14ac:dyDescent="0.2">
      <c r="A187" s="247"/>
      <c r="B187" s="250"/>
      <c r="C187" s="252"/>
      <c r="D187" s="253"/>
      <c r="E187" s="254"/>
      <c r="F187" s="76"/>
      <c r="G187" s="76"/>
      <c r="H187" s="77">
        <f t="shared" si="31"/>
        <v>0</v>
      </c>
    </row>
    <row r="188" spans="1:8" s="2" customFormat="1" ht="12.75" hidden="1" x14ac:dyDescent="0.2">
      <c r="A188" s="247"/>
      <c r="B188" s="250"/>
      <c r="C188" s="252"/>
      <c r="D188" s="253"/>
      <c r="E188" s="254"/>
      <c r="F188" s="76"/>
      <c r="G188" s="76"/>
      <c r="H188" s="77">
        <f t="shared" si="31"/>
        <v>0</v>
      </c>
    </row>
    <row r="189" spans="1:8" s="2" customFormat="1" ht="12.75" hidden="1" x14ac:dyDescent="0.2">
      <c r="A189" s="248"/>
      <c r="B189" s="251"/>
      <c r="C189" s="269"/>
      <c r="D189" s="270"/>
      <c r="E189" s="271"/>
      <c r="F189" s="78"/>
      <c r="G189" s="78"/>
      <c r="H189" s="79">
        <f t="shared" si="31"/>
        <v>0</v>
      </c>
    </row>
    <row r="190" spans="1:8" s="2" customFormat="1" ht="25.5" hidden="1" x14ac:dyDescent="0.2">
      <c r="A190" s="246"/>
      <c r="B190" s="249"/>
      <c r="C190" s="266"/>
      <c r="D190" s="267"/>
      <c r="E190" s="268"/>
      <c r="F190" s="51" t="s">
        <v>167</v>
      </c>
      <c r="G190" s="47" t="s">
        <v>157</v>
      </c>
      <c r="H190" s="111">
        <f>SUM(H191:H200)</f>
        <v>0</v>
      </c>
    </row>
    <row r="191" spans="1:8" s="2" customFormat="1" ht="12.75" hidden="1" x14ac:dyDescent="0.2">
      <c r="A191" s="247"/>
      <c r="B191" s="250"/>
      <c r="C191" s="255"/>
      <c r="D191" s="256"/>
      <c r="E191" s="257"/>
      <c r="F191" s="74"/>
      <c r="G191" s="74"/>
      <c r="H191" s="75">
        <f>ROUNDUP(F191/168*G191,2)</f>
        <v>0</v>
      </c>
    </row>
    <row r="192" spans="1:8" s="2" customFormat="1" ht="12.75" hidden="1" x14ac:dyDescent="0.2">
      <c r="A192" s="247"/>
      <c r="B192" s="250"/>
      <c r="C192" s="252"/>
      <c r="D192" s="253"/>
      <c r="E192" s="254"/>
      <c r="F192" s="76"/>
      <c r="G192" s="76"/>
      <c r="H192" s="77">
        <f t="shared" ref="H192:H200" si="32">ROUNDUP(F192/168*G192,2)</f>
        <v>0</v>
      </c>
    </row>
    <row r="193" spans="1:8" s="2" customFormat="1" ht="12.75" hidden="1" x14ac:dyDescent="0.2">
      <c r="A193" s="247"/>
      <c r="B193" s="250"/>
      <c r="C193" s="252"/>
      <c r="D193" s="253"/>
      <c r="E193" s="254"/>
      <c r="F193" s="76"/>
      <c r="G193" s="76"/>
      <c r="H193" s="77">
        <f t="shared" si="32"/>
        <v>0</v>
      </c>
    </row>
    <row r="194" spans="1:8" s="2" customFormat="1" ht="12.75" hidden="1" x14ac:dyDescent="0.2">
      <c r="A194" s="247"/>
      <c r="B194" s="250"/>
      <c r="C194" s="252"/>
      <c r="D194" s="253"/>
      <c r="E194" s="254"/>
      <c r="F194" s="76"/>
      <c r="G194" s="76"/>
      <c r="H194" s="77">
        <f t="shared" si="32"/>
        <v>0</v>
      </c>
    </row>
    <row r="195" spans="1:8" s="2" customFormat="1" ht="12.75" hidden="1" x14ac:dyDescent="0.2">
      <c r="A195" s="247"/>
      <c r="B195" s="250"/>
      <c r="C195" s="252"/>
      <c r="D195" s="253"/>
      <c r="E195" s="254"/>
      <c r="F195" s="76"/>
      <c r="G195" s="76"/>
      <c r="H195" s="77">
        <f t="shared" si="32"/>
        <v>0</v>
      </c>
    </row>
    <row r="196" spans="1:8" s="2" customFormat="1" ht="12.75" hidden="1" x14ac:dyDescent="0.2">
      <c r="A196" s="247"/>
      <c r="B196" s="250"/>
      <c r="C196" s="252"/>
      <c r="D196" s="253"/>
      <c r="E196" s="254"/>
      <c r="F196" s="76"/>
      <c r="G196" s="76"/>
      <c r="H196" s="77">
        <f t="shared" si="32"/>
        <v>0</v>
      </c>
    </row>
    <row r="197" spans="1:8" s="2" customFormat="1" ht="12.75" hidden="1" x14ac:dyDescent="0.2">
      <c r="A197" s="247"/>
      <c r="B197" s="250"/>
      <c r="C197" s="252"/>
      <c r="D197" s="253"/>
      <c r="E197" s="254"/>
      <c r="F197" s="76"/>
      <c r="G197" s="76"/>
      <c r="H197" s="77">
        <f t="shared" si="32"/>
        <v>0</v>
      </c>
    </row>
    <row r="198" spans="1:8" s="2" customFormat="1" ht="12.75" hidden="1" x14ac:dyDescent="0.2">
      <c r="A198" s="247"/>
      <c r="B198" s="250"/>
      <c r="C198" s="252"/>
      <c r="D198" s="253"/>
      <c r="E198" s="254"/>
      <c r="F198" s="76"/>
      <c r="G198" s="76"/>
      <c r="H198" s="77">
        <f t="shared" si="32"/>
        <v>0</v>
      </c>
    </row>
    <row r="199" spans="1:8" s="2" customFormat="1" ht="12.75" hidden="1" x14ac:dyDescent="0.2">
      <c r="A199" s="247"/>
      <c r="B199" s="250"/>
      <c r="C199" s="252"/>
      <c r="D199" s="253"/>
      <c r="E199" s="254"/>
      <c r="F199" s="76"/>
      <c r="G199" s="76"/>
      <c r="H199" s="77">
        <f t="shared" si="32"/>
        <v>0</v>
      </c>
    </row>
    <row r="200" spans="1:8" s="2" customFormat="1" ht="12.75" hidden="1" x14ac:dyDescent="0.2">
      <c r="A200" s="248"/>
      <c r="B200" s="251"/>
      <c r="C200" s="269"/>
      <c r="D200" s="270"/>
      <c r="E200" s="271"/>
      <c r="F200" s="78"/>
      <c r="G200" s="78"/>
      <c r="H200" s="79">
        <f t="shared" si="32"/>
        <v>0</v>
      </c>
    </row>
    <row r="201" spans="1:8" s="2" customFormat="1" ht="12.75" hidden="1" customHeight="1" x14ac:dyDescent="0.2">
      <c r="A201" s="48" t="s">
        <v>93</v>
      </c>
      <c r="B201" s="277" t="s">
        <v>94</v>
      </c>
      <c r="C201" s="277"/>
      <c r="D201" s="277"/>
      <c r="E201" s="277"/>
      <c r="F201" s="277"/>
      <c r="G201" s="277"/>
      <c r="H201" s="43">
        <f>SUM(H202,H213)</f>
        <v>0</v>
      </c>
    </row>
    <row r="202" spans="1:8" s="2" customFormat="1" hidden="1" x14ac:dyDescent="0.2">
      <c r="A202" s="246"/>
      <c r="B202" s="249"/>
      <c r="C202" s="266"/>
      <c r="D202" s="267"/>
      <c r="E202" s="268"/>
      <c r="F202" s="47" t="s">
        <v>167</v>
      </c>
      <c r="G202" s="47" t="s">
        <v>166</v>
      </c>
      <c r="H202" s="111">
        <f>SUM(H203:H212)</f>
        <v>0</v>
      </c>
    </row>
    <row r="203" spans="1:8" s="2" customFormat="1" ht="12.75" hidden="1" x14ac:dyDescent="0.2">
      <c r="A203" s="247"/>
      <c r="B203" s="250"/>
      <c r="C203" s="255"/>
      <c r="D203" s="256"/>
      <c r="E203" s="257"/>
      <c r="F203" s="74"/>
      <c r="G203" s="74"/>
      <c r="H203" s="75">
        <f>ROUND(F203*G203,2)</f>
        <v>0</v>
      </c>
    </row>
    <row r="204" spans="1:8" s="2" customFormat="1" ht="12.75" hidden="1" customHeight="1" x14ac:dyDescent="0.2">
      <c r="A204" s="247"/>
      <c r="B204" s="250"/>
      <c r="C204" s="252"/>
      <c r="D204" s="253"/>
      <c r="E204" s="254"/>
      <c r="F204" s="76"/>
      <c r="G204" s="76"/>
      <c r="H204" s="77">
        <f>ROUND(F204*G204,2)</f>
        <v>0</v>
      </c>
    </row>
    <row r="205" spans="1:8" s="2" customFormat="1" ht="12.75" hidden="1" x14ac:dyDescent="0.2">
      <c r="A205" s="247"/>
      <c r="B205" s="250"/>
      <c r="C205" s="252"/>
      <c r="D205" s="253"/>
      <c r="E205" s="254"/>
      <c r="F205" s="76"/>
      <c r="G205" s="76"/>
      <c r="H205" s="77">
        <f t="shared" ref="H205:H212" si="33">ROUND(F205*G205,2)</f>
        <v>0</v>
      </c>
    </row>
    <row r="206" spans="1:8" s="2" customFormat="1" ht="12.75" hidden="1" x14ac:dyDescent="0.2">
      <c r="A206" s="247"/>
      <c r="B206" s="250"/>
      <c r="C206" s="252"/>
      <c r="D206" s="253"/>
      <c r="E206" s="254"/>
      <c r="F206" s="76"/>
      <c r="G206" s="76"/>
      <c r="H206" s="77">
        <f t="shared" si="33"/>
        <v>0</v>
      </c>
    </row>
    <row r="207" spans="1:8" s="2" customFormat="1" ht="12.75" hidden="1" x14ac:dyDescent="0.2">
      <c r="A207" s="247"/>
      <c r="B207" s="250"/>
      <c r="C207" s="252"/>
      <c r="D207" s="253"/>
      <c r="E207" s="254"/>
      <c r="F207" s="76"/>
      <c r="G207" s="76"/>
      <c r="H207" s="77">
        <f t="shared" si="33"/>
        <v>0</v>
      </c>
    </row>
    <row r="208" spans="1:8" s="2" customFormat="1" ht="12.75" hidden="1" x14ac:dyDescent="0.2">
      <c r="A208" s="247"/>
      <c r="B208" s="250"/>
      <c r="C208" s="252"/>
      <c r="D208" s="253"/>
      <c r="E208" s="254"/>
      <c r="F208" s="76"/>
      <c r="G208" s="76"/>
      <c r="H208" s="77">
        <f t="shared" si="33"/>
        <v>0</v>
      </c>
    </row>
    <row r="209" spans="1:8" s="2" customFormat="1" ht="12.75" hidden="1" x14ac:dyDescent="0.2">
      <c r="A209" s="247"/>
      <c r="B209" s="250"/>
      <c r="C209" s="252"/>
      <c r="D209" s="253"/>
      <c r="E209" s="254"/>
      <c r="F209" s="76"/>
      <c r="G209" s="76"/>
      <c r="H209" s="77">
        <f t="shared" si="33"/>
        <v>0</v>
      </c>
    </row>
    <row r="210" spans="1:8" s="2" customFormat="1" ht="12.75" hidden="1" x14ac:dyDescent="0.2">
      <c r="A210" s="247"/>
      <c r="B210" s="250"/>
      <c r="C210" s="252"/>
      <c r="D210" s="253"/>
      <c r="E210" s="254"/>
      <c r="F210" s="76"/>
      <c r="G210" s="76"/>
      <c r="H210" s="77">
        <f t="shared" si="33"/>
        <v>0</v>
      </c>
    </row>
    <row r="211" spans="1:8" s="2" customFormat="1" ht="12.75" hidden="1" x14ac:dyDescent="0.2">
      <c r="A211" s="247"/>
      <c r="B211" s="250"/>
      <c r="C211" s="252"/>
      <c r="D211" s="253"/>
      <c r="E211" s="254"/>
      <c r="F211" s="76"/>
      <c r="G211" s="76"/>
      <c r="H211" s="77">
        <f t="shared" si="33"/>
        <v>0</v>
      </c>
    </row>
    <row r="212" spans="1:8" s="2" customFormat="1" ht="12.75" hidden="1" x14ac:dyDescent="0.2">
      <c r="A212" s="248"/>
      <c r="B212" s="251"/>
      <c r="C212" s="269"/>
      <c r="D212" s="270"/>
      <c r="E212" s="271"/>
      <c r="F212" s="78"/>
      <c r="G212" s="78"/>
      <c r="H212" s="79">
        <f t="shared" si="33"/>
        <v>0</v>
      </c>
    </row>
    <row r="213" spans="1:8" s="2" customFormat="1" ht="25.5" hidden="1" x14ac:dyDescent="0.2">
      <c r="A213" s="246"/>
      <c r="B213" s="249"/>
      <c r="C213" s="266"/>
      <c r="D213" s="267"/>
      <c r="E213" s="268"/>
      <c r="F213" s="51" t="s">
        <v>167</v>
      </c>
      <c r="G213" s="47" t="s">
        <v>157</v>
      </c>
      <c r="H213" s="111">
        <f>SUM(H214:H223)</f>
        <v>0</v>
      </c>
    </row>
    <row r="214" spans="1:8" s="2" customFormat="1" ht="12.75" hidden="1" customHeight="1" x14ac:dyDescent="0.2">
      <c r="A214" s="247"/>
      <c r="B214" s="250"/>
      <c r="C214" s="255"/>
      <c r="D214" s="256"/>
      <c r="E214" s="257"/>
      <c r="F214" s="74"/>
      <c r="G214" s="74"/>
      <c r="H214" s="75">
        <f>ROUNDUP(F214/168*G214,2)</f>
        <v>0</v>
      </c>
    </row>
    <row r="215" spans="1:8" s="2" customFormat="1" ht="12.75" hidden="1" x14ac:dyDescent="0.2">
      <c r="A215" s="247"/>
      <c r="B215" s="250"/>
      <c r="C215" s="252"/>
      <c r="D215" s="253"/>
      <c r="E215" s="254"/>
      <c r="F215" s="76"/>
      <c r="G215" s="76"/>
      <c r="H215" s="77">
        <f t="shared" ref="H215:H223" si="34">ROUNDUP(F215/168*G215,2)</f>
        <v>0</v>
      </c>
    </row>
    <row r="216" spans="1:8" s="2" customFormat="1" ht="12.75" hidden="1" x14ac:dyDescent="0.2">
      <c r="A216" s="247"/>
      <c r="B216" s="250"/>
      <c r="C216" s="252"/>
      <c r="D216" s="253"/>
      <c r="E216" s="254"/>
      <c r="F216" s="76"/>
      <c r="G216" s="76"/>
      <c r="H216" s="77">
        <f t="shared" si="34"/>
        <v>0</v>
      </c>
    </row>
    <row r="217" spans="1:8" s="2" customFormat="1" ht="12.75" hidden="1" x14ac:dyDescent="0.2">
      <c r="A217" s="247"/>
      <c r="B217" s="250"/>
      <c r="C217" s="252"/>
      <c r="D217" s="253"/>
      <c r="E217" s="254"/>
      <c r="F217" s="76"/>
      <c r="G217" s="76"/>
      <c r="H217" s="77">
        <f t="shared" si="34"/>
        <v>0</v>
      </c>
    </row>
    <row r="218" spans="1:8" s="2" customFormat="1" ht="12.75" hidden="1" x14ac:dyDescent="0.2">
      <c r="A218" s="247"/>
      <c r="B218" s="250"/>
      <c r="C218" s="252"/>
      <c r="D218" s="253"/>
      <c r="E218" s="254"/>
      <c r="F218" s="76"/>
      <c r="G218" s="76"/>
      <c r="H218" s="77">
        <f t="shared" si="34"/>
        <v>0</v>
      </c>
    </row>
    <row r="219" spans="1:8" s="2" customFormat="1" ht="12.75" hidden="1" x14ac:dyDescent="0.2">
      <c r="A219" s="247"/>
      <c r="B219" s="250"/>
      <c r="C219" s="252"/>
      <c r="D219" s="253"/>
      <c r="E219" s="254"/>
      <c r="F219" s="76"/>
      <c r="G219" s="76"/>
      <c r="H219" s="77">
        <f t="shared" si="34"/>
        <v>0</v>
      </c>
    </row>
    <row r="220" spans="1:8" s="2" customFormat="1" ht="12.75" hidden="1" x14ac:dyDescent="0.2">
      <c r="A220" s="247"/>
      <c r="B220" s="250"/>
      <c r="C220" s="252"/>
      <c r="D220" s="253"/>
      <c r="E220" s="254"/>
      <c r="F220" s="76"/>
      <c r="G220" s="76"/>
      <c r="H220" s="77">
        <f t="shared" si="34"/>
        <v>0</v>
      </c>
    </row>
    <row r="221" spans="1:8" s="2" customFormat="1" ht="12.75" hidden="1" x14ac:dyDescent="0.2">
      <c r="A221" s="247"/>
      <c r="B221" s="250"/>
      <c r="C221" s="252"/>
      <c r="D221" s="253"/>
      <c r="E221" s="254"/>
      <c r="F221" s="76"/>
      <c r="G221" s="76"/>
      <c r="H221" s="77">
        <f t="shared" si="34"/>
        <v>0</v>
      </c>
    </row>
    <row r="222" spans="1:8" s="2" customFormat="1" ht="12.75" hidden="1" x14ac:dyDescent="0.2">
      <c r="A222" s="247"/>
      <c r="B222" s="250"/>
      <c r="C222" s="252"/>
      <c r="D222" s="253"/>
      <c r="E222" s="254"/>
      <c r="F222" s="76"/>
      <c r="G222" s="76"/>
      <c r="H222" s="77">
        <f t="shared" si="34"/>
        <v>0</v>
      </c>
    </row>
    <row r="223" spans="1:8" s="2" customFormat="1" ht="12.75" hidden="1" x14ac:dyDescent="0.2">
      <c r="A223" s="248"/>
      <c r="B223" s="251"/>
      <c r="C223" s="269"/>
      <c r="D223" s="270"/>
      <c r="E223" s="271"/>
      <c r="F223" s="78"/>
      <c r="G223" s="78"/>
      <c r="H223" s="79">
        <f t="shared" si="34"/>
        <v>0</v>
      </c>
    </row>
    <row r="224" spans="1:8" s="2" customFormat="1" ht="12.75" hidden="1" x14ac:dyDescent="0.2">
      <c r="A224" s="49" t="s">
        <v>109</v>
      </c>
      <c r="B224" s="277" t="s">
        <v>25</v>
      </c>
      <c r="C224" s="277"/>
      <c r="D224" s="277"/>
      <c r="E224" s="277"/>
      <c r="F224" s="277"/>
      <c r="G224" s="277"/>
      <c r="H224" s="43">
        <f>SUM(H225,H237)</f>
        <v>0</v>
      </c>
    </row>
    <row r="225" spans="1:8" s="2" customFormat="1" ht="12.75" hidden="1" customHeight="1" x14ac:dyDescent="0.2">
      <c r="A225" s="48">
        <v>5120</v>
      </c>
      <c r="B225" s="277" t="s">
        <v>168</v>
      </c>
      <c r="C225" s="277"/>
      <c r="D225" s="277"/>
      <c r="E225" s="277"/>
      <c r="F225" s="277"/>
      <c r="G225" s="277"/>
      <c r="H225" s="43">
        <f>SUM(H226)</f>
        <v>0</v>
      </c>
    </row>
    <row r="226" spans="1:8" s="2" customFormat="1" ht="25.5" hidden="1" x14ac:dyDescent="0.2">
      <c r="A226" s="331">
        <v>5121</v>
      </c>
      <c r="B226" s="279" t="s">
        <v>169</v>
      </c>
      <c r="C226" s="190" t="s">
        <v>171</v>
      </c>
      <c r="D226" s="47" t="s">
        <v>170</v>
      </c>
      <c r="E226" s="190" t="s">
        <v>166</v>
      </c>
      <c r="F226" s="190" t="s">
        <v>167</v>
      </c>
      <c r="G226" s="47" t="s">
        <v>157</v>
      </c>
      <c r="H226" s="111">
        <f>SUM(H227:H236)</f>
        <v>0</v>
      </c>
    </row>
    <row r="227" spans="1:8" s="2" customFormat="1" ht="12.75" hidden="1" x14ac:dyDescent="0.2">
      <c r="A227" s="332"/>
      <c r="B227" s="280"/>
      <c r="C227" s="67"/>
      <c r="D227" s="282">
        <v>20</v>
      </c>
      <c r="E227" s="67"/>
      <c r="F227" s="67"/>
      <c r="G227" s="282"/>
      <c r="H227" s="54">
        <f>ROUNDUP(F227*$D$227%/12/168*E227*$G$227,2)</f>
        <v>0</v>
      </c>
    </row>
    <row r="228" spans="1:8" s="2" customFormat="1" ht="12.75" hidden="1" x14ac:dyDescent="0.2">
      <c r="A228" s="332"/>
      <c r="B228" s="280"/>
      <c r="C228" s="68"/>
      <c r="D228" s="283"/>
      <c r="E228" s="68"/>
      <c r="F228" s="68"/>
      <c r="G228" s="283"/>
      <c r="H228" s="56">
        <f t="shared" ref="H228:H236" si="35">ROUNDUP(F228*$D$227%/12/168*E228*$G$227,2)</f>
        <v>0</v>
      </c>
    </row>
    <row r="229" spans="1:8" s="2" customFormat="1" ht="12.75" hidden="1" x14ac:dyDescent="0.2">
      <c r="A229" s="332"/>
      <c r="B229" s="280"/>
      <c r="C229" s="68"/>
      <c r="D229" s="283"/>
      <c r="E229" s="68"/>
      <c r="F229" s="68"/>
      <c r="G229" s="283"/>
      <c r="H229" s="56">
        <f t="shared" si="35"/>
        <v>0</v>
      </c>
    </row>
    <row r="230" spans="1:8" s="2" customFormat="1" ht="12.75" hidden="1" x14ac:dyDescent="0.2">
      <c r="A230" s="332"/>
      <c r="B230" s="280"/>
      <c r="C230" s="68"/>
      <c r="D230" s="283"/>
      <c r="E230" s="68"/>
      <c r="F230" s="68"/>
      <c r="G230" s="283"/>
      <c r="H230" s="56">
        <f t="shared" si="35"/>
        <v>0</v>
      </c>
    </row>
    <row r="231" spans="1:8" s="2" customFormat="1" ht="12.75" hidden="1" x14ac:dyDescent="0.2">
      <c r="A231" s="332"/>
      <c r="B231" s="280"/>
      <c r="C231" s="68"/>
      <c r="D231" s="283"/>
      <c r="E231" s="68"/>
      <c r="F231" s="68"/>
      <c r="G231" s="283"/>
      <c r="H231" s="56">
        <f t="shared" si="35"/>
        <v>0</v>
      </c>
    </row>
    <row r="232" spans="1:8" s="2" customFormat="1" ht="12.75" hidden="1" x14ac:dyDescent="0.2">
      <c r="A232" s="332"/>
      <c r="B232" s="280"/>
      <c r="C232" s="68"/>
      <c r="D232" s="283"/>
      <c r="E232" s="68"/>
      <c r="F232" s="68"/>
      <c r="G232" s="283"/>
      <c r="H232" s="56">
        <f t="shared" si="35"/>
        <v>0</v>
      </c>
    </row>
    <row r="233" spans="1:8" s="2" customFormat="1" ht="12.75" hidden="1" x14ac:dyDescent="0.2">
      <c r="A233" s="332"/>
      <c r="B233" s="280"/>
      <c r="C233" s="68"/>
      <c r="D233" s="283"/>
      <c r="E233" s="68"/>
      <c r="F233" s="68"/>
      <c r="G233" s="283"/>
      <c r="H233" s="56">
        <f t="shared" si="35"/>
        <v>0</v>
      </c>
    </row>
    <row r="234" spans="1:8" s="2" customFormat="1" ht="12.75" hidden="1" x14ac:dyDescent="0.2">
      <c r="A234" s="332"/>
      <c r="B234" s="280"/>
      <c r="C234" s="68"/>
      <c r="D234" s="283"/>
      <c r="E234" s="68"/>
      <c r="F234" s="68"/>
      <c r="G234" s="283"/>
      <c r="H234" s="56">
        <f t="shared" si="35"/>
        <v>0</v>
      </c>
    </row>
    <row r="235" spans="1:8" s="2" customFormat="1" ht="12.75" hidden="1" x14ac:dyDescent="0.2">
      <c r="A235" s="332"/>
      <c r="B235" s="280"/>
      <c r="C235" s="68"/>
      <c r="D235" s="283"/>
      <c r="E235" s="68"/>
      <c r="F235" s="68"/>
      <c r="G235" s="283"/>
      <c r="H235" s="56">
        <f t="shared" si="35"/>
        <v>0</v>
      </c>
    </row>
    <row r="236" spans="1:8" s="2" customFormat="1" ht="12.75" hidden="1" x14ac:dyDescent="0.2">
      <c r="A236" s="333"/>
      <c r="B236" s="281"/>
      <c r="C236" s="70"/>
      <c r="D236" s="284"/>
      <c r="E236" s="70"/>
      <c r="F236" s="70"/>
      <c r="G236" s="284"/>
      <c r="H236" s="58">
        <f t="shared" si="35"/>
        <v>0</v>
      </c>
    </row>
    <row r="237" spans="1:8" s="2" customFormat="1" ht="12.75" hidden="1" x14ac:dyDescent="0.2">
      <c r="A237" s="48" t="s">
        <v>110</v>
      </c>
      <c r="B237" s="277" t="s">
        <v>111</v>
      </c>
      <c r="C237" s="277"/>
      <c r="D237" s="277"/>
      <c r="E237" s="277"/>
      <c r="F237" s="277"/>
      <c r="G237" s="277"/>
      <c r="H237" s="43">
        <f>SUM(H238,H249)</f>
        <v>0</v>
      </c>
    </row>
    <row r="238" spans="1:8" s="2" customFormat="1" ht="25.5" hidden="1" x14ac:dyDescent="0.2">
      <c r="A238" s="331" t="s">
        <v>117</v>
      </c>
      <c r="B238" s="279" t="s">
        <v>33</v>
      </c>
      <c r="C238" s="190" t="s">
        <v>171</v>
      </c>
      <c r="D238" s="47" t="s">
        <v>170</v>
      </c>
      <c r="E238" s="190" t="s">
        <v>166</v>
      </c>
      <c r="F238" s="190" t="s">
        <v>167</v>
      </c>
      <c r="G238" s="47" t="s">
        <v>157</v>
      </c>
      <c r="H238" s="111">
        <f>SUM(H239:H248)</f>
        <v>0</v>
      </c>
    </row>
    <row r="239" spans="1:8" s="2" customFormat="1" ht="12.75" hidden="1" x14ac:dyDescent="0.2">
      <c r="A239" s="332"/>
      <c r="B239" s="280"/>
      <c r="C239" s="67"/>
      <c r="D239" s="282">
        <v>20</v>
      </c>
      <c r="E239" s="67"/>
      <c r="F239" s="67"/>
      <c r="G239" s="282"/>
      <c r="H239" s="54">
        <f>ROUNDUP(F239*$D$239%/12/168*E239*$G$239,2)</f>
        <v>0</v>
      </c>
    </row>
    <row r="240" spans="1:8" s="2" customFormat="1" ht="12.75" hidden="1" x14ac:dyDescent="0.2">
      <c r="A240" s="332"/>
      <c r="B240" s="280"/>
      <c r="C240" s="68"/>
      <c r="D240" s="283"/>
      <c r="E240" s="68"/>
      <c r="F240" s="68"/>
      <c r="G240" s="283"/>
      <c r="H240" s="56">
        <f t="shared" ref="H240:H248" si="36">ROUNDUP(F240*$D$239%/12/168*E240*$G$239,2)</f>
        <v>0</v>
      </c>
    </row>
    <row r="241" spans="1:8" s="2" customFormat="1" ht="12.75" hidden="1" x14ac:dyDescent="0.2">
      <c r="A241" s="332"/>
      <c r="B241" s="280"/>
      <c r="C241" s="68"/>
      <c r="D241" s="283"/>
      <c r="E241" s="68"/>
      <c r="F241" s="68"/>
      <c r="G241" s="283"/>
      <c r="H241" s="56">
        <f t="shared" si="36"/>
        <v>0</v>
      </c>
    </row>
    <row r="242" spans="1:8" s="2" customFormat="1" ht="12.75" hidden="1" x14ac:dyDescent="0.2">
      <c r="A242" s="332"/>
      <c r="B242" s="280"/>
      <c r="C242" s="68"/>
      <c r="D242" s="283"/>
      <c r="E242" s="68"/>
      <c r="F242" s="68"/>
      <c r="G242" s="283"/>
      <c r="H242" s="56">
        <f t="shared" si="36"/>
        <v>0</v>
      </c>
    </row>
    <row r="243" spans="1:8" s="2" customFormat="1" ht="12.75" hidden="1" x14ac:dyDescent="0.2">
      <c r="A243" s="332"/>
      <c r="B243" s="280"/>
      <c r="C243" s="68"/>
      <c r="D243" s="283"/>
      <c r="E243" s="68"/>
      <c r="F243" s="68"/>
      <c r="G243" s="283"/>
      <c r="H243" s="56">
        <f t="shared" si="36"/>
        <v>0</v>
      </c>
    </row>
    <row r="244" spans="1:8" s="2" customFormat="1" ht="12.75" hidden="1" x14ac:dyDescent="0.2">
      <c r="A244" s="332"/>
      <c r="B244" s="280"/>
      <c r="C244" s="68"/>
      <c r="D244" s="283"/>
      <c r="E244" s="68"/>
      <c r="F244" s="68"/>
      <c r="G244" s="283"/>
      <c r="H244" s="56">
        <f t="shared" si="36"/>
        <v>0</v>
      </c>
    </row>
    <row r="245" spans="1:8" s="2" customFormat="1" ht="12.75" hidden="1" x14ac:dyDescent="0.2">
      <c r="A245" s="332"/>
      <c r="B245" s="280"/>
      <c r="C245" s="68"/>
      <c r="D245" s="283"/>
      <c r="E245" s="68"/>
      <c r="F245" s="68"/>
      <c r="G245" s="283"/>
      <c r="H245" s="56">
        <f t="shared" si="36"/>
        <v>0</v>
      </c>
    </row>
    <row r="246" spans="1:8" s="2" customFormat="1" ht="12.75" hidden="1" x14ac:dyDescent="0.2">
      <c r="A246" s="332"/>
      <c r="B246" s="280"/>
      <c r="C246" s="68"/>
      <c r="D246" s="283"/>
      <c r="E246" s="68"/>
      <c r="F246" s="68"/>
      <c r="G246" s="283"/>
      <c r="H246" s="56">
        <f t="shared" si="36"/>
        <v>0</v>
      </c>
    </row>
    <row r="247" spans="1:8" s="2" customFormat="1" ht="12.75" hidden="1" x14ac:dyDescent="0.2">
      <c r="A247" s="332"/>
      <c r="B247" s="280"/>
      <c r="C247" s="68"/>
      <c r="D247" s="283"/>
      <c r="E247" s="68"/>
      <c r="F247" s="68"/>
      <c r="G247" s="283"/>
      <c r="H247" s="56">
        <f t="shared" si="36"/>
        <v>0</v>
      </c>
    </row>
    <row r="248" spans="1:8" s="2" customFormat="1" ht="12.75" hidden="1" x14ac:dyDescent="0.2">
      <c r="A248" s="333"/>
      <c r="B248" s="281"/>
      <c r="C248" s="70"/>
      <c r="D248" s="284"/>
      <c r="E248" s="70"/>
      <c r="F248" s="70"/>
      <c r="G248" s="284"/>
      <c r="H248" s="58">
        <f t="shared" si="36"/>
        <v>0</v>
      </c>
    </row>
    <row r="249" spans="1:8" s="2" customFormat="1" ht="25.5" hidden="1" x14ac:dyDescent="0.2">
      <c r="A249" s="331" t="s">
        <v>118</v>
      </c>
      <c r="B249" s="279" t="s">
        <v>31</v>
      </c>
      <c r="C249" s="190" t="s">
        <v>171</v>
      </c>
      <c r="D249" s="47" t="s">
        <v>170</v>
      </c>
      <c r="E249" s="190" t="s">
        <v>166</v>
      </c>
      <c r="F249" s="190" t="s">
        <v>167</v>
      </c>
      <c r="G249" s="47" t="s">
        <v>157</v>
      </c>
      <c r="H249" s="111">
        <f>SUM(H250:H259)</f>
        <v>0</v>
      </c>
    </row>
    <row r="250" spans="1:8" s="2" customFormat="1" ht="12.75" hidden="1" x14ac:dyDescent="0.2">
      <c r="A250" s="332"/>
      <c r="B250" s="280"/>
      <c r="C250" s="67"/>
      <c r="D250" s="282">
        <v>20</v>
      </c>
      <c r="E250" s="67"/>
      <c r="F250" s="67"/>
      <c r="G250" s="260"/>
      <c r="H250" s="54">
        <f>ROUNDUP(F250*$D$250%/12/168*E250*$G$250,2)</f>
        <v>0</v>
      </c>
    </row>
    <row r="251" spans="1:8" s="2" customFormat="1" ht="12.75" hidden="1" x14ac:dyDescent="0.2">
      <c r="A251" s="332"/>
      <c r="B251" s="280"/>
      <c r="C251" s="68"/>
      <c r="D251" s="283"/>
      <c r="E251" s="68"/>
      <c r="F251" s="68"/>
      <c r="G251" s="261"/>
      <c r="H251" s="56">
        <f t="shared" ref="H251:H259" si="37">ROUNDUP(F251*$D$250%/12/168*E251*$G$250,2)</f>
        <v>0</v>
      </c>
    </row>
    <row r="252" spans="1:8" s="2" customFormat="1" ht="12.75" hidden="1" x14ac:dyDescent="0.2">
      <c r="A252" s="332"/>
      <c r="B252" s="280"/>
      <c r="C252" s="68"/>
      <c r="D252" s="283"/>
      <c r="E252" s="68"/>
      <c r="F252" s="68"/>
      <c r="G252" s="261"/>
      <c r="H252" s="56">
        <f t="shared" si="37"/>
        <v>0</v>
      </c>
    </row>
    <row r="253" spans="1:8" s="2" customFormat="1" ht="12.75" hidden="1" x14ac:dyDescent="0.2">
      <c r="A253" s="332"/>
      <c r="B253" s="280"/>
      <c r="C253" s="68"/>
      <c r="D253" s="283"/>
      <c r="E253" s="68"/>
      <c r="F253" s="68"/>
      <c r="G253" s="261"/>
      <c r="H253" s="56">
        <f t="shared" si="37"/>
        <v>0</v>
      </c>
    </row>
    <row r="254" spans="1:8" s="2" customFormat="1" ht="12.75" hidden="1" x14ac:dyDescent="0.2">
      <c r="A254" s="332"/>
      <c r="B254" s="280"/>
      <c r="C254" s="68"/>
      <c r="D254" s="283"/>
      <c r="E254" s="68"/>
      <c r="F254" s="68"/>
      <c r="G254" s="261"/>
      <c r="H254" s="56">
        <f t="shared" si="37"/>
        <v>0</v>
      </c>
    </row>
    <row r="255" spans="1:8" s="2" customFormat="1" ht="12.75" hidden="1" x14ac:dyDescent="0.2">
      <c r="A255" s="332"/>
      <c r="B255" s="280"/>
      <c r="C255" s="68"/>
      <c r="D255" s="283"/>
      <c r="E255" s="68"/>
      <c r="F255" s="68"/>
      <c r="G255" s="261"/>
      <c r="H255" s="56">
        <f t="shared" si="37"/>
        <v>0</v>
      </c>
    </row>
    <row r="256" spans="1:8" s="2" customFormat="1" ht="12.75" hidden="1" x14ac:dyDescent="0.2">
      <c r="A256" s="332"/>
      <c r="B256" s="280"/>
      <c r="C256" s="68"/>
      <c r="D256" s="283"/>
      <c r="E256" s="68"/>
      <c r="F256" s="68"/>
      <c r="G256" s="261"/>
      <c r="H256" s="56">
        <f t="shared" si="37"/>
        <v>0</v>
      </c>
    </row>
    <row r="257" spans="1:8" s="2" customFormat="1" ht="12.75" hidden="1" x14ac:dyDescent="0.2">
      <c r="A257" s="332"/>
      <c r="B257" s="280"/>
      <c r="C257" s="68"/>
      <c r="D257" s="283"/>
      <c r="E257" s="68"/>
      <c r="F257" s="68"/>
      <c r="G257" s="261"/>
      <c r="H257" s="56">
        <f t="shared" si="37"/>
        <v>0</v>
      </c>
    </row>
    <row r="258" spans="1:8" s="2" customFormat="1" ht="12.75" hidden="1" x14ac:dyDescent="0.2">
      <c r="A258" s="332"/>
      <c r="B258" s="280"/>
      <c r="C258" s="68"/>
      <c r="D258" s="283"/>
      <c r="E258" s="68"/>
      <c r="F258" s="68"/>
      <c r="G258" s="261"/>
      <c r="H258" s="56">
        <f t="shared" si="37"/>
        <v>0</v>
      </c>
    </row>
    <row r="259" spans="1:8" s="2" customFormat="1" ht="12.75" hidden="1" x14ac:dyDescent="0.2">
      <c r="A259" s="332"/>
      <c r="B259" s="280"/>
      <c r="C259" s="68"/>
      <c r="D259" s="284"/>
      <c r="E259" s="68"/>
      <c r="F259" s="68"/>
      <c r="G259" s="262"/>
      <c r="H259" s="56">
        <f t="shared" si="37"/>
        <v>0</v>
      </c>
    </row>
    <row r="260" spans="1:8" s="2" customFormat="1" ht="12.75" x14ac:dyDescent="0.2">
      <c r="A260" s="289" t="s">
        <v>120</v>
      </c>
      <c r="B260" s="290"/>
      <c r="C260" s="290"/>
      <c r="D260" s="290"/>
      <c r="E260" s="290"/>
      <c r="F260" s="290"/>
      <c r="G260" s="291"/>
      <c r="H260" s="45">
        <f>SUM(H224,H154,H12)</f>
        <v>54.87</v>
      </c>
    </row>
    <row r="261" spans="1:8" s="2" customFormat="1" ht="6" customHeight="1" x14ac:dyDescent="0.2">
      <c r="A261" s="321"/>
      <c r="B261" s="321"/>
      <c r="C261" s="321"/>
      <c r="D261" s="321"/>
      <c r="E261" s="321"/>
      <c r="F261" s="321"/>
      <c r="G261" s="321"/>
      <c r="H261" s="321"/>
    </row>
    <row r="262" spans="1:8" s="2" customFormat="1" ht="12.75" x14ac:dyDescent="0.2">
      <c r="A262" s="322" t="s">
        <v>18</v>
      </c>
      <c r="B262" s="323"/>
      <c r="C262" s="323"/>
      <c r="D262" s="323"/>
      <c r="E262" s="323"/>
      <c r="F262" s="323"/>
      <c r="G262" s="323"/>
      <c r="H262" s="324"/>
    </row>
    <row r="263" spans="1:8" s="2" customFormat="1" ht="12.75" x14ac:dyDescent="0.2">
      <c r="A263" s="42" t="s">
        <v>36</v>
      </c>
      <c r="B263" s="277" t="s">
        <v>14</v>
      </c>
      <c r="C263" s="277"/>
      <c r="D263" s="277"/>
      <c r="E263" s="277"/>
      <c r="F263" s="277"/>
      <c r="G263" s="277"/>
      <c r="H263" s="43">
        <f>SUM(H264,H361)</f>
        <v>1.69</v>
      </c>
    </row>
    <row r="264" spans="1:8" s="2" customFormat="1" ht="12.75" x14ac:dyDescent="0.2">
      <c r="A264" s="49" t="s">
        <v>37</v>
      </c>
      <c r="B264" s="277" t="s">
        <v>38</v>
      </c>
      <c r="C264" s="277"/>
      <c r="D264" s="277"/>
      <c r="E264" s="277"/>
      <c r="F264" s="277"/>
      <c r="G264" s="277"/>
      <c r="H264" s="43">
        <f>SUM(H265,H276,H287,H298,H340,H319,)</f>
        <v>1.3</v>
      </c>
    </row>
    <row r="265" spans="1:8" s="2" customFormat="1" ht="25.5" hidden="1" x14ac:dyDescent="0.2">
      <c r="A265" s="246" t="s">
        <v>42</v>
      </c>
      <c r="B265" s="249" t="s">
        <v>43</v>
      </c>
      <c r="C265" s="287" t="s">
        <v>156</v>
      </c>
      <c r="D265" s="288"/>
      <c r="E265" s="47" t="s">
        <v>164</v>
      </c>
      <c r="F265" s="190" t="s">
        <v>39</v>
      </c>
      <c r="G265" s="47" t="s">
        <v>157</v>
      </c>
      <c r="H265" s="111">
        <f>SUM(H266:H275)</f>
        <v>0</v>
      </c>
    </row>
    <row r="266" spans="1:8" s="2" customFormat="1" ht="12.75" hidden="1" x14ac:dyDescent="0.2">
      <c r="A266" s="247"/>
      <c r="B266" s="250"/>
      <c r="C266" s="294"/>
      <c r="D266" s="295"/>
      <c r="E266" s="187"/>
      <c r="F266" s="62"/>
      <c r="G266" s="61"/>
      <c r="H266" s="54">
        <f>ROUNDUP((F266/168*G266),2)</f>
        <v>0</v>
      </c>
    </row>
    <row r="267" spans="1:8" s="2" customFormat="1" ht="12.75" hidden="1" x14ac:dyDescent="0.2">
      <c r="A267" s="247"/>
      <c r="B267" s="250"/>
      <c r="C267" s="274"/>
      <c r="D267" s="276"/>
      <c r="E267" s="188"/>
      <c r="F267" s="64"/>
      <c r="G267" s="63"/>
      <c r="H267" s="56">
        <f t="shared" ref="H267:H286" si="38">ROUNDUP((F267/168*G267),2)</f>
        <v>0</v>
      </c>
    </row>
    <row r="268" spans="1:8" s="2" customFormat="1" ht="12.75" hidden="1" x14ac:dyDescent="0.2">
      <c r="A268" s="247"/>
      <c r="B268" s="250"/>
      <c r="C268" s="274"/>
      <c r="D268" s="276"/>
      <c r="E268" s="188"/>
      <c r="F268" s="64"/>
      <c r="G268" s="63"/>
      <c r="H268" s="56">
        <f t="shared" si="38"/>
        <v>0</v>
      </c>
    </row>
    <row r="269" spans="1:8" s="2" customFormat="1" ht="12.75" hidden="1" x14ac:dyDescent="0.2">
      <c r="A269" s="247"/>
      <c r="B269" s="250"/>
      <c r="C269" s="274"/>
      <c r="D269" s="276"/>
      <c r="E269" s="188"/>
      <c r="F269" s="64"/>
      <c r="G269" s="63"/>
      <c r="H269" s="56">
        <f t="shared" si="38"/>
        <v>0</v>
      </c>
    </row>
    <row r="270" spans="1:8" s="2" customFormat="1" ht="12.75" hidden="1" x14ac:dyDescent="0.2">
      <c r="A270" s="247"/>
      <c r="B270" s="250"/>
      <c r="C270" s="274"/>
      <c r="D270" s="276"/>
      <c r="E270" s="188"/>
      <c r="F270" s="64"/>
      <c r="G270" s="63"/>
      <c r="H270" s="56">
        <f t="shared" si="38"/>
        <v>0</v>
      </c>
    </row>
    <row r="271" spans="1:8" s="2" customFormat="1" ht="12.75" hidden="1" x14ac:dyDescent="0.2">
      <c r="A271" s="247"/>
      <c r="B271" s="250"/>
      <c r="C271" s="274"/>
      <c r="D271" s="276"/>
      <c r="E271" s="188"/>
      <c r="F271" s="64"/>
      <c r="G271" s="63"/>
      <c r="H271" s="56">
        <f t="shared" si="38"/>
        <v>0</v>
      </c>
    </row>
    <row r="272" spans="1:8" s="2" customFormat="1" ht="12.75" hidden="1" x14ac:dyDescent="0.2">
      <c r="A272" s="247"/>
      <c r="B272" s="250"/>
      <c r="C272" s="274"/>
      <c r="D272" s="276"/>
      <c r="E272" s="188"/>
      <c r="F272" s="64"/>
      <c r="G272" s="63"/>
      <c r="H272" s="56">
        <f t="shared" si="38"/>
        <v>0</v>
      </c>
    </row>
    <row r="273" spans="1:9" s="2" customFormat="1" ht="12.75" hidden="1" x14ac:dyDescent="0.2">
      <c r="A273" s="247"/>
      <c r="B273" s="250"/>
      <c r="C273" s="274"/>
      <c r="D273" s="276"/>
      <c r="E273" s="188"/>
      <c r="F273" s="64"/>
      <c r="G273" s="63"/>
      <c r="H273" s="56">
        <f t="shared" si="38"/>
        <v>0</v>
      </c>
    </row>
    <row r="274" spans="1:9" s="2" customFormat="1" ht="12.75" hidden="1" x14ac:dyDescent="0.2">
      <c r="A274" s="247"/>
      <c r="B274" s="250"/>
      <c r="C274" s="274"/>
      <c r="D274" s="276"/>
      <c r="E274" s="188"/>
      <c r="F274" s="64"/>
      <c r="G274" s="63"/>
      <c r="H274" s="56">
        <f t="shared" si="38"/>
        <v>0</v>
      </c>
    </row>
    <row r="275" spans="1:9" s="2" customFormat="1" ht="12.75" hidden="1" x14ac:dyDescent="0.2">
      <c r="A275" s="248"/>
      <c r="B275" s="251"/>
      <c r="C275" s="296"/>
      <c r="D275" s="298"/>
      <c r="E275" s="189"/>
      <c r="F275" s="66"/>
      <c r="G275" s="65"/>
      <c r="H275" s="58">
        <f t="shared" si="38"/>
        <v>0</v>
      </c>
    </row>
    <row r="276" spans="1:9" s="2" customFormat="1" ht="25.5" x14ac:dyDescent="0.2">
      <c r="A276" s="246" t="s">
        <v>44</v>
      </c>
      <c r="B276" s="249" t="s">
        <v>45</v>
      </c>
      <c r="C276" s="287" t="s">
        <v>349</v>
      </c>
      <c r="D276" s="288"/>
      <c r="E276" s="47" t="s">
        <v>164</v>
      </c>
      <c r="F276" s="190" t="s">
        <v>39</v>
      </c>
      <c r="G276" s="47" t="s">
        <v>157</v>
      </c>
      <c r="H276" s="111">
        <f>SUM(H277:H286)</f>
        <v>1.3</v>
      </c>
    </row>
    <row r="277" spans="1:9" s="2" customFormat="1" ht="12.75" x14ac:dyDescent="0.2">
      <c r="A277" s="247"/>
      <c r="B277" s="250"/>
      <c r="C277" s="294" t="s">
        <v>211</v>
      </c>
      <c r="D277" s="295"/>
      <c r="E277" s="187">
        <v>10</v>
      </c>
      <c r="F277" s="62">
        <v>1287</v>
      </c>
      <c r="G277" s="61">
        <v>8.4000000000000005E-2</v>
      </c>
      <c r="H277" s="54">
        <f t="shared" si="38"/>
        <v>0.65</v>
      </c>
      <c r="I277" s="2" t="s">
        <v>277</v>
      </c>
    </row>
    <row r="278" spans="1:9" s="2" customFormat="1" ht="12.75" x14ac:dyDescent="0.2">
      <c r="A278" s="247"/>
      <c r="B278" s="250"/>
      <c r="C278" s="274" t="s">
        <v>357</v>
      </c>
      <c r="D278" s="276"/>
      <c r="E278" s="188">
        <v>10</v>
      </c>
      <c r="F278" s="64">
        <v>1287</v>
      </c>
      <c r="G278" s="63">
        <v>8.4000000000000005E-2</v>
      </c>
      <c r="H278" s="56">
        <f t="shared" si="38"/>
        <v>0.65</v>
      </c>
      <c r="I278" s="2" t="s">
        <v>212</v>
      </c>
    </row>
    <row r="279" spans="1:9" s="2" customFormat="1" ht="12.75" hidden="1" x14ac:dyDescent="0.2">
      <c r="A279" s="247"/>
      <c r="B279" s="250"/>
      <c r="C279" s="274"/>
      <c r="D279" s="276"/>
      <c r="E279" s="188"/>
      <c r="F279" s="64"/>
      <c r="G279" s="63"/>
      <c r="H279" s="56">
        <f t="shared" si="38"/>
        <v>0</v>
      </c>
    </row>
    <row r="280" spans="1:9" s="2" customFormat="1" ht="12.75" hidden="1" x14ac:dyDescent="0.2">
      <c r="A280" s="247"/>
      <c r="B280" s="250"/>
      <c r="C280" s="274"/>
      <c r="D280" s="276"/>
      <c r="E280" s="188"/>
      <c r="F280" s="64"/>
      <c r="G280" s="63"/>
      <c r="H280" s="56">
        <f t="shared" si="38"/>
        <v>0</v>
      </c>
    </row>
    <row r="281" spans="1:9" s="2" customFormat="1" ht="12.75" hidden="1" x14ac:dyDescent="0.2">
      <c r="A281" s="247"/>
      <c r="B281" s="250"/>
      <c r="C281" s="274"/>
      <c r="D281" s="276"/>
      <c r="E281" s="188"/>
      <c r="F281" s="64"/>
      <c r="G281" s="63"/>
      <c r="H281" s="56">
        <f t="shared" si="38"/>
        <v>0</v>
      </c>
    </row>
    <row r="282" spans="1:9" s="2" customFormat="1" ht="12.75" hidden="1" x14ac:dyDescent="0.2">
      <c r="A282" s="247"/>
      <c r="B282" s="250"/>
      <c r="C282" s="274"/>
      <c r="D282" s="276"/>
      <c r="E282" s="188"/>
      <c r="F282" s="64"/>
      <c r="G282" s="63"/>
      <c r="H282" s="56">
        <f t="shared" si="38"/>
        <v>0</v>
      </c>
    </row>
    <row r="283" spans="1:9" s="2" customFormat="1" ht="12.75" hidden="1" x14ac:dyDescent="0.2">
      <c r="A283" s="247"/>
      <c r="B283" s="250"/>
      <c r="C283" s="274"/>
      <c r="D283" s="276"/>
      <c r="E283" s="188"/>
      <c r="F283" s="64"/>
      <c r="G283" s="63"/>
      <c r="H283" s="56">
        <f t="shared" si="38"/>
        <v>0</v>
      </c>
    </row>
    <row r="284" spans="1:9" s="2" customFormat="1" ht="12.75" hidden="1" x14ac:dyDescent="0.2">
      <c r="A284" s="247"/>
      <c r="B284" s="250"/>
      <c r="C284" s="274"/>
      <c r="D284" s="276"/>
      <c r="E284" s="188"/>
      <c r="F284" s="64"/>
      <c r="G284" s="63"/>
      <c r="H284" s="56">
        <f t="shared" si="38"/>
        <v>0</v>
      </c>
    </row>
    <row r="285" spans="1:9" s="2" customFormat="1" ht="12.75" hidden="1" x14ac:dyDescent="0.2">
      <c r="A285" s="247"/>
      <c r="B285" s="250"/>
      <c r="C285" s="274"/>
      <c r="D285" s="276"/>
      <c r="E285" s="188"/>
      <c r="F285" s="64"/>
      <c r="G285" s="63"/>
      <c r="H285" s="56">
        <f t="shared" si="38"/>
        <v>0</v>
      </c>
    </row>
    <row r="286" spans="1:9" s="2" customFormat="1" ht="12.75" hidden="1" x14ac:dyDescent="0.2">
      <c r="A286" s="248"/>
      <c r="B286" s="251"/>
      <c r="C286" s="296"/>
      <c r="D286" s="298"/>
      <c r="E286" s="189"/>
      <c r="F286" s="66"/>
      <c r="G286" s="65"/>
      <c r="H286" s="58">
        <f t="shared" si="38"/>
        <v>0</v>
      </c>
    </row>
    <row r="287" spans="1:9" s="2" customFormat="1" ht="25.5" hidden="1" x14ac:dyDescent="0.2">
      <c r="A287" s="246" t="s">
        <v>51</v>
      </c>
      <c r="B287" s="249" t="s">
        <v>15</v>
      </c>
      <c r="C287" s="266" t="s">
        <v>158</v>
      </c>
      <c r="D287" s="267"/>
      <c r="E287" s="268"/>
      <c r="F287" s="51" t="s">
        <v>159</v>
      </c>
      <c r="G287" s="47" t="s">
        <v>157</v>
      </c>
      <c r="H287" s="111">
        <f>SUM(H288:H297)</f>
        <v>0</v>
      </c>
    </row>
    <row r="288" spans="1:9" s="2" customFormat="1" ht="12.75" hidden="1" x14ac:dyDescent="0.2">
      <c r="A288" s="247"/>
      <c r="B288" s="250"/>
      <c r="C288" s="294"/>
      <c r="D288" s="301"/>
      <c r="E288" s="295"/>
      <c r="F288" s="62"/>
      <c r="G288" s="61">
        <f>G266</f>
        <v>0</v>
      </c>
      <c r="H288" s="54">
        <f>ROUNDUP((F288/168*G288),2)</f>
        <v>0</v>
      </c>
    </row>
    <row r="289" spans="1:8" s="2" customFormat="1" ht="12.75" hidden="1" x14ac:dyDescent="0.2">
      <c r="A289" s="247"/>
      <c r="B289" s="250"/>
      <c r="C289" s="274"/>
      <c r="D289" s="275"/>
      <c r="E289" s="276"/>
      <c r="F289" s="64"/>
      <c r="G289" s="63">
        <f t="shared" ref="G289:G297" si="39">G267</f>
        <v>0</v>
      </c>
      <c r="H289" s="56">
        <f t="shared" ref="H289:H297" si="40">ROUNDUP((F289/168*G289),2)</f>
        <v>0</v>
      </c>
    </row>
    <row r="290" spans="1:8" s="2" customFormat="1" ht="12.75" hidden="1" x14ac:dyDescent="0.2">
      <c r="A290" s="247"/>
      <c r="B290" s="250"/>
      <c r="C290" s="274"/>
      <c r="D290" s="275"/>
      <c r="E290" s="276"/>
      <c r="F290" s="64"/>
      <c r="G290" s="63">
        <f t="shared" si="39"/>
        <v>0</v>
      </c>
      <c r="H290" s="56">
        <f t="shared" si="40"/>
        <v>0</v>
      </c>
    </row>
    <row r="291" spans="1:8" s="2" customFormat="1" ht="12.75" hidden="1" x14ac:dyDescent="0.2">
      <c r="A291" s="247"/>
      <c r="B291" s="250"/>
      <c r="C291" s="274"/>
      <c r="D291" s="275"/>
      <c r="E291" s="276"/>
      <c r="F291" s="64"/>
      <c r="G291" s="63">
        <f t="shared" si="39"/>
        <v>0</v>
      </c>
      <c r="H291" s="56">
        <f t="shared" si="40"/>
        <v>0</v>
      </c>
    </row>
    <row r="292" spans="1:8" s="2" customFormat="1" ht="12.75" hidden="1" x14ac:dyDescent="0.2">
      <c r="A292" s="247"/>
      <c r="B292" s="250"/>
      <c r="C292" s="274"/>
      <c r="D292" s="275"/>
      <c r="E292" s="276"/>
      <c r="F292" s="64"/>
      <c r="G292" s="63">
        <f t="shared" si="39"/>
        <v>0</v>
      </c>
      <c r="H292" s="56">
        <f t="shared" si="40"/>
        <v>0</v>
      </c>
    </row>
    <row r="293" spans="1:8" s="2" customFormat="1" ht="12.75" hidden="1" x14ac:dyDescent="0.2">
      <c r="A293" s="247"/>
      <c r="B293" s="250"/>
      <c r="C293" s="274"/>
      <c r="D293" s="275"/>
      <c r="E293" s="276"/>
      <c r="F293" s="64"/>
      <c r="G293" s="63">
        <f t="shared" si="39"/>
        <v>0</v>
      </c>
      <c r="H293" s="56">
        <f t="shared" si="40"/>
        <v>0</v>
      </c>
    </row>
    <row r="294" spans="1:8" s="2" customFormat="1" ht="12.75" hidden="1" x14ac:dyDescent="0.2">
      <c r="A294" s="247"/>
      <c r="B294" s="250"/>
      <c r="C294" s="274"/>
      <c r="D294" s="275"/>
      <c r="E294" s="276"/>
      <c r="F294" s="64"/>
      <c r="G294" s="63">
        <f t="shared" si="39"/>
        <v>0</v>
      </c>
      <c r="H294" s="56">
        <f t="shared" si="40"/>
        <v>0</v>
      </c>
    </row>
    <row r="295" spans="1:8" s="2" customFormat="1" ht="12.75" hidden="1" x14ac:dyDescent="0.2">
      <c r="A295" s="247"/>
      <c r="B295" s="250"/>
      <c r="C295" s="274"/>
      <c r="D295" s="275"/>
      <c r="E295" s="276"/>
      <c r="F295" s="64"/>
      <c r="G295" s="63">
        <f t="shared" si="39"/>
        <v>0</v>
      </c>
      <c r="H295" s="56">
        <f t="shared" si="40"/>
        <v>0</v>
      </c>
    </row>
    <row r="296" spans="1:8" s="2" customFormat="1" ht="13.5" hidden="1" customHeight="1" x14ac:dyDescent="0.2">
      <c r="A296" s="247"/>
      <c r="B296" s="250"/>
      <c r="C296" s="274"/>
      <c r="D296" s="275"/>
      <c r="E296" s="276"/>
      <c r="F296" s="64"/>
      <c r="G296" s="63">
        <f t="shared" si="39"/>
        <v>0</v>
      </c>
      <c r="H296" s="56">
        <f t="shared" si="40"/>
        <v>0</v>
      </c>
    </row>
    <row r="297" spans="1:8" s="2" customFormat="1" ht="12.75" hidden="1" x14ac:dyDescent="0.2">
      <c r="A297" s="248"/>
      <c r="B297" s="251"/>
      <c r="C297" s="296"/>
      <c r="D297" s="297"/>
      <c r="E297" s="298"/>
      <c r="F297" s="66"/>
      <c r="G297" s="65">
        <f t="shared" si="39"/>
        <v>0</v>
      </c>
      <c r="H297" s="58">
        <f t="shared" si="40"/>
        <v>0</v>
      </c>
    </row>
    <row r="298" spans="1:8" s="2" customFormat="1" ht="25.5" hidden="1" x14ac:dyDescent="0.2">
      <c r="A298" s="246" t="s">
        <v>53</v>
      </c>
      <c r="B298" s="249" t="s">
        <v>54</v>
      </c>
      <c r="C298" s="287" t="s">
        <v>349</v>
      </c>
      <c r="D298" s="288"/>
      <c r="E298" s="47" t="s">
        <v>161</v>
      </c>
      <c r="F298" s="190" t="s">
        <v>39</v>
      </c>
      <c r="G298" s="47" t="s">
        <v>157</v>
      </c>
      <c r="H298" s="111">
        <f>SUM(H299:H318)</f>
        <v>0</v>
      </c>
    </row>
    <row r="299" spans="1:8" s="2" customFormat="1" ht="12.75" hidden="1" customHeight="1" x14ac:dyDescent="0.2">
      <c r="A299" s="247"/>
      <c r="B299" s="250"/>
      <c r="C299" s="299">
        <f>C266</f>
        <v>0</v>
      </c>
      <c r="D299" s="300"/>
      <c r="E299" s="292">
        <v>5</v>
      </c>
      <c r="F299" s="52">
        <f>F266</f>
        <v>0</v>
      </c>
      <c r="G299" s="53">
        <f>G266</f>
        <v>0</v>
      </c>
      <c r="H299" s="54">
        <f>ROUNDUP((F299*$E$299%)/168*G299,2)</f>
        <v>0</v>
      </c>
    </row>
    <row r="300" spans="1:8" s="2" customFormat="1" ht="12.75" hidden="1" customHeight="1" x14ac:dyDescent="0.2">
      <c r="A300" s="247"/>
      <c r="B300" s="250"/>
      <c r="C300" s="258">
        <f t="shared" ref="C300:G308" si="41">C267</f>
        <v>0</v>
      </c>
      <c r="D300" s="259"/>
      <c r="E300" s="293"/>
      <c r="F300" s="59">
        <f t="shared" si="41"/>
        <v>0</v>
      </c>
      <c r="G300" s="55">
        <f t="shared" si="41"/>
        <v>0</v>
      </c>
      <c r="H300" s="56">
        <f t="shared" ref="H300:H318" si="42">ROUNDUP((F300*$E$299%)/168*G300,2)</f>
        <v>0</v>
      </c>
    </row>
    <row r="301" spans="1:8" s="2" customFormat="1" ht="12.75" hidden="1" customHeight="1" x14ac:dyDescent="0.2">
      <c r="A301" s="247"/>
      <c r="B301" s="250"/>
      <c r="C301" s="258">
        <f t="shared" si="41"/>
        <v>0</v>
      </c>
      <c r="D301" s="259"/>
      <c r="E301" s="293"/>
      <c r="F301" s="59">
        <f t="shared" si="41"/>
        <v>0</v>
      </c>
      <c r="G301" s="55">
        <f t="shared" si="41"/>
        <v>0</v>
      </c>
      <c r="H301" s="56">
        <f t="shared" si="42"/>
        <v>0</v>
      </c>
    </row>
    <row r="302" spans="1:8" s="2" customFormat="1" ht="12.75" hidden="1" customHeight="1" x14ac:dyDescent="0.2">
      <c r="A302" s="247"/>
      <c r="B302" s="250"/>
      <c r="C302" s="258">
        <f t="shared" si="41"/>
        <v>0</v>
      </c>
      <c r="D302" s="259"/>
      <c r="E302" s="293"/>
      <c r="F302" s="59">
        <f t="shared" si="41"/>
        <v>0</v>
      </c>
      <c r="G302" s="55">
        <f t="shared" si="41"/>
        <v>0</v>
      </c>
      <c r="H302" s="56">
        <f t="shared" si="42"/>
        <v>0</v>
      </c>
    </row>
    <row r="303" spans="1:8" s="2" customFormat="1" ht="12.75" hidden="1" customHeight="1" x14ac:dyDescent="0.2">
      <c r="A303" s="247"/>
      <c r="B303" s="250"/>
      <c r="C303" s="258">
        <f t="shared" si="41"/>
        <v>0</v>
      </c>
      <c r="D303" s="259"/>
      <c r="E303" s="293"/>
      <c r="F303" s="59">
        <f t="shared" si="41"/>
        <v>0</v>
      </c>
      <c r="G303" s="55">
        <f t="shared" si="41"/>
        <v>0</v>
      </c>
      <c r="H303" s="56">
        <f t="shared" si="42"/>
        <v>0</v>
      </c>
    </row>
    <row r="304" spans="1:8" s="2" customFormat="1" ht="12.75" hidden="1" customHeight="1" x14ac:dyDescent="0.2">
      <c r="A304" s="247"/>
      <c r="B304" s="250"/>
      <c r="C304" s="258">
        <f t="shared" si="41"/>
        <v>0</v>
      </c>
      <c r="D304" s="259"/>
      <c r="E304" s="293"/>
      <c r="F304" s="59">
        <f t="shared" si="41"/>
        <v>0</v>
      </c>
      <c r="G304" s="55">
        <f t="shared" si="41"/>
        <v>0</v>
      </c>
      <c r="H304" s="56">
        <f t="shared" si="42"/>
        <v>0</v>
      </c>
    </row>
    <row r="305" spans="1:8" s="2" customFormat="1" ht="12.75" hidden="1" customHeight="1" x14ac:dyDescent="0.2">
      <c r="A305" s="247"/>
      <c r="B305" s="250"/>
      <c r="C305" s="258">
        <f t="shared" si="41"/>
        <v>0</v>
      </c>
      <c r="D305" s="259"/>
      <c r="E305" s="293"/>
      <c r="F305" s="59">
        <f t="shared" si="41"/>
        <v>0</v>
      </c>
      <c r="G305" s="55">
        <f t="shared" si="41"/>
        <v>0</v>
      </c>
      <c r="H305" s="56">
        <f t="shared" si="42"/>
        <v>0</v>
      </c>
    </row>
    <row r="306" spans="1:8" s="2" customFormat="1" ht="12.75" hidden="1" customHeight="1" x14ac:dyDescent="0.2">
      <c r="A306" s="247"/>
      <c r="B306" s="250"/>
      <c r="C306" s="258">
        <f t="shared" si="41"/>
        <v>0</v>
      </c>
      <c r="D306" s="259"/>
      <c r="E306" s="293"/>
      <c r="F306" s="59">
        <f t="shared" si="41"/>
        <v>0</v>
      </c>
      <c r="G306" s="55">
        <f t="shared" si="41"/>
        <v>0</v>
      </c>
      <c r="H306" s="56">
        <f t="shared" si="42"/>
        <v>0</v>
      </c>
    </row>
    <row r="307" spans="1:8" s="2" customFormat="1" ht="12.75" hidden="1" customHeight="1" x14ac:dyDescent="0.2">
      <c r="A307" s="247"/>
      <c r="B307" s="250"/>
      <c r="C307" s="258">
        <f t="shared" si="41"/>
        <v>0</v>
      </c>
      <c r="D307" s="259"/>
      <c r="E307" s="293"/>
      <c r="F307" s="59">
        <f t="shared" si="41"/>
        <v>0</v>
      </c>
      <c r="G307" s="55">
        <f t="shared" si="41"/>
        <v>0</v>
      </c>
      <c r="H307" s="56">
        <f t="shared" si="42"/>
        <v>0</v>
      </c>
    </row>
    <row r="308" spans="1:8" s="2" customFormat="1" ht="12.75" hidden="1" customHeight="1" x14ac:dyDescent="0.2">
      <c r="A308" s="247"/>
      <c r="B308" s="250"/>
      <c r="C308" s="258">
        <f t="shared" si="41"/>
        <v>0</v>
      </c>
      <c r="D308" s="259"/>
      <c r="E308" s="293"/>
      <c r="F308" s="59">
        <f t="shared" si="41"/>
        <v>0</v>
      </c>
      <c r="G308" s="55">
        <f t="shared" si="41"/>
        <v>0</v>
      </c>
      <c r="H308" s="56">
        <f t="shared" si="42"/>
        <v>0</v>
      </c>
    </row>
    <row r="309" spans="1:8" s="2" customFormat="1" ht="12.75" hidden="1" x14ac:dyDescent="0.2">
      <c r="A309" s="247"/>
      <c r="B309" s="250"/>
      <c r="C309" s="258" t="str">
        <f>C277</f>
        <v>Vecākais speciālists Izglītības koordinācijas nodaļā</v>
      </c>
      <c r="D309" s="259"/>
      <c r="E309" s="293"/>
      <c r="F309" s="59">
        <f>F277</f>
        <v>1287</v>
      </c>
      <c r="G309" s="55"/>
      <c r="H309" s="56">
        <f t="shared" si="42"/>
        <v>0</v>
      </c>
    </row>
    <row r="310" spans="1:8" s="2" customFormat="1" ht="12.75" hidden="1" x14ac:dyDescent="0.2">
      <c r="A310" s="247"/>
      <c r="B310" s="250"/>
      <c r="C310" s="258" t="str">
        <f t="shared" ref="C310:G317" si="43">C278</f>
        <v xml:space="preserve">Vecākais grāmatvedis </v>
      </c>
      <c r="D310" s="259"/>
      <c r="E310" s="293"/>
      <c r="F310" s="59">
        <f t="shared" si="43"/>
        <v>1287</v>
      </c>
      <c r="G310" s="55"/>
      <c r="H310" s="56">
        <f>ROUNDUP((F310*$E$299%)/168*G310,2)</f>
        <v>0</v>
      </c>
    </row>
    <row r="311" spans="1:8" s="2" customFormat="1" ht="12.75" hidden="1" x14ac:dyDescent="0.2">
      <c r="A311" s="247"/>
      <c r="B311" s="250"/>
      <c r="C311" s="258">
        <f t="shared" si="43"/>
        <v>0</v>
      </c>
      <c r="D311" s="259"/>
      <c r="E311" s="293"/>
      <c r="F311" s="59">
        <f t="shared" si="43"/>
        <v>0</v>
      </c>
      <c r="G311" s="55">
        <f t="shared" si="43"/>
        <v>0</v>
      </c>
      <c r="H311" s="56">
        <f t="shared" si="42"/>
        <v>0</v>
      </c>
    </row>
    <row r="312" spans="1:8" s="2" customFormat="1" ht="12.75" hidden="1" x14ac:dyDescent="0.2">
      <c r="A312" s="247"/>
      <c r="B312" s="250"/>
      <c r="C312" s="258">
        <f t="shared" si="43"/>
        <v>0</v>
      </c>
      <c r="D312" s="259"/>
      <c r="E312" s="293"/>
      <c r="F312" s="59">
        <f t="shared" si="43"/>
        <v>0</v>
      </c>
      <c r="G312" s="55">
        <f t="shared" si="43"/>
        <v>0</v>
      </c>
      <c r="H312" s="56">
        <f t="shared" si="42"/>
        <v>0</v>
      </c>
    </row>
    <row r="313" spans="1:8" s="2" customFormat="1" ht="12.75" hidden="1" x14ac:dyDescent="0.2">
      <c r="A313" s="247"/>
      <c r="B313" s="250"/>
      <c r="C313" s="258">
        <f t="shared" si="43"/>
        <v>0</v>
      </c>
      <c r="D313" s="259"/>
      <c r="E313" s="293"/>
      <c r="F313" s="59">
        <f t="shared" si="43"/>
        <v>0</v>
      </c>
      <c r="G313" s="55">
        <f t="shared" si="43"/>
        <v>0</v>
      </c>
      <c r="H313" s="56">
        <f t="shared" si="42"/>
        <v>0</v>
      </c>
    </row>
    <row r="314" spans="1:8" s="2" customFormat="1" ht="12.75" hidden="1" x14ac:dyDescent="0.2">
      <c r="A314" s="247"/>
      <c r="B314" s="250"/>
      <c r="C314" s="258">
        <f t="shared" si="43"/>
        <v>0</v>
      </c>
      <c r="D314" s="259"/>
      <c r="E314" s="293"/>
      <c r="F314" s="59">
        <f t="shared" si="43"/>
        <v>0</v>
      </c>
      <c r="G314" s="55">
        <f t="shared" si="43"/>
        <v>0</v>
      </c>
      <c r="H314" s="56">
        <f t="shared" si="42"/>
        <v>0</v>
      </c>
    </row>
    <row r="315" spans="1:8" s="2" customFormat="1" ht="12.75" hidden="1" x14ac:dyDescent="0.2">
      <c r="A315" s="247"/>
      <c r="B315" s="250"/>
      <c r="C315" s="258">
        <f t="shared" si="43"/>
        <v>0</v>
      </c>
      <c r="D315" s="259"/>
      <c r="E315" s="293"/>
      <c r="F315" s="59">
        <f t="shared" si="43"/>
        <v>0</v>
      </c>
      <c r="G315" s="55">
        <f t="shared" si="43"/>
        <v>0</v>
      </c>
      <c r="H315" s="56">
        <f t="shared" si="42"/>
        <v>0</v>
      </c>
    </row>
    <row r="316" spans="1:8" s="2" customFormat="1" ht="12.75" hidden="1" x14ac:dyDescent="0.2">
      <c r="A316" s="247"/>
      <c r="B316" s="250"/>
      <c r="C316" s="258">
        <f t="shared" si="43"/>
        <v>0</v>
      </c>
      <c r="D316" s="259"/>
      <c r="E316" s="293"/>
      <c r="F316" s="59">
        <f t="shared" si="43"/>
        <v>0</v>
      </c>
      <c r="G316" s="55">
        <f t="shared" si="43"/>
        <v>0</v>
      </c>
      <c r="H316" s="56">
        <f t="shared" si="42"/>
        <v>0</v>
      </c>
    </row>
    <row r="317" spans="1:8" s="2" customFormat="1" ht="12.75" hidden="1" customHeight="1" x14ac:dyDescent="0.2">
      <c r="A317" s="247"/>
      <c r="B317" s="250"/>
      <c r="C317" s="258">
        <f t="shared" si="43"/>
        <v>0</v>
      </c>
      <c r="D317" s="259"/>
      <c r="E317" s="293"/>
      <c r="F317" s="59">
        <f t="shared" si="43"/>
        <v>0</v>
      </c>
      <c r="G317" s="55">
        <f t="shared" si="43"/>
        <v>0</v>
      </c>
      <c r="H317" s="56">
        <f t="shared" si="42"/>
        <v>0</v>
      </c>
    </row>
    <row r="318" spans="1:8" s="2" customFormat="1" ht="12.75" hidden="1" x14ac:dyDescent="0.2">
      <c r="A318" s="248"/>
      <c r="B318" s="251"/>
      <c r="C318" s="305">
        <f>C297</f>
        <v>0</v>
      </c>
      <c r="D318" s="307"/>
      <c r="E318" s="302"/>
      <c r="F318" s="60">
        <f>F297</f>
        <v>0</v>
      </c>
      <c r="G318" s="57">
        <f>G297</f>
        <v>0</v>
      </c>
      <c r="H318" s="58">
        <f t="shared" si="42"/>
        <v>0</v>
      </c>
    </row>
    <row r="319" spans="1:8" s="2" customFormat="1" ht="25.5" hidden="1" x14ac:dyDescent="0.2">
      <c r="A319" s="246" t="s">
        <v>55</v>
      </c>
      <c r="B319" s="249" t="s">
        <v>56</v>
      </c>
      <c r="C319" s="334" t="s">
        <v>349</v>
      </c>
      <c r="D319" s="334"/>
      <c r="E319" s="47" t="s">
        <v>161</v>
      </c>
      <c r="F319" s="190" t="s">
        <v>39</v>
      </c>
      <c r="G319" s="47" t="s">
        <v>157</v>
      </c>
      <c r="H319" s="111">
        <f>SUM(H320:H339)</f>
        <v>0</v>
      </c>
    </row>
    <row r="320" spans="1:8" s="2" customFormat="1" ht="12.75" hidden="1" x14ac:dyDescent="0.2">
      <c r="A320" s="247"/>
      <c r="B320" s="250"/>
      <c r="C320" s="299">
        <f t="shared" ref="C320:C329" si="44">C266</f>
        <v>0</v>
      </c>
      <c r="D320" s="300"/>
      <c r="E320" s="313">
        <v>5</v>
      </c>
      <c r="F320" s="52">
        <f t="shared" ref="F320:G329" si="45">F266</f>
        <v>0</v>
      </c>
      <c r="G320" s="52">
        <f t="shared" si="45"/>
        <v>0</v>
      </c>
      <c r="H320" s="54">
        <f>ROUNDUP((F320*$E$320%)/168*G320,2)</f>
        <v>0</v>
      </c>
    </row>
    <row r="321" spans="1:8" s="2" customFormat="1" ht="12.75" hidden="1" x14ac:dyDescent="0.2">
      <c r="A321" s="247"/>
      <c r="B321" s="250"/>
      <c r="C321" s="258">
        <f t="shared" si="44"/>
        <v>0</v>
      </c>
      <c r="D321" s="259"/>
      <c r="E321" s="314"/>
      <c r="F321" s="59">
        <f t="shared" si="45"/>
        <v>0</v>
      </c>
      <c r="G321" s="55">
        <f t="shared" si="45"/>
        <v>0</v>
      </c>
      <c r="H321" s="56">
        <f t="shared" ref="H321:H339" si="46">ROUNDUP((F321*$E$320%)/168*G321,2)</f>
        <v>0</v>
      </c>
    </row>
    <row r="322" spans="1:8" s="2" customFormat="1" ht="12.75" hidden="1" x14ac:dyDescent="0.2">
      <c r="A322" s="247"/>
      <c r="B322" s="250"/>
      <c r="C322" s="258">
        <f t="shared" si="44"/>
        <v>0</v>
      </c>
      <c r="D322" s="259"/>
      <c r="E322" s="314"/>
      <c r="F322" s="59">
        <f t="shared" si="45"/>
        <v>0</v>
      </c>
      <c r="G322" s="55">
        <f t="shared" si="45"/>
        <v>0</v>
      </c>
      <c r="H322" s="56">
        <f t="shared" si="46"/>
        <v>0</v>
      </c>
    </row>
    <row r="323" spans="1:8" s="2" customFormat="1" ht="12.75" hidden="1" x14ac:dyDescent="0.2">
      <c r="A323" s="247"/>
      <c r="B323" s="250"/>
      <c r="C323" s="258">
        <f t="shared" si="44"/>
        <v>0</v>
      </c>
      <c r="D323" s="259"/>
      <c r="E323" s="314"/>
      <c r="F323" s="59">
        <f t="shared" si="45"/>
        <v>0</v>
      </c>
      <c r="G323" s="55">
        <f t="shared" si="45"/>
        <v>0</v>
      </c>
      <c r="H323" s="56">
        <f t="shared" si="46"/>
        <v>0</v>
      </c>
    </row>
    <row r="324" spans="1:8" s="2" customFormat="1" ht="12.75" hidden="1" x14ac:dyDescent="0.2">
      <c r="A324" s="247"/>
      <c r="B324" s="250"/>
      <c r="C324" s="258">
        <f t="shared" si="44"/>
        <v>0</v>
      </c>
      <c r="D324" s="259"/>
      <c r="E324" s="314"/>
      <c r="F324" s="59">
        <f t="shared" si="45"/>
        <v>0</v>
      </c>
      <c r="G324" s="55">
        <f t="shared" si="45"/>
        <v>0</v>
      </c>
      <c r="H324" s="56">
        <f t="shared" si="46"/>
        <v>0</v>
      </c>
    </row>
    <row r="325" spans="1:8" s="2" customFormat="1" ht="12.75" hidden="1" x14ac:dyDescent="0.2">
      <c r="A325" s="247"/>
      <c r="B325" s="250"/>
      <c r="C325" s="258">
        <f t="shared" si="44"/>
        <v>0</v>
      </c>
      <c r="D325" s="259"/>
      <c r="E325" s="314"/>
      <c r="F325" s="59">
        <f t="shared" si="45"/>
        <v>0</v>
      </c>
      <c r="G325" s="55">
        <f t="shared" si="45"/>
        <v>0</v>
      </c>
      <c r="H325" s="56">
        <f t="shared" si="46"/>
        <v>0</v>
      </c>
    </row>
    <row r="326" spans="1:8" s="2" customFormat="1" ht="12.75" hidden="1" x14ac:dyDescent="0.2">
      <c r="A326" s="247"/>
      <c r="B326" s="250"/>
      <c r="C326" s="258">
        <f t="shared" si="44"/>
        <v>0</v>
      </c>
      <c r="D326" s="259"/>
      <c r="E326" s="314"/>
      <c r="F326" s="59">
        <f t="shared" si="45"/>
        <v>0</v>
      </c>
      <c r="G326" s="55">
        <f t="shared" si="45"/>
        <v>0</v>
      </c>
      <c r="H326" s="56">
        <f t="shared" si="46"/>
        <v>0</v>
      </c>
    </row>
    <row r="327" spans="1:8" s="2" customFormat="1" ht="12.75" hidden="1" x14ac:dyDescent="0.2">
      <c r="A327" s="247"/>
      <c r="B327" s="250"/>
      <c r="C327" s="258">
        <f t="shared" si="44"/>
        <v>0</v>
      </c>
      <c r="D327" s="259"/>
      <c r="E327" s="314"/>
      <c r="F327" s="59">
        <f t="shared" si="45"/>
        <v>0</v>
      </c>
      <c r="G327" s="55">
        <f t="shared" si="45"/>
        <v>0</v>
      </c>
      <c r="H327" s="56">
        <f t="shared" si="46"/>
        <v>0</v>
      </c>
    </row>
    <row r="328" spans="1:8" s="2" customFormat="1" ht="12.75" hidden="1" x14ac:dyDescent="0.2">
      <c r="A328" s="247"/>
      <c r="B328" s="250"/>
      <c r="C328" s="258">
        <f t="shared" si="44"/>
        <v>0</v>
      </c>
      <c r="D328" s="259"/>
      <c r="E328" s="314"/>
      <c r="F328" s="59">
        <f t="shared" si="45"/>
        <v>0</v>
      </c>
      <c r="G328" s="55">
        <f t="shared" si="45"/>
        <v>0</v>
      </c>
      <c r="H328" s="56">
        <f t="shared" si="46"/>
        <v>0</v>
      </c>
    </row>
    <row r="329" spans="1:8" s="2" customFormat="1" ht="12.75" hidden="1" x14ac:dyDescent="0.2">
      <c r="A329" s="247"/>
      <c r="B329" s="250"/>
      <c r="C329" s="258">
        <f t="shared" si="44"/>
        <v>0</v>
      </c>
      <c r="D329" s="259"/>
      <c r="E329" s="314"/>
      <c r="F329" s="59">
        <f t="shared" si="45"/>
        <v>0</v>
      </c>
      <c r="G329" s="55">
        <f t="shared" si="45"/>
        <v>0</v>
      </c>
      <c r="H329" s="56">
        <f t="shared" si="46"/>
        <v>0</v>
      </c>
    </row>
    <row r="330" spans="1:8" s="2" customFormat="1" ht="12.75" hidden="1" x14ac:dyDescent="0.2">
      <c r="A330" s="247"/>
      <c r="B330" s="250"/>
      <c r="C330" s="258" t="str">
        <f t="shared" ref="C330:C339" si="47">C277</f>
        <v>Vecākais speciālists Izglītības koordinācijas nodaļā</v>
      </c>
      <c r="D330" s="259"/>
      <c r="E330" s="314"/>
      <c r="F330" s="59">
        <f t="shared" ref="F330:G339" si="48">F277</f>
        <v>1287</v>
      </c>
      <c r="G330" s="55"/>
      <c r="H330" s="56">
        <f t="shared" si="46"/>
        <v>0</v>
      </c>
    </row>
    <row r="331" spans="1:8" s="2" customFormat="1" ht="12.75" hidden="1" x14ac:dyDescent="0.2">
      <c r="A331" s="247"/>
      <c r="B331" s="250"/>
      <c r="C331" s="258" t="str">
        <f t="shared" si="47"/>
        <v xml:space="preserve">Vecākais grāmatvedis </v>
      </c>
      <c r="D331" s="259"/>
      <c r="E331" s="314"/>
      <c r="F331" s="59">
        <f t="shared" si="48"/>
        <v>1287</v>
      </c>
      <c r="G331" s="55"/>
      <c r="H331" s="56">
        <f t="shared" si="46"/>
        <v>0</v>
      </c>
    </row>
    <row r="332" spans="1:8" s="2" customFormat="1" ht="12.75" hidden="1" x14ac:dyDescent="0.2">
      <c r="A332" s="247"/>
      <c r="B332" s="250"/>
      <c r="C332" s="258">
        <f t="shared" si="47"/>
        <v>0</v>
      </c>
      <c r="D332" s="259"/>
      <c r="E332" s="314"/>
      <c r="F332" s="59">
        <f t="shared" si="48"/>
        <v>0</v>
      </c>
      <c r="G332" s="55">
        <f t="shared" si="48"/>
        <v>0</v>
      </c>
      <c r="H332" s="56">
        <f t="shared" si="46"/>
        <v>0</v>
      </c>
    </row>
    <row r="333" spans="1:8" s="2" customFormat="1" ht="12.75" hidden="1" x14ac:dyDescent="0.2">
      <c r="A333" s="247"/>
      <c r="B333" s="250"/>
      <c r="C333" s="258">
        <f t="shared" si="47"/>
        <v>0</v>
      </c>
      <c r="D333" s="259"/>
      <c r="E333" s="314"/>
      <c r="F333" s="59">
        <f t="shared" si="48"/>
        <v>0</v>
      </c>
      <c r="G333" s="55">
        <f t="shared" si="48"/>
        <v>0</v>
      </c>
      <c r="H333" s="56">
        <f t="shared" si="46"/>
        <v>0</v>
      </c>
    </row>
    <row r="334" spans="1:8" s="2" customFormat="1" ht="12.75" hidden="1" x14ac:dyDescent="0.2">
      <c r="A334" s="247"/>
      <c r="B334" s="250"/>
      <c r="C334" s="258">
        <f t="shared" si="47"/>
        <v>0</v>
      </c>
      <c r="D334" s="259"/>
      <c r="E334" s="314"/>
      <c r="F334" s="59">
        <f t="shared" si="48"/>
        <v>0</v>
      </c>
      <c r="G334" s="55">
        <f t="shared" si="48"/>
        <v>0</v>
      </c>
      <c r="H334" s="56">
        <f t="shared" si="46"/>
        <v>0</v>
      </c>
    </row>
    <row r="335" spans="1:8" s="2" customFormat="1" ht="12.75" hidden="1" x14ac:dyDescent="0.2">
      <c r="A335" s="247"/>
      <c r="B335" s="250"/>
      <c r="C335" s="258">
        <f t="shared" si="47"/>
        <v>0</v>
      </c>
      <c r="D335" s="259"/>
      <c r="E335" s="314"/>
      <c r="F335" s="59">
        <f t="shared" si="48"/>
        <v>0</v>
      </c>
      <c r="G335" s="55">
        <f t="shared" si="48"/>
        <v>0</v>
      </c>
      <c r="H335" s="56">
        <f t="shared" si="46"/>
        <v>0</v>
      </c>
    </row>
    <row r="336" spans="1:8" s="2" customFormat="1" ht="12.75" hidden="1" x14ac:dyDescent="0.2">
      <c r="A336" s="247"/>
      <c r="B336" s="250"/>
      <c r="C336" s="258">
        <f t="shared" si="47"/>
        <v>0</v>
      </c>
      <c r="D336" s="259"/>
      <c r="E336" s="314"/>
      <c r="F336" s="59">
        <f t="shared" si="48"/>
        <v>0</v>
      </c>
      <c r="G336" s="55">
        <f t="shared" si="48"/>
        <v>0</v>
      </c>
      <c r="H336" s="56">
        <f t="shared" si="46"/>
        <v>0</v>
      </c>
    </row>
    <row r="337" spans="1:8" s="2" customFormat="1" ht="12.75" hidden="1" x14ac:dyDescent="0.2">
      <c r="A337" s="247"/>
      <c r="B337" s="250"/>
      <c r="C337" s="258">
        <f t="shared" si="47"/>
        <v>0</v>
      </c>
      <c r="D337" s="259"/>
      <c r="E337" s="314"/>
      <c r="F337" s="59">
        <f t="shared" si="48"/>
        <v>0</v>
      </c>
      <c r="G337" s="55">
        <f t="shared" si="48"/>
        <v>0</v>
      </c>
      <c r="H337" s="56">
        <f t="shared" si="46"/>
        <v>0</v>
      </c>
    </row>
    <row r="338" spans="1:8" s="2" customFormat="1" ht="12.75" hidden="1" x14ac:dyDescent="0.2">
      <c r="A338" s="247"/>
      <c r="B338" s="250"/>
      <c r="C338" s="258">
        <f t="shared" si="47"/>
        <v>0</v>
      </c>
      <c r="D338" s="259"/>
      <c r="E338" s="314"/>
      <c r="F338" s="59">
        <f t="shared" si="48"/>
        <v>0</v>
      </c>
      <c r="G338" s="55">
        <f t="shared" si="48"/>
        <v>0</v>
      </c>
      <c r="H338" s="56">
        <f t="shared" si="46"/>
        <v>0</v>
      </c>
    </row>
    <row r="339" spans="1:8" s="2" customFormat="1" ht="12.75" hidden="1" x14ac:dyDescent="0.2">
      <c r="A339" s="248"/>
      <c r="B339" s="251"/>
      <c r="C339" s="258">
        <f t="shared" si="47"/>
        <v>0</v>
      </c>
      <c r="D339" s="259"/>
      <c r="E339" s="315"/>
      <c r="F339" s="60">
        <f t="shared" si="48"/>
        <v>0</v>
      </c>
      <c r="G339" s="57">
        <f t="shared" si="48"/>
        <v>0</v>
      </c>
      <c r="H339" s="58">
        <f t="shared" si="46"/>
        <v>0</v>
      </c>
    </row>
    <row r="340" spans="1:8" s="2" customFormat="1" ht="25.5" hidden="1" x14ac:dyDescent="0.2">
      <c r="A340" s="246" t="s">
        <v>57</v>
      </c>
      <c r="B340" s="249" t="s">
        <v>58</v>
      </c>
      <c r="C340" s="287" t="s">
        <v>349</v>
      </c>
      <c r="D340" s="288"/>
      <c r="E340" s="47" t="s">
        <v>161</v>
      </c>
      <c r="F340" s="190" t="s">
        <v>39</v>
      </c>
      <c r="G340" s="47" t="s">
        <v>157</v>
      </c>
      <c r="H340" s="111">
        <f>SUM(H341:H360)</f>
        <v>0</v>
      </c>
    </row>
    <row r="341" spans="1:8" s="2" customFormat="1" ht="12.75" hidden="1" x14ac:dyDescent="0.2">
      <c r="A341" s="247"/>
      <c r="B341" s="250"/>
      <c r="C341" s="309">
        <f t="shared" ref="C341:C350" si="49">C266</f>
        <v>0</v>
      </c>
      <c r="D341" s="310"/>
      <c r="E341" s="282">
        <v>10</v>
      </c>
      <c r="F341" s="67">
        <f t="shared" ref="F341:G350" si="50">F266</f>
        <v>0</v>
      </c>
      <c r="G341" s="53">
        <f t="shared" si="50"/>
        <v>0</v>
      </c>
      <c r="H341" s="54">
        <f>ROUNDUP((F341*$E$341%)/168*G341,2)</f>
        <v>0</v>
      </c>
    </row>
    <row r="342" spans="1:8" s="2" customFormat="1" ht="12.75" hidden="1" x14ac:dyDescent="0.2">
      <c r="A342" s="247"/>
      <c r="B342" s="250"/>
      <c r="C342" s="311">
        <f t="shared" si="49"/>
        <v>0</v>
      </c>
      <c r="D342" s="312"/>
      <c r="E342" s="283"/>
      <c r="F342" s="68">
        <f t="shared" si="50"/>
        <v>0</v>
      </c>
      <c r="G342" s="55">
        <f t="shared" si="50"/>
        <v>0</v>
      </c>
      <c r="H342" s="56">
        <f t="shared" ref="H342:H360" si="51">ROUNDUP((F342*$E$341%)/168*G342,2)</f>
        <v>0</v>
      </c>
    </row>
    <row r="343" spans="1:8" s="2" customFormat="1" ht="12.75" hidden="1" x14ac:dyDescent="0.2">
      <c r="A343" s="247"/>
      <c r="B343" s="250"/>
      <c r="C343" s="311">
        <f t="shared" si="49"/>
        <v>0</v>
      </c>
      <c r="D343" s="312"/>
      <c r="E343" s="283"/>
      <c r="F343" s="68">
        <f t="shared" si="50"/>
        <v>0</v>
      </c>
      <c r="G343" s="55">
        <f t="shared" si="50"/>
        <v>0</v>
      </c>
      <c r="H343" s="56">
        <f t="shared" si="51"/>
        <v>0</v>
      </c>
    </row>
    <row r="344" spans="1:8" s="2" customFormat="1" ht="12.75" hidden="1" x14ac:dyDescent="0.2">
      <c r="A344" s="247"/>
      <c r="B344" s="250"/>
      <c r="C344" s="311">
        <f t="shared" si="49"/>
        <v>0</v>
      </c>
      <c r="D344" s="312"/>
      <c r="E344" s="283"/>
      <c r="F344" s="68">
        <f t="shared" si="50"/>
        <v>0</v>
      </c>
      <c r="G344" s="55">
        <f t="shared" si="50"/>
        <v>0</v>
      </c>
      <c r="H344" s="56">
        <f t="shared" si="51"/>
        <v>0</v>
      </c>
    </row>
    <row r="345" spans="1:8" s="2" customFormat="1" ht="12.75" hidden="1" x14ac:dyDescent="0.2">
      <c r="A345" s="247"/>
      <c r="B345" s="250"/>
      <c r="C345" s="311">
        <f t="shared" si="49"/>
        <v>0</v>
      </c>
      <c r="D345" s="312"/>
      <c r="E345" s="283"/>
      <c r="F345" s="68">
        <f t="shared" si="50"/>
        <v>0</v>
      </c>
      <c r="G345" s="55">
        <f t="shared" si="50"/>
        <v>0</v>
      </c>
      <c r="H345" s="56">
        <f t="shared" si="51"/>
        <v>0</v>
      </c>
    </row>
    <row r="346" spans="1:8" s="2" customFormat="1" ht="12.75" hidden="1" x14ac:dyDescent="0.2">
      <c r="A346" s="247"/>
      <c r="B346" s="250"/>
      <c r="C346" s="311">
        <f t="shared" si="49"/>
        <v>0</v>
      </c>
      <c r="D346" s="312"/>
      <c r="E346" s="283"/>
      <c r="F346" s="68">
        <f t="shared" si="50"/>
        <v>0</v>
      </c>
      <c r="G346" s="55">
        <f t="shared" si="50"/>
        <v>0</v>
      </c>
      <c r="H346" s="56">
        <f t="shared" si="51"/>
        <v>0</v>
      </c>
    </row>
    <row r="347" spans="1:8" s="2" customFormat="1" ht="12.75" hidden="1" x14ac:dyDescent="0.2">
      <c r="A347" s="247"/>
      <c r="B347" s="250"/>
      <c r="C347" s="311">
        <f t="shared" si="49"/>
        <v>0</v>
      </c>
      <c r="D347" s="312"/>
      <c r="E347" s="283"/>
      <c r="F347" s="68">
        <f t="shared" si="50"/>
        <v>0</v>
      </c>
      <c r="G347" s="55">
        <f t="shared" si="50"/>
        <v>0</v>
      </c>
      <c r="H347" s="56">
        <f t="shared" si="51"/>
        <v>0</v>
      </c>
    </row>
    <row r="348" spans="1:8" s="2" customFormat="1" ht="12.75" hidden="1" x14ac:dyDescent="0.2">
      <c r="A348" s="247"/>
      <c r="B348" s="250"/>
      <c r="C348" s="311">
        <f t="shared" si="49"/>
        <v>0</v>
      </c>
      <c r="D348" s="312"/>
      <c r="E348" s="283"/>
      <c r="F348" s="68">
        <f t="shared" si="50"/>
        <v>0</v>
      </c>
      <c r="G348" s="55">
        <f t="shared" si="50"/>
        <v>0</v>
      </c>
      <c r="H348" s="56">
        <f t="shared" si="51"/>
        <v>0</v>
      </c>
    </row>
    <row r="349" spans="1:8" s="2" customFormat="1" ht="12.75" hidden="1" x14ac:dyDescent="0.2">
      <c r="A349" s="247"/>
      <c r="B349" s="250"/>
      <c r="C349" s="311">
        <f t="shared" si="49"/>
        <v>0</v>
      </c>
      <c r="D349" s="312"/>
      <c r="E349" s="283"/>
      <c r="F349" s="68">
        <f t="shared" si="50"/>
        <v>0</v>
      </c>
      <c r="G349" s="55">
        <f t="shared" si="50"/>
        <v>0</v>
      </c>
      <c r="H349" s="56">
        <f t="shared" si="51"/>
        <v>0</v>
      </c>
    </row>
    <row r="350" spans="1:8" s="2" customFormat="1" ht="12.75" hidden="1" x14ac:dyDescent="0.2">
      <c r="A350" s="247"/>
      <c r="B350" s="250"/>
      <c r="C350" s="311">
        <f t="shared" si="49"/>
        <v>0</v>
      </c>
      <c r="D350" s="312"/>
      <c r="E350" s="283"/>
      <c r="F350" s="68">
        <f t="shared" si="50"/>
        <v>0</v>
      </c>
      <c r="G350" s="55">
        <f t="shared" si="50"/>
        <v>0</v>
      </c>
      <c r="H350" s="56">
        <f t="shared" si="51"/>
        <v>0</v>
      </c>
    </row>
    <row r="351" spans="1:8" s="2" customFormat="1" ht="12.75" hidden="1" x14ac:dyDescent="0.2">
      <c r="A351" s="247"/>
      <c r="B351" s="250"/>
      <c r="C351" s="274" t="str">
        <f t="shared" ref="C351:C360" si="52">C277</f>
        <v>Vecākais speciālists Izglītības koordinācijas nodaļā</v>
      </c>
      <c r="D351" s="276"/>
      <c r="E351" s="283"/>
      <c r="F351" s="69">
        <f t="shared" ref="F351:G360" si="53">F277</f>
        <v>1287</v>
      </c>
      <c r="G351" s="55"/>
      <c r="H351" s="56">
        <f t="shared" si="51"/>
        <v>0</v>
      </c>
    </row>
    <row r="352" spans="1:8" s="2" customFormat="1" ht="12.75" hidden="1" x14ac:dyDescent="0.2">
      <c r="A352" s="247"/>
      <c r="B352" s="250"/>
      <c r="C352" s="274" t="str">
        <f t="shared" si="52"/>
        <v xml:space="preserve">Vecākais grāmatvedis </v>
      </c>
      <c r="D352" s="276"/>
      <c r="E352" s="283"/>
      <c r="F352" s="69">
        <f t="shared" si="53"/>
        <v>1287</v>
      </c>
      <c r="G352" s="55"/>
      <c r="H352" s="56">
        <f t="shared" si="51"/>
        <v>0</v>
      </c>
    </row>
    <row r="353" spans="1:8" s="2" customFormat="1" ht="12.75" hidden="1" customHeight="1" x14ac:dyDescent="0.2">
      <c r="A353" s="247"/>
      <c r="B353" s="250"/>
      <c r="C353" s="311">
        <f t="shared" si="52"/>
        <v>0</v>
      </c>
      <c r="D353" s="312"/>
      <c r="E353" s="283"/>
      <c r="F353" s="69">
        <f t="shared" si="53"/>
        <v>0</v>
      </c>
      <c r="G353" s="55">
        <f t="shared" si="53"/>
        <v>0</v>
      </c>
      <c r="H353" s="56">
        <f t="shared" si="51"/>
        <v>0</v>
      </c>
    </row>
    <row r="354" spans="1:8" s="2" customFormat="1" ht="12.75" hidden="1" customHeight="1" x14ac:dyDescent="0.2">
      <c r="A354" s="247"/>
      <c r="B354" s="250"/>
      <c r="C354" s="311">
        <f t="shared" si="52"/>
        <v>0</v>
      </c>
      <c r="D354" s="312"/>
      <c r="E354" s="283"/>
      <c r="F354" s="69">
        <f t="shared" si="53"/>
        <v>0</v>
      </c>
      <c r="G354" s="55">
        <f t="shared" si="53"/>
        <v>0</v>
      </c>
      <c r="H354" s="56">
        <f t="shared" si="51"/>
        <v>0</v>
      </c>
    </row>
    <row r="355" spans="1:8" s="2" customFormat="1" ht="12.75" hidden="1" customHeight="1" x14ac:dyDescent="0.2">
      <c r="A355" s="247"/>
      <c r="B355" s="250"/>
      <c r="C355" s="311">
        <f t="shared" si="52"/>
        <v>0</v>
      </c>
      <c r="D355" s="312"/>
      <c r="E355" s="283"/>
      <c r="F355" s="69">
        <f t="shared" si="53"/>
        <v>0</v>
      </c>
      <c r="G355" s="55">
        <f t="shared" si="53"/>
        <v>0</v>
      </c>
      <c r="H355" s="56">
        <f t="shared" si="51"/>
        <v>0</v>
      </c>
    </row>
    <row r="356" spans="1:8" s="2" customFormat="1" ht="12.75" hidden="1" customHeight="1" x14ac:dyDescent="0.2">
      <c r="A356" s="247"/>
      <c r="B356" s="250"/>
      <c r="C356" s="311">
        <f t="shared" si="52"/>
        <v>0</v>
      </c>
      <c r="D356" s="312"/>
      <c r="E356" s="283"/>
      <c r="F356" s="69">
        <f t="shared" si="53"/>
        <v>0</v>
      </c>
      <c r="G356" s="55">
        <f t="shared" si="53"/>
        <v>0</v>
      </c>
      <c r="H356" s="56">
        <f t="shared" si="51"/>
        <v>0</v>
      </c>
    </row>
    <row r="357" spans="1:8" s="2" customFormat="1" ht="12.75" hidden="1" customHeight="1" x14ac:dyDescent="0.2">
      <c r="A357" s="247"/>
      <c r="B357" s="250"/>
      <c r="C357" s="311">
        <f t="shared" si="52"/>
        <v>0</v>
      </c>
      <c r="D357" s="312"/>
      <c r="E357" s="283"/>
      <c r="F357" s="69">
        <f t="shared" si="53"/>
        <v>0</v>
      </c>
      <c r="G357" s="55">
        <f t="shared" si="53"/>
        <v>0</v>
      </c>
      <c r="H357" s="56">
        <f t="shared" si="51"/>
        <v>0</v>
      </c>
    </row>
    <row r="358" spans="1:8" s="2" customFormat="1" ht="12.75" hidden="1" customHeight="1" x14ac:dyDescent="0.2">
      <c r="A358" s="247"/>
      <c r="B358" s="250"/>
      <c r="C358" s="311">
        <f t="shared" si="52"/>
        <v>0</v>
      </c>
      <c r="D358" s="312"/>
      <c r="E358" s="283"/>
      <c r="F358" s="69">
        <f t="shared" si="53"/>
        <v>0</v>
      </c>
      <c r="G358" s="55">
        <f t="shared" si="53"/>
        <v>0</v>
      </c>
      <c r="H358" s="56">
        <f t="shared" si="51"/>
        <v>0</v>
      </c>
    </row>
    <row r="359" spans="1:8" s="2" customFormat="1" ht="12.75" hidden="1" customHeight="1" x14ac:dyDescent="0.2">
      <c r="A359" s="247"/>
      <c r="B359" s="250"/>
      <c r="C359" s="311">
        <f t="shared" si="52"/>
        <v>0</v>
      </c>
      <c r="D359" s="312"/>
      <c r="E359" s="283"/>
      <c r="F359" s="69">
        <f t="shared" si="53"/>
        <v>0</v>
      </c>
      <c r="G359" s="55">
        <f t="shared" si="53"/>
        <v>0</v>
      </c>
      <c r="H359" s="56">
        <f t="shared" si="51"/>
        <v>0</v>
      </c>
    </row>
    <row r="360" spans="1:8" s="2" customFormat="1" ht="12.75" hidden="1" x14ac:dyDescent="0.2">
      <c r="A360" s="248"/>
      <c r="B360" s="251"/>
      <c r="C360" s="311">
        <f t="shared" si="52"/>
        <v>0</v>
      </c>
      <c r="D360" s="312"/>
      <c r="E360" s="284"/>
      <c r="F360" s="71">
        <f t="shared" si="53"/>
        <v>0</v>
      </c>
      <c r="G360" s="57">
        <f t="shared" si="53"/>
        <v>0</v>
      </c>
      <c r="H360" s="58">
        <f t="shared" si="51"/>
        <v>0</v>
      </c>
    </row>
    <row r="361" spans="1:8" s="2" customFormat="1" ht="12.75" x14ac:dyDescent="0.2">
      <c r="A361" s="49" t="s">
        <v>65</v>
      </c>
      <c r="B361" s="277" t="s">
        <v>66</v>
      </c>
      <c r="C361" s="277"/>
      <c r="D361" s="277"/>
      <c r="E361" s="277"/>
      <c r="F361" s="277"/>
      <c r="G361" s="277"/>
      <c r="H361" s="43">
        <f>SUM(H362,H363,H384)</f>
        <v>0.39</v>
      </c>
    </row>
    <row r="362" spans="1:8" s="2" customFormat="1" ht="12.75" x14ac:dyDescent="0.2">
      <c r="A362" s="181" t="s">
        <v>67</v>
      </c>
      <c r="B362" s="304" t="s">
        <v>356</v>
      </c>
      <c r="C362" s="304"/>
      <c r="D362" s="304"/>
      <c r="E362" s="304"/>
      <c r="F362" s="304"/>
      <c r="G362" s="304"/>
      <c r="H362" s="44">
        <f>ROUNDUP((H264+H363)*0.2359,2)</f>
        <v>0.33</v>
      </c>
    </row>
    <row r="363" spans="1:8" s="2" customFormat="1" ht="25.5" x14ac:dyDescent="0.2">
      <c r="A363" s="246" t="s">
        <v>70</v>
      </c>
      <c r="B363" s="249" t="s">
        <v>71</v>
      </c>
      <c r="C363" s="287" t="s">
        <v>349</v>
      </c>
      <c r="D363" s="288"/>
      <c r="E363" s="47" t="s">
        <v>161</v>
      </c>
      <c r="F363" s="190" t="s">
        <v>39</v>
      </c>
      <c r="G363" s="47" t="s">
        <v>157</v>
      </c>
      <c r="H363" s="111">
        <f>SUM(H364:H383)</f>
        <v>0.06</v>
      </c>
    </row>
    <row r="364" spans="1:8" s="2" customFormat="1" ht="12.75" hidden="1" customHeight="1" x14ac:dyDescent="0.2">
      <c r="A364" s="247"/>
      <c r="B364" s="250"/>
      <c r="C364" s="294">
        <f t="shared" ref="C364:C373" si="54">C266</f>
        <v>0</v>
      </c>
      <c r="D364" s="295"/>
      <c r="E364" s="316">
        <v>4</v>
      </c>
      <c r="F364" s="62">
        <f t="shared" ref="F364:G373" si="55">F266</f>
        <v>0</v>
      </c>
      <c r="G364" s="62">
        <f t="shared" si="55"/>
        <v>0</v>
      </c>
      <c r="H364" s="54">
        <f>ROUNDUP((F364*$E$364%)/168*G364,2)</f>
        <v>0</v>
      </c>
    </row>
    <row r="365" spans="1:8" s="2" customFormat="1" ht="12.75" hidden="1" customHeight="1" x14ac:dyDescent="0.2">
      <c r="A365" s="247"/>
      <c r="B365" s="250"/>
      <c r="C365" s="274">
        <f t="shared" si="54"/>
        <v>0</v>
      </c>
      <c r="D365" s="276"/>
      <c r="E365" s="317"/>
      <c r="F365" s="64">
        <f t="shared" si="55"/>
        <v>0</v>
      </c>
      <c r="G365" s="64">
        <f t="shared" si="55"/>
        <v>0</v>
      </c>
      <c r="H365" s="56">
        <f t="shared" ref="H365:H372" si="56">ROUNDUP((F365*$E$364%)/168*G365,2)</f>
        <v>0</v>
      </c>
    </row>
    <row r="366" spans="1:8" s="2" customFormat="1" ht="12.75" hidden="1" customHeight="1" x14ac:dyDescent="0.2">
      <c r="A366" s="247"/>
      <c r="B366" s="250"/>
      <c r="C366" s="274">
        <f t="shared" si="54"/>
        <v>0</v>
      </c>
      <c r="D366" s="276"/>
      <c r="E366" s="317"/>
      <c r="F366" s="64">
        <f t="shared" si="55"/>
        <v>0</v>
      </c>
      <c r="G366" s="64">
        <f t="shared" si="55"/>
        <v>0</v>
      </c>
      <c r="H366" s="56">
        <f t="shared" si="56"/>
        <v>0</v>
      </c>
    </row>
    <row r="367" spans="1:8" s="2" customFormat="1" ht="12.75" hidden="1" customHeight="1" x14ac:dyDescent="0.2">
      <c r="A367" s="247"/>
      <c r="B367" s="250"/>
      <c r="C367" s="274">
        <f t="shared" si="54"/>
        <v>0</v>
      </c>
      <c r="D367" s="276"/>
      <c r="E367" s="317"/>
      <c r="F367" s="64">
        <f t="shared" si="55"/>
        <v>0</v>
      </c>
      <c r="G367" s="64">
        <f t="shared" si="55"/>
        <v>0</v>
      </c>
      <c r="H367" s="56">
        <f t="shared" si="56"/>
        <v>0</v>
      </c>
    </row>
    <row r="368" spans="1:8" s="2" customFormat="1" ht="12.75" hidden="1" customHeight="1" x14ac:dyDescent="0.2">
      <c r="A368" s="247"/>
      <c r="B368" s="250"/>
      <c r="C368" s="274">
        <f t="shared" si="54"/>
        <v>0</v>
      </c>
      <c r="D368" s="276"/>
      <c r="E368" s="317"/>
      <c r="F368" s="64">
        <f t="shared" si="55"/>
        <v>0</v>
      </c>
      <c r="G368" s="64">
        <f t="shared" si="55"/>
        <v>0</v>
      </c>
      <c r="H368" s="56">
        <f t="shared" si="56"/>
        <v>0</v>
      </c>
    </row>
    <row r="369" spans="1:8" s="2" customFormat="1" ht="12.75" hidden="1" customHeight="1" x14ac:dyDescent="0.2">
      <c r="A369" s="247"/>
      <c r="B369" s="250"/>
      <c r="C369" s="274">
        <f t="shared" si="54"/>
        <v>0</v>
      </c>
      <c r="D369" s="276"/>
      <c r="E369" s="317"/>
      <c r="F369" s="64">
        <f t="shared" si="55"/>
        <v>0</v>
      </c>
      <c r="G369" s="64">
        <f t="shared" si="55"/>
        <v>0</v>
      </c>
      <c r="H369" s="56">
        <f t="shared" si="56"/>
        <v>0</v>
      </c>
    </row>
    <row r="370" spans="1:8" s="2" customFormat="1" ht="12.75" hidden="1" customHeight="1" x14ac:dyDescent="0.2">
      <c r="A370" s="247"/>
      <c r="B370" s="250"/>
      <c r="C370" s="274">
        <f t="shared" si="54"/>
        <v>0</v>
      </c>
      <c r="D370" s="276"/>
      <c r="E370" s="317"/>
      <c r="F370" s="64">
        <f t="shared" si="55"/>
        <v>0</v>
      </c>
      <c r="G370" s="64">
        <f t="shared" si="55"/>
        <v>0</v>
      </c>
      <c r="H370" s="56">
        <f t="shared" si="56"/>
        <v>0</v>
      </c>
    </row>
    <row r="371" spans="1:8" s="2" customFormat="1" ht="12.75" hidden="1" customHeight="1" x14ac:dyDescent="0.2">
      <c r="A371" s="247"/>
      <c r="B371" s="250"/>
      <c r="C371" s="274">
        <f t="shared" si="54"/>
        <v>0</v>
      </c>
      <c r="D371" s="276"/>
      <c r="E371" s="317"/>
      <c r="F371" s="64">
        <f t="shared" si="55"/>
        <v>0</v>
      </c>
      <c r="G371" s="64">
        <f t="shared" si="55"/>
        <v>0</v>
      </c>
      <c r="H371" s="56">
        <f t="shared" si="56"/>
        <v>0</v>
      </c>
    </row>
    <row r="372" spans="1:8" s="2" customFormat="1" ht="12.75" hidden="1" customHeight="1" x14ac:dyDescent="0.2">
      <c r="A372" s="247"/>
      <c r="B372" s="250"/>
      <c r="C372" s="274">
        <f t="shared" si="54"/>
        <v>0</v>
      </c>
      <c r="D372" s="276"/>
      <c r="E372" s="317"/>
      <c r="F372" s="64">
        <f t="shared" si="55"/>
        <v>0</v>
      </c>
      <c r="G372" s="64">
        <f t="shared" si="55"/>
        <v>0</v>
      </c>
      <c r="H372" s="56">
        <f t="shared" si="56"/>
        <v>0</v>
      </c>
    </row>
    <row r="373" spans="1:8" s="2" customFormat="1" ht="12.75" hidden="1" customHeight="1" x14ac:dyDescent="0.2">
      <c r="A373" s="247"/>
      <c r="B373" s="250"/>
      <c r="C373" s="274">
        <f t="shared" si="54"/>
        <v>0</v>
      </c>
      <c r="D373" s="276"/>
      <c r="E373" s="317"/>
      <c r="F373" s="64">
        <f t="shared" si="55"/>
        <v>0</v>
      </c>
      <c r="G373" s="64">
        <f t="shared" si="55"/>
        <v>0</v>
      </c>
      <c r="H373" s="56">
        <f>ROUNDUP((F373*$E$364%)/168*G373,2)</f>
        <v>0</v>
      </c>
    </row>
    <row r="374" spans="1:8" s="2" customFormat="1" ht="12.75" x14ac:dyDescent="0.2">
      <c r="A374" s="247"/>
      <c r="B374" s="250"/>
      <c r="C374" s="274" t="str">
        <f t="shared" ref="C374:C383" si="57">C277</f>
        <v>Vecākais speciālists Izglītības koordinācijas nodaļā</v>
      </c>
      <c r="D374" s="276"/>
      <c r="E374" s="317"/>
      <c r="F374" s="64">
        <f t="shared" ref="F374:G383" si="58">F277</f>
        <v>1287</v>
      </c>
      <c r="G374" s="55">
        <f t="shared" si="58"/>
        <v>8.4000000000000005E-2</v>
      </c>
      <c r="H374" s="56">
        <f>ROUNDUP((F374*$E$364%)/168*G374,2)</f>
        <v>0.03</v>
      </c>
    </row>
    <row r="375" spans="1:8" s="2" customFormat="1" ht="12.75" x14ac:dyDescent="0.2">
      <c r="A375" s="247"/>
      <c r="B375" s="250"/>
      <c r="C375" s="274" t="str">
        <f t="shared" si="57"/>
        <v xml:space="preserve">Vecākais grāmatvedis </v>
      </c>
      <c r="D375" s="276"/>
      <c r="E375" s="317"/>
      <c r="F375" s="64">
        <f t="shared" si="58"/>
        <v>1287</v>
      </c>
      <c r="G375" s="55">
        <f t="shared" si="58"/>
        <v>8.4000000000000005E-2</v>
      </c>
      <c r="H375" s="56">
        <f t="shared" ref="H375:H383" si="59">ROUNDUP((F375*$E$364%)/168*G375,2)</f>
        <v>0.03</v>
      </c>
    </row>
    <row r="376" spans="1:8" s="2" customFormat="1" ht="12.75" hidden="1" x14ac:dyDescent="0.2">
      <c r="A376" s="247"/>
      <c r="B376" s="250"/>
      <c r="C376" s="274">
        <f t="shared" si="57"/>
        <v>0</v>
      </c>
      <c r="D376" s="276"/>
      <c r="E376" s="317"/>
      <c r="F376" s="64">
        <f t="shared" si="58"/>
        <v>0</v>
      </c>
      <c r="G376" s="55">
        <f t="shared" si="58"/>
        <v>0</v>
      </c>
      <c r="H376" s="56">
        <f t="shared" si="59"/>
        <v>0</v>
      </c>
    </row>
    <row r="377" spans="1:8" s="2" customFormat="1" ht="12.75" hidden="1" x14ac:dyDescent="0.2">
      <c r="A377" s="247"/>
      <c r="B377" s="250"/>
      <c r="C377" s="274">
        <f t="shared" si="57"/>
        <v>0</v>
      </c>
      <c r="D377" s="276"/>
      <c r="E377" s="317"/>
      <c r="F377" s="64">
        <f t="shared" si="58"/>
        <v>0</v>
      </c>
      <c r="G377" s="55">
        <f t="shared" si="58"/>
        <v>0</v>
      </c>
      <c r="H377" s="56">
        <f t="shared" si="59"/>
        <v>0</v>
      </c>
    </row>
    <row r="378" spans="1:8" s="2" customFormat="1" ht="12.75" hidden="1" x14ac:dyDescent="0.2">
      <c r="A378" s="247"/>
      <c r="B378" s="250"/>
      <c r="C378" s="274">
        <f t="shared" si="57"/>
        <v>0</v>
      </c>
      <c r="D378" s="276"/>
      <c r="E378" s="317"/>
      <c r="F378" s="64">
        <f t="shared" si="58"/>
        <v>0</v>
      </c>
      <c r="G378" s="55">
        <f t="shared" si="58"/>
        <v>0</v>
      </c>
      <c r="H378" s="56">
        <f t="shared" si="59"/>
        <v>0</v>
      </c>
    </row>
    <row r="379" spans="1:8" s="2" customFormat="1" ht="12.75" hidden="1" x14ac:dyDescent="0.2">
      <c r="A379" s="247"/>
      <c r="B379" s="250"/>
      <c r="C379" s="274">
        <f t="shared" si="57"/>
        <v>0</v>
      </c>
      <c r="D379" s="276"/>
      <c r="E379" s="317"/>
      <c r="F379" s="64">
        <f t="shared" si="58"/>
        <v>0</v>
      </c>
      <c r="G379" s="55">
        <f t="shared" si="58"/>
        <v>0</v>
      </c>
      <c r="H379" s="56">
        <f t="shared" si="59"/>
        <v>0</v>
      </c>
    </row>
    <row r="380" spans="1:8" s="2" customFormat="1" ht="12.75" hidden="1" x14ac:dyDescent="0.2">
      <c r="A380" s="247"/>
      <c r="B380" s="250"/>
      <c r="C380" s="274">
        <f t="shared" si="57"/>
        <v>0</v>
      </c>
      <c r="D380" s="276"/>
      <c r="E380" s="317"/>
      <c r="F380" s="64">
        <f t="shared" si="58"/>
        <v>0</v>
      </c>
      <c r="G380" s="55">
        <f t="shared" si="58"/>
        <v>0</v>
      </c>
      <c r="H380" s="56">
        <f t="shared" si="59"/>
        <v>0</v>
      </c>
    </row>
    <row r="381" spans="1:8" s="2" customFormat="1" ht="12.75" hidden="1" x14ac:dyDescent="0.2">
      <c r="A381" s="247"/>
      <c r="B381" s="250"/>
      <c r="C381" s="274">
        <f t="shared" si="57"/>
        <v>0</v>
      </c>
      <c r="D381" s="276"/>
      <c r="E381" s="317"/>
      <c r="F381" s="64">
        <f t="shared" si="58"/>
        <v>0</v>
      </c>
      <c r="G381" s="55">
        <f t="shared" si="58"/>
        <v>0</v>
      </c>
      <c r="H381" s="56">
        <f t="shared" si="59"/>
        <v>0</v>
      </c>
    </row>
    <row r="382" spans="1:8" s="2" customFormat="1" ht="12.75" hidden="1" x14ac:dyDescent="0.2">
      <c r="A382" s="247"/>
      <c r="B382" s="250"/>
      <c r="C382" s="274">
        <f t="shared" si="57"/>
        <v>0</v>
      </c>
      <c r="D382" s="276"/>
      <c r="E382" s="317"/>
      <c r="F382" s="64">
        <f t="shared" si="58"/>
        <v>0</v>
      </c>
      <c r="G382" s="55">
        <f t="shared" si="58"/>
        <v>0</v>
      </c>
      <c r="H382" s="56">
        <f t="shared" si="59"/>
        <v>0</v>
      </c>
    </row>
    <row r="383" spans="1:8" s="2" customFormat="1" ht="12.75" hidden="1" x14ac:dyDescent="0.2">
      <c r="A383" s="248"/>
      <c r="B383" s="251"/>
      <c r="C383" s="274">
        <f t="shared" si="57"/>
        <v>0</v>
      </c>
      <c r="D383" s="276"/>
      <c r="E383" s="318"/>
      <c r="F383" s="66">
        <f t="shared" si="58"/>
        <v>0</v>
      </c>
      <c r="G383" s="55">
        <f t="shared" si="58"/>
        <v>0</v>
      </c>
      <c r="H383" s="58">
        <f t="shared" si="59"/>
        <v>0</v>
      </c>
    </row>
    <row r="384" spans="1:8" s="2" customFormat="1" ht="25.5" hidden="1" x14ac:dyDescent="0.2">
      <c r="A384" s="246" t="s">
        <v>82</v>
      </c>
      <c r="B384" s="249" t="s">
        <v>83</v>
      </c>
      <c r="C384" s="287" t="s">
        <v>349</v>
      </c>
      <c r="D384" s="288"/>
      <c r="E384" s="47" t="s">
        <v>161</v>
      </c>
      <c r="F384" s="190" t="s">
        <v>39</v>
      </c>
      <c r="G384" s="47" t="s">
        <v>157</v>
      </c>
      <c r="H384" s="111">
        <f>SUM(H385:H404)</f>
        <v>0</v>
      </c>
    </row>
    <row r="385" spans="1:8" s="2" customFormat="1" ht="12.75" hidden="1" customHeight="1" x14ac:dyDescent="0.2">
      <c r="A385" s="247"/>
      <c r="B385" s="250"/>
      <c r="C385" s="294">
        <f t="shared" ref="C385:C394" si="60">C266</f>
        <v>0</v>
      </c>
      <c r="D385" s="295"/>
      <c r="E385" s="316">
        <v>1</v>
      </c>
      <c r="F385" s="62">
        <f t="shared" ref="F385:G394" si="61">F266</f>
        <v>0</v>
      </c>
      <c r="G385" s="55">
        <f t="shared" si="61"/>
        <v>0</v>
      </c>
      <c r="H385" s="54">
        <f>ROUNDUP((F385*$E$385%)/168*G385,2)</f>
        <v>0</v>
      </c>
    </row>
    <row r="386" spans="1:8" s="2" customFormat="1" ht="12.75" hidden="1" x14ac:dyDescent="0.2">
      <c r="A386" s="247"/>
      <c r="B386" s="250"/>
      <c r="C386" s="274">
        <f t="shared" si="60"/>
        <v>0</v>
      </c>
      <c r="D386" s="276"/>
      <c r="E386" s="317"/>
      <c r="F386" s="64">
        <f t="shared" si="61"/>
        <v>0</v>
      </c>
      <c r="G386" s="55">
        <f t="shared" si="61"/>
        <v>0</v>
      </c>
      <c r="H386" s="56">
        <f t="shared" ref="H386:H391" si="62">ROUNDUP((F386*$E$385%)/168*G386,2)</f>
        <v>0</v>
      </c>
    </row>
    <row r="387" spans="1:8" s="2" customFormat="1" ht="12.75" hidden="1" x14ac:dyDescent="0.2">
      <c r="A387" s="247"/>
      <c r="B387" s="250"/>
      <c r="C387" s="274">
        <f t="shared" si="60"/>
        <v>0</v>
      </c>
      <c r="D387" s="276"/>
      <c r="E387" s="317"/>
      <c r="F387" s="64">
        <f t="shared" si="61"/>
        <v>0</v>
      </c>
      <c r="G387" s="55">
        <f t="shared" si="61"/>
        <v>0</v>
      </c>
      <c r="H387" s="56">
        <f t="shared" si="62"/>
        <v>0</v>
      </c>
    </row>
    <row r="388" spans="1:8" s="2" customFormat="1" ht="12.75" hidden="1" x14ac:dyDescent="0.2">
      <c r="A388" s="247"/>
      <c r="B388" s="250"/>
      <c r="C388" s="274">
        <f t="shared" si="60"/>
        <v>0</v>
      </c>
      <c r="D388" s="276"/>
      <c r="E388" s="317"/>
      <c r="F388" s="64">
        <f t="shared" si="61"/>
        <v>0</v>
      </c>
      <c r="G388" s="55">
        <f t="shared" si="61"/>
        <v>0</v>
      </c>
      <c r="H388" s="56">
        <f t="shared" si="62"/>
        <v>0</v>
      </c>
    </row>
    <row r="389" spans="1:8" s="2" customFormat="1" ht="12.75" hidden="1" x14ac:dyDescent="0.2">
      <c r="A389" s="247"/>
      <c r="B389" s="250"/>
      <c r="C389" s="274">
        <f t="shared" si="60"/>
        <v>0</v>
      </c>
      <c r="D389" s="276"/>
      <c r="E389" s="317"/>
      <c r="F389" s="64">
        <f t="shared" si="61"/>
        <v>0</v>
      </c>
      <c r="G389" s="55">
        <f t="shared" si="61"/>
        <v>0</v>
      </c>
      <c r="H389" s="56">
        <f t="shared" si="62"/>
        <v>0</v>
      </c>
    </row>
    <row r="390" spans="1:8" s="2" customFormat="1" ht="12.75" hidden="1" x14ac:dyDescent="0.2">
      <c r="A390" s="247"/>
      <c r="B390" s="250"/>
      <c r="C390" s="274">
        <f t="shared" si="60"/>
        <v>0</v>
      </c>
      <c r="D390" s="276"/>
      <c r="E390" s="317"/>
      <c r="F390" s="64">
        <f t="shared" si="61"/>
        <v>0</v>
      </c>
      <c r="G390" s="55">
        <f t="shared" si="61"/>
        <v>0</v>
      </c>
      <c r="H390" s="56">
        <f t="shared" si="62"/>
        <v>0</v>
      </c>
    </row>
    <row r="391" spans="1:8" s="2" customFormat="1" ht="12.75" hidden="1" x14ac:dyDescent="0.2">
      <c r="A391" s="247"/>
      <c r="B391" s="250"/>
      <c r="C391" s="274">
        <f t="shared" si="60"/>
        <v>0</v>
      </c>
      <c r="D391" s="276"/>
      <c r="E391" s="317"/>
      <c r="F391" s="64">
        <f t="shared" si="61"/>
        <v>0</v>
      </c>
      <c r="G391" s="55">
        <f t="shared" si="61"/>
        <v>0</v>
      </c>
      <c r="H391" s="56">
        <f t="shared" si="62"/>
        <v>0</v>
      </c>
    </row>
    <row r="392" spans="1:8" s="2" customFormat="1" ht="12.75" hidden="1" x14ac:dyDescent="0.2">
      <c r="A392" s="247"/>
      <c r="B392" s="250"/>
      <c r="C392" s="274">
        <f t="shared" si="60"/>
        <v>0</v>
      </c>
      <c r="D392" s="276"/>
      <c r="E392" s="317"/>
      <c r="F392" s="64">
        <f t="shared" si="61"/>
        <v>0</v>
      </c>
      <c r="G392" s="55">
        <f t="shared" si="61"/>
        <v>0</v>
      </c>
      <c r="H392" s="56">
        <f>ROUNDUP((F392*$E$385%)/168*G392,2)</f>
        <v>0</v>
      </c>
    </row>
    <row r="393" spans="1:8" s="2" customFormat="1" ht="12.75" hidden="1" x14ac:dyDescent="0.2">
      <c r="A393" s="247"/>
      <c r="B393" s="250"/>
      <c r="C393" s="274">
        <f t="shared" si="60"/>
        <v>0</v>
      </c>
      <c r="D393" s="276"/>
      <c r="E393" s="317"/>
      <c r="F393" s="64">
        <f t="shared" si="61"/>
        <v>0</v>
      </c>
      <c r="G393" s="55">
        <f t="shared" si="61"/>
        <v>0</v>
      </c>
      <c r="H393" s="56">
        <f>ROUNDUP((F393*$E$385%)/168*G393,2)</f>
        <v>0</v>
      </c>
    </row>
    <row r="394" spans="1:8" s="2" customFormat="1" ht="12.75" hidden="1" x14ac:dyDescent="0.2">
      <c r="A394" s="247"/>
      <c r="B394" s="250"/>
      <c r="C394" s="274">
        <f t="shared" si="60"/>
        <v>0</v>
      </c>
      <c r="D394" s="276"/>
      <c r="E394" s="317"/>
      <c r="F394" s="64">
        <f t="shared" si="61"/>
        <v>0</v>
      </c>
      <c r="G394" s="55">
        <f t="shared" si="61"/>
        <v>0</v>
      </c>
      <c r="H394" s="56">
        <f>ROUNDUP((F394*$E$385%)/168*G394,2)</f>
        <v>0</v>
      </c>
    </row>
    <row r="395" spans="1:8" s="2" customFormat="1" ht="12.75" hidden="1" x14ac:dyDescent="0.2">
      <c r="A395" s="247"/>
      <c r="B395" s="250"/>
      <c r="C395" s="274" t="str">
        <f t="shared" ref="C395:C404" si="63">C277</f>
        <v>Vecākais speciālists Izglītības koordinācijas nodaļā</v>
      </c>
      <c r="D395" s="276"/>
      <c r="E395" s="317"/>
      <c r="F395" s="64">
        <f t="shared" ref="F395:G404" si="64">F277</f>
        <v>1287</v>
      </c>
      <c r="G395" s="55"/>
      <c r="H395" s="56">
        <f>ROUNDUP((F395*$E$385%)/168*G395,2)</f>
        <v>0</v>
      </c>
    </row>
    <row r="396" spans="1:8" s="2" customFormat="1" ht="12.75" hidden="1" x14ac:dyDescent="0.2">
      <c r="A396" s="247"/>
      <c r="B396" s="250"/>
      <c r="C396" s="274" t="str">
        <f t="shared" si="63"/>
        <v xml:space="preserve">Vecākais grāmatvedis </v>
      </c>
      <c r="D396" s="276"/>
      <c r="E396" s="317"/>
      <c r="F396" s="64">
        <f t="shared" si="64"/>
        <v>1287</v>
      </c>
      <c r="G396" s="55"/>
      <c r="H396" s="56">
        <f t="shared" ref="H396:H404" si="65">ROUNDUP((F396*$E$385%)/168*G396,2)</f>
        <v>0</v>
      </c>
    </row>
    <row r="397" spans="1:8" s="2" customFormat="1" ht="12.75" hidden="1" x14ac:dyDescent="0.2">
      <c r="A397" s="247"/>
      <c r="B397" s="250"/>
      <c r="C397" s="274">
        <f t="shared" si="63"/>
        <v>0</v>
      </c>
      <c r="D397" s="276"/>
      <c r="E397" s="317"/>
      <c r="F397" s="64">
        <f t="shared" si="64"/>
        <v>0</v>
      </c>
      <c r="G397" s="64">
        <f t="shared" si="64"/>
        <v>0</v>
      </c>
      <c r="H397" s="56">
        <f t="shared" si="65"/>
        <v>0</v>
      </c>
    </row>
    <row r="398" spans="1:8" s="2" customFormat="1" ht="12.75" hidden="1" x14ac:dyDescent="0.2">
      <c r="A398" s="247"/>
      <c r="B398" s="250"/>
      <c r="C398" s="274">
        <f t="shared" si="63"/>
        <v>0</v>
      </c>
      <c r="D398" s="276"/>
      <c r="E398" s="317"/>
      <c r="F398" s="64">
        <f t="shared" si="64"/>
        <v>0</v>
      </c>
      <c r="G398" s="64">
        <f t="shared" si="64"/>
        <v>0</v>
      </c>
      <c r="H398" s="56">
        <f t="shared" si="65"/>
        <v>0</v>
      </c>
    </row>
    <row r="399" spans="1:8" s="2" customFormat="1" ht="12.75" hidden="1" x14ac:dyDescent="0.2">
      <c r="A399" s="247"/>
      <c r="B399" s="250"/>
      <c r="C399" s="274">
        <f t="shared" si="63"/>
        <v>0</v>
      </c>
      <c r="D399" s="276"/>
      <c r="E399" s="317"/>
      <c r="F399" s="64">
        <f t="shared" si="64"/>
        <v>0</v>
      </c>
      <c r="G399" s="64">
        <f t="shared" si="64"/>
        <v>0</v>
      </c>
      <c r="H399" s="56">
        <f t="shared" si="65"/>
        <v>0</v>
      </c>
    </row>
    <row r="400" spans="1:8" s="2" customFormat="1" ht="12.75" hidden="1" x14ac:dyDescent="0.2">
      <c r="A400" s="247"/>
      <c r="B400" s="250"/>
      <c r="C400" s="274">
        <f t="shared" si="63"/>
        <v>0</v>
      </c>
      <c r="D400" s="276"/>
      <c r="E400" s="317"/>
      <c r="F400" s="64">
        <f t="shared" si="64"/>
        <v>0</v>
      </c>
      <c r="G400" s="64">
        <f t="shared" si="64"/>
        <v>0</v>
      </c>
      <c r="H400" s="56">
        <f t="shared" si="65"/>
        <v>0</v>
      </c>
    </row>
    <row r="401" spans="1:9" s="2" customFormat="1" ht="12.75" hidden="1" x14ac:dyDescent="0.2">
      <c r="A401" s="247"/>
      <c r="B401" s="250"/>
      <c r="C401" s="274">
        <f t="shared" si="63"/>
        <v>0</v>
      </c>
      <c r="D401" s="276"/>
      <c r="E401" s="317"/>
      <c r="F401" s="64">
        <f t="shared" si="64"/>
        <v>0</v>
      </c>
      <c r="G401" s="64">
        <f t="shared" si="64"/>
        <v>0</v>
      </c>
      <c r="H401" s="56">
        <f t="shared" si="65"/>
        <v>0</v>
      </c>
    </row>
    <row r="402" spans="1:9" s="2" customFormat="1" ht="12.75" hidden="1" x14ac:dyDescent="0.2">
      <c r="A402" s="247"/>
      <c r="B402" s="250"/>
      <c r="C402" s="274">
        <f t="shared" si="63"/>
        <v>0</v>
      </c>
      <c r="D402" s="276"/>
      <c r="E402" s="317"/>
      <c r="F402" s="64">
        <f t="shared" si="64"/>
        <v>0</v>
      </c>
      <c r="G402" s="64">
        <f t="shared" si="64"/>
        <v>0</v>
      </c>
      <c r="H402" s="56">
        <f t="shared" si="65"/>
        <v>0</v>
      </c>
    </row>
    <row r="403" spans="1:9" s="2" customFormat="1" ht="12.75" hidden="1" x14ac:dyDescent="0.2">
      <c r="A403" s="247"/>
      <c r="B403" s="250"/>
      <c r="C403" s="274">
        <f t="shared" si="63"/>
        <v>0</v>
      </c>
      <c r="D403" s="276"/>
      <c r="E403" s="317"/>
      <c r="F403" s="64">
        <f t="shared" si="64"/>
        <v>0</v>
      </c>
      <c r="G403" s="64">
        <f t="shared" si="64"/>
        <v>0</v>
      </c>
      <c r="H403" s="56">
        <f t="shared" si="65"/>
        <v>0</v>
      </c>
    </row>
    <row r="404" spans="1:9" s="2" customFormat="1" ht="12.75" hidden="1" x14ac:dyDescent="0.2">
      <c r="A404" s="248"/>
      <c r="B404" s="251"/>
      <c r="C404" s="296">
        <f t="shared" si="63"/>
        <v>0</v>
      </c>
      <c r="D404" s="298"/>
      <c r="E404" s="318"/>
      <c r="F404" s="66">
        <f t="shared" si="64"/>
        <v>0</v>
      </c>
      <c r="G404" s="66">
        <f t="shared" si="64"/>
        <v>0</v>
      </c>
      <c r="H404" s="58">
        <f t="shared" si="65"/>
        <v>0</v>
      </c>
    </row>
    <row r="405" spans="1:9" s="2" customFormat="1" ht="12.75" x14ac:dyDescent="0.2">
      <c r="A405" s="192" t="s">
        <v>84</v>
      </c>
      <c r="B405" s="277" t="s">
        <v>17</v>
      </c>
      <c r="C405" s="277"/>
      <c r="D405" s="277"/>
      <c r="E405" s="277"/>
      <c r="F405" s="277"/>
      <c r="G405" s="277"/>
      <c r="H405" s="43">
        <f>SUM(H406,H429)</f>
        <v>3.18</v>
      </c>
    </row>
    <row r="406" spans="1:9" s="2" customFormat="1" ht="12.75" x14ac:dyDescent="0.2">
      <c r="A406" s="48" t="s">
        <v>85</v>
      </c>
      <c r="B406" s="277" t="s">
        <v>86</v>
      </c>
      <c r="C406" s="277"/>
      <c r="D406" s="277"/>
      <c r="E406" s="277"/>
      <c r="F406" s="277"/>
      <c r="G406" s="277"/>
      <c r="H406" s="43">
        <f>SUM(H407,H418)</f>
        <v>0.2</v>
      </c>
    </row>
    <row r="407" spans="1:9" s="2" customFormat="1" ht="25.5" x14ac:dyDescent="0.2">
      <c r="A407" s="246">
        <v>2220</v>
      </c>
      <c r="B407" s="249" t="s">
        <v>88</v>
      </c>
      <c r="C407" s="266" t="s">
        <v>171</v>
      </c>
      <c r="D407" s="267"/>
      <c r="E407" s="268"/>
      <c r="F407" s="47" t="s">
        <v>327</v>
      </c>
      <c r="G407" s="47" t="s">
        <v>157</v>
      </c>
      <c r="H407" s="111">
        <f>SUM(H408:H417)</f>
        <v>0.2</v>
      </c>
    </row>
    <row r="408" spans="1:9" s="2" customFormat="1" ht="30" customHeight="1" x14ac:dyDescent="0.2">
      <c r="A408" s="247"/>
      <c r="B408" s="250"/>
      <c r="C408" s="255" t="s">
        <v>198</v>
      </c>
      <c r="D408" s="256"/>
      <c r="E408" s="257"/>
      <c r="F408" s="74">
        <f>ROUND(7*1.147,2)</f>
        <v>8.0299999999999994</v>
      </c>
      <c r="G408" s="74">
        <f>G15+G277+G278</f>
        <v>4.1679999999999993</v>
      </c>
      <c r="H408" s="75">
        <f>ROUNDUP(F408/168*G408,2)</f>
        <v>0.2</v>
      </c>
      <c r="I408" s="149" t="s">
        <v>384</v>
      </c>
    </row>
    <row r="409" spans="1:9" s="2" customFormat="1" ht="12.75" hidden="1" x14ac:dyDescent="0.2">
      <c r="A409" s="247"/>
      <c r="B409" s="250"/>
      <c r="C409" s="252"/>
      <c r="D409" s="253"/>
      <c r="E409" s="254"/>
      <c r="F409" s="76"/>
      <c r="G409" s="76"/>
      <c r="H409" s="77">
        <f t="shared" ref="H409:H417" si="66">ROUNDUP(F409/168*G409,2)</f>
        <v>0</v>
      </c>
    </row>
    <row r="410" spans="1:9" s="2" customFormat="1" ht="12.75" hidden="1" x14ac:dyDescent="0.2">
      <c r="A410" s="247"/>
      <c r="B410" s="250"/>
      <c r="C410" s="252"/>
      <c r="D410" s="253"/>
      <c r="E410" s="254"/>
      <c r="F410" s="76"/>
      <c r="G410" s="76"/>
      <c r="H410" s="77">
        <f t="shared" si="66"/>
        <v>0</v>
      </c>
    </row>
    <row r="411" spans="1:9" s="2" customFormat="1" ht="12.75" hidden="1" x14ac:dyDescent="0.2">
      <c r="A411" s="247"/>
      <c r="B411" s="250"/>
      <c r="C411" s="252"/>
      <c r="D411" s="253"/>
      <c r="E411" s="254"/>
      <c r="F411" s="76"/>
      <c r="G411" s="76"/>
      <c r="H411" s="77">
        <f t="shared" si="66"/>
        <v>0</v>
      </c>
    </row>
    <row r="412" spans="1:9" s="2" customFormat="1" ht="12.75" hidden="1" x14ac:dyDescent="0.2">
      <c r="A412" s="247"/>
      <c r="B412" s="250"/>
      <c r="C412" s="252"/>
      <c r="D412" s="253"/>
      <c r="E412" s="254"/>
      <c r="F412" s="76"/>
      <c r="G412" s="76"/>
      <c r="H412" s="77">
        <f t="shared" si="66"/>
        <v>0</v>
      </c>
    </row>
    <row r="413" spans="1:9" s="2" customFormat="1" ht="12.75" hidden="1" x14ac:dyDescent="0.2">
      <c r="A413" s="247"/>
      <c r="B413" s="250"/>
      <c r="C413" s="252"/>
      <c r="D413" s="253"/>
      <c r="E413" s="254"/>
      <c r="F413" s="76"/>
      <c r="G413" s="76"/>
      <c r="H413" s="77">
        <f t="shared" si="66"/>
        <v>0</v>
      </c>
    </row>
    <row r="414" spans="1:9" s="2" customFormat="1" ht="12.75" hidden="1" x14ac:dyDescent="0.2">
      <c r="A414" s="247"/>
      <c r="B414" s="250"/>
      <c r="C414" s="252"/>
      <c r="D414" s="253"/>
      <c r="E414" s="254"/>
      <c r="F414" s="76"/>
      <c r="G414" s="76"/>
      <c r="H414" s="77">
        <f t="shared" si="66"/>
        <v>0</v>
      </c>
    </row>
    <row r="415" spans="1:9" s="2" customFormat="1" ht="12.75" hidden="1" x14ac:dyDescent="0.2">
      <c r="A415" s="247"/>
      <c r="B415" s="250"/>
      <c r="C415" s="252"/>
      <c r="D415" s="253"/>
      <c r="E415" s="254"/>
      <c r="F415" s="76"/>
      <c r="G415" s="76"/>
      <c r="H415" s="77">
        <f t="shared" si="66"/>
        <v>0</v>
      </c>
    </row>
    <row r="416" spans="1:9" s="2" customFormat="1" ht="12.75" hidden="1" x14ac:dyDescent="0.2">
      <c r="A416" s="247"/>
      <c r="B416" s="250"/>
      <c r="C416" s="252"/>
      <c r="D416" s="253"/>
      <c r="E416" s="254"/>
      <c r="F416" s="76"/>
      <c r="G416" s="76"/>
      <c r="H416" s="77">
        <f t="shared" si="66"/>
        <v>0</v>
      </c>
    </row>
    <row r="417" spans="1:9" s="2" customFormat="1" ht="12.75" hidden="1" x14ac:dyDescent="0.2">
      <c r="A417" s="248"/>
      <c r="B417" s="251"/>
      <c r="C417" s="269"/>
      <c r="D417" s="270"/>
      <c r="E417" s="271"/>
      <c r="F417" s="78"/>
      <c r="G417" s="78"/>
      <c r="H417" s="79">
        <f t="shared" si="66"/>
        <v>0</v>
      </c>
    </row>
    <row r="418" spans="1:9" s="2" customFormat="1" ht="25.5" hidden="1" x14ac:dyDescent="0.2">
      <c r="A418" s="246"/>
      <c r="B418" s="249"/>
      <c r="C418" s="266" t="s">
        <v>171</v>
      </c>
      <c r="D418" s="267"/>
      <c r="E418" s="268"/>
      <c r="F418" s="47" t="s">
        <v>167</v>
      </c>
      <c r="G418" s="47" t="s">
        <v>157</v>
      </c>
      <c r="H418" s="111">
        <f>SUM(H419:H428)</f>
        <v>0</v>
      </c>
    </row>
    <row r="419" spans="1:9" s="2" customFormat="1" ht="12.75" hidden="1" x14ac:dyDescent="0.2">
      <c r="A419" s="247"/>
      <c r="B419" s="250"/>
      <c r="C419" s="255"/>
      <c r="D419" s="256"/>
      <c r="E419" s="257"/>
      <c r="F419" s="74"/>
      <c r="G419" s="74"/>
      <c r="H419" s="75">
        <f>ROUNDUP(F419/168*G419,2)</f>
        <v>0</v>
      </c>
    </row>
    <row r="420" spans="1:9" s="2" customFormat="1" ht="12.75" hidden="1" x14ac:dyDescent="0.2">
      <c r="A420" s="247"/>
      <c r="B420" s="250"/>
      <c r="C420" s="252"/>
      <c r="D420" s="253"/>
      <c r="E420" s="254"/>
      <c r="F420" s="76"/>
      <c r="G420" s="76"/>
      <c r="H420" s="77">
        <f t="shared" ref="H420:H428" si="67">ROUNDUP(F420/168*G420,2)</f>
        <v>0</v>
      </c>
    </row>
    <row r="421" spans="1:9" s="2" customFormat="1" ht="12.75" hidden="1" x14ac:dyDescent="0.2">
      <c r="A421" s="247"/>
      <c r="B421" s="250"/>
      <c r="C421" s="252"/>
      <c r="D421" s="253"/>
      <c r="E421" s="254"/>
      <c r="F421" s="76"/>
      <c r="G421" s="76"/>
      <c r="H421" s="77">
        <f t="shared" si="67"/>
        <v>0</v>
      </c>
    </row>
    <row r="422" spans="1:9" s="2" customFormat="1" ht="12.75" hidden="1" x14ac:dyDescent="0.2">
      <c r="A422" s="247"/>
      <c r="B422" s="250"/>
      <c r="C422" s="252"/>
      <c r="D422" s="253"/>
      <c r="E422" s="254"/>
      <c r="F422" s="76"/>
      <c r="G422" s="76"/>
      <c r="H422" s="77">
        <f t="shared" si="67"/>
        <v>0</v>
      </c>
    </row>
    <row r="423" spans="1:9" s="2" customFormat="1" ht="12.75" hidden="1" x14ac:dyDescent="0.2">
      <c r="A423" s="247"/>
      <c r="B423" s="250"/>
      <c r="C423" s="252"/>
      <c r="D423" s="253"/>
      <c r="E423" s="254"/>
      <c r="F423" s="76"/>
      <c r="G423" s="76"/>
      <c r="H423" s="77">
        <f t="shared" si="67"/>
        <v>0</v>
      </c>
    </row>
    <row r="424" spans="1:9" s="2" customFormat="1" ht="12.75" hidden="1" x14ac:dyDescent="0.2">
      <c r="A424" s="247"/>
      <c r="B424" s="250"/>
      <c r="C424" s="252"/>
      <c r="D424" s="253"/>
      <c r="E424" s="254"/>
      <c r="F424" s="76"/>
      <c r="G424" s="76"/>
      <c r="H424" s="77">
        <f t="shared" si="67"/>
        <v>0</v>
      </c>
    </row>
    <row r="425" spans="1:9" s="2" customFormat="1" ht="12.75" hidden="1" x14ac:dyDescent="0.2">
      <c r="A425" s="247"/>
      <c r="B425" s="250"/>
      <c r="C425" s="252"/>
      <c r="D425" s="253"/>
      <c r="E425" s="254"/>
      <c r="F425" s="76"/>
      <c r="G425" s="76"/>
      <c r="H425" s="77">
        <f t="shared" si="67"/>
        <v>0</v>
      </c>
    </row>
    <row r="426" spans="1:9" s="2" customFormat="1" ht="12.75" hidden="1" x14ac:dyDescent="0.2">
      <c r="A426" s="247"/>
      <c r="B426" s="250"/>
      <c r="C426" s="252"/>
      <c r="D426" s="253"/>
      <c r="E426" s="254"/>
      <c r="F426" s="76"/>
      <c r="G426" s="76"/>
      <c r="H426" s="77">
        <f t="shared" si="67"/>
        <v>0</v>
      </c>
    </row>
    <row r="427" spans="1:9" s="2" customFormat="1" ht="12.75" hidden="1" x14ac:dyDescent="0.2">
      <c r="A427" s="247"/>
      <c r="B427" s="250"/>
      <c r="C427" s="252"/>
      <c r="D427" s="253"/>
      <c r="E427" s="254"/>
      <c r="F427" s="76"/>
      <c r="G427" s="76"/>
      <c r="H427" s="77">
        <f t="shared" si="67"/>
        <v>0</v>
      </c>
    </row>
    <row r="428" spans="1:9" s="2" customFormat="1" ht="12.75" hidden="1" x14ac:dyDescent="0.2">
      <c r="A428" s="248"/>
      <c r="B428" s="251"/>
      <c r="C428" s="269"/>
      <c r="D428" s="270"/>
      <c r="E428" s="271"/>
      <c r="F428" s="78"/>
      <c r="G428" s="78"/>
      <c r="H428" s="79">
        <f t="shared" si="67"/>
        <v>0</v>
      </c>
    </row>
    <row r="429" spans="1:9" s="2" customFormat="1" ht="12.75" customHeight="1" x14ac:dyDescent="0.2">
      <c r="A429" s="48" t="s">
        <v>93</v>
      </c>
      <c r="B429" s="277" t="s">
        <v>94</v>
      </c>
      <c r="C429" s="277"/>
      <c r="D429" s="277"/>
      <c r="E429" s="277"/>
      <c r="F429" s="277"/>
      <c r="G429" s="277"/>
      <c r="H429" s="43">
        <f>SUM(H430,H452,H441)</f>
        <v>2.98</v>
      </c>
    </row>
    <row r="430" spans="1:9" s="2" customFormat="1" ht="15" customHeight="1" x14ac:dyDescent="0.2">
      <c r="A430" s="246">
        <v>2311</v>
      </c>
      <c r="B430" s="249" t="s">
        <v>19</v>
      </c>
      <c r="C430" s="266"/>
      <c r="D430" s="267"/>
      <c r="E430" s="268"/>
      <c r="F430" s="47" t="s">
        <v>326</v>
      </c>
      <c r="G430" s="47" t="s">
        <v>166</v>
      </c>
      <c r="H430" s="111">
        <f>SUM(H431:H440)</f>
        <v>0.28000000000000003</v>
      </c>
    </row>
    <row r="431" spans="1:9" s="2" customFormat="1" ht="13.5" customHeight="1" x14ac:dyDescent="0.2">
      <c r="A431" s="247"/>
      <c r="B431" s="250"/>
      <c r="C431" s="255" t="s">
        <v>192</v>
      </c>
      <c r="D431" s="256"/>
      <c r="E431" s="257"/>
      <c r="F431" s="74">
        <f>ROUND(0.02*1.095,2)</f>
        <v>0.02</v>
      </c>
      <c r="G431" s="74">
        <v>4</v>
      </c>
      <c r="H431" s="75">
        <f>ROUND(F431*G431,2)</f>
        <v>0.08</v>
      </c>
      <c r="I431" s="2" t="s">
        <v>313</v>
      </c>
    </row>
    <row r="432" spans="1:9" s="2" customFormat="1" ht="12.75" x14ac:dyDescent="0.2">
      <c r="A432" s="247"/>
      <c r="B432" s="250"/>
      <c r="C432" s="252" t="s">
        <v>173</v>
      </c>
      <c r="D432" s="253"/>
      <c r="E432" s="254"/>
      <c r="F432" s="76">
        <f>ROUND(0.05*1.095,2)</f>
        <v>0.05</v>
      </c>
      <c r="G432" s="76">
        <v>4</v>
      </c>
      <c r="H432" s="77">
        <f>ROUND(F432*G432,2)</f>
        <v>0.2</v>
      </c>
    </row>
    <row r="433" spans="1:8" s="2" customFormat="1" ht="12.75" hidden="1" x14ac:dyDescent="0.2">
      <c r="A433" s="247"/>
      <c r="B433" s="250"/>
      <c r="C433" s="252"/>
      <c r="D433" s="253"/>
      <c r="E433" s="254"/>
      <c r="F433" s="76"/>
      <c r="G433" s="76"/>
      <c r="H433" s="77">
        <f t="shared" ref="H433:H440" si="68">ROUND(F433*G433,2)</f>
        <v>0</v>
      </c>
    </row>
    <row r="434" spans="1:8" s="2" customFormat="1" ht="12.75" hidden="1" x14ac:dyDescent="0.2">
      <c r="A434" s="247"/>
      <c r="B434" s="250"/>
      <c r="C434" s="252"/>
      <c r="D434" s="253"/>
      <c r="E434" s="254"/>
      <c r="F434" s="76"/>
      <c r="G434" s="76"/>
      <c r="H434" s="77">
        <f t="shared" si="68"/>
        <v>0</v>
      </c>
    </row>
    <row r="435" spans="1:8" s="2" customFormat="1" ht="12.75" hidden="1" x14ac:dyDescent="0.2">
      <c r="A435" s="247"/>
      <c r="B435" s="250"/>
      <c r="C435" s="252"/>
      <c r="D435" s="253"/>
      <c r="E435" s="254"/>
      <c r="F435" s="76"/>
      <c r="G435" s="76"/>
      <c r="H435" s="77">
        <f t="shared" si="68"/>
        <v>0</v>
      </c>
    </row>
    <row r="436" spans="1:8" s="2" customFormat="1" ht="12.75" hidden="1" x14ac:dyDescent="0.2">
      <c r="A436" s="247"/>
      <c r="B436" s="250"/>
      <c r="C436" s="252"/>
      <c r="D436" s="253"/>
      <c r="E436" s="254"/>
      <c r="F436" s="76"/>
      <c r="G436" s="76"/>
      <c r="H436" s="77">
        <f t="shared" si="68"/>
        <v>0</v>
      </c>
    </row>
    <row r="437" spans="1:8" s="2" customFormat="1" ht="12.75" hidden="1" x14ac:dyDescent="0.2">
      <c r="A437" s="247"/>
      <c r="B437" s="250"/>
      <c r="C437" s="252"/>
      <c r="D437" s="253"/>
      <c r="E437" s="254"/>
      <c r="F437" s="76"/>
      <c r="G437" s="76"/>
      <c r="H437" s="77">
        <f t="shared" si="68"/>
        <v>0</v>
      </c>
    </row>
    <row r="438" spans="1:8" s="2" customFormat="1" ht="12.75" hidden="1" x14ac:dyDescent="0.2">
      <c r="A438" s="247"/>
      <c r="B438" s="250"/>
      <c r="C438" s="252"/>
      <c r="D438" s="253"/>
      <c r="E438" s="254"/>
      <c r="F438" s="76"/>
      <c r="G438" s="76"/>
      <c r="H438" s="77">
        <f t="shared" si="68"/>
        <v>0</v>
      </c>
    </row>
    <row r="439" spans="1:8" s="2" customFormat="1" ht="12.75" hidden="1" x14ac:dyDescent="0.2">
      <c r="A439" s="247"/>
      <c r="B439" s="250"/>
      <c r="C439" s="252"/>
      <c r="D439" s="253"/>
      <c r="E439" s="254"/>
      <c r="F439" s="76"/>
      <c r="G439" s="76"/>
      <c r="H439" s="77">
        <f t="shared" si="68"/>
        <v>0</v>
      </c>
    </row>
    <row r="440" spans="1:8" s="2" customFormat="1" ht="12.75" hidden="1" x14ac:dyDescent="0.2">
      <c r="A440" s="248"/>
      <c r="B440" s="251"/>
      <c r="C440" s="269"/>
      <c r="D440" s="270"/>
      <c r="E440" s="271"/>
      <c r="F440" s="78"/>
      <c r="G440" s="78"/>
      <c r="H440" s="79">
        <f t="shared" si="68"/>
        <v>0</v>
      </c>
    </row>
    <row r="441" spans="1:8" s="2" customFormat="1" ht="38.25" x14ac:dyDescent="0.2">
      <c r="A441" s="246">
        <v>2312</v>
      </c>
      <c r="B441" s="249" t="s">
        <v>319</v>
      </c>
      <c r="C441" s="266" t="s">
        <v>171</v>
      </c>
      <c r="D441" s="267"/>
      <c r="E441" s="51" t="s">
        <v>325</v>
      </c>
      <c r="F441" s="51" t="s">
        <v>322</v>
      </c>
      <c r="G441" s="47" t="s">
        <v>157</v>
      </c>
      <c r="H441" s="111">
        <f>SUM(H442:H451)</f>
        <v>0.03</v>
      </c>
    </row>
    <row r="442" spans="1:8" s="2" customFormat="1" ht="12.75" x14ac:dyDescent="0.2">
      <c r="A442" s="247"/>
      <c r="B442" s="250"/>
      <c r="C442" s="255" t="s">
        <v>320</v>
      </c>
      <c r="D442" s="256"/>
      <c r="E442" s="74">
        <f>ROUND(157*1.049,0)</f>
        <v>165</v>
      </c>
      <c r="F442" s="74">
        <v>5</v>
      </c>
      <c r="G442" s="74">
        <v>0.16800000000000001</v>
      </c>
      <c r="H442" s="75">
        <f>ROUNDUP(E442/F442/12/168*G442,2)</f>
        <v>0.01</v>
      </c>
    </row>
    <row r="443" spans="1:8" s="2" customFormat="1" ht="12.75" x14ac:dyDescent="0.2">
      <c r="A443" s="247"/>
      <c r="B443" s="250"/>
      <c r="C443" s="252" t="s">
        <v>321</v>
      </c>
      <c r="D443" s="253"/>
      <c r="E443" s="153">
        <f>ROUND(150*1.049,0)</f>
        <v>157</v>
      </c>
      <c r="F443" s="76">
        <v>5</v>
      </c>
      <c r="G443" s="76">
        <v>1.1679999999999999</v>
      </c>
      <c r="H443" s="77">
        <f>ROUNDUP(E443/F443/12/168*G443,2)</f>
        <v>0.02</v>
      </c>
    </row>
    <row r="444" spans="1:8" s="2" customFormat="1" ht="12.75" hidden="1" x14ac:dyDescent="0.2">
      <c r="A444" s="247"/>
      <c r="B444" s="250"/>
      <c r="C444" s="252"/>
      <c r="D444" s="253"/>
      <c r="E444" s="177"/>
      <c r="F444" s="76"/>
      <c r="G444" s="76"/>
      <c r="H444" s="77">
        <f t="shared" ref="H444:H451" si="69">ROUNDUP(F444/168*G444,2)</f>
        <v>0</v>
      </c>
    </row>
    <row r="445" spans="1:8" s="2" customFormat="1" ht="12.75" hidden="1" x14ac:dyDescent="0.2">
      <c r="A445" s="247"/>
      <c r="B445" s="250"/>
      <c r="C445" s="252"/>
      <c r="D445" s="253"/>
      <c r="E445" s="177"/>
      <c r="F445" s="76"/>
      <c r="G445" s="76"/>
      <c r="H445" s="77">
        <f t="shared" si="69"/>
        <v>0</v>
      </c>
    </row>
    <row r="446" spans="1:8" s="2" customFormat="1" ht="12.75" hidden="1" x14ac:dyDescent="0.2">
      <c r="A446" s="247"/>
      <c r="B446" s="250"/>
      <c r="C446" s="252"/>
      <c r="D446" s="253"/>
      <c r="E446" s="177"/>
      <c r="F446" s="76"/>
      <c r="G446" s="76"/>
      <c r="H446" s="77">
        <f t="shared" si="69"/>
        <v>0</v>
      </c>
    </row>
    <row r="447" spans="1:8" s="2" customFormat="1" ht="12.75" hidden="1" x14ac:dyDescent="0.2">
      <c r="A447" s="247"/>
      <c r="B447" s="250"/>
      <c r="C447" s="252"/>
      <c r="D447" s="253"/>
      <c r="E447" s="177"/>
      <c r="F447" s="76"/>
      <c r="G447" s="76"/>
      <c r="H447" s="77">
        <f t="shared" si="69"/>
        <v>0</v>
      </c>
    </row>
    <row r="448" spans="1:8" s="2" customFormat="1" ht="12.75" hidden="1" x14ac:dyDescent="0.2">
      <c r="A448" s="247"/>
      <c r="B448" s="250"/>
      <c r="C448" s="252"/>
      <c r="D448" s="253"/>
      <c r="E448" s="177"/>
      <c r="F448" s="76"/>
      <c r="G448" s="76"/>
      <c r="H448" s="77">
        <f t="shared" si="69"/>
        <v>0</v>
      </c>
    </row>
    <row r="449" spans="1:9" s="2" customFormat="1" ht="12.75" hidden="1" x14ac:dyDescent="0.2">
      <c r="A449" s="247"/>
      <c r="B449" s="250"/>
      <c r="C449" s="252"/>
      <c r="D449" s="253"/>
      <c r="E449" s="177"/>
      <c r="F449" s="76"/>
      <c r="G449" s="76"/>
      <c r="H449" s="77">
        <f t="shared" si="69"/>
        <v>0</v>
      </c>
    </row>
    <row r="450" spans="1:9" s="2" customFormat="1" ht="12.75" hidden="1" x14ac:dyDescent="0.2">
      <c r="A450" s="247"/>
      <c r="B450" s="250"/>
      <c r="C450" s="252"/>
      <c r="D450" s="253"/>
      <c r="E450" s="177"/>
      <c r="F450" s="76"/>
      <c r="G450" s="76"/>
      <c r="H450" s="77">
        <f t="shared" si="69"/>
        <v>0</v>
      </c>
    </row>
    <row r="451" spans="1:9" s="2" customFormat="1" ht="12.75" hidden="1" x14ac:dyDescent="0.2">
      <c r="A451" s="248"/>
      <c r="B451" s="251"/>
      <c r="C451" s="252"/>
      <c r="D451" s="253"/>
      <c r="E451" s="177"/>
      <c r="F451" s="78"/>
      <c r="G451" s="78"/>
      <c r="H451" s="79">
        <f t="shared" si="69"/>
        <v>0</v>
      </c>
    </row>
    <row r="452" spans="1:9" s="2" customFormat="1" ht="25.5" x14ac:dyDescent="0.2">
      <c r="A452" s="246">
        <v>2350</v>
      </c>
      <c r="B452" s="249" t="s">
        <v>391</v>
      </c>
      <c r="C452" s="266"/>
      <c r="D452" s="267"/>
      <c r="E452" s="268"/>
      <c r="F452" s="51" t="s">
        <v>327</v>
      </c>
      <c r="G452" s="47" t="s">
        <v>157</v>
      </c>
      <c r="H452" s="111">
        <f>SUM(H453:H462)</f>
        <v>2.67</v>
      </c>
    </row>
    <row r="453" spans="1:9" s="2" customFormat="1" ht="26.25" customHeight="1" x14ac:dyDescent="0.2">
      <c r="A453" s="247"/>
      <c r="B453" s="250"/>
      <c r="C453" s="255" t="s">
        <v>218</v>
      </c>
      <c r="D453" s="256"/>
      <c r="E453" s="257"/>
      <c r="F453" s="74">
        <f>ROUND(85*1.162,2)</f>
        <v>98.77</v>
      </c>
      <c r="G453" s="74">
        <v>4.1680000000000001</v>
      </c>
      <c r="H453" s="75">
        <f>ROUNDUP(F453/168*G453,2)</f>
        <v>2.46</v>
      </c>
      <c r="I453" s="149" t="s">
        <v>383</v>
      </c>
    </row>
    <row r="454" spans="1:9" s="2" customFormat="1" ht="24" x14ac:dyDescent="0.2">
      <c r="A454" s="247"/>
      <c r="B454" s="250"/>
      <c r="C454" s="252" t="s">
        <v>215</v>
      </c>
      <c r="D454" s="253"/>
      <c r="E454" s="254"/>
      <c r="F454" s="76">
        <f>ROUND(7*1.162,2)</f>
        <v>8.1300000000000008</v>
      </c>
      <c r="G454" s="76">
        <v>4.1680000000000001</v>
      </c>
      <c r="H454" s="77">
        <f t="shared" ref="H454:H462" si="70">ROUNDUP(F454/168*G454,2)</f>
        <v>0.21000000000000002</v>
      </c>
      <c r="I454" s="149" t="s">
        <v>382</v>
      </c>
    </row>
    <row r="455" spans="1:9" s="2" customFormat="1" ht="12.75" hidden="1" x14ac:dyDescent="0.2">
      <c r="A455" s="247"/>
      <c r="B455" s="250"/>
      <c r="C455" s="252"/>
      <c r="D455" s="253"/>
      <c r="E455" s="254"/>
      <c r="F455" s="76"/>
      <c r="G455" s="76"/>
      <c r="H455" s="77">
        <f t="shared" si="70"/>
        <v>0</v>
      </c>
    </row>
    <row r="456" spans="1:9" s="2" customFormat="1" ht="12.75" hidden="1" x14ac:dyDescent="0.2">
      <c r="A456" s="247"/>
      <c r="B456" s="250"/>
      <c r="C456" s="252"/>
      <c r="D456" s="253"/>
      <c r="E456" s="254"/>
      <c r="F456" s="76"/>
      <c r="G456" s="76"/>
      <c r="H456" s="77">
        <f t="shared" si="70"/>
        <v>0</v>
      </c>
    </row>
    <row r="457" spans="1:9" s="2" customFormat="1" ht="12.75" hidden="1" x14ac:dyDescent="0.2">
      <c r="A457" s="247"/>
      <c r="B457" s="250"/>
      <c r="C457" s="252"/>
      <c r="D457" s="253"/>
      <c r="E457" s="254"/>
      <c r="F457" s="76"/>
      <c r="G457" s="76"/>
      <c r="H457" s="77">
        <f t="shared" si="70"/>
        <v>0</v>
      </c>
    </row>
    <row r="458" spans="1:9" s="2" customFormat="1" ht="12.75" hidden="1" x14ac:dyDescent="0.2">
      <c r="A458" s="247"/>
      <c r="B458" s="250"/>
      <c r="C458" s="252"/>
      <c r="D458" s="253"/>
      <c r="E458" s="254"/>
      <c r="F458" s="76"/>
      <c r="G458" s="76"/>
      <c r="H458" s="77">
        <f t="shared" si="70"/>
        <v>0</v>
      </c>
    </row>
    <row r="459" spans="1:9" s="2" customFormat="1" ht="12.75" hidden="1" x14ac:dyDescent="0.2">
      <c r="A459" s="247"/>
      <c r="B459" s="250"/>
      <c r="C459" s="252"/>
      <c r="D459" s="253"/>
      <c r="E459" s="254"/>
      <c r="F459" s="76"/>
      <c r="G459" s="76"/>
      <c r="H459" s="77">
        <f t="shared" si="70"/>
        <v>0</v>
      </c>
    </row>
    <row r="460" spans="1:9" s="2" customFormat="1" ht="12.75" hidden="1" x14ac:dyDescent="0.2">
      <c r="A460" s="247"/>
      <c r="B460" s="250"/>
      <c r="C460" s="252"/>
      <c r="D460" s="253"/>
      <c r="E460" s="254"/>
      <c r="F460" s="76"/>
      <c r="G460" s="76"/>
      <c r="H460" s="77">
        <f t="shared" si="70"/>
        <v>0</v>
      </c>
    </row>
    <row r="461" spans="1:9" s="2" customFormat="1" ht="12.75" hidden="1" x14ac:dyDescent="0.2">
      <c r="A461" s="247"/>
      <c r="B461" s="250"/>
      <c r="C461" s="252"/>
      <c r="D461" s="253"/>
      <c r="E461" s="254"/>
      <c r="F461" s="76"/>
      <c r="G461" s="76"/>
      <c r="H461" s="77">
        <f t="shared" si="70"/>
        <v>0</v>
      </c>
    </row>
    <row r="462" spans="1:9" s="2" customFormat="1" ht="12.75" hidden="1" x14ac:dyDescent="0.2">
      <c r="A462" s="248"/>
      <c r="B462" s="251"/>
      <c r="C462" s="269"/>
      <c r="D462" s="270"/>
      <c r="E462" s="271"/>
      <c r="F462" s="78"/>
      <c r="G462" s="78"/>
      <c r="H462" s="79">
        <f t="shared" si="70"/>
        <v>0</v>
      </c>
    </row>
    <row r="463" spans="1:9" s="2" customFormat="1" ht="12.75" x14ac:dyDescent="0.2">
      <c r="A463" s="192" t="s">
        <v>109</v>
      </c>
      <c r="B463" s="277" t="s">
        <v>25</v>
      </c>
      <c r="C463" s="277"/>
      <c r="D463" s="277"/>
      <c r="E463" s="277"/>
      <c r="F463" s="277"/>
      <c r="G463" s="277"/>
      <c r="H463" s="43">
        <f>SUM(H464,H476)</f>
        <v>0.03</v>
      </c>
    </row>
    <row r="464" spans="1:9" s="2" customFormat="1" ht="12.75" hidden="1" customHeight="1" x14ac:dyDescent="0.2">
      <c r="A464" s="48">
        <v>5120</v>
      </c>
      <c r="B464" s="277" t="s">
        <v>168</v>
      </c>
      <c r="C464" s="277"/>
      <c r="D464" s="277"/>
      <c r="E464" s="277"/>
      <c r="F464" s="277"/>
      <c r="G464" s="277"/>
      <c r="H464" s="43">
        <f>SUM(H466:H475)</f>
        <v>0</v>
      </c>
    </row>
    <row r="465" spans="1:8" s="2" customFormat="1" ht="25.5" hidden="1" x14ac:dyDescent="0.2">
      <c r="A465" s="331">
        <v>5121</v>
      </c>
      <c r="B465" s="279" t="s">
        <v>169</v>
      </c>
      <c r="C465" s="190" t="s">
        <v>171</v>
      </c>
      <c r="D465" s="47" t="s">
        <v>170</v>
      </c>
      <c r="E465" s="190" t="s">
        <v>166</v>
      </c>
      <c r="F465" s="190" t="s">
        <v>167</v>
      </c>
      <c r="G465" s="47" t="s">
        <v>157</v>
      </c>
      <c r="H465" s="111">
        <f>SUM(H466:H475)</f>
        <v>0</v>
      </c>
    </row>
    <row r="466" spans="1:8" s="2" customFormat="1" ht="12.75" hidden="1" x14ac:dyDescent="0.2">
      <c r="A466" s="332"/>
      <c r="B466" s="280"/>
      <c r="C466" s="67"/>
      <c r="D466" s="282"/>
      <c r="E466" s="67"/>
      <c r="F466" s="67"/>
      <c r="G466" s="282"/>
      <c r="H466" s="54">
        <f>ROUNDUP(F466*$D$466%/12/168*E466*$G$466,2)</f>
        <v>0</v>
      </c>
    </row>
    <row r="467" spans="1:8" s="2" customFormat="1" ht="12.75" hidden="1" x14ac:dyDescent="0.2">
      <c r="A467" s="332"/>
      <c r="B467" s="280"/>
      <c r="C467" s="68"/>
      <c r="D467" s="283"/>
      <c r="E467" s="68"/>
      <c r="F467" s="68"/>
      <c r="G467" s="283"/>
      <c r="H467" s="56">
        <f t="shared" ref="H467:H475" si="71">ROUNDUP(F467*$D$466%/12/168*E467*$G$466,2)</f>
        <v>0</v>
      </c>
    </row>
    <row r="468" spans="1:8" s="2" customFormat="1" ht="12.75" hidden="1" x14ac:dyDescent="0.2">
      <c r="A468" s="332"/>
      <c r="B468" s="280"/>
      <c r="C468" s="68"/>
      <c r="D468" s="283"/>
      <c r="E468" s="68"/>
      <c r="F468" s="68"/>
      <c r="G468" s="283"/>
      <c r="H468" s="56">
        <f t="shared" si="71"/>
        <v>0</v>
      </c>
    </row>
    <row r="469" spans="1:8" s="2" customFormat="1" ht="12.75" hidden="1" x14ac:dyDescent="0.2">
      <c r="A469" s="332"/>
      <c r="B469" s="280"/>
      <c r="C469" s="68"/>
      <c r="D469" s="283"/>
      <c r="E469" s="68"/>
      <c r="F469" s="68"/>
      <c r="G469" s="283"/>
      <c r="H469" s="56">
        <f t="shared" si="71"/>
        <v>0</v>
      </c>
    </row>
    <row r="470" spans="1:8" s="2" customFormat="1" ht="12.75" hidden="1" x14ac:dyDescent="0.2">
      <c r="A470" s="332"/>
      <c r="B470" s="280"/>
      <c r="C470" s="68"/>
      <c r="D470" s="283"/>
      <c r="E470" s="68"/>
      <c r="F470" s="68"/>
      <c r="G470" s="283"/>
      <c r="H470" s="56">
        <f t="shared" si="71"/>
        <v>0</v>
      </c>
    </row>
    <row r="471" spans="1:8" s="2" customFormat="1" ht="12.75" hidden="1" x14ac:dyDescent="0.2">
      <c r="A471" s="332"/>
      <c r="B471" s="280"/>
      <c r="C471" s="68"/>
      <c r="D471" s="283"/>
      <c r="E471" s="68"/>
      <c r="F471" s="68"/>
      <c r="G471" s="283"/>
      <c r="H471" s="56">
        <f t="shared" si="71"/>
        <v>0</v>
      </c>
    </row>
    <row r="472" spans="1:8" s="2" customFormat="1" ht="12.75" hidden="1" x14ac:dyDescent="0.2">
      <c r="A472" s="332"/>
      <c r="B472" s="280"/>
      <c r="C472" s="68"/>
      <c r="D472" s="283"/>
      <c r="E472" s="68"/>
      <c r="F472" s="68"/>
      <c r="G472" s="283"/>
      <c r="H472" s="56">
        <f t="shared" si="71"/>
        <v>0</v>
      </c>
    </row>
    <row r="473" spans="1:8" s="2" customFormat="1" ht="12.75" hidden="1" x14ac:dyDescent="0.2">
      <c r="A473" s="332"/>
      <c r="B473" s="280"/>
      <c r="C473" s="68"/>
      <c r="D473" s="283"/>
      <c r="E473" s="68"/>
      <c r="F473" s="68"/>
      <c r="G473" s="283"/>
      <c r="H473" s="56">
        <f t="shared" si="71"/>
        <v>0</v>
      </c>
    </row>
    <row r="474" spans="1:8" s="2" customFormat="1" ht="12.75" hidden="1" x14ac:dyDescent="0.2">
      <c r="A474" s="332"/>
      <c r="B474" s="280"/>
      <c r="C474" s="68"/>
      <c r="D474" s="283"/>
      <c r="E474" s="68"/>
      <c r="F474" s="68"/>
      <c r="G474" s="283"/>
      <c r="H474" s="56">
        <f t="shared" si="71"/>
        <v>0</v>
      </c>
    </row>
    <row r="475" spans="1:8" s="2" customFormat="1" ht="12.75" hidden="1" x14ac:dyDescent="0.2">
      <c r="A475" s="333"/>
      <c r="B475" s="281"/>
      <c r="C475" s="70"/>
      <c r="D475" s="284"/>
      <c r="E475" s="70"/>
      <c r="F475" s="70"/>
      <c r="G475" s="284"/>
      <c r="H475" s="58">
        <f t="shared" si="71"/>
        <v>0</v>
      </c>
    </row>
    <row r="476" spans="1:8" s="2" customFormat="1" ht="12.75" x14ac:dyDescent="0.2">
      <c r="A476" s="48" t="s">
        <v>110</v>
      </c>
      <c r="B476" s="277" t="s">
        <v>392</v>
      </c>
      <c r="C476" s="277"/>
      <c r="D476" s="277"/>
      <c r="E476" s="277"/>
      <c r="F476" s="277"/>
      <c r="G476" s="277"/>
      <c r="H476" s="43">
        <f>SUM(H477,H488)</f>
        <v>0.03</v>
      </c>
    </row>
    <row r="477" spans="1:8" s="2" customFormat="1" ht="25.5" x14ac:dyDescent="0.2">
      <c r="A477" s="331" t="s">
        <v>117</v>
      </c>
      <c r="B477" s="279" t="s">
        <v>33</v>
      </c>
      <c r="C477" s="287" t="s">
        <v>171</v>
      </c>
      <c r="D477" s="288"/>
      <c r="E477" s="47" t="s">
        <v>170</v>
      </c>
      <c r="F477" s="190" t="s">
        <v>325</v>
      </c>
      <c r="G477" s="47" t="s">
        <v>157</v>
      </c>
      <c r="H477" s="111">
        <f>SUM(H478:H487)</f>
        <v>0.03</v>
      </c>
    </row>
    <row r="478" spans="1:8" s="2" customFormat="1" ht="12.75" x14ac:dyDescent="0.2">
      <c r="A478" s="332"/>
      <c r="B478" s="280"/>
      <c r="C478" s="309" t="s">
        <v>323</v>
      </c>
      <c r="D478" s="310"/>
      <c r="E478" s="282">
        <v>20</v>
      </c>
      <c r="F478" s="67">
        <v>1200</v>
      </c>
      <c r="G478" s="67">
        <f>G277+G278</f>
        <v>0.16800000000000001</v>
      </c>
      <c r="H478" s="54">
        <f>ROUNDUP(F478*$E$478%/12/168*G478,2)</f>
        <v>0.02</v>
      </c>
    </row>
    <row r="479" spans="1:8" s="2" customFormat="1" ht="12.75" x14ac:dyDescent="0.2">
      <c r="A479" s="332"/>
      <c r="B479" s="280"/>
      <c r="C479" s="311" t="s">
        <v>324</v>
      </c>
      <c r="D479" s="312"/>
      <c r="E479" s="283"/>
      <c r="F479" s="68">
        <v>500</v>
      </c>
      <c r="G479" s="68">
        <v>8.4000000000000005E-2</v>
      </c>
      <c r="H479" s="56">
        <f>ROUNDUP(F479*$E$478%/12/168*G479,2)</f>
        <v>0.01</v>
      </c>
    </row>
    <row r="480" spans="1:8" s="2" customFormat="1" ht="12.75" hidden="1" x14ac:dyDescent="0.2">
      <c r="A480" s="332"/>
      <c r="B480" s="280"/>
      <c r="C480" s="311"/>
      <c r="D480" s="312"/>
      <c r="E480" s="283"/>
      <c r="F480" s="68"/>
      <c r="G480" s="68"/>
      <c r="H480" s="56">
        <f t="shared" ref="H480:H487" si="72">ROUNDUP(F480*$D$478%/12/168*E480*$G$478,2)</f>
        <v>0</v>
      </c>
    </row>
    <row r="481" spans="1:8" s="2" customFormat="1" ht="12.75" hidden="1" x14ac:dyDescent="0.2">
      <c r="A481" s="332"/>
      <c r="B481" s="280"/>
      <c r="C481" s="311"/>
      <c r="D481" s="312"/>
      <c r="E481" s="283"/>
      <c r="F481" s="68"/>
      <c r="G481" s="68"/>
      <c r="H481" s="56">
        <f t="shared" si="72"/>
        <v>0</v>
      </c>
    </row>
    <row r="482" spans="1:8" s="2" customFormat="1" ht="12.75" hidden="1" x14ac:dyDescent="0.2">
      <c r="A482" s="332"/>
      <c r="B482" s="280"/>
      <c r="C482" s="311"/>
      <c r="D482" s="312"/>
      <c r="E482" s="283"/>
      <c r="F482" s="68"/>
      <c r="G482" s="68"/>
      <c r="H482" s="56">
        <f t="shared" si="72"/>
        <v>0</v>
      </c>
    </row>
    <row r="483" spans="1:8" s="2" customFormat="1" ht="12.75" hidden="1" x14ac:dyDescent="0.2">
      <c r="A483" s="332"/>
      <c r="B483" s="280"/>
      <c r="C483" s="311"/>
      <c r="D483" s="312"/>
      <c r="E483" s="283"/>
      <c r="F483" s="68"/>
      <c r="G483" s="68"/>
      <c r="H483" s="56">
        <f t="shared" si="72"/>
        <v>0</v>
      </c>
    </row>
    <row r="484" spans="1:8" s="2" customFormat="1" ht="12.75" hidden="1" x14ac:dyDescent="0.2">
      <c r="A484" s="332"/>
      <c r="B484" s="280"/>
      <c r="C484" s="311"/>
      <c r="D484" s="312"/>
      <c r="E484" s="283"/>
      <c r="F484" s="68"/>
      <c r="G484" s="68"/>
      <c r="H484" s="56">
        <f t="shared" si="72"/>
        <v>0</v>
      </c>
    </row>
    <row r="485" spans="1:8" s="2" customFormat="1" ht="12.75" hidden="1" x14ac:dyDescent="0.2">
      <c r="A485" s="332"/>
      <c r="B485" s="280"/>
      <c r="C485" s="311"/>
      <c r="D485" s="312"/>
      <c r="E485" s="283"/>
      <c r="F485" s="68"/>
      <c r="G485" s="68"/>
      <c r="H485" s="56">
        <f t="shared" si="72"/>
        <v>0</v>
      </c>
    </row>
    <row r="486" spans="1:8" s="2" customFormat="1" ht="12.75" hidden="1" x14ac:dyDescent="0.2">
      <c r="A486" s="332"/>
      <c r="B486" s="280"/>
      <c r="C486" s="311"/>
      <c r="D486" s="312"/>
      <c r="E486" s="283"/>
      <c r="F486" s="68"/>
      <c r="G486" s="68"/>
      <c r="H486" s="56">
        <f t="shared" si="72"/>
        <v>0</v>
      </c>
    </row>
    <row r="487" spans="1:8" s="2" customFormat="1" ht="12.75" hidden="1" x14ac:dyDescent="0.2">
      <c r="A487" s="333"/>
      <c r="B487" s="281"/>
      <c r="C487" s="311"/>
      <c r="D487" s="312"/>
      <c r="E487" s="284"/>
      <c r="F487" s="70"/>
      <c r="G487" s="70"/>
      <c r="H487" s="58">
        <f t="shared" si="72"/>
        <v>0</v>
      </c>
    </row>
    <row r="488" spans="1:8" s="2" customFormat="1" ht="25.5" hidden="1" x14ac:dyDescent="0.2">
      <c r="A488" s="331" t="s">
        <v>118</v>
      </c>
      <c r="B488" s="279" t="s">
        <v>31</v>
      </c>
      <c r="C488" s="190" t="s">
        <v>171</v>
      </c>
      <c r="D488" s="47" t="s">
        <v>170</v>
      </c>
      <c r="E488" s="190" t="s">
        <v>166</v>
      </c>
      <c r="F488" s="190" t="s">
        <v>167</v>
      </c>
      <c r="G488" s="47" t="s">
        <v>157</v>
      </c>
      <c r="H488" s="111">
        <f>SUM(H489:H498)</f>
        <v>0</v>
      </c>
    </row>
    <row r="489" spans="1:8" s="2" customFormat="1" ht="12.75" hidden="1" x14ac:dyDescent="0.2">
      <c r="A489" s="332"/>
      <c r="B489" s="280"/>
      <c r="C489" s="67"/>
      <c r="D489" s="282">
        <v>20</v>
      </c>
      <c r="E489" s="67"/>
      <c r="F489" s="67"/>
      <c r="G489" s="67"/>
      <c r="H489" s="54">
        <f>ROUNDUP(F489*$D$489%/12/168*E489*$G$489,2)</f>
        <v>0</v>
      </c>
    </row>
    <row r="490" spans="1:8" s="2" customFormat="1" ht="12.75" hidden="1" x14ac:dyDescent="0.2">
      <c r="A490" s="332"/>
      <c r="B490" s="280"/>
      <c r="C490" s="68"/>
      <c r="D490" s="283"/>
      <c r="E490" s="68"/>
      <c r="F490" s="68"/>
      <c r="G490" s="68"/>
      <c r="H490" s="56"/>
    </row>
    <row r="491" spans="1:8" s="2" customFormat="1" ht="12.75" hidden="1" x14ac:dyDescent="0.2">
      <c r="A491" s="332"/>
      <c r="B491" s="280"/>
      <c r="C491" s="68"/>
      <c r="D491" s="283"/>
      <c r="E491" s="68"/>
      <c r="F491" s="68"/>
      <c r="G491" s="68"/>
      <c r="H491" s="56"/>
    </row>
    <row r="492" spans="1:8" s="2" customFormat="1" ht="12.75" hidden="1" x14ac:dyDescent="0.2">
      <c r="A492" s="332"/>
      <c r="B492" s="280"/>
      <c r="C492" s="68"/>
      <c r="D492" s="283"/>
      <c r="E492" s="68"/>
      <c r="F492" s="68"/>
      <c r="G492" s="68"/>
      <c r="H492" s="56"/>
    </row>
    <row r="493" spans="1:8" s="2" customFormat="1" ht="12.75" hidden="1" x14ac:dyDescent="0.2">
      <c r="A493" s="332"/>
      <c r="B493" s="280"/>
      <c r="C493" s="68"/>
      <c r="D493" s="283"/>
      <c r="E493" s="68"/>
      <c r="F493" s="68"/>
      <c r="G493" s="68"/>
      <c r="H493" s="56"/>
    </row>
    <row r="494" spans="1:8" s="2" customFormat="1" ht="12.75" hidden="1" x14ac:dyDescent="0.2">
      <c r="A494" s="332"/>
      <c r="B494" s="280"/>
      <c r="C494" s="68"/>
      <c r="D494" s="283"/>
      <c r="E494" s="68"/>
      <c r="F494" s="68"/>
      <c r="G494" s="68"/>
      <c r="H494" s="56"/>
    </row>
    <row r="495" spans="1:8" s="2" customFormat="1" ht="12.75" hidden="1" x14ac:dyDescent="0.2">
      <c r="A495" s="332"/>
      <c r="B495" s="280"/>
      <c r="C495" s="68"/>
      <c r="D495" s="283"/>
      <c r="E495" s="68"/>
      <c r="F495" s="68"/>
      <c r="G495" s="68"/>
      <c r="H495" s="56"/>
    </row>
    <row r="496" spans="1:8" s="2" customFormat="1" ht="12.75" hidden="1" x14ac:dyDescent="0.2">
      <c r="A496" s="332"/>
      <c r="B496" s="280"/>
      <c r="C496" s="68"/>
      <c r="D496" s="283"/>
      <c r="E496" s="68"/>
      <c r="F496" s="68"/>
      <c r="G496" s="68"/>
      <c r="H496" s="56"/>
    </row>
    <row r="497" spans="1:8" s="2" customFormat="1" ht="12.75" hidden="1" x14ac:dyDescent="0.2">
      <c r="A497" s="332"/>
      <c r="B497" s="280"/>
      <c r="C497" s="68"/>
      <c r="D497" s="283"/>
      <c r="E497" s="68"/>
      <c r="F497" s="68"/>
      <c r="G497" s="68"/>
      <c r="H497" s="56"/>
    </row>
    <row r="498" spans="1:8" s="2" customFormat="1" ht="12.75" hidden="1" x14ac:dyDescent="0.2">
      <c r="A498" s="332"/>
      <c r="B498" s="280"/>
      <c r="C498" s="68"/>
      <c r="D498" s="284"/>
      <c r="E498" s="68"/>
      <c r="F498" s="68"/>
      <c r="G498" s="68"/>
      <c r="H498" s="56"/>
    </row>
    <row r="499" spans="1:8" s="2" customFormat="1" ht="12.75" x14ac:dyDescent="0.2">
      <c r="A499" s="325" t="s">
        <v>122</v>
      </c>
      <c r="B499" s="326"/>
      <c r="C499" s="326"/>
      <c r="D499" s="326"/>
      <c r="E499" s="326"/>
      <c r="F499" s="326"/>
      <c r="G499" s="327"/>
      <c r="H499" s="46">
        <f>SUM(H463,H405,H263)</f>
        <v>4.9000000000000004</v>
      </c>
    </row>
    <row r="500" spans="1:8" s="2" customFormat="1" ht="12.75" x14ac:dyDescent="0.2">
      <c r="A500" s="328" t="s">
        <v>121</v>
      </c>
      <c r="B500" s="329"/>
      <c r="C500" s="329"/>
      <c r="D500" s="329"/>
      <c r="E500" s="329"/>
      <c r="F500" s="329"/>
      <c r="G500" s="330"/>
      <c r="H500" s="80">
        <f>SUM(H499,H260)</f>
        <v>59.769999999999996</v>
      </c>
    </row>
    <row r="501" spans="1:8" x14ac:dyDescent="0.25">
      <c r="H501" s="29"/>
    </row>
    <row r="502" spans="1:8" hidden="1" x14ac:dyDescent="0.25">
      <c r="H502" s="30"/>
    </row>
    <row r="503" spans="1:8" hidden="1" x14ac:dyDescent="0.25">
      <c r="H503" s="30"/>
    </row>
    <row r="504" spans="1:8" hidden="1" x14ac:dyDescent="0.25">
      <c r="H504" s="30"/>
    </row>
    <row r="505" spans="1:8" hidden="1" x14ac:dyDescent="0.25">
      <c r="H505" s="30"/>
    </row>
    <row r="506" spans="1:8" hidden="1" x14ac:dyDescent="0.25">
      <c r="H506" s="30"/>
    </row>
    <row r="507" spans="1:8" hidden="1" x14ac:dyDescent="0.25">
      <c r="H507" s="30"/>
    </row>
    <row r="508" spans="1:8" hidden="1" x14ac:dyDescent="0.25">
      <c r="H508" s="30"/>
    </row>
    <row r="509" spans="1:8" hidden="1" x14ac:dyDescent="0.25">
      <c r="H509" s="30"/>
    </row>
    <row r="510" spans="1:8" hidden="1" x14ac:dyDescent="0.25">
      <c r="H510" s="30"/>
    </row>
    <row r="511" spans="1:8" hidden="1" x14ac:dyDescent="0.25">
      <c r="H511" s="30"/>
    </row>
    <row r="512" spans="1:8" hidden="1" x14ac:dyDescent="0.25">
      <c r="H512" s="30"/>
    </row>
    <row r="513" spans="1:9" hidden="1" x14ac:dyDescent="0.25">
      <c r="H513" s="30"/>
    </row>
    <row r="514" spans="1:9" hidden="1" x14ac:dyDescent="0.25">
      <c r="H514" s="30"/>
    </row>
    <row r="515" spans="1:9" hidden="1" x14ac:dyDescent="0.25">
      <c r="H515" s="30"/>
    </row>
    <row r="516" spans="1:9" hidden="1" x14ac:dyDescent="0.25">
      <c r="H516" s="30"/>
    </row>
    <row r="517" spans="1:9" hidden="1" x14ac:dyDescent="0.25">
      <c r="H517" s="30"/>
    </row>
    <row r="518" spans="1:9" hidden="1" x14ac:dyDescent="0.25">
      <c r="H518" s="30"/>
    </row>
    <row r="519" spans="1:9" hidden="1" x14ac:dyDescent="0.25">
      <c r="H519" s="30"/>
    </row>
    <row r="520" spans="1:9" hidden="1" x14ac:dyDescent="0.25">
      <c r="H520" s="30"/>
    </row>
    <row r="521" spans="1:9" hidden="1" x14ac:dyDescent="0.25">
      <c r="H521" s="30"/>
    </row>
    <row r="522" spans="1:9" hidden="1" x14ac:dyDescent="0.25">
      <c r="H522" s="30"/>
    </row>
    <row r="523" spans="1:9" hidden="1" x14ac:dyDescent="0.25">
      <c r="H523" s="30"/>
    </row>
    <row r="524" spans="1:9" hidden="1" x14ac:dyDescent="0.25">
      <c r="H524" s="30"/>
    </row>
    <row r="525" spans="1:9" hidden="1" x14ac:dyDescent="0.25">
      <c r="H525" s="30"/>
    </row>
    <row r="526" spans="1:9" hidden="1" x14ac:dyDescent="0.25">
      <c r="H526" s="30"/>
    </row>
    <row r="527" spans="1:9" hidden="1" x14ac:dyDescent="0.25">
      <c r="H527" s="30"/>
    </row>
    <row r="528" spans="1:9" ht="15.75" x14ac:dyDescent="0.25">
      <c r="A528" s="104" t="s">
        <v>13</v>
      </c>
      <c r="B528" s="104"/>
      <c r="C528" s="104"/>
      <c r="D528" s="104"/>
      <c r="E528" s="104"/>
      <c r="F528" s="104"/>
      <c r="G528" s="104"/>
      <c r="H528" s="105">
        <f ca="1">H529+H541+H552</f>
        <v>54.87</v>
      </c>
      <c r="I528" s="106" t="b">
        <f ca="1">H528=H260</f>
        <v>1</v>
      </c>
    </row>
    <row r="529" spans="1:8" x14ac:dyDescent="0.25">
      <c r="A529" s="98">
        <v>1000</v>
      </c>
      <c r="B529" s="97"/>
      <c r="H529" s="101">
        <f ca="1">SUM(H530,H537)</f>
        <v>54.87</v>
      </c>
    </row>
    <row r="530" spans="1:8" x14ac:dyDescent="0.25">
      <c r="A530" s="191">
        <v>1100</v>
      </c>
      <c r="B530" s="97"/>
      <c r="H530" s="100">
        <f ca="1">SUM(H531:H536)</f>
        <v>42.79</v>
      </c>
    </row>
    <row r="531" spans="1:8" x14ac:dyDescent="0.25">
      <c r="A531" s="1">
        <v>1116</v>
      </c>
      <c r="B531" s="97"/>
      <c r="H531" s="99">
        <f t="shared" ref="H531:H536" ca="1" si="73">SUMIF($A$14:$H$260,A531,$H$14:$H$260)</f>
        <v>39.93</v>
      </c>
    </row>
    <row r="532" spans="1:8" x14ac:dyDescent="0.25">
      <c r="A532" s="1">
        <v>1119</v>
      </c>
      <c r="B532" s="97"/>
      <c r="H532" s="99">
        <f t="shared" ca="1" si="73"/>
        <v>0</v>
      </c>
    </row>
    <row r="533" spans="1:8" x14ac:dyDescent="0.25">
      <c r="A533" s="1">
        <v>1143</v>
      </c>
      <c r="B533" s="97"/>
      <c r="H533" s="99">
        <f t="shared" ca="1" si="73"/>
        <v>2.86</v>
      </c>
    </row>
    <row r="534" spans="1:8" x14ac:dyDescent="0.25">
      <c r="A534" s="1">
        <v>1146</v>
      </c>
      <c r="B534" s="97"/>
      <c r="H534" s="99">
        <f t="shared" ca="1" si="73"/>
        <v>0</v>
      </c>
    </row>
    <row r="535" spans="1:8" x14ac:dyDescent="0.25">
      <c r="A535" s="1">
        <v>1147</v>
      </c>
      <c r="B535" s="97"/>
      <c r="H535" s="99">
        <f t="shared" ca="1" si="73"/>
        <v>0</v>
      </c>
    </row>
    <row r="536" spans="1:8" x14ac:dyDescent="0.25">
      <c r="A536" s="1">
        <v>1148</v>
      </c>
      <c r="B536" s="97"/>
      <c r="H536" s="99">
        <f t="shared" ca="1" si="73"/>
        <v>0</v>
      </c>
    </row>
    <row r="537" spans="1:8" x14ac:dyDescent="0.25">
      <c r="A537" s="191">
        <v>1200</v>
      </c>
      <c r="B537" s="97"/>
      <c r="H537" s="100">
        <f ca="1">SUM(H538:H540)</f>
        <v>12.08</v>
      </c>
    </row>
    <row r="538" spans="1:8" x14ac:dyDescent="0.25">
      <c r="A538" s="1">
        <v>1210</v>
      </c>
      <c r="B538" s="97"/>
      <c r="H538" s="99">
        <f ca="1">SUMIF($A$14:$H$260,A538,$H$14:$H$260)</f>
        <v>10.48</v>
      </c>
    </row>
    <row r="539" spans="1:8" x14ac:dyDescent="0.25">
      <c r="A539" s="1">
        <v>1221</v>
      </c>
      <c r="B539" s="97"/>
      <c r="H539" s="99">
        <f ca="1">SUMIF($A$14:$H$260,A539,$H$14:$H$260)</f>
        <v>1.6</v>
      </c>
    </row>
    <row r="540" spans="1:8" x14ac:dyDescent="0.25">
      <c r="A540" s="1">
        <v>1228</v>
      </c>
      <c r="B540" s="97"/>
      <c r="H540" s="99">
        <f ca="1">SUMIF($A$14:$H$260,A540,$H$14:$H$260)</f>
        <v>0</v>
      </c>
    </row>
    <row r="541" spans="1:8" x14ac:dyDescent="0.25">
      <c r="A541" s="98">
        <v>2000</v>
      </c>
      <c r="B541" s="97"/>
      <c r="H541" s="102"/>
    </row>
    <row r="542" spans="1:8" x14ac:dyDescent="0.25">
      <c r="A542" s="191">
        <v>2100</v>
      </c>
      <c r="B542" s="97"/>
      <c r="H542" s="103"/>
    </row>
    <row r="543" spans="1:8" x14ac:dyDescent="0.25">
      <c r="A543" s="1">
        <v>2111</v>
      </c>
      <c r="B543" s="97"/>
      <c r="H543" s="99">
        <f ca="1">SUMIF($A$14:$H$260,A543,$H$14:$H$260)</f>
        <v>0</v>
      </c>
    </row>
    <row r="544" spans="1:8" x14ac:dyDescent="0.25">
      <c r="A544" s="1">
        <v>2112</v>
      </c>
      <c r="B544" s="97"/>
      <c r="H544" s="99">
        <f ca="1">SUMIF($A$14:$H$260,A544,$H$14:$H$260)</f>
        <v>0</v>
      </c>
    </row>
    <row r="545" spans="1:9" x14ac:dyDescent="0.25">
      <c r="A545" s="191">
        <v>2200</v>
      </c>
      <c r="B545" s="97"/>
      <c r="H545" s="103"/>
    </row>
    <row r="546" spans="1:9" x14ac:dyDescent="0.25">
      <c r="A546" s="1">
        <v>2220</v>
      </c>
      <c r="B546" s="97"/>
      <c r="H546" s="99">
        <f ca="1">SUMIF($A$14:$H$260,A546,$H$14:$H$260)</f>
        <v>0</v>
      </c>
    </row>
    <row r="547" spans="1:9" x14ac:dyDescent="0.25">
      <c r="A547" s="191">
        <v>2300</v>
      </c>
      <c r="B547" s="97"/>
      <c r="H547" s="103"/>
    </row>
    <row r="548" spans="1:9" x14ac:dyDescent="0.25">
      <c r="A548" s="1">
        <v>2311</v>
      </c>
      <c r="B548" s="97"/>
      <c r="H548" s="99">
        <f ca="1">SUMIF($A$14:$H$260,A548,$H$14:$H$260)</f>
        <v>0</v>
      </c>
    </row>
    <row r="549" spans="1:9" x14ac:dyDescent="0.25">
      <c r="A549" s="1">
        <v>2322</v>
      </c>
      <c r="B549" s="97"/>
      <c r="H549" s="99">
        <f ca="1">SUMIF($A$14:$H$260,A549,$H$14:$H$260)</f>
        <v>0</v>
      </c>
    </row>
    <row r="550" spans="1:9" x14ac:dyDescent="0.25">
      <c r="A550" s="1">
        <v>2329</v>
      </c>
      <c r="B550" s="97"/>
      <c r="H550" s="99">
        <f ca="1">SUMIF($A$14:$H$260,A550,$H$14:$H$260)</f>
        <v>0</v>
      </c>
    </row>
    <row r="551" spans="1:9" x14ac:dyDescent="0.25">
      <c r="A551" s="1">
        <v>2350</v>
      </c>
      <c r="B551" s="97"/>
      <c r="H551" s="99">
        <f ca="1">SUMIF($A$14:$H$260,A551,$H$14:$H$260)</f>
        <v>0</v>
      </c>
    </row>
    <row r="552" spans="1:9" x14ac:dyDescent="0.25">
      <c r="A552" s="98">
        <v>5000</v>
      </c>
      <c r="B552" s="97"/>
      <c r="H552" s="102"/>
    </row>
    <row r="553" spans="1:9" x14ac:dyDescent="0.25">
      <c r="A553" s="191">
        <v>5200</v>
      </c>
      <c r="B553" s="97"/>
      <c r="H553" s="103"/>
    </row>
    <row r="554" spans="1:9" x14ac:dyDescent="0.25">
      <c r="A554" s="1">
        <v>5231</v>
      </c>
      <c r="B554" s="97"/>
      <c r="H554" s="99">
        <f ca="1">SUMIF(A27:H206,A554,H27:H179)</f>
        <v>0</v>
      </c>
    </row>
    <row r="555" spans="1:9" x14ac:dyDescent="0.25">
      <c r="B555" s="97"/>
    </row>
    <row r="556" spans="1:9" x14ac:dyDescent="0.25">
      <c r="B556" s="97"/>
    </row>
    <row r="557" spans="1:9" x14ac:dyDescent="0.25">
      <c r="B557" s="97"/>
    </row>
    <row r="558" spans="1:9" s="106" customFormat="1" ht="15.75" x14ac:dyDescent="0.25">
      <c r="A558" s="104" t="s">
        <v>18</v>
      </c>
      <c r="B558" s="104"/>
      <c r="C558" s="104"/>
      <c r="D558" s="104"/>
      <c r="E558" s="104"/>
      <c r="F558" s="104"/>
      <c r="G558" s="104"/>
      <c r="H558" s="105">
        <f ca="1">H559+H571+H583</f>
        <v>4.9000000000000004</v>
      </c>
      <c r="I558" s="106" t="b">
        <f ca="1">H558=H499</f>
        <v>1</v>
      </c>
    </row>
    <row r="559" spans="1:9" x14ac:dyDescent="0.25">
      <c r="A559" s="98">
        <v>1000</v>
      </c>
      <c r="B559" s="97"/>
      <c r="H559" s="101">
        <f ca="1">SUM(H560,H567)</f>
        <v>1.69</v>
      </c>
    </row>
    <row r="560" spans="1:9" x14ac:dyDescent="0.25">
      <c r="A560" s="191">
        <v>1100</v>
      </c>
      <c r="B560" s="97"/>
      <c r="H560" s="100">
        <f ca="1">SUM(H561:H566)</f>
        <v>1.3</v>
      </c>
    </row>
    <row r="561" spans="1:8" x14ac:dyDescent="0.25">
      <c r="A561" s="1">
        <v>1116</v>
      </c>
      <c r="B561" s="97"/>
      <c r="H561" s="99">
        <f ca="1">SUMIF($A$265:$H$498,A561,$H$265:$H$498)</f>
        <v>0</v>
      </c>
    </row>
    <row r="562" spans="1:8" x14ac:dyDescent="0.25">
      <c r="A562" s="1">
        <v>1119</v>
      </c>
      <c r="B562" s="97"/>
      <c r="H562" s="99">
        <f t="shared" ref="H562:H566" ca="1" si="74">SUMIF($A$265:$H$498,A562,$H$265:$H$498)</f>
        <v>1.3</v>
      </c>
    </row>
    <row r="563" spans="1:8" x14ac:dyDescent="0.25">
      <c r="A563" s="1">
        <v>1143</v>
      </c>
      <c r="B563" s="97"/>
      <c r="H563" s="99">
        <f t="shared" ca="1" si="74"/>
        <v>0</v>
      </c>
    </row>
    <row r="564" spans="1:8" x14ac:dyDescent="0.25">
      <c r="A564" s="1">
        <v>1146</v>
      </c>
      <c r="B564" s="97"/>
      <c r="H564" s="99">
        <f t="shared" ca="1" si="74"/>
        <v>0</v>
      </c>
    </row>
    <row r="565" spans="1:8" x14ac:dyDescent="0.25">
      <c r="A565" s="1">
        <v>1147</v>
      </c>
      <c r="B565" s="97"/>
      <c r="H565" s="99">
        <f t="shared" ca="1" si="74"/>
        <v>0</v>
      </c>
    </row>
    <row r="566" spans="1:8" x14ac:dyDescent="0.25">
      <c r="A566" s="1">
        <v>1148</v>
      </c>
      <c r="B566" s="97"/>
      <c r="H566" s="99">
        <f t="shared" ca="1" si="74"/>
        <v>0</v>
      </c>
    </row>
    <row r="567" spans="1:8" x14ac:dyDescent="0.25">
      <c r="A567" s="191">
        <v>1200</v>
      </c>
      <c r="B567" s="97"/>
      <c r="H567" s="100">
        <f ca="1">SUM(H568:H570)</f>
        <v>0.39</v>
      </c>
    </row>
    <row r="568" spans="1:8" x14ac:dyDescent="0.25">
      <c r="A568" s="1">
        <v>1210</v>
      </c>
      <c r="B568" s="97"/>
      <c r="H568" s="99">
        <f t="shared" ref="H568:H570" ca="1" si="75">SUMIF($A$265:$H$498,A568,$H$265:$H$498)</f>
        <v>0.33</v>
      </c>
    </row>
    <row r="569" spans="1:8" x14ac:dyDescent="0.25">
      <c r="A569" s="1">
        <v>1221</v>
      </c>
      <c r="B569" s="97"/>
      <c r="H569" s="99">
        <f t="shared" ca="1" si="75"/>
        <v>0.06</v>
      </c>
    </row>
    <row r="570" spans="1:8" x14ac:dyDescent="0.25">
      <c r="A570" s="1">
        <v>1228</v>
      </c>
      <c r="B570" s="97"/>
      <c r="H570" s="99">
        <f t="shared" ca="1" si="75"/>
        <v>0</v>
      </c>
    </row>
    <row r="571" spans="1:8" x14ac:dyDescent="0.25">
      <c r="A571" s="98">
        <v>2000</v>
      </c>
      <c r="B571" s="97"/>
      <c r="H571" s="101">
        <f ca="1">H572+H575+H577</f>
        <v>3.18</v>
      </c>
    </row>
    <row r="572" spans="1:8" x14ac:dyDescent="0.25">
      <c r="A572" s="191">
        <v>2100</v>
      </c>
      <c r="B572" s="97"/>
      <c r="H572" s="103">
        <f ca="1">SUM(H573:H574)</f>
        <v>0</v>
      </c>
    </row>
    <row r="573" spans="1:8" x14ac:dyDescent="0.25">
      <c r="A573" s="1">
        <v>2111</v>
      </c>
      <c r="B573" s="97"/>
      <c r="H573" s="2">
        <f t="shared" ref="H573:H574" ca="1" si="76">SUMIF($A$265:$H$498,A573,$H$265:$H$498)</f>
        <v>0</v>
      </c>
    </row>
    <row r="574" spans="1:8" x14ac:dyDescent="0.25">
      <c r="A574" s="1">
        <v>2112</v>
      </c>
      <c r="B574" s="97"/>
      <c r="H574" s="2">
        <f t="shared" ca="1" si="76"/>
        <v>0</v>
      </c>
    </row>
    <row r="575" spans="1:8" x14ac:dyDescent="0.25">
      <c r="A575" s="191">
        <v>2200</v>
      </c>
      <c r="B575" s="97"/>
      <c r="H575" s="100">
        <f ca="1">SUM(H576)</f>
        <v>0.2</v>
      </c>
    </row>
    <row r="576" spans="1:8" x14ac:dyDescent="0.25">
      <c r="A576" s="1">
        <v>2220</v>
      </c>
      <c r="B576" s="97"/>
      <c r="H576" s="99">
        <f ca="1">SUMIF($A$265:$H$498,A576,$H$265:$H$498)</f>
        <v>0.2</v>
      </c>
    </row>
    <row r="577" spans="1:9" x14ac:dyDescent="0.25">
      <c r="A577" s="191">
        <v>2300</v>
      </c>
      <c r="B577" s="97"/>
      <c r="H577" s="100">
        <f ca="1">SUM(H578:H582)</f>
        <v>2.98</v>
      </c>
    </row>
    <row r="578" spans="1:9" x14ac:dyDescent="0.25">
      <c r="A578" s="1">
        <v>2311</v>
      </c>
      <c r="B578" s="97"/>
      <c r="H578" s="99">
        <f t="shared" ref="H578:H582" ca="1" si="77">SUMIF($A$265:$H$498,A578,$H$265:$H$498)</f>
        <v>0.28000000000000003</v>
      </c>
    </row>
    <row r="579" spans="1:9" x14ac:dyDescent="0.25">
      <c r="A579" s="1">
        <v>2312</v>
      </c>
      <c r="B579" s="97"/>
      <c r="H579" s="99">
        <f t="shared" ca="1" si="77"/>
        <v>0.03</v>
      </c>
    </row>
    <row r="580" spans="1:9" x14ac:dyDescent="0.25">
      <c r="A580" s="1">
        <v>2322</v>
      </c>
      <c r="B580" s="97"/>
      <c r="H580" s="2">
        <f t="shared" ca="1" si="77"/>
        <v>0</v>
      </c>
    </row>
    <row r="581" spans="1:9" x14ac:dyDescent="0.25">
      <c r="A581" s="1">
        <v>2329</v>
      </c>
      <c r="B581" s="97"/>
      <c r="H581" s="2">
        <f t="shared" ca="1" si="77"/>
        <v>0</v>
      </c>
    </row>
    <row r="582" spans="1:9" x14ac:dyDescent="0.25">
      <c r="A582" s="1">
        <v>2350</v>
      </c>
      <c r="B582" s="97"/>
      <c r="H582" s="99">
        <f t="shared" ca="1" si="77"/>
        <v>2.67</v>
      </c>
    </row>
    <row r="583" spans="1:9" x14ac:dyDescent="0.25">
      <c r="A583" s="98">
        <v>5000</v>
      </c>
      <c r="B583" s="97"/>
      <c r="H583" s="101">
        <f ca="1">H584+H586</f>
        <v>0.03</v>
      </c>
    </row>
    <row r="584" spans="1:9" x14ac:dyDescent="0.25">
      <c r="A584" s="191">
        <v>5100</v>
      </c>
      <c r="B584" s="97"/>
      <c r="H584" s="100">
        <f ca="1">SUM(H585)</f>
        <v>0</v>
      </c>
    </row>
    <row r="585" spans="1:9" x14ac:dyDescent="0.25">
      <c r="A585" s="1">
        <v>5121</v>
      </c>
      <c r="B585" s="97"/>
      <c r="H585" s="99">
        <f ca="1">SUMIF($A$265:$H$498,A585,$H$265:$H$498)</f>
        <v>0</v>
      </c>
    </row>
    <row r="586" spans="1:9" x14ac:dyDescent="0.25">
      <c r="A586" s="191">
        <v>5200</v>
      </c>
      <c r="B586" s="97"/>
      <c r="H586" s="100">
        <f ca="1">SUM(H587:H588)</f>
        <v>0.03</v>
      </c>
    </row>
    <row r="587" spans="1:9" x14ac:dyDescent="0.25">
      <c r="A587" s="1">
        <v>5238</v>
      </c>
      <c r="B587" s="97"/>
      <c r="H587" s="99">
        <f t="shared" ref="H587:H588" ca="1" si="78">SUMIF($A$265:$H$498,A587,$H$265:$H$498)</f>
        <v>0.03</v>
      </c>
    </row>
    <row r="588" spans="1:9" x14ac:dyDescent="0.25">
      <c r="A588" s="1">
        <v>5239</v>
      </c>
      <c r="B588" s="97"/>
      <c r="H588" s="99">
        <f t="shared" ca="1" si="78"/>
        <v>0</v>
      </c>
    </row>
    <row r="589" spans="1:9" s="106" customFormat="1" ht="15.75" x14ac:dyDescent="0.25">
      <c r="A589" s="104" t="s">
        <v>278</v>
      </c>
      <c r="B589" s="104"/>
      <c r="C589" s="104"/>
      <c r="D589" s="104"/>
      <c r="E589" s="104"/>
      <c r="F589" s="104"/>
      <c r="G589" s="104"/>
      <c r="H589" s="105">
        <f ca="1">H558+H528</f>
        <v>59.769999999999996</v>
      </c>
      <c r="I589" s="106" t="b">
        <f ca="1">H589=H500</f>
        <v>1</v>
      </c>
    </row>
    <row r="590" spans="1:9" x14ac:dyDescent="0.25">
      <c r="B590" s="97"/>
    </row>
  </sheetData>
  <mergeCells count="527">
    <mergeCell ref="A441:A451"/>
    <mergeCell ref="B441:B451"/>
    <mergeCell ref="C441:D441"/>
    <mergeCell ref="C442:D442"/>
    <mergeCell ref="C443:D443"/>
    <mergeCell ref="C444:D444"/>
    <mergeCell ref="C445:D445"/>
    <mergeCell ref="C446:D446"/>
    <mergeCell ref="C447:D447"/>
    <mergeCell ref="C448:D448"/>
    <mergeCell ref="C449:D449"/>
    <mergeCell ref="C450:D450"/>
    <mergeCell ref="C451:D451"/>
    <mergeCell ref="C20:D20"/>
    <mergeCell ref="C21:D21"/>
    <mergeCell ref="C22:D22"/>
    <mergeCell ref="C23:D23"/>
    <mergeCell ref="C24:D24"/>
    <mergeCell ref="C25:D25"/>
    <mergeCell ref="C26:D26"/>
    <mergeCell ref="C27:D27"/>
    <mergeCell ref="A1:H1"/>
    <mergeCell ref="A3:H3"/>
    <mergeCell ref="A5:B5"/>
    <mergeCell ref="C9:H9"/>
    <mergeCell ref="C10:H10"/>
    <mergeCell ref="A11:H11"/>
    <mergeCell ref="B12:G12"/>
    <mergeCell ref="B13:G13"/>
    <mergeCell ref="A14:A24"/>
    <mergeCell ref="B14:B24"/>
    <mergeCell ref="C14:D14"/>
    <mergeCell ref="C15:D15"/>
    <mergeCell ref="C16:D16"/>
    <mergeCell ref="C17:D17"/>
    <mergeCell ref="C18:D18"/>
    <mergeCell ref="C19:D19"/>
    <mergeCell ref="C34:D34"/>
    <mergeCell ref="C35:D35"/>
    <mergeCell ref="A36:A46"/>
    <mergeCell ref="B36:B46"/>
    <mergeCell ref="C36:E36"/>
    <mergeCell ref="C37:E37"/>
    <mergeCell ref="C38:E38"/>
    <mergeCell ref="C39:E39"/>
    <mergeCell ref="C40:E40"/>
    <mergeCell ref="C41:E41"/>
    <mergeCell ref="A25:A35"/>
    <mergeCell ref="B25:B35"/>
    <mergeCell ref="C28:D28"/>
    <mergeCell ref="C29:D29"/>
    <mergeCell ref="C30:D30"/>
    <mergeCell ref="C31:D31"/>
    <mergeCell ref="C32:D32"/>
    <mergeCell ref="C33:D33"/>
    <mergeCell ref="C49:D49"/>
    <mergeCell ref="C50:D50"/>
    <mergeCell ref="C51:D51"/>
    <mergeCell ref="C52:D52"/>
    <mergeCell ref="C53:D53"/>
    <mergeCell ref="C54:D54"/>
    <mergeCell ref="C42:E42"/>
    <mergeCell ref="C43:E43"/>
    <mergeCell ref="C44:E44"/>
    <mergeCell ref="C45:E45"/>
    <mergeCell ref="C46:E46"/>
    <mergeCell ref="C47:D47"/>
    <mergeCell ref="C48:D48"/>
    <mergeCell ref="E48:E67"/>
    <mergeCell ref="C61:D61"/>
    <mergeCell ref="C62:D62"/>
    <mergeCell ref="C63:D63"/>
    <mergeCell ref="C64:D64"/>
    <mergeCell ref="C65:D65"/>
    <mergeCell ref="C66:D66"/>
    <mergeCell ref="C55:D55"/>
    <mergeCell ref="C56:D56"/>
    <mergeCell ref="C57:D57"/>
    <mergeCell ref="C58:D58"/>
    <mergeCell ref="C59:D59"/>
    <mergeCell ref="C60:D60"/>
    <mergeCell ref="C67:D67"/>
    <mergeCell ref="A68:A88"/>
    <mergeCell ref="B68:B88"/>
    <mergeCell ref="C68:D68"/>
    <mergeCell ref="C69:D69"/>
    <mergeCell ref="E69:E88"/>
    <mergeCell ref="C70:D70"/>
    <mergeCell ref="C71:D71"/>
    <mergeCell ref="C72:D72"/>
    <mergeCell ref="C73:D73"/>
    <mergeCell ref="A47:A67"/>
    <mergeCell ref="B47:B67"/>
    <mergeCell ref="C80:D80"/>
    <mergeCell ref="C82:D82"/>
    <mergeCell ref="C83:D83"/>
    <mergeCell ref="C84:D84"/>
    <mergeCell ref="C85:D85"/>
    <mergeCell ref="C86:D86"/>
    <mergeCell ref="C74:D74"/>
    <mergeCell ref="C75:D75"/>
    <mergeCell ref="C76:D76"/>
    <mergeCell ref="C77:D77"/>
    <mergeCell ref="C78:D78"/>
    <mergeCell ref="C79:D79"/>
    <mergeCell ref="C87:D87"/>
    <mergeCell ref="C88:D88"/>
    <mergeCell ref="A89:A109"/>
    <mergeCell ref="B89:B109"/>
    <mergeCell ref="C89:D89"/>
    <mergeCell ref="C90:D90"/>
    <mergeCell ref="C100:D100"/>
    <mergeCell ref="C101:D101"/>
    <mergeCell ref="C102:D102"/>
    <mergeCell ref="C103:D103"/>
    <mergeCell ref="C104:D104"/>
    <mergeCell ref="C105:D105"/>
    <mergeCell ref="C106:D106"/>
    <mergeCell ref="C107:D107"/>
    <mergeCell ref="C108:D108"/>
    <mergeCell ref="C109:D109"/>
    <mergeCell ref="C81:D81"/>
    <mergeCell ref="E90:E109"/>
    <mergeCell ref="C91:D91"/>
    <mergeCell ref="C92:D92"/>
    <mergeCell ref="C93:D93"/>
    <mergeCell ref="C94:D94"/>
    <mergeCell ref="C95:D95"/>
    <mergeCell ref="C96:D96"/>
    <mergeCell ref="C97:D97"/>
    <mergeCell ref="C98:D98"/>
    <mergeCell ref="C99:D99"/>
    <mergeCell ref="B110:G110"/>
    <mergeCell ref="B111:G111"/>
    <mergeCell ref="A112:A132"/>
    <mergeCell ref="B112:B132"/>
    <mergeCell ref="C112:D112"/>
    <mergeCell ref="C113:D113"/>
    <mergeCell ref="E113:E132"/>
    <mergeCell ref="C114:D114"/>
    <mergeCell ref="C115:D115"/>
    <mergeCell ref="C116:D116"/>
    <mergeCell ref="C123:D123"/>
    <mergeCell ref="C124:D124"/>
    <mergeCell ref="C125:D125"/>
    <mergeCell ref="C126:D126"/>
    <mergeCell ref="C127:D127"/>
    <mergeCell ref="C128:D128"/>
    <mergeCell ref="C117:D117"/>
    <mergeCell ref="C118:D118"/>
    <mergeCell ref="C119:D119"/>
    <mergeCell ref="C120:D120"/>
    <mergeCell ref="C121:D121"/>
    <mergeCell ref="C122:D122"/>
    <mergeCell ref="C129:D129"/>
    <mergeCell ref="C130:D130"/>
    <mergeCell ref="C131:D131"/>
    <mergeCell ref="C132:D132"/>
    <mergeCell ref="A133:A153"/>
    <mergeCell ref="B133:B153"/>
    <mergeCell ref="C133:D133"/>
    <mergeCell ref="C134:D134"/>
    <mergeCell ref="C144:D144"/>
    <mergeCell ref="C145:D145"/>
    <mergeCell ref="C152:D152"/>
    <mergeCell ref="C153:D153"/>
    <mergeCell ref="C146:D146"/>
    <mergeCell ref="C147:D147"/>
    <mergeCell ref="C148:D148"/>
    <mergeCell ref="C149:D149"/>
    <mergeCell ref="C150:D150"/>
    <mergeCell ref="C151:D151"/>
    <mergeCell ref="E134:E153"/>
    <mergeCell ref="C135:D135"/>
    <mergeCell ref="C136:D136"/>
    <mergeCell ref="C137:D137"/>
    <mergeCell ref="C138:D138"/>
    <mergeCell ref="C139:D139"/>
    <mergeCell ref="C140:D140"/>
    <mergeCell ref="C141:D141"/>
    <mergeCell ref="C142:D142"/>
    <mergeCell ref="C143:D143"/>
    <mergeCell ref="C271:D271"/>
    <mergeCell ref="C272:D272"/>
    <mergeCell ref="C273:D273"/>
    <mergeCell ref="C274:D274"/>
    <mergeCell ref="C275:D275"/>
    <mergeCell ref="C276:D276"/>
    <mergeCell ref="C277:D277"/>
    <mergeCell ref="C278:D278"/>
    <mergeCell ref="A260:G260"/>
    <mergeCell ref="A261:H261"/>
    <mergeCell ref="A262:H262"/>
    <mergeCell ref="B263:G263"/>
    <mergeCell ref="B264:G264"/>
    <mergeCell ref="A265:A275"/>
    <mergeCell ref="B265:B275"/>
    <mergeCell ref="C265:D265"/>
    <mergeCell ref="C266:D266"/>
    <mergeCell ref="C267:D267"/>
    <mergeCell ref="C268:D268"/>
    <mergeCell ref="C269:D269"/>
    <mergeCell ref="C270:D270"/>
    <mergeCell ref="C285:D285"/>
    <mergeCell ref="C286:D286"/>
    <mergeCell ref="A287:A297"/>
    <mergeCell ref="B287:B297"/>
    <mergeCell ref="C287:E287"/>
    <mergeCell ref="C288:E288"/>
    <mergeCell ref="C289:E289"/>
    <mergeCell ref="C290:E290"/>
    <mergeCell ref="C291:E291"/>
    <mergeCell ref="C292:E292"/>
    <mergeCell ref="A276:A286"/>
    <mergeCell ref="B276:B286"/>
    <mergeCell ref="C284:D284"/>
    <mergeCell ref="C279:D279"/>
    <mergeCell ref="C280:D280"/>
    <mergeCell ref="C281:D281"/>
    <mergeCell ref="C282:D282"/>
    <mergeCell ref="C283:D283"/>
    <mergeCell ref="A298:A318"/>
    <mergeCell ref="B298:B318"/>
    <mergeCell ref="C298:D298"/>
    <mergeCell ref="E299:E318"/>
    <mergeCell ref="C309:D309"/>
    <mergeCell ref="C305:D305"/>
    <mergeCell ref="C306:D306"/>
    <mergeCell ref="C307:D307"/>
    <mergeCell ref="C308:D308"/>
    <mergeCell ref="C316:D316"/>
    <mergeCell ref="C317:D317"/>
    <mergeCell ref="C310:D310"/>
    <mergeCell ref="C299:D299"/>
    <mergeCell ref="C300:D300"/>
    <mergeCell ref="C301:D301"/>
    <mergeCell ref="C302:D302"/>
    <mergeCell ref="C303:D303"/>
    <mergeCell ref="C304:D304"/>
    <mergeCell ref="C320:D320"/>
    <mergeCell ref="C321:D321"/>
    <mergeCell ref="C322:D322"/>
    <mergeCell ref="C313:D313"/>
    <mergeCell ref="C314:D314"/>
    <mergeCell ref="C315:D315"/>
    <mergeCell ref="C293:E293"/>
    <mergeCell ref="C294:E294"/>
    <mergeCell ref="C295:E295"/>
    <mergeCell ref="C296:E296"/>
    <mergeCell ref="C297:E297"/>
    <mergeCell ref="C311:D311"/>
    <mergeCell ref="C312:D312"/>
    <mergeCell ref="E364:E383"/>
    <mergeCell ref="C374:D374"/>
    <mergeCell ref="C375:D375"/>
    <mergeCell ref="C376:D376"/>
    <mergeCell ref="C377:D377"/>
    <mergeCell ref="C371:D371"/>
    <mergeCell ref="C372:D372"/>
    <mergeCell ref="C373:D373"/>
    <mergeCell ref="C364:D364"/>
    <mergeCell ref="C365:D365"/>
    <mergeCell ref="C366:D366"/>
    <mergeCell ref="C367:D367"/>
    <mergeCell ref="C368:D368"/>
    <mergeCell ref="C369:D369"/>
    <mergeCell ref="C378:D378"/>
    <mergeCell ref="C379:D379"/>
    <mergeCell ref="C380:D380"/>
    <mergeCell ref="C381:D381"/>
    <mergeCell ref="C382:D382"/>
    <mergeCell ref="C383:D383"/>
    <mergeCell ref="A363:A383"/>
    <mergeCell ref="B363:B383"/>
    <mergeCell ref="C363:D363"/>
    <mergeCell ref="A384:A404"/>
    <mergeCell ref="B384:B404"/>
    <mergeCell ref="C384:D384"/>
    <mergeCell ref="C385:D385"/>
    <mergeCell ref="C386:D386"/>
    <mergeCell ref="C387:D387"/>
    <mergeCell ref="C388:D388"/>
    <mergeCell ref="C389:D389"/>
    <mergeCell ref="C390:D390"/>
    <mergeCell ref="C403:D403"/>
    <mergeCell ref="C404:D404"/>
    <mergeCell ref="B405:G405"/>
    <mergeCell ref="B406:G406"/>
    <mergeCell ref="C407:E407"/>
    <mergeCell ref="C408:E408"/>
    <mergeCell ref="C397:D397"/>
    <mergeCell ref="C398:D398"/>
    <mergeCell ref="C399:D399"/>
    <mergeCell ref="C400:D400"/>
    <mergeCell ref="C401:D401"/>
    <mergeCell ref="C402:D402"/>
    <mergeCell ref="E385:E404"/>
    <mergeCell ref="C391:D391"/>
    <mergeCell ref="C392:D392"/>
    <mergeCell ref="C393:D393"/>
    <mergeCell ref="C394:D394"/>
    <mergeCell ref="C395:D395"/>
    <mergeCell ref="C396:D396"/>
    <mergeCell ref="C409:E409"/>
    <mergeCell ref="B429:G429"/>
    <mergeCell ref="A430:A440"/>
    <mergeCell ref="B430:B440"/>
    <mergeCell ref="C430:E430"/>
    <mergeCell ref="C431:E431"/>
    <mergeCell ref="C432:E432"/>
    <mergeCell ref="C433:E433"/>
    <mergeCell ref="C434:E434"/>
    <mergeCell ref="C435:E435"/>
    <mergeCell ref="C436:E436"/>
    <mergeCell ref="C437:E437"/>
    <mergeCell ref="C438:E438"/>
    <mergeCell ref="C439:E439"/>
    <mergeCell ref="C440:E440"/>
    <mergeCell ref="A407:A417"/>
    <mergeCell ref="B407:B417"/>
    <mergeCell ref="C410:E410"/>
    <mergeCell ref="C411:E411"/>
    <mergeCell ref="C412:E412"/>
    <mergeCell ref="C413:E413"/>
    <mergeCell ref="C414:E414"/>
    <mergeCell ref="C415:E415"/>
    <mergeCell ref="C416:E416"/>
    <mergeCell ref="A488:A498"/>
    <mergeCell ref="B488:B498"/>
    <mergeCell ref="D489:D498"/>
    <mergeCell ref="A452:A462"/>
    <mergeCell ref="B452:B462"/>
    <mergeCell ref="C452:E452"/>
    <mergeCell ref="C453:E453"/>
    <mergeCell ref="C454:E454"/>
    <mergeCell ref="C461:E461"/>
    <mergeCell ref="C462:E462"/>
    <mergeCell ref="C477:D477"/>
    <mergeCell ref="C478:D478"/>
    <mergeCell ref="E478:E487"/>
    <mergeCell ref="C479:D479"/>
    <mergeCell ref="C480:D480"/>
    <mergeCell ref="C481:D481"/>
    <mergeCell ref="C216:E216"/>
    <mergeCell ref="C217:E217"/>
    <mergeCell ref="C221:E221"/>
    <mergeCell ref="A465:A475"/>
    <mergeCell ref="B465:B475"/>
    <mergeCell ref="D466:D475"/>
    <mergeCell ref="G466:G475"/>
    <mergeCell ref="B476:G476"/>
    <mergeCell ref="A477:A487"/>
    <mergeCell ref="B477:B487"/>
    <mergeCell ref="C482:D482"/>
    <mergeCell ref="C483:D483"/>
    <mergeCell ref="C484:D484"/>
    <mergeCell ref="C485:D485"/>
    <mergeCell ref="C486:D486"/>
    <mergeCell ref="C487:D487"/>
    <mergeCell ref="B463:G463"/>
    <mergeCell ref="B464:G464"/>
    <mergeCell ref="C455:E455"/>
    <mergeCell ref="C456:E456"/>
    <mergeCell ref="C457:E457"/>
    <mergeCell ref="C458:E458"/>
    <mergeCell ref="C459:E459"/>
    <mergeCell ref="C460:E460"/>
    <mergeCell ref="C357:D357"/>
    <mergeCell ref="C358:D358"/>
    <mergeCell ref="C345:D345"/>
    <mergeCell ref="A499:G499"/>
    <mergeCell ref="A500:G500"/>
    <mergeCell ref="B154:G154"/>
    <mergeCell ref="B178:G178"/>
    <mergeCell ref="C179:E179"/>
    <mergeCell ref="C180:E180"/>
    <mergeCell ref="C200:E200"/>
    <mergeCell ref="B201:G201"/>
    <mergeCell ref="C318:D318"/>
    <mergeCell ref="A319:A339"/>
    <mergeCell ref="B319:B339"/>
    <mergeCell ref="C319:D319"/>
    <mergeCell ref="E320:E339"/>
    <mergeCell ref="C210:E210"/>
    <mergeCell ref="C211:E211"/>
    <mergeCell ref="C212:E212"/>
    <mergeCell ref="A213:A223"/>
    <mergeCell ref="B213:B223"/>
    <mergeCell ref="C213:E213"/>
    <mergeCell ref="C214:E214"/>
    <mergeCell ref="C215:E215"/>
    <mergeCell ref="C323:D323"/>
    <mergeCell ref="C324:D324"/>
    <mergeCell ref="C325:D325"/>
    <mergeCell ref="C222:E222"/>
    <mergeCell ref="C223:E223"/>
    <mergeCell ref="B361:G361"/>
    <mergeCell ref="B362:G362"/>
    <mergeCell ref="C370:D370"/>
    <mergeCell ref="A340:A360"/>
    <mergeCell ref="B340:B360"/>
    <mergeCell ref="C340:D340"/>
    <mergeCell ref="E341:E360"/>
    <mergeCell ref="C351:D351"/>
    <mergeCell ref="C352:D352"/>
    <mergeCell ref="C341:D341"/>
    <mergeCell ref="C342:D342"/>
    <mergeCell ref="C343:D343"/>
    <mergeCell ref="C344:D344"/>
    <mergeCell ref="C359:D359"/>
    <mergeCell ref="C360:D360"/>
    <mergeCell ref="C353:D353"/>
    <mergeCell ref="C354:D354"/>
    <mergeCell ref="C355:D355"/>
    <mergeCell ref="C356:D356"/>
    <mergeCell ref="B237:G237"/>
    <mergeCell ref="A238:A248"/>
    <mergeCell ref="B238:B248"/>
    <mergeCell ref="D239:D248"/>
    <mergeCell ref="G239:G248"/>
    <mergeCell ref="A249:A259"/>
    <mergeCell ref="B249:B259"/>
    <mergeCell ref="D250:D259"/>
    <mergeCell ref="G250:G259"/>
    <mergeCell ref="B224:G224"/>
    <mergeCell ref="B225:G225"/>
    <mergeCell ref="A226:A236"/>
    <mergeCell ref="B226:B236"/>
    <mergeCell ref="D227:D236"/>
    <mergeCell ref="G227:G236"/>
    <mergeCell ref="C218:E218"/>
    <mergeCell ref="C219:E219"/>
    <mergeCell ref="C220:E220"/>
    <mergeCell ref="A179:A189"/>
    <mergeCell ref="B179:B189"/>
    <mergeCell ref="C181:E181"/>
    <mergeCell ref="C182:E182"/>
    <mergeCell ref="C183:E183"/>
    <mergeCell ref="C184:E184"/>
    <mergeCell ref="C185:E185"/>
    <mergeCell ref="C186:E186"/>
    <mergeCell ref="C187:E187"/>
    <mergeCell ref="C188:E188"/>
    <mergeCell ref="C189:E189"/>
    <mergeCell ref="A202:A212"/>
    <mergeCell ref="B202:B212"/>
    <mergeCell ref="C202:E202"/>
    <mergeCell ref="C203:E203"/>
    <mergeCell ref="C204:E204"/>
    <mergeCell ref="C205:E205"/>
    <mergeCell ref="C206:E206"/>
    <mergeCell ref="C207:E207"/>
    <mergeCell ref="C208:E208"/>
    <mergeCell ref="C209:E209"/>
    <mergeCell ref="C350:D350"/>
    <mergeCell ref="C334:D334"/>
    <mergeCell ref="C335:D335"/>
    <mergeCell ref="C336:D336"/>
    <mergeCell ref="C337:D337"/>
    <mergeCell ref="C338:D338"/>
    <mergeCell ref="C339:D339"/>
    <mergeCell ref="C326:D326"/>
    <mergeCell ref="C327:D327"/>
    <mergeCell ref="C328:D328"/>
    <mergeCell ref="C329:D329"/>
    <mergeCell ref="C332:D332"/>
    <mergeCell ref="C333:D333"/>
    <mergeCell ref="C330:D330"/>
    <mergeCell ref="C331:D331"/>
    <mergeCell ref="C348:D348"/>
    <mergeCell ref="C349:D349"/>
    <mergeCell ref="C346:D346"/>
    <mergeCell ref="C347:D347"/>
    <mergeCell ref="A190:A200"/>
    <mergeCell ref="B190:B200"/>
    <mergeCell ref="C190:E190"/>
    <mergeCell ref="C191:E191"/>
    <mergeCell ref="C192:E192"/>
    <mergeCell ref="C193:E193"/>
    <mergeCell ref="C194:E194"/>
    <mergeCell ref="C195:E195"/>
    <mergeCell ref="C196:E196"/>
    <mergeCell ref="C197:E197"/>
    <mergeCell ref="C198:E198"/>
    <mergeCell ref="C199:E199"/>
    <mergeCell ref="C159:E159"/>
    <mergeCell ref="C160:E160"/>
    <mergeCell ref="C161:E161"/>
    <mergeCell ref="C162:E162"/>
    <mergeCell ref="C163:E163"/>
    <mergeCell ref="C164:E164"/>
    <mergeCell ref="C165:E165"/>
    <mergeCell ref="C166:E166"/>
    <mergeCell ref="A167:A177"/>
    <mergeCell ref="B167:B177"/>
    <mergeCell ref="C167:E167"/>
    <mergeCell ref="C168:E168"/>
    <mergeCell ref="C169:E169"/>
    <mergeCell ref="C170:E170"/>
    <mergeCell ref="C171:E171"/>
    <mergeCell ref="C172:E172"/>
    <mergeCell ref="C173:E173"/>
    <mergeCell ref="C174:E174"/>
    <mergeCell ref="I9:I10"/>
    <mergeCell ref="C417:E417"/>
    <mergeCell ref="A418:A428"/>
    <mergeCell ref="B418:B428"/>
    <mergeCell ref="C418:E418"/>
    <mergeCell ref="C419:E419"/>
    <mergeCell ref="C420:E420"/>
    <mergeCell ref="C421:E421"/>
    <mergeCell ref="C422:E422"/>
    <mergeCell ref="C423:E423"/>
    <mergeCell ref="C424:E424"/>
    <mergeCell ref="C425:E425"/>
    <mergeCell ref="C426:E426"/>
    <mergeCell ref="C427:E427"/>
    <mergeCell ref="C428:E428"/>
    <mergeCell ref="C175:E175"/>
    <mergeCell ref="C176:E176"/>
    <mergeCell ref="C177:E177"/>
    <mergeCell ref="B155:G155"/>
    <mergeCell ref="A156:A166"/>
    <mergeCell ref="B156:B166"/>
    <mergeCell ref="C156:E156"/>
    <mergeCell ref="C157:E157"/>
    <mergeCell ref="C158:E158"/>
  </mergeCells>
  <conditionalFormatting sqref="G38:H46 H318 F311:G318 C310:C318">
    <cfRule type="cellIs" dxfId="2224" priority="78" operator="equal">
      <formula>0</formula>
    </cfRule>
  </conditionalFormatting>
  <conditionalFormatting sqref="F49:H67">
    <cfRule type="cellIs" dxfId="2223" priority="77" operator="equal">
      <formula>0</formula>
    </cfRule>
  </conditionalFormatting>
  <conditionalFormatting sqref="F69:H76">
    <cfRule type="cellIs" dxfId="2222" priority="76" operator="equal">
      <formula>0</formula>
    </cfRule>
  </conditionalFormatting>
  <conditionalFormatting sqref="G288:H297">
    <cfRule type="cellIs" dxfId="2221" priority="73" operator="equal">
      <formula>0</formula>
    </cfRule>
  </conditionalFormatting>
  <conditionalFormatting sqref="H277:H286">
    <cfRule type="cellIs" dxfId="2220" priority="74" operator="equal">
      <formula>0</formula>
    </cfRule>
  </conditionalFormatting>
  <conditionalFormatting sqref="C309 C299:C300">
    <cfRule type="cellIs" dxfId="2219" priority="72" operator="equal">
      <formula>0</formula>
    </cfRule>
  </conditionalFormatting>
  <conditionalFormatting sqref="H266:H275">
    <cfRule type="cellIs" dxfId="2218" priority="75" operator="equal">
      <formula>0</formula>
    </cfRule>
  </conditionalFormatting>
  <conditionalFormatting sqref="H341">
    <cfRule type="cellIs" dxfId="2217" priority="66" operator="equal">
      <formula>0</formula>
    </cfRule>
  </conditionalFormatting>
  <conditionalFormatting sqref="F299:H310 H311:H317">
    <cfRule type="cellIs" dxfId="2216" priority="71" operator="equal">
      <formula>0</formula>
    </cfRule>
  </conditionalFormatting>
  <conditionalFormatting sqref="F320:G320">
    <cfRule type="cellIs" dxfId="2215" priority="70" operator="equal">
      <formula>0</formula>
    </cfRule>
  </conditionalFormatting>
  <conditionalFormatting sqref="H320">
    <cfRule type="cellIs" dxfId="2214" priority="69" operator="equal">
      <formula>0</formula>
    </cfRule>
  </conditionalFormatting>
  <conditionalFormatting sqref="F320:H339">
    <cfRule type="cellIs" dxfId="2213" priority="68" operator="equal">
      <formula>0</formula>
    </cfRule>
  </conditionalFormatting>
  <conditionalFormatting sqref="H341">
    <cfRule type="cellIs" dxfId="2212" priority="67" operator="equal">
      <formula>0</formula>
    </cfRule>
  </conditionalFormatting>
  <conditionalFormatting sqref="G341:G360">
    <cfRule type="cellIs" dxfId="2211" priority="65" operator="equal">
      <formula>0</formula>
    </cfRule>
  </conditionalFormatting>
  <conditionalFormatting sqref="C351:C352 C341:C342">
    <cfRule type="cellIs" dxfId="2210" priority="64" operator="equal">
      <formula>0</formula>
    </cfRule>
  </conditionalFormatting>
  <conditionalFormatting sqref="F341:H360">
    <cfRule type="cellIs" dxfId="2209" priority="63" operator="equal">
      <formula>0</formula>
    </cfRule>
  </conditionalFormatting>
  <conditionalFormatting sqref="H364:H383">
    <cfRule type="cellIs" dxfId="2208" priority="62" operator="equal">
      <formula>0</formula>
    </cfRule>
  </conditionalFormatting>
  <conditionalFormatting sqref="H364:H383">
    <cfRule type="cellIs" dxfId="2207" priority="61" operator="equal">
      <formula>0</formula>
    </cfRule>
  </conditionalFormatting>
  <conditionalFormatting sqref="H364:H383">
    <cfRule type="cellIs" dxfId="2206" priority="60" operator="equal">
      <formula>0</formula>
    </cfRule>
  </conditionalFormatting>
  <conditionalFormatting sqref="H385:H404">
    <cfRule type="cellIs" dxfId="2205" priority="59" operator="equal">
      <formula>0</formula>
    </cfRule>
  </conditionalFormatting>
  <conditionalFormatting sqref="H385:H404">
    <cfRule type="cellIs" dxfId="2204" priority="58" operator="equal">
      <formula>0</formula>
    </cfRule>
  </conditionalFormatting>
  <conditionalFormatting sqref="H385:H404">
    <cfRule type="cellIs" dxfId="2203" priority="57" operator="equal">
      <formula>0</formula>
    </cfRule>
  </conditionalFormatting>
  <conditionalFormatting sqref="G374:G383 G385:G396">
    <cfRule type="cellIs" dxfId="2202" priority="56" operator="equal">
      <formula>0</formula>
    </cfRule>
  </conditionalFormatting>
  <conditionalFormatting sqref="G374:G383 G385:G396">
    <cfRule type="cellIs" dxfId="2201" priority="55" operator="equal">
      <formula>0</formula>
    </cfRule>
  </conditionalFormatting>
  <conditionalFormatting sqref="F90:H90 H91:H97 F91:G109">
    <cfRule type="cellIs" dxfId="2200" priority="47" operator="equal">
      <formula>0</formula>
    </cfRule>
  </conditionalFormatting>
  <conditionalFormatting sqref="H98:H109">
    <cfRule type="cellIs" dxfId="2199" priority="46" operator="equal">
      <formula>0</formula>
    </cfRule>
  </conditionalFormatting>
  <conditionalFormatting sqref="C90:D109">
    <cfRule type="cellIs" dxfId="2198" priority="45" operator="equal">
      <formula>0</formula>
    </cfRule>
  </conditionalFormatting>
  <conditionalFormatting sqref="C89:D89">
    <cfRule type="cellIs" dxfId="2197" priority="44" operator="equal">
      <formula>0</formula>
    </cfRule>
  </conditionalFormatting>
  <conditionalFormatting sqref="H26:H35">
    <cfRule type="cellIs" dxfId="2196" priority="54" operator="equal">
      <formula>0</formula>
    </cfRule>
  </conditionalFormatting>
  <conditionalFormatting sqref="H15:H24">
    <cfRule type="cellIs" dxfId="2195" priority="53" operator="equal">
      <formula>0</formula>
    </cfRule>
  </conditionalFormatting>
  <conditionalFormatting sqref="C47:D56 C67:D67">
    <cfRule type="cellIs" dxfId="2194" priority="52" operator="equal">
      <formula>0</formula>
    </cfRule>
  </conditionalFormatting>
  <conditionalFormatting sqref="C57:D66">
    <cfRule type="cellIs" dxfId="2193" priority="51" operator="equal">
      <formula>0</formula>
    </cfRule>
  </conditionalFormatting>
  <conditionalFormatting sqref="C69:D88">
    <cfRule type="cellIs" dxfId="2192" priority="48" operator="equal">
      <formula>0</formula>
    </cfRule>
  </conditionalFormatting>
  <conditionalFormatting sqref="C68:D68">
    <cfRule type="cellIs" dxfId="2191" priority="50" operator="equal">
      <formula>0</formula>
    </cfRule>
  </conditionalFormatting>
  <conditionalFormatting sqref="F77:H88">
    <cfRule type="cellIs" dxfId="2190" priority="49" operator="equal">
      <formula>0</formula>
    </cfRule>
  </conditionalFormatting>
  <conditionalFormatting sqref="C112:D112">
    <cfRule type="cellIs" dxfId="2189" priority="43" operator="equal">
      <formula>0</formula>
    </cfRule>
  </conditionalFormatting>
  <conditionalFormatting sqref="F113:H113 H114:H120 F114:G132">
    <cfRule type="cellIs" dxfId="2188" priority="42" operator="equal">
      <formula>0</formula>
    </cfRule>
  </conditionalFormatting>
  <conditionalFormatting sqref="C113:D132">
    <cfRule type="cellIs" dxfId="2187" priority="40" operator="equal">
      <formula>0</formula>
    </cfRule>
  </conditionalFormatting>
  <conditionalFormatting sqref="H121:H132">
    <cfRule type="cellIs" dxfId="2186" priority="41" operator="equal">
      <formula>0</formula>
    </cfRule>
  </conditionalFormatting>
  <conditionalFormatting sqref="F134:H134 H135:H141 F135:G153">
    <cfRule type="cellIs" dxfId="2185" priority="39" operator="equal">
      <formula>0</formula>
    </cfRule>
  </conditionalFormatting>
  <conditionalFormatting sqref="C134:D153">
    <cfRule type="cellIs" dxfId="2184" priority="37" operator="equal">
      <formula>0</formula>
    </cfRule>
  </conditionalFormatting>
  <conditionalFormatting sqref="H142:H153">
    <cfRule type="cellIs" dxfId="2183" priority="38" operator="equal">
      <formula>0</formula>
    </cfRule>
  </conditionalFormatting>
  <conditionalFormatting sqref="C133:D133">
    <cfRule type="cellIs" dxfId="2182" priority="36" operator="equal">
      <formula>0</formula>
    </cfRule>
  </conditionalFormatting>
  <conditionalFormatting sqref="C330 C320:C321">
    <cfRule type="cellIs" dxfId="2181" priority="35" operator="equal">
      <formula>0</formula>
    </cfRule>
  </conditionalFormatting>
  <conditionalFormatting sqref="F376:H383">
    <cfRule type="cellIs" dxfId="2180" priority="32" operator="equal">
      <formula>0</formula>
    </cfRule>
  </conditionalFormatting>
  <conditionalFormatting sqref="C385:D385">
    <cfRule type="cellIs" dxfId="2179" priority="31" operator="equal">
      <formula>0</formula>
    </cfRule>
  </conditionalFormatting>
  <conditionalFormatting sqref="C386:D404">
    <cfRule type="cellIs" dxfId="2178" priority="30" operator="equal">
      <formula>0</formula>
    </cfRule>
  </conditionalFormatting>
  <conditionalFormatting sqref="F385:H404">
    <cfRule type="cellIs" dxfId="2177" priority="29" operator="equal">
      <formula>0</formula>
    </cfRule>
  </conditionalFormatting>
  <conditionalFormatting sqref="C331">
    <cfRule type="cellIs" dxfId="2176" priority="34" operator="equal">
      <formula>0</formula>
    </cfRule>
  </conditionalFormatting>
  <conditionalFormatting sqref="C374:D383">
    <cfRule type="cellIs" dxfId="2175" priority="33" operator="equal">
      <formula>0</formula>
    </cfRule>
  </conditionalFormatting>
  <conditionalFormatting sqref="C364:D373">
    <cfRule type="cellIs" dxfId="2174" priority="28" operator="equal">
      <formula>0</formula>
    </cfRule>
  </conditionalFormatting>
  <conditionalFormatting sqref="F364:H373">
    <cfRule type="cellIs" dxfId="2173" priority="27" operator="equal">
      <formula>0</formula>
    </cfRule>
  </conditionalFormatting>
  <conditionalFormatting sqref="H227:H236 H239:H248 H250:H259">
    <cfRule type="cellIs" dxfId="2172" priority="24" operator="equal">
      <formula>0</formula>
    </cfRule>
  </conditionalFormatting>
  <conditionalFormatting sqref="C353:C360">
    <cfRule type="cellIs" dxfId="2171" priority="19" operator="equal">
      <formula>0</formula>
    </cfRule>
  </conditionalFormatting>
  <conditionalFormatting sqref="H203:H212">
    <cfRule type="cellIs" dxfId="2170" priority="26" operator="equal">
      <formula>0</formula>
    </cfRule>
  </conditionalFormatting>
  <conditionalFormatting sqref="C301:C308">
    <cfRule type="cellIs" dxfId="2169" priority="23" operator="equal">
      <formula>0</formula>
    </cfRule>
  </conditionalFormatting>
  <conditionalFormatting sqref="H214:H223">
    <cfRule type="cellIs" dxfId="2168" priority="25" operator="equal">
      <formula>0</formula>
    </cfRule>
  </conditionalFormatting>
  <conditionalFormatting sqref="C322:C329">
    <cfRule type="cellIs" dxfId="2167" priority="22" operator="equal">
      <formula>0</formula>
    </cfRule>
  </conditionalFormatting>
  <conditionalFormatting sqref="C332:C339">
    <cfRule type="cellIs" dxfId="2166" priority="21" operator="equal">
      <formula>0</formula>
    </cfRule>
  </conditionalFormatting>
  <conditionalFormatting sqref="C343:C350">
    <cfRule type="cellIs" dxfId="2165" priority="20" operator="equal">
      <formula>0</formula>
    </cfRule>
  </conditionalFormatting>
  <conditionalFormatting sqref="I528:I557 I590">
    <cfRule type="cellIs" dxfId="2164" priority="18" operator="equal">
      <formula>TRUE</formula>
    </cfRule>
  </conditionalFormatting>
  <conditionalFormatting sqref="H180:H189">
    <cfRule type="cellIs" dxfId="2163" priority="17" operator="equal">
      <formula>0</formula>
    </cfRule>
  </conditionalFormatting>
  <conditionalFormatting sqref="H191:H200">
    <cfRule type="cellIs" dxfId="2162" priority="16" operator="equal">
      <formula>0</formula>
    </cfRule>
  </conditionalFormatting>
  <conditionalFormatting sqref="H157:H166">
    <cfRule type="cellIs" dxfId="2161" priority="15" operator="equal">
      <formula>0</formula>
    </cfRule>
  </conditionalFormatting>
  <conditionalFormatting sqref="H168:H177">
    <cfRule type="cellIs" dxfId="2160" priority="14" operator="equal">
      <formula>0</formula>
    </cfRule>
  </conditionalFormatting>
  <conditionalFormatting sqref="H431:H440">
    <cfRule type="cellIs" dxfId="2159" priority="13" operator="equal">
      <formula>0</formula>
    </cfRule>
  </conditionalFormatting>
  <conditionalFormatting sqref="H453:H462">
    <cfRule type="cellIs" dxfId="2158" priority="12" operator="equal">
      <formula>0</formula>
    </cfRule>
  </conditionalFormatting>
  <conditionalFormatting sqref="H466:H475 H489:H498">
    <cfRule type="cellIs" dxfId="2157" priority="11" operator="equal">
      <formula>0</formula>
    </cfRule>
  </conditionalFormatting>
  <conditionalFormatting sqref="H408:H417">
    <cfRule type="cellIs" dxfId="2156" priority="10" operator="equal">
      <formula>0</formula>
    </cfRule>
  </conditionalFormatting>
  <conditionalFormatting sqref="H419:H428">
    <cfRule type="cellIs" dxfId="2155" priority="9" operator="equal">
      <formula>0</formula>
    </cfRule>
  </conditionalFormatting>
  <conditionalFormatting sqref="I559:I582 I585 I587:I588">
    <cfRule type="cellIs" dxfId="2154" priority="8" operator="equal">
      <formula>TRUE</formula>
    </cfRule>
  </conditionalFormatting>
  <conditionalFormatting sqref="I558">
    <cfRule type="cellIs" dxfId="2153" priority="7" operator="equal">
      <formula>TRUE</formula>
    </cfRule>
  </conditionalFormatting>
  <conditionalFormatting sqref="I583">
    <cfRule type="cellIs" dxfId="2152" priority="6" operator="equal">
      <formula>TRUE</formula>
    </cfRule>
  </conditionalFormatting>
  <conditionalFormatting sqref="I584">
    <cfRule type="cellIs" dxfId="2151" priority="5" operator="equal">
      <formula>TRUE</formula>
    </cfRule>
  </conditionalFormatting>
  <conditionalFormatting sqref="I586">
    <cfRule type="cellIs" dxfId="2150" priority="4" operator="equal">
      <formula>TRUE</formula>
    </cfRule>
  </conditionalFormatting>
  <conditionalFormatting sqref="I589">
    <cfRule type="cellIs" dxfId="2149" priority="3" operator="equal">
      <formula>TRUE</formula>
    </cfRule>
  </conditionalFormatting>
  <conditionalFormatting sqref="H442:H451">
    <cfRule type="cellIs" dxfId="2148" priority="2" operator="equal">
      <formula>0</formula>
    </cfRule>
  </conditionalFormatting>
  <conditionalFormatting sqref="H478:H487">
    <cfRule type="cellIs" dxfId="2147" priority="1" operator="equal">
      <formula>0</formula>
    </cfRule>
  </conditionalFormatting>
  <printOptions horizontalCentered="1"/>
  <pageMargins left="0.23622047244094491" right="0.23622047244094491" top="0.74803149606299213" bottom="0.15748031496062992" header="0.31496062992125984" footer="0"/>
  <pageSetup paperSize="9" scale="64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E123"/>
  <sheetViews>
    <sheetView zoomScale="90" zoomScaleNormal="90" workbookViewId="0">
      <pane ySplit="10" topLeftCell="A18" activePane="bottomLeft" state="frozen"/>
      <selection pane="bottomLeft" activeCell="A5" sqref="A5:B5"/>
    </sheetView>
  </sheetViews>
  <sheetFormatPr defaultColWidth="9.140625" defaultRowHeight="15" x14ac:dyDescent="0.25"/>
  <cols>
    <col min="1" max="1" width="10.85546875" style="1" customWidth="1"/>
    <col min="2" max="2" width="43" style="1" customWidth="1"/>
    <col min="3" max="3" width="57" style="1" customWidth="1"/>
    <col min="4" max="4" width="10.28515625" style="2" customWidth="1"/>
    <col min="5" max="16384" width="9.140625" style="1"/>
  </cols>
  <sheetData>
    <row r="1" spans="1:5" ht="18.75" x14ac:dyDescent="0.3">
      <c r="A1" s="228" t="s">
        <v>34</v>
      </c>
      <c r="B1" s="228"/>
      <c r="C1" s="228"/>
      <c r="D1" s="228"/>
    </row>
    <row r="2" spans="1:5" ht="11.25" customHeight="1" x14ac:dyDescent="0.25"/>
    <row r="3" spans="1:5" x14ac:dyDescent="0.25">
      <c r="A3" s="230" t="s">
        <v>126</v>
      </c>
      <c r="B3" s="230"/>
      <c r="C3" s="230"/>
      <c r="D3" s="230"/>
    </row>
    <row r="4" spans="1:5" x14ac:dyDescent="0.25">
      <c r="A4" s="31" t="s">
        <v>154</v>
      </c>
    </row>
    <row r="5" spans="1:5" x14ac:dyDescent="0.25">
      <c r="A5" s="229" t="s">
        <v>144</v>
      </c>
      <c r="B5" s="229"/>
    </row>
    <row r="6" spans="1:5" ht="7.5" customHeight="1" x14ac:dyDescent="0.25"/>
    <row r="7" spans="1:5" ht="7.5" customHeight="1" x14ac:dyDescent="0.25"/>
    <row r="8" spans="1:5" ht="7.5" customHeight="1" x14ac:dyDescent="0.25"/>
    <row r="9" spans="1:5" s="3" customFormat="1" ht="36" customHeight="1" x14ac:dyDescent="0.25">
      <c r="A9" s="36" t="s">
        <v>12</v>
      </c>
      <c r="B9" s="36" t="s">
        <v>27</v>
      </c>
      <c r="C9" s="235" t="s">
        <v>35</v>
      </c>
      <c r="D9" s="235"/>
    </row>
    <row r="10" spans="1:5" s="13" customFormat="1" ht="12" x14ac:dyDescent="0.2">
      <c r="A10" s="37">
        <v>1</v>
      </c>
      <c r="B10" s="37">
        <v>2</v>
      </c>
      <c r="C10" s="236">
        <v>3</v>
      </c>
      <c r="D10" s="236"/>
      <c r="E10" s="2" t="s">
        <v>142</v>
      </c>
    </row>
    <row r="11" spans="1:5" s="2" customFormat="1" ht="12" x14ac:dyDescent="0.2">
      <c r="A11" s="237" t="s">
        <v>13</v>
      </c>
      <c r="B11" s="238"/>
      <c r="C11" s="238"/>
      <c r="D11" s="239"/>
    </row>
    <row r="12" spans="1:5" s="5" customFormat="1" ht="12" x14ac:dyDescent="0.2">
      <c r="A12" s="15" t="s">
        <v>36</v>
      </c>
      <c r="B12" s="16" t="s">
        <v>14</v>
      </c>
      <c r="C12" s="15"/>
      <c r="D12" s="19">
        <f>D13+D29</f>
        <v>45.08</v>
      </c>
      <c r="E12" s="19">
        <f>E13+E29</f>
        <v>47.31</v>
      </c>
    </row>
    <row r="13" spans="1:5" s="5" customFormat="1" ht="12" x14ac:dyDescent="0.2">
      <c r="A13" s="15" t="s">
        <v>37</v>
      </c>
      <c r="B13" s="16" t="s">
        <v>38</v>
      </c>
      <c r="C13" s="15"/>
      <c r="D13" s="19">
        <f>D14+D18+D27+D28</f>
        <v>35.17</v>
      </c>
      <c r="E13" s="19">
        <f>E14+E18+E27+E28</f>
        <v>36.900000000000006</v>
      </c>
    </row>
    <row r="14" spans="1:5" s="2" customFormat="1" ht="15" customHeight="1" x14ac:dyDescent="0.2">
      <c r="A14" s="35">
        <v>1110</v>
      </c>
      <c r="B14" s="17" t="s">
        <v>39</v>
      </c>
      <c r="C14" s="20"/>
      <c r="D14" s="21">
        <f>SUM(D15:D17)</f>
        <v>26.91</v>
      </c>
      <c r="E14" s="21">
        <f>SUM(E15:E17)</f>
        <v>28.360000000000003</v>
      </c>
    </row>
    <row r="15" spans="1:5" s="2" customFormat="1" ht="12" hidden="1" x14ac:dyDescent="0.2">
      <c r="A15" s="34" t="s">
        <v>40</v>
      </c>
      <c r="B15" s="17" t="s">
        <v>41</v>
      </c>
      <c r="C15" s="20"/>
      <c r="D15" s="21"/>
      <c r="E15" s="21"/>
    </row>
    <row r="16" spans="1:5" s="2" customFormat="1" ht="75.75" customHeight="1" x14ac:dyDescent="0.2">
      <c r="A16" s="34" t="s">
        <v>42</v>
      </c>
      <c r="B16" s="17" t="s">
        <v>43</v>
      </c>
      <c r="C16" s="32" t="s">
        <v>152</v>
      </c>
      <c r="D16" s="21">
        <f>ROUNDUP((1130/168*4),2)</f>
        <v>26.91</v>
      </c>
      <c r="E16" s="21">
        <f>ROUNDUP((1191/168*4),2)</f>
        <v>28.360000000000003</v>
      </c>
    </row>
    <row r="17" spans="1:5" s="2" customFormat="1" ht="12" hidden="1" x14ac:dyDescent="0.2">
      <c r="A17" s="34" t="s">
        <v>44</v>
      </c>
      <c r="B17" s="17" t="s">
        <v>45</v>
      </c>
      <c r="C17" s="33"/>
      <c r="D17" s="21"/>
      <c r="E17" s="21"/>
    </row>
    <row r="18" spans="1:5" s="2" customFormat="1" ht="12" x14ac:dyDescent="0.2">
      <c r="A18" s="35" t="s">
        <v>46</v>
      </c>
      <c r="B18" s="17" t="s">
        <v>47</v>
      </c>
      <c r="C18" s="33"/>
      <c r="D18" s="21">
        <f>SUM(D19:D26)</f>
        <v>8.26</v>
      </c>
      <c r="E18" s="21">
        <f>SUM(E19:E26)</f>
        <v>8.5399999999999991</v>
      </c>
    </row>
    <row r="19" spans="1:5" s="2" customFormat="1" ht="12" hidden="1" x14ac:dyDescent="0.2">
      <c r="A19" s="34" t="s">
        <v>48</v>
      </c>
      <c r="B19" s="17" t="s">
        <v>30</v>
      </c>
      <c r="C19" s="33"/>
      <c r="D19" s="21"/>
      <c r="E19" s="21"/>
    </row>
    <row r="20" spans="1:5" s="2" customFormat="1" ht="12" hidden="1" x14ac:dyDescent="0.2">
      <c r="A20" s="34" t="s">
        <v>49</v>
      </c>
      <c r="B20" s="17" t="s">
        <v>50</v>
      </c>
      <c r="C20" s="33"/>
      <c r="D20" s="21"/>
      <c r="E20" s="21"/>
    </row>
    <row r="21" spans="1:5" s="2" customFormat="1" ht="63" customHeight="1" x14ac:dyDescent="0.2">
      <c r="A21" s="34" t="s">
        <v>51</v>
      </c>
      <c r="B21" s="17" t="s">
        <v>15</v>
      </c>
      <c r="C21" s="32" t="s">
        <v>146</v>
      </c>
      <c r="D21" s="21">
        <f>ROUNDUP((120/168*4),2)</f>
        <v>2.86</v>
      </c>
      <c r="E21" s="21">
        <f>ROUNDUP((120/168*4),2)</f>
        <v>2.86</v>
      </c>
    </row>
    <row r="22" spans="1:5" s="2" customFormat="1" ht="12" x14ac:dyDescent="0.2">
      <c r="A22" s="34" t="s">
        <v>52</v>
      </c>
      <c r="B22" s="17" t="s">
        <v>28</v>
      </c>
      <c r="C22" s="33"/>
      <c r="D22" s="21"/>
      <c r="E22" s="21"/>
    </row>
    <row r="23" spans="1:5" s="2" customFormat="1" ht="36" x14ac:dyDescent="0.2">
      <c r="A23" s="34" t="s">
        <v>53</v>
      </c>
      <c r="B23" s="17" t="s">
        <v>54</v>
      </c>
      <c r="C23" s="32" t="s">
        <v>147</v>
      </c>
      <c r="D23" s="21">
        <f>ROUNDUP(1130*5%/168*4,2)</f>
        <v>1.35</v>
      </c>
      <c r="E23" s="21">
        <f>ROUNDUP(1191*5%/168*4,2)</f>
        <v>1.42</v>
      </c>
    </row>
    <row r="24" spans="1:5" s="2" customFormat="1" ht="24" x14ac:dyDescent="0.2">
      <c r="A24" s="34" t="s">
        <v>55</v>
      </c>
      <c r="B24" s="17" t="s">
        <v>56</v>
      </c>
      <c r="C24" s="32" t="s">
        <v>148</v>
      </c>
      <c r="D24" s="21">
        <f>ROUNDUP(1130*5%/168*4,2)</f>
        <v>1.35</v>
      </c>
      <c r="E24" s="21">
        <f>ROUNDUP(1191*5%/168*4,2)</f>
        <v>1.42</v>
      </c>
    </row>
    <row r="25" spans="1:5" s="2" customFormat="1" ht="24" x14ac:dyDescent="0.2">
      <c r="A25" s="34" t="s">
        <v>57</v>
      </c>
      <c r="B25" s="17" t="s">
        <v>58</v>
      </c>
      <c r="C25" s="32" t="s">
        <v>149</v>
      </c>
      <c r="D25" s="21">
        <f>ROUNDUP(1130*10%/168*4,2)</f>
        <v>2.6999999999999997</v>
      </c>
      <c r="E25" s="21">
        <f>ROUNDUP(1191*10%/168*4,2)</f>
        <v>2.84</v>
      </c>
    </row>
    <row r="26" spans="1:5" s="2" customFormat="1" ht="24" hidden="1" x14ac:dyDescent="0.2">
      <c r="A26" s="34" t="s">
        <v>59</v>
      </c>
      <c r="B26" s="17" t="s">
        <v>60</v>
      </c>
      <c r="C26" s="20"/>
      <c r="D26" s="21"/>
      <c r="E26" s="21"/>
    </row>
    <row r="27" spans="1:5" s="2" customFormat="1" ht="24" hidden="1" x14ac:dyDescent="0.2">
      <c r="A27" s="35" t="s">
        <v>61</v>
      </c>
      <c r="B27" s="17" t="s">
        <v>62</v>
      </c>
      <c r="C27" s="20"/>
      <c r="D27" s="21"/>
      <c r="E27" s="21"/>
    </row>
    <row r="28" spans="1:5" s="2" customFormat="1" ht="12" hidden="1" x14ac:dyDescent="0.2">
      <c r="A28" s="35" t="s">
        <v>63</v>
      </c>
      <c r="B28" s="17" t="s">
        <v>64</v>
      </c>
      <c r="C28" s="20"/>
      <c r="D28" s="21"/>
      <c r="E28" s="21"/>
    </row>
    <row r="29" spans="1:5" s="5" customFormat="1" ht="24" x14ac:dyDescent="0.2">
      <c r="A29" s="15" t="s">
        <v>65</v>
      </c>
      <c r="B29" s="16" t="s">
        <v>66</v>
      </c>
      <c r="C29" s="15"/>
      <c r="D29" s="19">
        <f>D30+D31</f>
        <v>9.91</v>
      </c>
      <c r="E29" s="19">
        <f>E30+E31</f>
        <v>10.41</v>
      </c>
    </row>
    <row r="30" spans="1:5" s="2" customFormat="1" ht="24" x14ac:dyDescent="0.2">
      <c r="A30" s="35" t="s">
        <v>67</v>
      </c>
      <c r="B30" s="17" t="s">
        <v>16</v>
      </c>
      <c r="C30" s="20" t="s">
        <v>132</v>
      </c>
      <c r="D30" s="21">
        <f>ROUNDUP((D13+D32)*0.2359,2)</f>
        <v>8.56</v>
      </c>
      <c r="E30" s="21">
        <f>ROUNDUP((E13+E32)*0.2359,2)</f>
        <v>8.98</v>
      </c>
    </row>
    <row r="31" spans="1:5" s="2" customFormat="1" ht="12" x14ac:dyDescent="0.2">
      <c r="A31" s="35" t="s">
        <v>68</v>
      </c>
      <c r="B31" s="17" t="s">
        <v>69</v>
      </c>
      <c r="C31" s="20"/>
      <c r="D31" s="21">
        <f>SUM(D32:D38)</f>
        <v>1.35</v>
      </c>
      <c r="E31" s="21">
        <f>SUM(E32:E38)</f>
        <v>1.43</v>
      </c>
    </row>
    <row r="32" spans="1:5" s="2" customFormat="1" ht="36" x14ac:dyDescent="0.2">
      <c r="A32" s="34" t="s">
        <v>70</v>
      </c>
      <c r="B32" s="17" t="s">
        <v>71</v>
      </c>
      <c r="C32" s="17" t="s">
        <v>150</v>
      </c>
      <c r="D32" s="21">
        <f>ROUNDUP(1130*4%/168*4,2)</f>
        <v>1.08</v>
      </c>
      <c r="E32" s="21">
        <f>ROUNDUP(1191*4%/168*4,2)</f>
        <v>1.1399999999999999</v>
      </c>
    </row>
    <row r="33" spans="1:5" s="2" customFormat="1" ht="12" hidden="1" x14ac:dyDescent="0.2">
      <c r="A33" s="34" t="s">
        <v>72</v>
      </c>
      <c r="B33" s="17" t="s">
        <v>73</v>
      </c>
      <c r="C33" s="20"/>
      <c r="D33" s="21"/>
      <c r="E33" s="21"/>
    </row>
    <row r="34" spans="1:5" s="2" customFormat="1" ht="24" hidden="1" x14ac:dyDescent="0.2">
      <c r="A34" s="34" t="s">
        <v>74</v>
      </c>
      <c r="B34" s="17" t="s">
        <v>75</v>
      </c>
      <c r="C34" s="20"/>
      <c r="D34" s="21"/>
      <c r="E34" s="21"/>
    </row>
    <row r="35" spans="1:5" s="2" customFormat="1" ht="12" hidden="1" x14ac:dyDescent="0.2">
      <c r="A35" s="34" t="s">
        <v>76</v>
      </c>
      <c r="B35" s="17" t="s">
        <v>77</v>
      </c>
      <c r="C35" s="20"/>
      <c r="D35" s="21"/>
      <c r="E35" s="21"/>
    </row>
    <row r="36" spans="1:5" s="2" customFormat="1" ht="24" hidden="1" x14ac:dyDescent="0.2">
      <c r="A36" s="34" t="s">
        <v>78</v>
      </c>
      <c r="B36" s="17" t="s">
        <v>79</v>
      </c>
      <c r="C36" s="20"/>
      <c r="D36" s="21"/>
      <c r="E36" s="21"/>
    </row>
    <row r="37" spans="1:5" s="2" customFormat="1" ht="24" hidden="1" x14ac:dyDescent="0.2">
      <c r="A37" s="34" t="s">
        <v>80</v>
      </c>
      <c r="B37" s="17" t="s">
        <v>81</v>
      </c>
      <c r="C37" s="20"/>
      <c r="D37" s="21"/>
      <c r="E37" s="21"/>
    </row>
    <row r="38" spans="1:5" s="2" customFormat="1" ht="36" x14ac:dyDescent="0.2">
      <c r="A38" s="34" t="s">
        <v>82</v>
      </c>
      <c r="B38" s="17" t="s">
        <v>83</v>
      </c>
      <c r="C38" s="17" t="s">
        <v>151</v>
      </c>
      <c r="D38" s="21">
        <f>ROUNDUP(1130*1%/168*4,2)</f>
        <v>0.27</v>
      </c>
      <c r="E38" s="21">
        <f>ROUNDUP(1191*1%/168*4,2)</f>
        <v>0.29000000000000004</v>
      </c>
    </row>
    <row r="39" spans="1:5" s="5" customFormat="1" ht="12" hidden="1" x14ac:dyDescent="0.2">
      <c r="A39" s="15" t="s">
        <v>84</v>
      </c>
      <c r="B39" s="16" t="s">
        <v>17</v>
      </c>
      <c r="C39" s="15"/>
      <c r="D39" s="19">
        <f>D40+D45</f>
        <v>0</v>
      </c>
    </row>
    <row r="40" spans="1:5" s="5" customFormat="1" ht="12" hidden="1" x14ac:dyDescent="0.2">
      <c r="A40" s="15" t="s">
        <v>85</v>
      </c>
      <c r="B40" s="16" t="s">
        <v>86</v>
      </c>
      <c r="C40" s="15"/>
      <c r="D40" s="19">
        <f>D41+D43</f>
        <v>0</v>
      </c>
    </row>
    <row r="41" spans="1:5" s="2" customFormat="1" ht="12" hidden="1" x14ac:dyDescent="0.2">
      <c r="A41" s="35" t="s">
        <v>87</v>
      </c>
      <c r="B41" s="17" t="s">
        <v>88</v>
      </c>
      <c r="C41" s="20"/>
      <c r="D41" s="21">
        <f>D42</f>
        <v>0</v>
      </c>
    </row>
    <row r="42" spans="1:5" s="2" customFormat="1" ht="12" hidden="1" x14ac:dyDescent="0.2">
      <c r="A42" s="34" t="s">
        <v>89</v>
      </c>
      <c r="B42" s="17" t="s">
        <v>32</v>
      </c>
      <c r="C42" s="20"/>
      <c r="D42" s="21"/>
    </row>
    <row r="43" spans="1:5" s="2" customFormat="1" ht="24" hidden="1" x14ac:dyDescent="0.2">
      <c r="A43" s="35" t="s">
        <v>90</v>
      </c>
      <c r="B43" s="17" t="s">
        <v>91</v>
      </c>
      <c r="C43" s="20"/>
      <c r="D43" s="21">
        <f>D44</f>
        <v>0</v>
      </c>
    </row>
    <row r="44" spans="1:5" s="2" customFormat="1" ht="12" hidden="1" x14ac:dyDescent="0.2">
      <c r="A44" s="34" t="s">
        <v>92</v>
      </c>
      <c r="B44" s="17" t="s">
        <v>21</v>
      </c>
      <c r="C44" s="20"/>
      <c r="D44" s="21"/>
    </row>
    <row r="45" spans="1:5" s="5" customFormat="1" ht="24" hidden="1" x14ac:dyDescent="0.2">
      <c r="A45" s="15" t="s">
        <v>93</v>
      </c>
      <c r="B45" s="16" t="s">
        <v>94</v>
      </c>
      <c r="C45" s="15"/>
      <c r="D45" s="19">
        <f>D46+D48+D51+D52+D54</f>
        <v>0</v>
      </c>
    </row>
    <row r="46" spans="1:5" s="2" customFormat="1" ht="12" hidden="1" x14ac:dyDescent="0.2">
      <c r="A46" s="35" t="s">
        <v>95</v>
      </c>
      <c r="B46" s="17" t="s">
        <v>96</v>
      </c>
      <c r="C46" s="20"/>
      <c r="D46" s="21">
        <f>D47</f>
        <v>0</v>
      </c>
    </row>
    <row r="47" spans="1:5" s="2" customFormat="1" ht="12" hidden="1" x14ac:dyDescent="0.2">
      <c r="A47" s="34" t="s">
        <v>97</v>
      </c>
      <c r="B47" s="17" t="s">
        <v>19</v>
      </c>
      <c r="C47" s="20"/>
      <c r="D47" s="21"/>
    </row>
    <row r="48" spans="1:5" s="2" customFormat="1" ht="12" hidden="1" x14ac:dyDescent="0.2">
      <c r="A48" s="35" t="s">
        <v>98</v>
      </c>
      <c r="B48" s="17" t="s">
        <v>99</v>
      </c>
      <c r="C48" s="20"/>
      <c r="D48" s="21">
        <f>D49+D50</f>
        <v>0</v>
      </c>
    </row>
    <row r="49" spans="1:5" s="2" customFormat="1" ht="12" hidden="1" x14ac:dyDescent="0.2">
      <c r="A49" s="34" t="s">
        <v>100</v>
      </c>
      <c r="B49" s="17" t="s">
        <v>22</v>
      </c>
      <c r="C49" s="20"/>
      <c r="D49" s="21"/>
    </row>
    <row r="50" spans="1:5" s="2" customFormat="1" ht="12" hidden="1" x14ac:dyDescent="0.2">
      <c r="A50" s="34" t="s">
        <v>101</v>
      </c>
      <c r="B50" s="17" t="s">
        <v>23</v>
      </c>
      <c r="C50" s="20"/>
      <c r="D50" s="21"/>
    </row>
    <row r="51" spans="1:5" s="2" customFormat="1" ht="12" hidden="1" x14ac:dyDescent="0.2">
      <c r="A51" s="35" t="s">
        <v>102</v>
      </c>
      <c r="B51" s="17" t="s">
        <v>24</v>
      </c>
      <c r="C51" s="20"/>
      <c r="D51" s="21"/>
    </row>
    <row r="52" spans="1:5" s="2" customFormat="1" ht="24" hidden="1" x14ac:dyDescent="0.2">
      <c r="A52" s="35" t="s">
        <v>103</v>
      </c>
      <c r="B52" s="17" t="s">
        <v>104</v>
      </c>
      <c r="C52" s="20"/>
      <c r="D52" s="21">
        <f>D53</f>
        <v>0</v>
      </c>
    </row>
    <row r="53" spans="1:5" s="2" customFormat="1" ht="12" hidden="1" x14ac:dyDescent="0.2">
      <c r="A53" s="34" t="s">
        <v>105</v>
      </c>
      <c r="B53" s="17" t="s">
        <v>106</v>
      </c>
      <c r="C53" s="17"/>
      <c r="D53" s="21"/>
    </row>
    <row r="54" spans="1:5" s="2" customFormat="1" ht="12" hidden="1" x14ac:dyDescent="0.2">
      <c r="A54" s="35" t="s">
        <v>107</v>
      </c>
      <c r="B54" s="17" t="s">
        <v>108</v>
      </c>
      <c r="C54" s="20"/>
      <c r="D54" s="21">
        <f>D55</f>
        <v>0</v>
      </c>
    </row>
    <row r="55" spans="1:5" s="2" customFormat="1" ht="141" hidden="1" customHeight="1" x14ac:dyDescent="0.2">
      <c r="A55" s="34" t="s">
        <v>119</v>
      </c>
      <c r="B55" s="17" t="s">
        <v>29</v>
      </c>
      <c r="C55" s="17"/>
      <c r="D55" s="21"/>
    </row>
    <row r="56" spans="1:5" s="5" customFormat="1" ht="12" hidden="1" x14ac:dyDescent="0.2">
      <c r="A56" s="6" t="s">
        <v>109</v>
      </c>
      <c r="B56" s="6" t="s">
        <v>25</v>
      </c>
      <c r="C56" s="15"/>
      <c r="D56" s="19">
        <f>D57</f>
        <v>0</v>
      </c>
    </row>
    <row r="57" spans="1:5" s="5" customFormat="1" ht="12" hidden="1" x14ac:dyDescent="0.2">
      <c r="A57" s="10" t="s">
        <v>110</v>
      </c>
      <c r="B57" s="10" t="s">
        <v>111</v>
      </c>
      <c r="C57" s="15"/>
      <c r="D57" s="19">
        <f>D58+D59</f>
        <v>0</v>
      </c>
    </row>
    <row r="58" spans="1:5" s="2" customFormat="1" ht="12" hidden="1" x14ac:dyDescent="0.2">
      <c r="A58" s="11" t="s">
        <v>112</v>
      </c>
      <c r="B58" s="8" t="s">
        <v>113</v>
      </c>
      <c r="C58" s="20"/>
      <c r="D58" s="21"/>
    </row>
    <row r="59" spans="1:5" s="2" customFormat="1" ht="12" hidden="1" x14ac:dyDescent="0.2">
      <c r="A59" s="11" t="s">
        <v>114</v>
      </c>
      <c r="B59" s="7" t="s">
        <v>115</v>
      </c>
      <c r="C59" s="20"/>
      <c r="D59" s="21">
        <f>D60+D61+D62</f>
        <v>0</v>
      </c>
    </row>
    <row r="60" spans="1:5" s="2" customFormat="1" ht="12" hidden="1" x14ac:dyDescent="0.2">
      <c r="A60" s="9" t="s">
        <v>116</v>
      </c>
      <c r="B60" s="8" t="s">
        <v>26</v>
      </c>
      <c r="C60" s="20"/>
      <c r="D60" s="21"/>
    </row>
    <row r="61" spans="1:5" s="2" customFormat="1" ht="12" hidden="1" x14ac:dyDescent="0.2">
      <c r="A61" s="9" t="s">
        <v>117</v>
      </c>
      <c r="B61" s="8" t="s">
        <v>33</v>
      </c>
      <c r="C61" s="20"/>
      <c r="D61" s="21"/>
    </row>
    <row r="62" spans="1:5" s="2" customFormat="1" ht="12" hidden="1" x14ac:dyDescent="0.2">
      <c r="A62" s="9" t="s">
        <v>118</v>
      </c>
      <c r="B62" s="8" t="s">
        <v>31</v>
      </c>
      <c r="C62" s="20"/>
      <c r="D62" s="21"/>
    </row>
    <row r="63" spans="1:5" s="2" customFormat="1" ht="12" x14ac:dyDescent="0.2">
      <c r="A63" s="240" t="s">
        <v>120</v>
      </c>
      <c r="B63" s="240"/>
      <c r="C63" s="240"/>
      <c r="D63" s="22">
        <f>D12+D39+D56</f>
        <v>45.08</v>
      </c>
      <c r="E63" s="22">
        <f>E12+E39+E56</f>
        <v>47.31</v>
      </c>
    </row>
    <row r="64" spans="1:5" s="2" customFormat="1" ht="12" x14ac:dyDescent="0.2">
      <c r="A64" s="231"/>
      <c r="B64" s="231"/>
      <c r="C64" s="231"/>
      <c r="D64" s="231"/>
    </row>
    <row r="65" spans="1:5" s="2" customFormat="1" ht="12" x14ac:dyDescent="0.2">
      <c r="A65" s="232" t="s">
        <v>18</v>
      </c>
      <c r="B65" s="233"/>
      <c r="C65" s="233"/>
      <c r="D65" s="234"/>
    </row>
    <row r="66" spans="1:5" s="2" customFormat="1" ht="12" x14ac:dyDescent="0.2">
      <c r="A66" s="15" t="s">
        <v>36</v>
      </c>
      <c r="B66" s="16" t="s">
        <v>14</v>
      </c>
      <c r="C66" s="15"/>
      <c r="D66" s="19">
        <f>D67+D83</f>
        <v>1.1400000000000001</v>
      </c>
      <c r="E66" s="19">
        <f>E67+E83</f>
        <v>1.1400000000000001</v>
      </c>
    </row>
    <row r="67" spans="1:5" s="2" customFormat="1" ht="12" x14ac:dyDescent="0.2">
      <c r="A67" s="15" t="s">
        <v>37</v>
      </c>
      <c r="B67" s="16" t="s">
        <v>38</v>
      </c>
      <c r="C67" s="15"/>
      <c r="D67" s="19">
        <f>D68+D72+D81+D82</f>
        <v>0.87</v>
      </c>
      <c r="E67" s="19">
        <f>E68+E72+E81+E82</f>
        <v>0.87</v>
      </c>
    </row>
    <row r="68" spans="1:5" s="2" customFormat="1" ht="12" x14ac:dyDescent="0.2">
      <c r="A68" s="35">
        <v>1110</v>
      </c>
      <c r="B68" s="17" t="s">
        <v>39</v>
      </c>
      <c r="C68" s="20"/>
      <c r="D68" s="21">
        <f>SUM(D69:D71)</f>
        <v>0.79</v>
      </c>
      <c r="E68" s="21">
        <f>SUM(E69:E71)</f>
        <v>0.79</v>
      </c>
    </row>
    <row r="69" spans="1:5" s="2" customFormat="1" ht="15" hidden="1" customHeight="1" x14ac:dyDescent="0.2">
      <c r="A69" s="34" t="s">
        <v>40</v>
      </c>
      <c r="B69" s="17" t="s">
        <v>41</v>
      </c>
      <c r="C69" s="20"/>
      <c r="D69" s="21"/>
      <c r="E69" s="21"/>
    </row>
    <row r="70" spans="1:5" s="2" customFormat="1" ht="78" hidden="1" customHeight="1" x14ac:dyDescent="0.2">
      <c r="A70" s="34" t="s">
        <v>42</v>
      </c>
      <c r="B70" s="17" t="s">
        <v>43</v>
      </c>
      <c r="C70" s="17"/>
      <c r="D70" s="21"/>
      <c r="E70" s="21"/>
    </row>
    <row r="71" spans="1:5" s="2" customFormat="1" ht="117" customHeight="1" x14ac:dyDescent="0.2">
      <c r="A71" s="34" t="s">
        <v>44</v>
      </c>
      <c r="B71" s="17" t="s">
        <v>45</v>
      </c>
      <c r="C71" s="17" t="s">
        <v>134</v>
      </c>
      <c r="D71" s="21">
        <f>ROUNDUP((830/168)*0.08,2)+ROUND((820/168)*0.08,2)</f>
        <v>0.79</v>
      </c>
      <c r="E71" s="21">
        <f>ROUNDUP((844/168)*0.08,2)+ROUND((790/168)*0.08,2)</f>
        <v>0.79</v>
      </c>
    </row>
    <row r="72" spans="1:5" s="2" customFormat="1" ht="15" customHeight="1" x14ac:dyDescent="0.2">
      <c r="A72" s="35" t="s">
        <v>46</v>
      </c>
      <c r="B72" s="17" t="s">
        <v>47</v>
      </c>
      <c r="C72" s="20"/>
      <c r="D72" s="21">
        <f>SUM(D73:D80)</f>
        <v>0.08</v>
      </c>
      <c r="E72" s="21">
        <f>SUM(E73:E80)</f>
        <v>0.08</v>
      </c>
    </row>
    <row r="73" spans="1:5" s="2" customFormat="1" ht="12" hidden="1" x14ac:dyDescent="0.2">
      <c r="A73" s="34" t="s">
        <v>48</v>
      </c>
      <c r="B73" s="17" t="s">
        <v>30</v>
      </c>
      <c r="C73" s="20"/>
      <c r="D73" s="21"/>
      <c r="E73" s="21"/>
    </row>
    <row r="74" spans="1:5" s="2" customFormat="1" ht="12" hidden="1" customHeight="1" x14ac:dyDescent="0.2">
      <c r="A74" s="34" t="s">
        <v>49</v>
      </c>
      <c r="B74" s="17" t="s">
        <v>50</v>
      </c>
      <c r="C74" s="20"/>
      <c r="D74" s="21"/>
      <c r="E74" s="21"/>
    </row>
    <row r="75" spans="1:5" s="2" customFormat="1" ht="54" hidden="1" customHeight="1" x14ac:dyDescent="0.2">
      <c r="A75" s="34" t="s">
        <v>51</v>
      </c>
      <c r="B75" s="17" t="s">
        <v>15</v>
      </c>
      <c r="C75" s="17"/>
      <c r="D75" s="21"/>
      <c r="E75" s="21"/>
    </row>
    <row r="76" spans="1:5" s="2" customFormat="1" ht="12" hidden="1" customHeight="1" x14ac:dyDescent="0.2">
      <c r="A76" s="34" t="s">
        <v>52</v>
      </c>
      <c r="B76" s="17" t="s">
        <v>28</v>
      </c>
      <c r="C76" s="20"/>
      <c r="D76" s="21"/>
      <c r="E76" s="21"/>
    </row>
    <row r="77" spans="1:5" s="2" customFormat="1" ht="36" x14ac:dyDescent="0.2">
      <c r="A77" s="34" t="s">
        <v>53</v>
      </c>
      <c r="B77" s="17" t="s">
        <v>54</v>
      </c>
      <c r="C77" s="32" t="s">
        <v>135</v>
      </c>
      <c r="D77" s="21">
        <f>ROUNDUP((830+820)*5%/168*0.08,2)</f>
        <v>0.04</v>
      </c>
      <c r="E77" s="21">
        <f>ROUNDUP((844+790)*5%/168*0.08,2)</f>
        <v>0.04</v>
      </c>
    </row>
    <row r="78" spans="1:5" s="2" customFormat="1" ht="24" x14ac:dyDescent="0.2">
      <c r="A78" s="34" t="s">
        <v>55</v>
      </c>
      <c r="B78" s="17" t="s">
        <v>56</v>
      </c>
      <c r="C78" s="32" t="s">
        <v>136</v>
      </c>
      <c r="D78" s="21">
        <f>ROUNDUP((830+820)*5%/168*0.08,2)</f>
        <v>0.04</v>
      </c>
      <c r="E78" s="21">
        <f>ROUNDUP((844+790)*5%/168*0.08,2)</f>
        <v>0.04</v>
      </c>
    </row>
    <row r="79" spans="1:5" s="2" customFormat="1" ht="12" x14ac:dyDescent="0.2">
      <c r="A79" s="34" t="s">
        <v>57</v>
      </c>
      <c r="B79" s="17" t="s">
        <v>58</v>
      </c>
      <c r="C79" s="20"/>
      <c r="D79" s="21"/>
      <c r="E79" s="21"/>
    </row>
    <row r="80" spans="1:5" s="2" customFormat="1" ht="24" hidden="1" x14ac:dyDescent="0.2">
      <c r="A80" s="34" t="s">
        <v>59</v>
      </c>
      <c r="B80" s="17" t="s">
        <v>60</v>
      </c>
      <c r="C80" s="20"/>
      <c r="D80" s="21"/>
      <c r="E80" s="21"/>
    </row>
    <row r="81" spans="1:5" s="2" customFormat="1" ht="24" hidden="1" x14ac:dyDescent="0.2">
      <c r="A81" s="35" t="s">
        <v>61</v>
      </c>
      <c r="B81" s="17" t="s">
        <v>62</v>
      </c>
      <c r="C81" s="20"/>
      <c r="D81" s="21"/>
      <c r="E81" s="21"/>
    </row>
    <row r="82" spans="1:5" s="2" customFormat="1" ht="15" hidden="1" customHeight="1" x14ac:dyDescent="0.2">
      <c r="A82" s="35" t="s">
        <v>63</v>
      </c>
      <c r="B82" s="17" t="s">
        <v>64</v>
      </c>
      <c r="C82" s="20"/>
      <c r="D82" s="21"/>
      <c r="E82" s="21"/>
    </row>
    <row r="83" spans="1:5" s="2" customFormat="1" ht="24" x14ac:dyDescent="0.2">
      <c r="A83" s="15" t="s">
        <v>65</v>
      </c>
      <c r="B83" s="16" t="s">
        <v>66</v>
      </c>
      <c r="C83" s="15"/>
      <c r="D83" s="19">
        <f>D84+D85</f>
        <v>0.27</v>
      </c>
      <c r="E83" s="19">
        <f>E84+E85</f>
        <v>0.27</v>
      </c>
    </row>
    <row r="84" spans="1:5" s="2" customFormat="1" ht="24" x14ac:dyDescent="0.2">
      <c r="A84" s="35" t="s">
        <v>67</v>
      </c>
      <c r="B84" s="17" t="s">
        <v>16</v>
      </c>
      <c r="C84" s="20" t="s">
        <v>132</v>
      </c>
      <c r="D84" s="21">
        <f>ROUNDUP((D67+D86)*0.2359,2)</f>
        <v>0.22</v>
      </c>
      <c r="E84" s="21">
        <f>ROUNDUP((E67+E86)*0.2359,2)</f>
        <v>0.22</v>
      </c>
    </row>
    <row r="85" spans="1:5" s="2" customFormat="1" ht="12" x14ac:dyDescent="0.2">
      <c r="A85" s="35" t="s">
        <v>68</v>
      </c>
      <c r="B85" s="17" t="s">
        <v>69</v>
      </c>
      <c r="C85" s="20"/>
      <c r="D85" s="21">
        <f>SUM(D86:D92)</f>
        <v>0.05</v>
      </c>
      <c r="E85" s="21">
        <f>SUM(E86:E92)</f>
        <v>0.05</v>
      </c>
    </row>
    <row r="86" spans="1:5" s="2" customFormat="1" ht="36" x14ac:dyDescent="0.2">
      <c r="A86" s="34" t="s">
        <v>70</v>
      </c>
      <c r="B86" s="17" t="s">
        <v>71</v>
      </c>
      <c r="C86" s="17" t="s">
        <v>137</v>
      </c>
      <c r="D86" s="21">
        <f>ROUNDUP((830+820)*4%/168*0.08,2)</f>
        <v>0.04</v>
      </c>
      <c r="E86" s="21">
        <f>ROUNDUP((844+790)*4%/168*0.08,2)</f>
        <v>0.04</v>
      </c>
    </row>
    <row r="87" spans="1:5" s="2" customFormat="1" ht="12" hidden="1" x14ac:dyDescent="0.2">
      <c r="A87" s="34" t="s">
        <v>72</v>
      </c>
      <c r="B87" s="17" t="s">
        <v>73</v>
      </c>
      <c r="C87" s="20"/>
      <c r="D87" s="21"/>
      <c r="E87" s="21"/>
    </row>
    <row r="88" spans="1:5" s="2" customFormat="1" ht="24" hidden="1" x14ac:dyDescent="0.2">
      <c r="A88" s="34" t="s">
        <v>74</v>
      </c>
      <c r="B88" s="17" t="s">
        <v>75</v>
      </c>
      <c r="C88" s="20"/>
      <c r="D88" s="21"/>
      <c r="E88" s="21"/>
    </row>
    <row r="89" spans="1:5" s="2" customFormat="1" ht="12" hidden="1" x14ac:dyDescent="0.2">
      <c r="A89" s="34" t="s">
        <v>76</v>
      </c>
      <c r="B89" s="17" t="s">
        <v>77</v>
      </c>
      <c r="C89" s="20"/>
      <c r="D89" s="21"/>
      <c r="E89" s="21"/>
    </row>
    <row r="90" spans="1:5" s="2" customFormat="1" ht="24" hidden="1" x14ac:dyDescent="0.2">
      <c r="A90" s="34" t="s">
        <v>78</v>
      </c>
      <c r="B90" s="17" t="s">
        <v>79</v>
      </c>
      <c r="C90" s="20"/>
      <c r="D90" s="21"/>
      <c r="E90" s="21"/>
    </row>
    <row r="91" spans="1:5" s="2" customFormat="1" ht="24" hidden="1" x14ac:dyDescent="0.2">
      <c r="A91" s="34" t="s">
        <v>80</v>
      </c>
      <c r="B91" s="17" t="s">
        <v>81</v>
      </c>
      <c r="C91" s="20"/>
      <c r="D91" s="21"/>
      <c r="E91" s="21"/>
    </row>
    <row r="92" spans="1:5" s="2" customFormat="1" ht="36" x14ac:dyDescent="0.2">
      <c r="A92" s="34" t="s">
        <v>82</v>
      </c>
      <c r="B92" s="17" t="s">
        <v>83</v>
      </c>
      <c r="C92" s="17" t="s">
        <v>140</v>
      </c>
      <c r="D92" s="21">
        <f>ROUNDUP((830+820)*1%/168*0.08,2)</f>
        <v>0.01</v>
      </c>
      <c r="E92" s="21">
        <f>ROUNDUP((830+820)*1%/168*0.08,2)</f>
        <v>0.01</v>
      </c>
    </row>
    <row r="93" spans="1:5" s="2" customFormat="1" ht="12" x14ac:dyDescent="0.2">
      <c r="A93" s="15" t="s">
        <v>84</v>
      </c>
      <c r="B93" s="16" t="s">
        <v>17</v>
      </c>
      <c r="C93" s="15"/>
      <c r="D93" s="19">
        <f>D94+D99</f>
        <v>0.4</v>
      </c>
      <c r="E93" s="19">
        <f>E94+E99</f>
        <v>0.4</v>
      </c>
    </row>
    <row r="94" spans="1:5" s="2" customFormat="1" ht="12" hidden="1" x14ac:dyDescent="0.2">
      <c r="A94" s="15" t="s">
        <v>85</v>
      </c>
      <c r="B94" s="16" t="s">
        <v>86</v>
      </c>
      <c r="C94" s="15"/>
      <c r="D94" s="19">
        <f>D95+D97</f>
        <v>0</v>
      </c>
      <c r="E94" s="19">
        <f>E95+E97</f>
        <v>0</v>
      </c>
    </row>
    <row r="95" spans="1:5" s="2" customFormat="1" ht="12" hidden="1" x14ac:dyDescent="0.2">
      <c r="A95" s="35" t="s">
        <v>87</v>
      </c>
      <c r="B95" s="17" t="s">
        <v>88</v>
      </c>
      <c r="C95" s="20"/>
      <c r="D95" s="21">
        <f>D96</f>
        <v>0</v>
      </c>
      <c r="E95" s="21">
        <f>E96</f>
        <v>0</v>
      </c>
    </row>
    <row r="96" spans="1:5" s="2" customFormat="1" ht="12" hidden="1" x14ac:dyDescent="0.2">
      <c r="A96" s="34" t="s">
        <v>89</v>
      </c>
      <c r="B96" s="17" t="s">
        <v>32</v>
      </c>
      <c r="C96" s="20"/>
      <c r="D96" s="21"/>
      <c r="E96" s="21"/>
    </row>
    <row r="97" spans="1:5" s="2" customFormat="1" ht="24" hidden="1" x14ac:dyDescent="0.2">
      <c r="A97" s="35" t="s">
        <v>90</v>
      </c>
      <c r="B97" s="17" t="s">
        <v>91</v>
      </c>
      <c r="C97" s="20"/>
      <c r="D97" s="21">
        <f>D98</f>
        <v>0</v>
      </c>
      <c r="E97" s="21">
        <f>E98</f>
        <v>0</v>
      </c>
    </row>
    <row r="98" spans="1:5" s="2" customFormat="1" ht="12" hidden="1" x14ac:dyDescent="0.2">
      <c r="A98" s="34" t="s">
        <v>92</v>
      </c>
      <c r="B98" s="17" t="s">
        <v>21</v>
      </c>
      <c r="C98" s="20"/>
      <c r="D98" s="21"/>
      <c r="E98" s="21"/>
    </row>
    <row r="99" spans="1:5" s="2" customFormat="1" ht="24" x14ac:dyDescent="0.2">
      <c r="A99" s="15" t="s">
        <v>93</v>
      </c>
      <c r="B99" s="16" t="s">
        <v>94</v>
      </c>
      <c r="C99" s="15"/>
      <c r="D99" s="19">
        <f>D100+D102+D105+D106+D108</f>
        <v>0.4</v>
      </c>
      <c r="E99" s="19">
        <f>E100+E102+E105+E106+E108</f>
        <v>0.4</v>
      </c>
    </row>
    <row r="100" spans="1:5" s="2" customFormat="1" ht="12" x14ac:dyDescent="0.2">
      <c r="A100" s="35" t="s">
        <v>95</v>
      </c>
      <c r="B100" s="17" t="s">
        <v>96</v>
      </c>
      <c r="C100" s="20"/>
      <c r="D100" s="21">
        <f>D101</f>
        <v>0.4</v>
      </c>
      <c r="E100" s="21">
        <f>E101</f>
        <v>0.4</v>
      </c>
    </row>
    <row r="101" spans="1:5" s="2" customFormat="1" ht="86.25" customHeight="1" x14ac:dyDescent="0.2">
      <c r="A101" s="34" t="s">
        <v>97</v>
      </c>
      <c r="B101" s="17" t="s">
        <v>19</v>
      </c>
      <c r="C101" s="26" t="s">
        <v>125</v>
      </c>
      <c r="D101" s="27">
        <f>ROUND((0.01+0.04)*2,2)+ROUND((0.01+0.04)*6,2)</f>
        <v>0.4</v>
      </c>
      <c r="E101" s="27">
        <f>ROUND((0.01+0.04)*2,2)+ROUND((0.01+0.04)*6,2)</f>
        <v>0.4</v>
      </c>
    </row>
    <row r="102" spans="1:5" s="2" customFormat="1" ht="12" hidden="1" x14ac:dyDescent="0.2">
      <c r="A102" s="35" t="s">
        <v>98</v>
      </c>
      <c r="B102" s="17" t="s">
        <v>99</v>
      </c>
      <c r="C102" s="20"/>
      <c r="D102" s="21">
        <f>D103+D104</f>
        <v>0</v>
      </c>
      <c r="E102" s="21">
        <f>E103+E104</f>
        <v>0</v>
      </c>
    </row>
    <row r="103" spans="1:5" s="2" customFormat="1" ht="12" hidden="1" x14ac:dyDescent="0.2">
      <c r="A103" s="34" t="s">
        <v>100</v>
      </c>
      <c r="B103" s="17" t="s">
        <v>22</v>
      </c>
      <c r="C103" s="20"/>
      <c r="D103" s="21"/>
      <c r="E103" s="21"/>
    </row>
    <row r="104" spans="1:5" s="2" customFormat="1" ht="12" hidden="1" x14ac:dyDescent="0.2">
      <c r="A104" s="34" t="s">
        <v>101</v>
      </c>
      <c r="B104" s="17" t="s">
        <v>23</v>
      </c>
      <c r="C104" s="20"/>
      <c r="D104" s="21"/>
      <c r="E104" s="21"/>
    </row>
    <row r="105" spans="1:5" s="2" customFormat="1" ht="12" hidden="1" x14ac:dyDescent="0.2">
      <c r="A105" s="35" t="s">
        <v>102</v>
      </c>
      <c r="B105" s="17" t="s">
        <v>24</v>
      </c>
      <c r="C105" s="20"/>
      <c r="D105" s="21"/>
      <c r="E105" s="21"/>
    </row>
    <row r="106" spans="1:5" s="2" customFormat="1" ht="24" hidden="1" x14ac:dyDescent="0.2">
      <c r="A106" s="35" t="s">
        <v>103</v>
      </c>
      <c r="B106" s="17" t="s">
        <v>104</v>
      </c>
      <c r="C106" s="20"/>
      <c r="D106" s="21">
        <f>D107</f>
        <v>0</v>
      </c>
      <c r="E106" s="21">
        <f>E107</f>
        <v>0</v>
      </c>
    </row>
    <row r="107" spans="1:5" s="2" customFormat="1" ht="12" hidden="1" x14ac:dyDescent="0.2">
      <c r="A107" s="34" t="s">
        <v>105</v>
      </c>
      <c r="B107" s="17" t="s">
        <v>106</v>
      </c>
      <c r="C107" s="20"/>
      <c r="D107" s="21"/>
      <c r="E107" s="21"/>
    </row>
    <row r="108" spans="1:5" s="2" customFormat="1" ht="12" hidden="1" x14ac:dyDescent="0.2">
      <c r="A108" s="35" t="s">
        <v>107</v>
      </c>
      <c r="B108" s="17" t="s">
        <v>108</v>
      </c>
      <c r="C108" s="20"/>
      <c r="D108" s="21">
        <f>D109</f>
        <v>0</v>
      </c>
      <c r="E108" s="21">
        <f>E109</f>
        <v>0</v>
      </c>
    </row>
    <row r="109" spans="1:5" s="2" customFormat="1" ht="12" hidden="1" x14ac:dyDescent="0.2">
      <c r="A109" s="34" t="s">
        <v>119</v>
      </c>
      <c r="B109" s="17" t="s">
        <v>29</v>
      </c>
      <c r="C109" s="20"/>
      <c r="D109" s="21"/>
      <c r="E109" s="21"/>
    </row>
    <row r="110" spans="1:5" s="2" customFormat="1" ht="12" hidden="1" x14ac:dyDescent="0.2">
      <c r="A110" s="6" t="s">
        <v>109</v>
      </c>
      <c r="B110" s="6" t="s">
        <v>25</v>
      </c>
      <c r="C110" s="15"/>
      <c r="D110" s="19">
        <f>D111</f>
        <v>0</v>
      </c>
      <c r="E110" s="19">
        <f>E111</f>
        <v>0</v>
      </c>
    </row>
    <row r="111" spans="1:5" s="2" customFormat="1" ht="12" hidden="1" x14ac:dyDescent="0.2">
      <c r="A111" s="10" t="s">
        <v>110</v>
      </c>
      <c r="B111" s="10" t="s">
        <v>111</v>
      </c>
      <c r="C111" s="15"/>
      <c r="D111" s="19">
        <f>D112+D113</f>
        <v>0</v>
      </c>
      <c r="E111" s="19">
        <f>E112+E113</f>
        <v>0</v>
      </c>
    </row>
    <row r="112" spans="1:5" s="2" customFormat="1" ht="12" hidden="1" x14ac:dyDescent="0.2">
      <c r="A112" s="11" t="s">
        <v>112</v>
      </c>
      <c r="B112" s="8" t="s">
        <v>113</v>
      </c>
      <c r="C112" s="20"/>
      <c r="D112" s="21"/>
      <c r="E112" s="21"/>
    </row>
    <row r="113" spans="1:5" s="2" customFormat="1" ht="12" hidden="1" x14ac:dyDescent="0.2">
      <c r="A113" s="11" t="s">
        <v>114</v>
      </c>
      <c r="B113" s="7" t="s">
        <v>115</v>
      </c>
      <c r="C113" s="20"/>
      <c r="D113" s="21">
        <f>D114+D115+D116</f>
        <v>0</v>
      </c>
      <c r="E113" s="21">
        <f>E114+E115+E116</f>
        <v>0</v>
      </c>
    </row>
    <row r="114" spans="1:5" s="2" customFormat="1" ht="12" hidden="1" x14ac:dyDescent="0.2">
      <c r="A114" s="9" t="s">
        <v>116</v>
      </c>
      <c r="B114" s="8" t="s">
        <v>26</v>
      </c>
      <c r="C114" s="20"/>
      <c r="D114" s="21"/>
      <c r="E114" s="21"/>
    </row>
    <row r="115" spans="1:5" s="2" customFormat="1" ht="12" hidden="1" x14ac:dyDescent="0.2">
      <c r="A115" s="9" t="s">
        <v>117</v>
      </c>
      <c r="B115" s="8" t="s">
        <v>33</v>
      </c>
      <c r="C115" s="20"/>
      <c r="D115" s="21"/>
      <c r="E115" s="21"/>
    </row>
    <row r="116" spans="1:5" s="2" customFormat="1" ht="12" hidden="1" x14ac:dyDescent="0.2">
      <c r="A116" s="9" t="s">
        <v>118</v>
      </c>
      <c r="B116" s="8" t="s">
        <v>31</v>
      </c>
      <c r="C116" s="20"/>
      <c r="D116" s="21"/>
      <c r="E116" s="21"/>
    </row>
    <row r="117" spans="1:5" s="2" customFormat="1" ht="12" x14ac:dyDescent="0.2">
      <c r="A117" s="243" t="s">
        <v>122</v>
      </c>
      <c r="B117" s="243"/>
      <c r="C117" s="243"/>
      <c r="D117" s="23">
        <f>D66+D93+D110</f>
        <v>1.54</v>
      </c>
      <c r="E117" s="23">
        <f>E66+E93+E110</f>
        <v>1.54</v>
      </c>
    </row>
    <row r="118" spans="1:5" s="2" customFormat="1" ht="12" x14ac:dyDescent="0.2">
      <c r="A118" s="244" t="s">
        <v>121</v>
      </c>
      <c r="B118" s="244"/>
      <c r="C118" s="244"/>
      <c r="D118" s="24">
        <f>D63+D117</f>
        <v>46.62</v>
      </c>
      <c r="E118" s="24">
        <f>E63+E117</f>
        <v>48.85</v>
      </c>
    </row>
    <row r="119" spans="1:5" s="2" customFormat="1" ht="12.75" x14ac:dyDescent="0.2">
      <c r="A119" s="245" t="s">
        <v>124</v>
      </c>
      <c r="B119" s="245"/>
      <c r="C119" s="245"/>
      <c r="D119" s="28">
        <f>D118</f>
        <v>46.62</v>
      </c>
      <c r="E119" s="28">
        <f>E118</f>
        <v>48.85</v>
      </c>
    </row>
    <row r="120" spans="1:5" x14ac:dyDescent="0.25">
      <c r="A120" s="242" t="s">
        <v>20</v>
      </c>
      <c r="B120" s="242"/>
      <c r="C120" s="242"/>
      <c r="D120" s="25">
        <v>800</v>
      </c>
      <c r="E120" s="25">
        <v>800</v>
      </c>
    </row>
    <row r="121" spans="1:5" ht="26.25" customHeight="1" x14ac:dyDescent="0.25">
      <c r="A121" s="241" t="s">
        <v>123</v>
      </c>
      <c r="B121" s="241"/>
      <c r="C121" s="241"/>
      <c r="D121" s="21">
        <f>ROUND(D119*D120,2)</f>
        <v>37296</v>
      </c>
      <c r="E121" s="21">
        <f>ROUND(E119*E120,2)</f>
        <v>39080</v>
      </c>
    </row>
    <row r="122" spans="1:5" x14ac:dyDescent="0.25">
      <c r="D122" s="29"/>
    </row>
    <row r="123" spans="1:5" x14ac:dyDescent="0.25">
      <c r="D123" s="30"/>
    </row>
  </sheetData>
  <mergeCells count="14">
    <mergeCell ref="A120:C120"/>
    <mergeCell ref="A121:C121"/>
    <mergeCell ref="A63:C63"/>
    <mergeCell ref="A64:D64"/>
    <mergeCell ref="A65:D65"/>
    <mergeCell ref="A117:C117"/>
    <mergeCell ref="A118:C118"/>
    <mergeCell ref="A119:C119"/>
    <mergeCell ref="A11:D11"/>
    <mergeCell ref="A1:D1"/>
    <mergeCell ref="A3:D3"/>
    <mergeCell ref="A5:B5"/>
    <mergeCell ref="C9:D9"/>
    <mergeCell ref="C10:D10"/>
  </mergeCells>
  <pageMargins left="0.7" right="0.7" top="0.75" bottom="0.75" header="0.3" footer="0.3"/>
  <pageSetup paperSize="9" scale="67" fitToHeight="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E123"/>
  <sheetViews>
    <sheetView zoomScale="90" zoomScaleNormal="90" workbookViewId="0">
      <pane ySplit="10" topLeftCell="A18" activePane="bottomLeft" state="frozen"/>
      <selection pane="bottomLeft" activeCell="C18" sqref="C18"/>
    </sheetView>
  </sheetViews>
  <sheetFormatPr defaultColWidth="9.140625" defaultRowHeight="15" x14ac:dyDescent="0.25"/>
  <cols>
    <col min="1" max="1" width="10.85546875" style="1" customWidth="1"/>
    <col min="2" max="2" width="43" style="1" customWidth="1"/>
    <col min="3" max="3" width="57" style="1" customWidth="1"/>
    <col min="4" max="4" width="10.28515625" style="2" customWidth="1"/>
    <col min="5" max="16384" width="9.140625" style="1"/>
  </cols>
  <sheetData>
    <row r="1" spans="1:5" ht="18.75" x14ac:dyDescent="0.3">
      <c r="A1" s="228" t="s">
        <v>34</v>
      </c>
      <c r="B1" s="228"/>
      <c r="C1" s="228"/>
      <c r="D1" s="228"/>
    </row>
    <row r="2" spans="1:5" ht="11.25" customHeight="1" x14ac:dyDescent="0.25"/>
    <row r="3" spans="1:5" x14ac:dyDescent="0.25">
      <c r="A3" s="230" t="s">
        <v>126</v>
      </c>
      <c r="B3" s="230"/>
      <c r="C3" s="230"/>
      <c r="D3" s="230"/>
    </row>
    <row r="4" spans="1:5" x14ac:dyDescent="0.25">
      <c r="A4" s="31" t="s">
        <v>153</v>
      </c>
    </row>
    <row r="5" spans="1:5" x14ac:dyDescent="0.25">
      <c r="A5" s="229" t="s">
        <v>144</v>
      </c>
      <c r="B5" s="229"/>
    </row>
    <row r="6" spans="1:5" ht="7.5" customHeight="1" x14ac:dyDescent="0.25"/>
    <row r="7" spans="1:5" ht="7.5" customHeight="1" x14ac:dyDescent="0.25"/>
    <row r="8" spans="1:5" ht="7.5" customHeight="1" x14ac:dyDescent="0.25"/>
    <row r="9" spans="1:5" s="3" customFormat="1" ht="36" customHeight="1" x14ac:dyDescent="0.25">
      <c r="A9" s="39" t="s">
        <v>12</v>
      </c>
      <c r="B9" s="39" t="s">
        <v>27</v>
      </c>
      <c r="C9" s="235" t="s">
        <v>35</v>
      </c>
      <c r="D9" s="235"/>
    </row>
    <row r="10" spans="1:5" s="13" customFormat="1" ht="12" x14ac:dyDescent="0.2">
      <c r="A10" s="40">
        <v>1</v>
      </c>
      <c r="B10" s="40">
        <v>2</v>
      </c>
      <c r="C10" s="236">
        <v>3</v>
      </c>
      <c r="D10" s="236"/>
      <c r="E10" s="2" t="s">
        <v>142</v>
      </c>
    </row>
    <row r="11" spans="1:5" s="2" customFormat="1" ht="12" x14ac:dyDescent="0.2">
      <c r="A11" s="237" t="s">
        <v>13</v>
      </c>
      <c r="B11" s="238"/>
      <c r="C11" s="238"/>
      <c r="D11" s="239"/>
    </row>
    <row r="12" spans="1:5" s="5" customFormat="1" ht="12" x14ac:dyDescent="0.2">
      <c r="A12" s="15" t="s">
        <v>36</v>
      </c>
      <c r="B12" s="16" t="s">
        <v>14</v>
      </c>
      <c r="C12" s="15"/>
      <c r="D12" s="19">
        <f>D13+D29</f>
        <v>45.08</v>
      </c>
      <c r="E12" s="19">
        <f>E13+E29</f>
        <v>47.31</v>
      </c>
    </row>
    <row r="13" spans="1:5" s="5" customFormat="1" ht="12" x14ac:dyDescent="0.2">
      <c r="A13" s="15" t="s">
        <v>37</v>
      </c>
      <c r="B13" s="16" t="s">
        <v>38</v>
      </c>
      <c r="C13" s="15"/>
      <c r="D13" s="19">
        <f>D14+D18+D27+D28</f>
        <v>35.17</v>
      </c>
      <c r="E13" s="19">
        <f>E14+E18+E27+E28</f>
        <v>36.900000000000006</v>
      </c>
    </row>
    <row r="14" spans="1:5" s="2" customFormat="1" ht="15" customHeight="1" x14ac:dyDescent="0.2">
      <c r="A14" s="38">
        <v>1110</v>
      </c>
      <c r="B14" s="17" t="s">
        <v>39</v>
      </c>
      <c r="C14" s="20"/>
      <c r="D14" s="21">
        <f>SUM(D15:D17)</f>
        <v>26.91</v>
      </c>
      <c r="E14" s="21">
        <f>SUM(E15:E17)</f>
        <v>28.360000000000003</v>
      </c>
    </row>
    <row r="15" spans="1:5" s="2" customFormat="1" ht="12" hidden="1" x14ac:dyDescent="0.2">
      <c r="A15" s="41" t="s">
        <v>40</v>
      </c>
      <c r="B15" s="17" t="s">
        <v>41</v>
      </c>
      <c r="C15" s="20"/>
      <c r="D15" s="21"/>
      <c r="E15" s="21"/>
    </row>
    <row r="16" spans="1:5" s="2" customFormat="1" ht="167.25" customHeight="1" x14ac:dyDescent="0.2">
      <c r="A16" s="41" t="s">
        <v>42</v>
      </c>
      <c r="B16" s="17" t="s">
        <v>43</v>
      </c>
      <c r="C16" s="32" t="s">
        <v>155</v>
      </c>
      <c r="D16" s="21">
        <f>ROUNDUP((1130/168*4),2)</f>
        <v>26.91</v>
      </c>
      <c r="E16" s="21">
        <f>ROUNDUP((1191/168*4),2)</f>
        <v>28.360000000000003</v>
      </c>
    </row>
    <row r="17" spans="1:5" s="2" customFormat="1" ht="12" hidden="1" x14ac:dyDescent="0.2">
      <c r="A17" s="41" t="s">
        <v>44</v>
      </c>
      <c r="B17" s="17" t="s">
        <v>45</v>
      </c>
      <c r="C17" s="33"/>
      <c r="D17" s="21"/>
      <c r="E17" s="21"/>
    </row>
    <row r="18" spans="1:5" s="2" customFormat="1" ht="12" x14ac:dyDescent="0.2">
      <c r="A18" s="38" t="s">
        <v>46</v>
      </c>
      <c r="B18" s="17" t="s">
        <v>47</v>
      </c>
      <c r="C18" s="33"/>
      <c r="D18" s="21">
        <f>SUM(D19:D26)</f>
        <v>8.26</v>
      </c>
      <c r="E18" s="21">
        <f>SUM(E19:E26)</f>
        <v>8.5399999999999991</v>
      </c>
    </row>
    <row r="19" spans="1:5" s="2" customFormat="1" ht="12" hidden="1" x14ac:dyDescent="0.2">
      <c r="A19" s="41" t="s">
        <v>48</v>
      </c>
      <c r="B19" s="17" t="s">
        <v>30</v>
      </c>
      <c r="C19" s="33"/>
      <c r="D19" s="21"/>
      <c r="E19" s="21"/>
    </row>
    <row r="20" spans="1:5" s="2" customFormat="1" ht="12" hidden="1" x14ac:dyDescent="0.2">
      <c r="A20" s="41" t="s">
        <v>49</v>
      </c>
      <c r="B20" s="17" t="s">
        <v>50</v>
      </c>
      <c r="C20" s="33"/>
      <c r="D20" s="21"/>
      <c r="E20" s="21"/>
    </row>
    <row r="21" spans="1:5" s="2" customFormat="1" ht="63" customHeight="1" x14ac:dyDescent="0.2">
      <c r="A21" s="41" t="s">
        <v>51</v>
      </c>
      <c r="B21" s="17" t="s">
        <v>15</v>
      </c>
      <c r="C21" s="32" t="s">
        <v>146</v>
      </c>
      <c r="D21" s="21">
        <f>ROUNDUP((120/168*4),2)</f>
        <v>2.86</v>
      </c>
      <c r="E21" s="21">
        <f>ROUNDUP((120/168*4),2)</f>
        <v>2.86</v>
      </c>
    </row>
    <row r="22" spans="1:5" s="2" customFormat="1" ht="12" x14ac:dyDescent="0.2">
      <c r="A22" s="41" t="s">
        <v>52</v>
      </c>
      <c r="B22" s="17" t="s">
        <v>28</v>
      </c>
      <c r="C22" s="33"/>
      <c r="D22" s="21"/>
      <c r="E22" s="21"/>
    </row>
    <row r="23" spans="1:5" s="2" customFormat="1" ht="36" x14ac:dyDescent="0.2">
      <c r="A23" s="41" t="s">
        <v>53</v>
      </c>
      <c r="B23" s="17" t="s">
        <v>54</v>
      </c>
      <c r="C23" s="32" t="s">
        <v>147</v>
      </c>
      <c r="D23" s="21">
        <f>ROUNDUP(1130*5%/168*4,2)</f>
        <v>1.35</v>
      </c>
      <c r="E23" s="21">
        <f>ROUNDUP(1191*5%/168*4,2)</f>
        <v>1.42</v>
      </c>
    </row>
    <row r="24" spans="1:5" s="2" customFormat="1" ht="24" x14ac:dyDescent="0.2">
      <c r="A24" s="41" t="s">
        <v>55</v>
      </c>
      <c r="B24" s="17" t="s">
        <v>56</v>
      </c>
      <c r="C24" s="32" t="s">
        <v>148</v>
      </c>
      <c r="D24" s="21">
        <f>ROUNDUP(1130*5%/168*4,2)</f>
        <v>1.35</v>
      </c>
      <c r="E24" s="21">
        <f>ROUNDUP(1191*5%/168*4,2)</f>
        <v>1.42</v>
      </c>
    </row>
    <row r="25" spans="1:5" s="2" customFormat="1" ht="24" x14ac:dyDescent="0.2">
      <c r="A25" s="41" t="s">
        <v>57</v>
      </c>
      <c r="B25" s="17" t="s">
        <v>58</v>
      </c>
      <c r="C25" s="32" t="s">
        <v>149</v>
      </c>
      <c r="D25" s="21">
        <f>ROUNDUP(1130*10%/168*4,2)</f>
        <v>2.6999999999999997</v>
      </c>
      <c r="E25" s="21">
        <f>ROUNDUP(1191*10%/168*4,2)</f>
        <v>2.84</v>
      </c>
    </row>
    <row r="26" spans="1:5" s="2" customFormat="1" ht="24" hidden="1" x14ac:dyDescent="0.2">
      <c r="A26" s="41" t="s">
        <v>59</v>
      </c>
      <c r="B26" s="17" t="s">
        <v>60</v>
      </c>
      <c r="C26" s="20"/>
      <c r="D26" s="21"/>
      <c r="E26" s="21"/>
    </row>
    <row r="27" spans="1:5" s="2" customFormat="1" ht="24" hidden="1" x14ac:dyDescent="0.2">
      <c r="A27" s="38" t="s">
        <v>61</v>
      </c>
      <c r="B27" s="17" t="s">
        <v>62</v>
      </c>
      <c r="C27" s="20"/>
      <c r="D27" s="21"/>
      <c r="E27" s="21"/>
    </row>
    <row r="28" spans="1:5" s="2" customFormat="1" ht="12" hidden="1" x14ac:dyDescent="0.2">
      <c r="A28" s="38" t="s">
        <v>63</v>
      </c>
      <c r="B28" s="17" t="s">
        <v>64</v>
      </c>
      <c r="C28" s="20"/>
      <c r="D28" s="21"/>
      <c r="E28" s="21"/>
    </row>
    <row r="29" spans="1:5" s="5" customFormat="1" ht="24" x14ac:dyDescent="0.2">
      <c r="A29" s="15" t="s">
        <v>65</v>
      </c>
      <c r="B29" s="16" t="s">
        <v>66</v>
      </c>
      <c r="C29" s="15"/>
      <c r="D29" s="19">
        <f>D30+D31</f>
        <v>9.91</v>
      </c>
      <c r="E29" s="19">
        <f>E30+E31</f>
        <v>10.41</v>
      </c>
    </row>
    <row r="30" spans="1:5" s="2" customFormat="1" ht="24" x14ac:dyDescent="0.2">
      <c r="A30" s="38" t="s">
        <v>67</v>
      </c>
      <c r="B30" s="17" t="s">
        <v>16</v>
      </c>
      <c r="C30" s="20" t="s">
        <v>132</v>
      </c>
      <c r="D30" s="21">
        <f>ROUNDUP((D13+D32)*0.2359,2)</f>
        <v>8.56</v>
      </c>
      <c r="E30" s="21">
        <f>ROUNDUP((E13+E32)*0.2359,2)</f>
        <v>8.98</v>
      </c>
    </row>
    <row r="31" spans="1:5" s="2" customFormat="1" ht="12" x14ac:dyDescent="0.2">
      <c r="A31" s="38" t="s">
        <v>68</v>
      </c>
      <c r="B31" s="17" t="s">
        <v>69</v>
      </c>
      <c r="C31" s="20"/>
      <c r="D31" s="21">
        <f>SUM(D32:D38)</f>
        <v>1.35</v>
      </c>
      <c r="E31" s="21">
        <f>SUM(E32:E38)</f>
        <v>1.43</v>
      </c>
    </row>
    <row r="32" spans="1:5" s="2" customFormat="1" ht="36" x14ac:dyDescent="0.2">
      <c r="A32" s="41" t="s">
        <v>70</v>
      </c>
      <c r="B32" s="17" t="s">
        <v>71</v>
      </c>
      <c r="C32" s="17" t="s">
        <v>150</v>
      </c>
      <c r="D32" s="21">
        <f>ROUNDUP(1130*4%/168*4,2)</f>
        <v>1.08</v>
      </c>
      <c r="E32" s="21">
        <f>ROUNDUP(1191*4%/168*4,2)</f>
        <v>1.1399999999999999</v>
      </c>
    </row>
    <row r="33" spans="1:5" s="2" customFormat="1" ht="12" hidden="1" x14ac:dyDescent="0.2">
      <c r="A33" s="41" t="s">
        <v>72</v>
      </c>
      <c r="B33" s="17" t="s">
        <v>73</v>
      </c>
      <c r="C33" s="20"/>
      <c r="D33" s="21"/>
      <c r="E33" s="21"/>
    </row>
    <row r="34" spans="1:5" s="2" customFormat="1" ht="24" hidden="1" x14ac:dyDescent="0.2">
      <c r="A34" s="41" t="s">
        <v>74</v>
      </c>
      <c r="B34" s="17" t="s">
        <v>75</v>
      </c>
      <c r="C34" s="20"/>
      <c r="D34" s="21"/>
      <c r="E34" s="21"/>
    </row>
    <row r="35" spans="1:5" s="2" customFormat="1" ht="12" hidden="1" x14ac:dyDescent="0.2">
      <c r="A35" s="41" t="s">
        <v>76</v>
      </c>
      <c r="B35" s="17" t="s">
        <v>77</v>
      </c>
      <c r="C35" s="20"/>
      <c r="D35" s="21"/>
      <c r="E35" s="21"/>
    </row>
    <row r="36" spans="1:5" s="2" customFormat="1" ht="24" hidden="1" x14ac:dyDescent="0.2">
      <c r="A36" s="41" t="s">
        <v>78</v>
      </c>
      <c r="B36" s="17" t="s">
        <v>79</v>
      </c>
      <c r="C36" s="20"/>
      <c r="D36" s="21"/>
      <c r="E36" s="21"/>
    </row>
    <row r="37" spans="1:5" s="2" customFormat="1" ht="24" hidden="1" x14ac:dyDescent="0.2">
      <c r="A37" s="41" t="s">
        <v>80</v>
      </c>
      <c r="B37" s="17" t="s">
        <v>81</v>
      </c>
      <c r="C37" s="20"/>
      <c r="D37" s="21"/>
      <c r="E37" s="21"/>
    </row>
    <row r="38" spans="1:5" s="2" customFormat="1" ht="36" x14ac:dyDescent="0.2">
      <c r="A38" s="41" t="s">
        <v>82</v>
      </c>
      <c r="B38" s="17" t="s">
        <v>83</v>
      </c>
      <c r="C38" s="17" t="s">
        <v>151</v>
      </c>
      <c r="D38" s="21">
        <f>ROUNDUP(1130*1%/168*4,2)</f>
        <v>0.27</v>
      </c>
      <c r="E38" s="21">
        <f>ROUNDUP(1191*1%/168*4,2)</f>
        <v>0.29000000000000004</v>
      </c>
    </row>
    <row r="39" spans="1:5" s="5" customFormat="1" ht="12" hidden="1" x14ac:dyDescent="0.2">
      <c r="A39" s="15" t="s">
        <v>84</v>
      </c>
      <c r="B39" s="16" t="s">
        <v>17</v>
      </c>
      <c r="C39" s="15"/>
      <c r="D39" s="19">
        <f>D40+D45</f>
        <v>0</v>
      </c>
    </row>
    <row r="40" spans="1:5" s="5" customFormat="1" ht="12" hidden="1" x14ac:dyDescent="0.2">
      <c r="A40" s="15" t="s">
        <v>85</v>
      </c>
      <c r="B40" s="16" t="s">
        <v>86</v>
      </c>
      <c r="C40" s="15"/>
      <c r="D40" s="19">
        <f>D41+D43</f>
        <v>0</v>
      </c>
    </row>
    <row r="41" spans="1:5" s="2" customFormat="1" ht="12" hidden="1" x14ac:dyDescent="0.2">
      <c r="A41" s="38" t="s">
        <v>87</v>
      </c>
      <c r="B41" s="17" t="s">
        <v>88</v>
      </c>
      <c r="C41" s="20"/>
      <c r="D41" s="21">
        <f>D42</f>
        <v>0</v>
      </c>
    </row>
    <row r="42" spans="1:5" s="2" customFormat="1" ht="12" hidden="1" x14ac:dyDescent="0.2">
      <c r="A42" s="41" t="s">
        <v>89</v>
      </c>
      <c r="B42" s="17" t="s">
        <v>32</v>
      </c>
      <c r="C42" s="20"/>
      <c r="D42" s="21"/>
    </row>
    <row r="43" spans="1:5" s="2" customFormat="1" ht="24" hidden="1" x14ac:dyDescent="0.2">
      <c r="A43" s="38" t="s">
        <v>90</v>
      </c>
      <c r="B43" s="17" t="s">
        <v>91</v>
      </c>
      <c r="C43" s="20"/>
      <c r="D43" s="21">
        <f>D44</f>
        <v>0</v>
      </c>
    </row>
    <row r="44" spans="1:5" s="2" customFormat="1" ht="12" hidden="1" x14ac:dyDescent="0.2">
      <c r="A44" s="41" t="s">
        <v>92</v>
      </c>
      <c r="B44" s="17" t="s">
        <v>21</v>
      </c>
      <c r="C44" s="20"/>
      <c r="D44" s="21"/>
    </row>
    <row r="45" spans="1:5" s="5" customFormat="1" ht="24" hidden="1" x14ac:dyDescent="0.2">
      <c r="A45" s="15" t="s">
        <v>93</v>
      </c>
      <c r="B45" s="16" t="s">
        <v>94</v>
      </c>
      <c r="C45" s="15"/>
      <c r="D45" s="19">
        <f>D46+D48+D51+D52+D54</f>
        <v>0</v>
      </c>
    </row>
    <row r="46" spans="1:5" s="2" customFormat="1" ht="12" hidden="1" x14ac:dyDescent="0.2">
      <c r="A46" s="38" t="s">
        <v>95</v>
      </c>
      <c r="B46" s="17" t="s">
        <v>96</v>
      </c>
      <c r="C46" s="20"/>
      <c r="D46" s="21">
        <f>D47</f>
        <v>0</v>
      </c>
    </row>
    <row r="47" spans="1:5" s="2" customFormat="1" ht="12" hidden="1" x14ac:dyDescent="0.2">
      <c r="A47" s="41" t="s">
        <v>97</v>
      </c>
      <c r="B47" s="17" t="s">
        <v>19</v>
      </c>
      <c r="C47" s="20"/>
      <c r="D47" s="21"/>
    </row>
    <row r="48" spans="1:5" s="2" customFormat="1" ht="12" hidden="1" x14ac:dyDescent="0.2">
      <c r="A48" s="38" t="s">
        <v>98</v>
      </c>
      <c r="B48" s="17" t="s">
        <v>99</v>
      </c>
      <c r="C48" s="20"/>
      <c r="D48" s="21">
        <f>D49+D50</f>
        <v>0</v>
      </c>
    </row>
    <row r="49" spans="1:5" s="2" customFormat="1" ht="12" hidden="1" x14ac:dyDescent="0.2">
      <c r="A49" s="41" t="s">
        <v>100</v>
      </c>
      <c r="B49" s="17" t="s">
        <v>22</v>
      </c>
      <c r="C49" s="20"/>
      <c r="D49" s="21"/>
    </row>
    <row r="50" spans="1:5" s="2" customFormat="1" ht="12" hidden="1" x14ac:dyDescent="0.2">
      <c r="A50" s="41" t="s">
        <v>101</v>
      </c>
      <c r="B50" s="17" t="s">
        <v>23</v>
      </c>
      <c r="C50" s="20"/>
      <c r="D50" s="21"/>
    </row>
    <row r="51" spans="1:5" s="2" customFormat="1" ht="12" hidden="1" x14ac:dyDescent="0.2">
      <c r="A51" s="38" t="s">
        <v>102</v>
      </c>
      <c r="B51" s="17" t="s">
        <v>24</v>
      </c>
      <c r="C51" s="20"/>
      <c r="D51" s="21"/>
    </row>
    <row r="52" spans="1:5" s="2" customFormat="1" ht="24" hidden="1" x14ac:dyDescent="0.2">
      <c r="A52" s="38" t="s">
        <v>103</v>
      </c>
      <c r="B52" s="17" t="s">
        <v>104</v>
      </c>
      <c r="C52" s="20"/>
      <c r="D52" s="21">
        <f>D53</f>
        <v>0</v>
      </c>
    </row>
    <row r="53" spans="1:5" s="2" customFormat="1" ht="12" hidden="1" x14ac:dyDescent="0.2">
      <c r="A53" s="41" t="s">
        <v>105</v>
      </c>
      <c r="B53" s="17" t="s">
        <v>106</v>
      </c>
      <c r="C53" s="17"/>
      <c r="D53" s="21"/>
    </row>
    <row r="54" spans="1:5" s="2" customFormat="1" ht="12" hidden="1" x14ac:dyDescent="0.2">
      <c r="A54" s="38" t="s">
        <v>107</v>
      </c>
      <c r="B54" s="17" t="s">
        <v>108</v>
      </c>
      <c r="C54" s="20"/>
      <c r="D54" s="21">
        <f>D55</f>
        <v>0</v>
      </c>
    </row>
    <row r="55" spans="1:5" s="2" customFormat="1" ht="141" hidden="1" customHeight="1" x14ac:dyDescent="0.2">
      <c r="A55" s="41" t="s">
        <v>119</v>
      </c>
      <c r="B55" s="17" t="s">
        <v>29</v>
      </c>
      <c r="C55" s="17"/>
      <c r="D55" s="21"/>
    </row>
    <row r="56" spans="1:5" s="5" customFormat="1" ht="12" hidden="1" x14ac:dyDescent="0.2">
      <c r="A56" s="6" t="s">
        <v>109</v>
      </c>
      <c r="B56" s="6" t="s">
        <v>25</v>
      </c>
      <c r="C56" s="15"/>
      <c r="D56" s="19">
        <f>D57</f>
        <v>0</v>
      </c>
    </row>
    <row r="57" spans="1:5" s="5" customFormat="1" ht="12" hidden="1" x14ac:dyDescent="0.2">
      <c r="A57" s="10" t="s">
        <v>110</v>
      </c>
      <c r="B57" s="10" t="s">
        <v>111</v>
      </c>
      <c r="C57" s="15"/>
      <c r="D57" s="19">
        <f>D58+D59</f>
        <v>0</v>
      </c>
    </row>
    <row r="58" spans="1:5" s="2" customFormat="1" ht="12" hidden="1" x14ac:dyDescent="0.2">
      <c r="A58" s="11" t="s">
        <v>112</v>
      </c>
      <c r="B58" s="8" t="s">
        <v>113</v>
      </c>
      <c r="C58" s="20"/>
      <c r="D58" s="21"/>
    </row>
    <row r="59" spans="1:5" s="2" customFormat="1" ht="12" hidden="1" x14ac:dyDescent="0.2">
      <c r="A59" s="11" t="s">
        <v>114</v>
      </c>
      <c r="B59" s="7" t="s">
        <v>115</v>
      </c>
      <c r="C59" s="20"/>
      <c r="D59" s="21">
        <f>D60+D61+D62</f>
        <v>0</v>
      </c>
    </row>
    <row r="60" spans="1:5" s="2" customFormat="1" ht="12" hidden="1" x14ac:dyDescent="0.2">
      <c r="A60" s="9" t="s">
        <v>116</v>
      </c>
      <c r="B60" s="8" t="s">
        <v>26</v>
      </c>
      <c r="C60" s="20"/>
      <c r="D60" s="21"/>
    </row>
    <row r="61" spans="1:5" s="2" customFormat="1" ht="12" hidden="1" x14ac:dyDescent="0.2">
      <c r="A61" s="9" t="s">
        <v>117</v>
      </c>
      <c r="B61" s="8" t="s">
        <v>33</v>
      </c>
      <c r="C61" s="20"/>
      <c r="D61" s="21"/>
    </row>
    <row r="62" spans="1:5" s="2" customFormat="1" ht="12" hidden="1" x14ac:dyDescent="0.2">
      <c r="A62" s="9" t="s">
        <v>118</v>
      </c>
      <c r="B62" s="8" t="s">
        <v>31</v>
      </c>
      <c r="C62" s="20"/>
      <c r="D62" s="21"/>
    </row>
    <row r="63" spans="1:5" s="2" customFormat="1" ht="12" x14ac:dyDescent="0.2">
      <c r="A63" s="240" t="s">
        <v>120</v>
      </c>
      <c r="B63" s="240"/>
      <c r="C63" s="240"/>
      <c r="D63" s="22">
        <f>D12+D39+D56</f>
        <v>45.08</v>
      </c>
      <c r="E63" s="22">
        <f>E12+E39+E56</f>
        <v>47.31</v>
      </c>
    </row>
    <row r="64" spans="1:5" s="2" customFormat="1" ht="12" x14ac:dyDescent="0.2">
      <c r="A64" s="231"/>
      <c r="B64" s="231"/>
      <c r="C64" s="231"/>
      <c r="D64" s="231"/>
    </row>
    <row r="65" spans="1:5" s="2" customFormat="1" ht="12" x14ac:dyDescent="0.2">
      <c r="A65" s="232" t="s">
        <v>18</v>
      </c>
      <c r="B65" s="233"/>
      <c r="C65" s="233"/>
      <c r="D65" s="234"/>
    </row>
    <row r="66" spans="1:5" s="2" customFormat="1" ht="12" x14ac:dyDescent="0.2">
      <c r="A66" s="15" t="s">
        <v>36</v>
      </c>
      <c r="B66" s="16" t="s">
        <v>14</v>
      </c>
      <c r="C66" s="15"/>
      <c r="D66" s="19">
        <f>D67+D83</f>
        <v>1.1400000000000001</v>
      </c>
      <c r="E66" s="19">
        <f>E67+E83</f>
        <v>1.1400000000000001</v>
      </c>
    </row>
    <row r="67" spans="1:5" s="2" customFormat="1" ht="12" x14ac:dyDescent="0.2">
      <c r="A67" s="15" t="s">
        <v>37</v>
      </c>
      <c r="B67" s="16" t="s">
        <v>38</v>
      </c>
      <c r="C67" s="15"/>
      <c r="D67" s="19">
        <f>D68+D72+D81+D82</f>
        <v>0.87</v>
      </c>
      <c r="E67" s="19">
        <f>E68+E72+E81+E82</f>
        <v>0.87</v>
      </c>
    </row>
    <row r="68" spans="1:5" s="2" customFormat="1" ht="12" x14ac:dyDescent="0.2">
      <c r="A68" s="38">
        <v>1110</v>
      </c>
      <c r="B68" s="17" t="s">
        <v>39</v>
      </c>
      <c r="C68" s="20"/>
      <c r="D68" s="21">
        <f>SUM(D69:D71)</f>
        <v>0.79</v>
      </c>
      <c r="E68" s="21">
        <f>SUM(E69:E71)</f>
        <v>0.79</v>
      </c>
    </row>
    <row r="69" spans="1:5" s="2" customFormat="1" ht="15" hidden="1" customHeight="1" x14ac:dyDescent="0.2">
      <c r="A69" s="41" t="s">
        <v>40</v>
      </c>
      <c r="B69" s="17" t="s">
        <v>41</v>
      </c>
      <c r="C69" s="20"/>
      <c r="D69" s="21"/>
      <c r="E69" s="21"/>
    </row>
    <row r="70" spans="1:5" s="2" customFormat="1" ht="78" hidden="1" customHeight="1" x14ac:dyDescent="0.2">
      <c r="A70" s="41" t="s">
        <v>42</v>
      </c>
      <c r="B70" s="17" t="s">
        <v>43</v>
      </c>
      <c r="C70" s="17"/>
      <c r="D70" s="21"/>
      <c r="E70" s="21"/>
    </row>
    <row r="71" spans="1:5" s="2" customFormat="1" ht="117" customHeight="1" x14ac:dyDescent="0.2">
      <c r="A71" s="41" t="s">
        <v>44</v>
      </c>
      <c r="B71" s="17" t="s">
        <v>45</v>
      </c>
      <c r="C71" s="17" t="s">
        <v>134</v>
      </c>
      <c r="D71" s="21">
        <f>ROUNDUP((830/168)*0.08,2)+ROUND((820/168)*0.08,2)</f>
        <v>0.79</v>
      </c>
      <c r="E71" s="21">
        <f>ROUNDUP((844/168)*0.08,2)+ROUND((790/168)*0.08,2)</f>
        <v>0.79</v>
      </c>
    </row>
    <row r="72" spans="1:5" s="2" customFormat="1" ht="15" customHeight="1" x14ac:dyDescent="0.2">
      <c r="A72" s="38" t="s">
        <v>46</v>
      </c>
      <c r="B72" s="17" t="s">
        <v>47</v>
      </c>
      <c r="C72" s="20"/>
      <c r="D72" s="21">
        <f>SUM(D73:D80)</f>
        <v>0.08</v>
      </c>
      <c r="E72" s="21">
        <f>SUM(E73:E80)</f>
        <v>0.08</v>
      </c>
    </row>
    <row r="73" spans="1:5" s="2" customFormat="1" ht="12" hidden="1" x14ac:dyDescent="0.2">
      <c r="A73" s="41" t="s">
        <v>48</v>
      </c>
      <c r="B73" s="17" t="s">
        <v>30</v>
      </c>
      <c r="C73" s="20"/>
      <c r="D73" s="21"/>
      <c r="E73" s="21"/>
    </row>
    <row r="74" spans="1:5" s="2" customFormat="1" ht="12" hidden="1" customHeight="1" x14ac:dyDescent="0.2">
      <c r="A74" s="41" t="s">
        <v>49</v>
      </c>
      <c r="B74" s="17" t="s">
        <v>50</v>
      </c>
      <c r="C74" s="20"/>
      <c r="D74" s="21"/>
      <c r="E74" s="21"/>
    </row>
    <row r="75" spans="1:5" s="2" customFormat="1" ht="54" hidden="1" customHeight="1" x14ac:dyDescent="0.2">
      <c r="A75" s="41" t="s">
        <v>51</v>
      </c>
      <c r="B75" s="17" t="s">
        <v>15</v>
      </c>
      <c r="C75" s="17"/>
      <c r="D75" s="21"/>
      <c r="E75" s="21"/>
    </row>
    <row r="76" spans="1:5" s="2" customFormat="1" ht="12" hidden="1" customHeight="1" x14ac:dyDescent="0.2">
      <c r="A76" s="41" t="s">
        <v>52</v>
      </c>
      <c r="B76" s="17" t="s">
        <v>28</v>
      </c>
      <c r="C76" s="20"/>
      <c r="D76" s="21"/>
      <c r="E76" s="21"/>
    </row>
    <row r="77" spans="1:5" s="2" customFormat="1" ht="36" x14ac:dyDescent="0.2">
      <c r="A77" s="41" t="s">
        <v>53</v>
      </c>
      <c r="B77" s="17" t="s">
        <v>54</v>
      </c>
      <c r="C77" s="32" t="s">
        <v>135</v>
      </c>
      <c r="D77" s="21">
        <f>ROUNDUP((830+820)*5%/168*0.08,2)</f>
        <v>0.04</v>
      </c>
      <c r="E77" s="21">
        <f>ROUNDUP((844+790)*5%/168*0.08,2)</f>
        <v>0.04</v>
      </c>
    </row>
    <row r="78" spans="1:5" s="2" customFormat="1" ht="24" x14ac:dyDescent="0.2">
      <c r="A78" s="41" t="s">
        <v>55</v>
      </c>
      <c r="B78" s="17" t="s">
        <v>56</v>
      </c>
      <c r="C78" s="32" t="s">
        <v>136</v>
      </c>
      <c r="D78" s="21">
        <f>ROUNDUP((830+820)*5%/168*0.08,2)</f>
        <v>0.04</v>
      </c>
      <c r="E78" s="21">
        <f>ROUNDUP((844+790)*5%/168*0.08,2)</f>
        <v>0.04</v>
      </c>
    </row>
    <row r="79" spans="1:5" s="2" customFormat="1" ht="12" x14ac:dyDescent="0.2">
      <c r="A79" s="41" t="s">
        <v>57</v>
      </c>
      <c r="B79" s="17" t="s">
        <v>58</v>
      </c>
      <c r="C79" s="20"/>
      <c r="D79" s="21"/>
      <c r="E79" s="21"/>
    </row>
    <row r="80" spans="1:5" s="2" customFormat="1" ht="24" hidden="1" x14ac:dyDescent="0.2">
      <c r="A80" s="41" t="s">
        <v>59</v>
      </c>
      <c r="B80" s="17" t="s">
        <v>60</v>
      </c>
      <c r="C80" s="20"/>
      <c r="D80" s="21"/>
      <c r="E80" s="21"/>
    </row>
    <row r="81" spans="1:5" s="2" customFormat="1" ht="24" hidden="1" x14ac:dyDescent="0.2">
      <c r="A81" s="38" t="s">
        <v>61</v>
      </c>
      <c r="B81" s="17" t="s">
        <v>62</v>
      </c>
      <c r="C81" s="20"/>
      <c r="D81" s="21"/>
      <c r="E81" s="21"/>
    </row>
    <row r="82" spans="1:5" s="2" customFormat="1" ht="15" hidden="1" customHeight="1" x14ac:dyDescent="0.2">
      <c r="A82" s="38" t="s">
        <v>63</v>
      </c>
      <c r="B82" s="17" t="s">
        <v>64</v>
      </c>
      <c r="C82" s="20"/>
      <c r="D82" s="21"/>
      <c r="E82" s="21"/>
    </row>
    <row r="83" spans="1:5" s="2" customFormat="1" ht="24" x14ac:dyDescent="0.2">
      <c r="A83" s="15" t="s">
        <v>65</v>
      </c>
      <c r="B83" s="16" t="s">
        <v>66</v>
      </c>
      <c r="C83" s="15"/>
      <c r="D83" s="19">
        <f>D84+D85</f>
        <v>0.27</v>
      </c>
      <c r="E83" s="19">
        <f>E84+E85</f>
        <v>0.27</v>
      </c>
    </row>
    <row r="84" spans="1:5" s="2" customFormat="1" ht="24" x14ac:dyDescent="0.2">
      <c r="A84" s="38" t="s">
        <v>67</v>
      </c>
      <c r="B84" s="17" t="s">
        <v>16</v>
      </c>
      <c r="C84" s="20" t="s">
        <v>132</v>
      </c>
      <c r="D84" s="21">
        <f>ROUNDUP((D67+D86)*0.2359,2)</f>
        <v>0.22</v>
      </c>
      <c r="E84" s="21">
        <f>ROUNDUP((E67+E86)*0.2359,2)</f>
        <v>0.22</v>
      </c>
    </row>
    <row r="85" spans="1:5" s="2" customFormat="1" ht="12" x14ac:dyDescent="0.2">
      <c r="A85" s="38" t="s">
        <v>68</v>
      </c>
      <c r="B85" s="17" t="s">
        <v>69</v>
      </c>
      <c r="C85" s="20"/>
      <c r="D85" s="21">
        <f>SUM(D86:D92)</f>
        <v>0.05</v>
      </c>
      <c r="E85" s="21">
        <f>SUM(E86:E92)</f>
        <v>0.05</v>
      </c>
    </row>
    <row r="86" spans="1:5" s="2" customFormat="1" ht="36" x14ac:dyDescent="0.2">
      <c r="A86" s="41" t="s">
        <v>70</v>
      </c>
      <c r="B86" s="17" t="s">
        <v>71</v>
      </c>
      <c r="C86" s="17" t="s">
        <v>137</v>
      </c>
      <c r="D86" s="21">
        <f>ROUNDUP((830+820)*4%/168*0.08,2)</f>
        <v>0.04</v>
      </c>
      <c r="E86" s="21">
        <f>ROUNDUP((844+790)*4%/168*0.08,2)</f>
        <v>0.04</v>
      </c>
    </row>
    <row r="87" spans="1:5" s="2" customFormat="1" ht="12" hidden="1" x14ac:dyDescent="0.2">
      <c r="A87" s="41" t="s">
        <v>72</v>
      </c>
      <c r="B87" s="17" t="s">
        <v>73</v>
      </c>
      <c r="C87" s="20"/>
      <c r="D87" s="21"/>
      <c r="E87" s="21"/>
    </row>
    <row r="88" spans="1:5" s="2" customFormat="1" ht="24" hidden="1" x14ac:dyDescent="0.2">
      <c r="A88" s="41" t="s">
        <v>74</v>
      </c>
      <c r="B88" s="17" t="s">
        <v>75</v>
      </c>
      <c r="C88" s="20"/>
      <c r="D88" s="21"/>
      <c r="E88" s="21"/>
    </row>
    <row r="89" spans="1:5" s="2" customFormat="1" ht="12" hidden="1" x14ac:dyDescent="0.2">
      <c r="A89" s="41" t="s">
        <v>76</v>
      </c>
      <c r="B89" s="17" t="s">
        <v>77</v>
      </c>
      <c r="C89" s="20"/>
      <c r="D89" s="21"/>
      <c r="E89" s="21"/>
    </row>
    <row r="90" spans="1:5" s="2" customFormat="1" ht="24" hidden="1" x14ac:dyDescent="0.2">
      <c r="A90" s="41" t="s">
        <v>78</v>
      </c>
      <c r="B90" s="17" t="s">
        <v>79</v>
      </c>
      <c r="C90" s="20"/>
      <c r="D90" s="21"/>
      <c r="E90" s="21"/>
    </row>
    <row r="91" spans="1:5" s="2" customFormat="1" ht="24" hidden="1" x14ac:dyDescent="0.2">
      <c r="A91" s="41" t="s">
        <v>80</v>
      </c>
      <c r="B91" s="17" t="s">
        <v>81</v>
      </c>
      <c r="C91" s="20"/>
      <c r="D91" s="21"/>
      <c r="E91" s="21"/>
    </row>
    <row r="92" spans="1:5" s="2" customFormat="1" ht="36" x14ac:dyDescent="0.2">
      <c r="A92" s="41" t="s">
        <v>82</v>
      </c>
      <c r="B92" s="17" t="s">
        <v>83</v>
      </c>
      <c r="C92" s="17" t="s">
        <v>140</v>
      </c>
      <c r="D92" s="21">
        <f>ROUNDUP((830+820)*1%/168*0.08,2)</f>
        <v>0.01</v>
      </c>
      <c r="E92" s="21">
        <f>ROUNDUP((830+820)*1%/168*0.08,2)</f>
        <v>0.01</v>
      </c>
    </row>
    <row r="93" spans="1:5" s="2" customFormat="1" ht="12" x14ac:dyDescent="0.2">
      <c r="A93" s="15" t="s">
        <v>84</v>
      </c>
      <c r="B93" s="16" t="s">
        <v>17</v>
      </c>
      <c r="C93" s="15"/>
      <c r="D93" s="19">
        <f>D94+D99</f>
        <v>0.4</v>
      </c>
      <c r="E93" s="19">
        <f>E94+E99</f>
        <v>0.4</v>
      </c>
    </row>
    <row r="94" spans="1:5" s="2" customFormat="1" ht="12" hidden="1" x14ac:dyDescent="0.2">
      <c r="A94" s="15" t="s">
        <v>85</v>
      </c>
      <c r="B94" s="16" t="s">
        <v>86</v>
      </c>
      <c r="C94" s="15"/>
      <c r="D94" s="19">
        <f>D95+D97</f>
        <v>0</v>
      </c>
      <c r="E94" s="19">
        <f>E95+E97</f>
        <v>0</v>
      </c>
    </row>
    <row r="95" spans="1:5" s="2" customFormat="1" ht="12" hidden="1" x14ac:dyDescent="0.2">
      <c r="A95" s="38" t="s">
        <v>87</v>
      </c>
      <c r="B95" s="17" t="s">
        <v>88</v>
      </c>
      <c r="C95" s="20"/>
      <c r="D95" s="21">
        <f>D96</f>
        <v>0</v>
      </c>
      <c r="E95" s="21">
        <f>E96</f>
        <v>0</v>
      </c>
    </row>
    <row r="96" spans="1:5" s="2" customFormat="1" ht="12" hidden="1" x14ac:dyDescent="0.2">
      <c r="A96" s="41" t="s">
        <v>89</v>
      </c>
      <c r="B96" s="17" t="s">
        <v>32</v>
      </c>
      <c r="C96" s="20"/>
      <c r="D96" s="21"/>
      <c r="E96" s="21"/>
    </row>
    <row r="97" spans="1:5" s="2" customFormat="1" ht="24" hidden="1" x14ac:dyDescent="0.2">
      <c r="A97" s="38" t="s">
        <v>90</v>
      </c>
      <c r="B97" s="17" t="s">
        <v>91</v>
      </c>
      <c r="C97" s="20"/>
      <c r="D97" s="21">
        <f>D98</f>
        <v>0</v>
      </c>
      <c r="E97" s="21">
        <f>E98</f>
        <v>0</v>
      </c>
    </row>
    <row r="98" spans="1:5" s="2" customFormat="1" ht="12" hidden="1" x14ac:dyDescent="0.2">
      <c r="A98" s="41" t="s">
        <v>92</v>
      </c>
      <c r="B98" s="17" t="s">
        <v>21</v>
      </c>
      <c r="C98" s="20"/>
      <c r="D98" s="21"/>
      <c r="E98" s="21"/>
    </row>
    <row r="99" spans="1:5" s="2" customFormat="1" ht="24" x14ac:dyDescent="0.2">
      <c r="A99" s="15" t="s">
        <v>93</v>
      </c>
      <c r="B99" s="16" t="s">
        <v>94</v>
      </c>
      <c r="C99" s="15"/>
      <c r="D99" s="19">
        <f>D100+D102+D105+D106+D108</f>
        <v>0.4</v>
      </c>
      <c r="E99" s="19">
        <f>E100+E102+E105+E106+E108</f>
        <v>0.4</v>
      </c>
    </row>
    <row r="100" spans="1:5" s="2" customFormat="1" ht="12" x14ac:dyDescent="0.2">
      <c r="A100" s="38" t="s">
        <v>95</v>
      </c>
      <c r="B100" s="17" t="s">
        <v>96</v>
      </c>
      <c r="C100" s="20"/>
      <c r="D100" s="21">
        <f>D101</f>
        <v>0.4</v>
      </c>
      <c r="E100" s="21">
        <f>E101</f>
        <v>0.4</v>
      </c>
    </row>
    <row r="101" spans="1:5" s="2" customFormat="1" ht="86.25" customHeight="1" x14ac:dyDescent="0.2">
      <c r="A101" s="41" t="s">
        <v>97</v>
      </c>
      <c r="B101" s="17" t="s">
        <v>19</v>
      </c>
      <c r="C101" s="26" t="s">
        <v>125</v>
      </c>
      <c r="D101" s="27">
        <f>ROUND((0.01+0.04)*2,2)+ROUND((0.01+0.04)*6,2)</f>
        <v>0.4</v>
      </c>
      <c r="E101" s="27">
        <f>ROUND((0.01+0.04)*2,2)+ROUND((0.01+0.04)*6,2)</f>
        <v>0.4</v>
      </c>
    </row>
    <row r="102" spans="1:5" s="2" customFormat="1" ht="12" hidden="1" x14ac:dyDescent="0.2">
      <c r="A102" s="38" t="s">
        <v>98</v>
      </c>
      <c r="B102" s="17" t="s">
        <v>99</v>
      </c>
      <c r="C102" s="20"/>
      <c r="D102" s="21">
        <f>D103+D104</f>
        <v>0</v>
      </c>
      <c r="E102" s="21">
        <f>E103+E104</f>
        <v>0</v>
      </c>
    </row>
    <row r="103" spans="1:5" s="2" customFormat="1" ht="12" hidden="1" x14ac:dyDescent="0.2">
      <c r="A103" s="41" t="s">
        <v>100</v>
      </c>
      <c r="B103" s="17" t="s">
        <v>22</v>
      </c>
      <c r="C103" s="20"/>
      <c r="D103" s="21"/>
      <c r="E103" s="21"/>
    </row>
    <row r="104" spans="1:5" s="2" customFormat="1" ht="12" hidden="1" x14ac:dyDescent="0.2">
      <c r="A104" s="41" t="s">
        <v>101</v>
      </c>
      <c r="B104" s="17" t="s">
        <v>23</v>
      </c>
      <c r="C104" s="20"/>
      <c r="D104" s="21"/>
      <c r="E104" s="21"/>
    </row>
    <row r="105" spans="1:5" s="2" customFormat="1" ht="12" hidden="1" x14ac:dyDescent="0.2">
      <c r="A105" s="38" t="s">
        <v>102</v>
      </c>
      <c r="B105" s="17" t="s">
        <v>24</v>
      </c>
      <c r="C105" s="20"/>
      <c r="D105" s="21"/>
      <c r="E105" s="21"/>
    </row>
    <row r="106" spans="1:5" s="2" customFormat="1" ht="24" hidden="1" x14ac:dyDescent="0.2">
      <c r="A106" s="38" t="s">
        <v>103</v>
      </c>
      <c r="B106" s="17" t="s">
        <v>104</v>
      </c>
      <c r="C106" s="20"/>
      <c r="D106" s="21">
        <f>D107</f>
        <v>0</v>
      </c>
      <c r="E106" s="21">
        <f>E107</f>
        <v>0</v>
      </c>
    </row>
    <row r="107" spans="1:5" s="2" customFormat="1" ht="12" hidden="1" x14ac:dyDescent="0.2">
      <c r="A107" s="41" t="s">
        <v>105</v>
      </c>
      <c r="B107" s="17" t="s">
        <v>106</v>
      </c>
      <c r="C107" s="20"/>
      <c r="D107" s="21"/>
      <c r="E107" s="21"/>
    </row>
    <row r="108" spans="1:5" s="2" customFormat="1" ht="12" hidden="1" x14ac:dyDescent="0.2">
      <c r="A108" s="38" t="s">
        <v>107</v>
      </c>
      <c r="B108" s="17" t="s">
        <v>108</v>
      </c>
      <c r="C108" s="20"/>
      <c r="D108" s="21">
        <f>D109</f>
        <v>0</v>
      </c>
      <c r="E108" s="21">
        <f>E109</f>
        <v>0</v>
      </c>
    </row>
    <row r="109" spans="1:5" s="2" customFormat="1" ht="12" hidden="1" x14ac:dyDescent="0.2">
      <c r="A109" s="41" t="s">
        <v>119</v>
      </c>
      <c r="B109" s="17" t="s">
        <v>29</v>
      </c>
      <c r="C109" s="20"/>
      <c r="D109" s="21"/>
      <c r="E109" s="21"/>
    </row>
    <row r="110" spans="1:5" s="2" customFormat="1" ht="12" hidden="1" x14ac:dyDescent="0.2">
      <c r="A110" s="6" t="s">
        <v>109</v>
      </c>
      <c r="B110" s="6" t="s">
        <v>25</v>
      </c>
      <c r="C110" s="15"/>
      <c r="D110" s="19">
        <f>D111</f>
        <v>0</v>
      </c>
      <c r="E110" s="19">
        <f>E111</f>
        <v>0</v>
      </c>
    </row>
    <row r="111" spans="1:5" s="2" customFormat="1" ht="12" hidden="1" x14ac:dyDescent="0.2">
      <c r="A111" s="10" t="s">
        <v>110</v>
      </c>
      <c r="B111" s="10" t="s">
        <v>111</v>
      </c>
      <c r="C111" s="15"/>
      <c r="D111" s="19">
        <f>D112+D113</f>
        <v>0</v>
      </c>
      <c r="E111" s="19">
        <f>E112+E113</f>
        <v>0</v>
      </c>
    </row>
    <row r="112" spans="1:5" s="2" customFormat="1" ht="12" hidden="1" x14ac:dyDescent="0.2">
      <c r="A112" s="11" t="s">
        <v>112</v>
      </c>
      <c r="B112" s="8" t="s">
        <v>113</v>
      </c>
      <c r="C112" s="20"/>
      <c r="D112" s="21"/>
      <c r="E112" s="21"/>
    </row>
    <row r="113" spans="1:5" s="2" customFormat="1" ht="12" hidden="1" x14ac:dyDescent="0.2">
      <c r="A113" s="11" t="s">
        <v>114</v>
      </c>
      <c r="B113" s="7" t="s">
        <v>115</v>
      </c>
      <c r="C113" s="20"/>
      <c r="D113" s="21">
        <f>D114+D115+D116</f>
        <v>0</v>
      </c>
      <c r="E113" s="21">
        <f>E114+E115+E116</f>
        <v>0</v>
      </c>
    </row>
    <row r="114" spans="1:5" s="2" customFormat="1" ht="12" hidden="1" x14ac:dyDescent="0.2">
      <c r="A114" s="9" t="s">
        <v>116</v>
      </c>
      <c r="B114" s="8" t="s">
        <v>26</v>
      </c>
      <c r="C114" s="20"/>
      <c r="D114" s="21"/>
      <c r="E114" s="21"/>
    </row>
    <row r="115" spans="1:5" s="2" customFormat="1" ht="12" hidden="1" x14ac:dyDescent="0.2">
      <c r="A115" s="9" t="s">
        <v>117</v>
      </c>
      <c r="B115" s="8" t="s">
        <v>33</v>
      </c>
      <c r="C115" s="20"/>
      <c r="D115" s="21"/>
      <c r="E115" s="21"/>
    </row>
    <row r="116" spans="1:5" s="2" customFormat="1" ht="12" hidden="1" x14ac:dyDescent="0.2">
      <c r="A116" s="9" t="s">
        <v>118</v>
      </c>
      <c r="B116" s="8" t="s">
        <v>31</v>
      </c>
      <c r="C116" s="20"/>
      <c r="D116" s="21"/>
      <c r="E116" s="21"/>
    </row>
    <row r="117" spans="1:5" s="2" customFormat="1" ht="12" x14ac:dyDescent="0.2">
      <c r="A117" s="243" t="s">
        <v>122</v>
      </c>
      <c r="B117" s="243"/>
      <c r="C117" s="243"/>
      <c r="D117" s="23">
        <f>D66+D93+D110</f>
        <v>1.54</v>
      </c>
      <c r="E117" s="23">
        <f>E66+E93+E110</f>
        <v>1.54</v>
      </c>
    </row>
    <row r="118" spans="1:5" s="2" customFormat="1" ht="12" x14ac:dyDescent="0.2">
      <c r="A118" s="244" t="s">
        <v>121</v>
      </c>
      <c r="B118" s="244"/>
      <c r="C118" s="244"/>
      <c r="D118" s="24">
        <f>D63+D117</f>
        <v>46.62</v>
      </c>
      <c r="E118" s="24">
        <f>E63+E117</f>
        <v>48.85</v>
      </c>
    </row>
    <row r="119" spans="1:5" s="2" customFormat="1" ht="12.75" x14ac:dyDescent="0.2">
      <c r="A119" s="245" t="s">
        <v>124</v>
      </c>
      <c r="B119" s="245"/>
      <c r="C119" s="245"/>
      <c r="D119" s="28">
        <f>D118</f>
        <v>46.62</v>
      </c>
      <c r="E119" s="28">
        <f>E118</f>
        <v>48.85</v>
      </c>
    </row>
    <row r="120" spans="1:5" x14ac:dyDescent="0.25">
      <c r="A120" s="242" t="s">
        <v>20</v>
      </c>
      <c r="B120" s="242"/>
      <c r="C120" s="242"/>
      <c r="D120" s="25">
        <v>800</v>
      </c>
      <c r="E120" s="25">
        <v>800</v>
      </c>
    </row>
    <row r="121" spans="1:5" ht="26.25" customHeight="1" x14ac:dyDescent="0.25">
      <c r="A121" s="241" t="s">
        <v>123</v>
      </c>
      <c r="B121" s="241"/>
      <c r="C121" s="241"/>
      <c r="D121" s="21">
        <f>ROUND(D119*D120,2)</f>
        <v>37296</v>
      </c>
      <c r="E121" s="21">
        <f>ROUND(E119*E120,2)</f>
        <v>39080</v>
      </c>
    </row>
    <row r="122" spans="1:5" x14ac:dyDescent="0.25">
      <c r="D122" s="29"/>
    </row>
    <row r="123" spans="1:5" x14ac:dyDescent="0.25">
      <c r="D123" s="30"/>
    </row>
  </sheetData>
  <mergeCells count="14">
    <mergeCell ref="A11:D11"/>
    <mergeCell ref="A1:D1"/>
    <mergeCell ref="A3:D3"/>
    <mergeCell ref="A5:B5"/>
    <mergeCell ref="C9:D9"/>
    <mergeCell ref="C10:D10"/>
    <mergeCell ref="A120:C120"/>
    <mergeCell ref="A121:C121"/>
    <mergeCell ref="A63:C63"/>
    <mergeCell ref="A64:D64"/>
    <mergeCell ref="A65:D65"/>
    <mergeCell ref="A117:C117"/>
    <mergeCell ref="A118:C118"/>
    <mergeCell ref="A119:C119"/>
  </mergeCells>
  <pageMargins left="0.7" right="0.7" top="0.75" bottom="0.75" header="0.3" footer="0.3"/>
  <pageSetup paperSize="9" scale="67" fitToHeight="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I599"/>
  <sheetViews>
    <sheetView zoomScaleNormal="100" workbookViewId="0">
      <pane ySplit="10" topLeftCell="A452" activePane="bottomLeft" state="frozen"/>
      <selection pane="bottomLeft" activeCell="B452" sqref="B452:B462"/>
    </sheetView>
  </sheetViews>
  <sheetFormatPr defaultColWidth="9.140625" defaultRowHeight="15" x14ac:dyDescent="0.25"/>
  <cols>
    <col min="1" max="1" width="9.28515625" style="1" customWidth="1"/>
    <col min="2" max="2" width="50.5703125" style="1" customWidth="1"/>
    <col min="3" max="3" width="47.28515625" style="1" customWidth="1"/>
    <col min="4" max="4" width="10.140625" style="1" customWidth="1"/>
    <col min="5" max="5" width="9.140625" style="1" customWidth="1"/>
    <col min="6" max="6" width="8.7109375" style="1" bestFit="1" customWidth="1"/>
    <col min="7" max="7" width="8.42578125" style="1" bestFit="1" customWidth="1"/>
    <col min="8" max="8" width="9" style="2" bestFit="1" customWidth="1"/>
    <col min="9" max="9" width="62.85546875" style="1" bestFit="1" customWidth="1"/>
    <col min="10" max="16384" width="9.140625" style="1"/>
  </cols>
  <sheetData>
    <row r="1" spans="1:9" ht="18.75" x14ac:dyDescent="0.3">
      <c r="A1" s="228" t="s">
        <v>34</v>
      </c>
      <c r="B1" s="228"/>
      <c r="C1" s="228"/>
      <c r="D1" s="228"/>
      <c r="E1" s="228"/>
      <c r="F1" s="228"/>
      <c r="G1" s="228"/>
      <c r="H1" s="228"/>
    </row>
    <row r="2" spans="1:9" ht="11.25" customHeight="1" x14ac:dyDescent="0.25"/>
    <row r="3" spans="1:9" x14ac:dyDescent="0.25">
      <c r="A3" s="230" t="s">
        <v>344</v>
      </c>
      <c r="B3" s="230"/>
      <c r="C3" s="230"/>
      <c r="D3" s="230"/>
      <c r="E3" s="230"/>
      <c r="F3" s="230"/>
      <c r="G3" s="230"/>
      <c r="H3" s="230"/>
    </row>
    <row r="4" spans="1:9" x14ac:dyDescent="0.25">
      <c r="A4" s="31" t="s">
        <v>345</v>
      </c>
    </row>
    <row r="5" spans="1:9" x14ac:dyDescent="0.25">
      <c r="A5" s="229" t="s">
        <v>184</v>
      </c>
      <c r="B5" s="229"/>
    </row>
    <row r="6" spans="1:9" ht="7.5" customHeight="1" x14ac:dyDescent="0.25"/>
    <row r="7" spans="1:9" ht="7.5" customHeight="1" x14ac:dyDescent="0.25"/>
    <row r="8" spans="1:9" ht="7.5" customHeight="1" x14ac:dyDescent="0.25"/>
    <row r="9" spans="1:9" s="3" customFormat="1" ht="36" customHeight="1" x14ac:dyDescent="0.25">
      <c r="A9" s="175" t="s">
        <v>165</v>
      </c>
      <c r="B9" s="175" t="s">
        <v>27</v>
      </c>
      <c r="C9" s="235" t="s">
        <v>35</v>
      </c>
      <c r="D9" s="235"/>
      <c r="E9" s="235"/>
      <c r="F9" s="235"/>
      <c r="G9" s="235"/>
      <c r="H9" s="235"/>
      <c r="I9" s="278" t="s">
        <v>226</v>
      </c>
    </row>
    <row r="10" spans="1:9" s="13" customFormat="1" ht="12" x14ac:dyDescent="0.25">
      <c r="A10" s="176">
        <v>1</v>
      </c>
      <c r="B10" s="176">
        <v>2</v>
      </c>
      <c r="C10" s="236">
        <v>3</v>
      </c>
      <c r="D10" s="236"/>
      <c r="E10" s="236"/>
      <c r="F10" s="236"/>
      <c r="G10" s="236"/>
      <c r="H10" s="236"/>
      <c r="I10" s="278"/>
    </row>
    <row r="11" spans="1:9" s="2" customFormat="1" ht="12" x14ac:dyDescent="0.2">
      <c r="A11" s="237" t="s">
        <v>13</v>
      </c>
      <c r="B11" s="238"/>
      <c r="C11" s="238"/>
      <c r="D11" s="238"/>
      <c r="E11" s="238"/>
      <c r="F11" s="238"/>
      <c r="G11" s="238"/>
      <c r="H11" s="239"/>
    </row>
    <row r="12" spans="1:9" s="5" customFormat="1" ht="15" customHeight="1" x14ac:dyDescent="0.2">
      <c r="A12" s="42" t="s">
        <v>36</v>
      </c>
      <c r="B12" s="277" t="s">
        <v>14</v>
      </c>
      <c r="C12" s="277"/>
      <c r="D12" s="277"/>
      <c r="E12" s="277"/>
      <c r="F12" s="277"/>
      <c r="G12" s="277"/>
      <c r="H12" s="43">
        <f>SUM(H13,H110)</f>
        <v>112.29</v>
      </c>
    </row>
    <row r="13" spans="1:9" s="5" customFormat="1" ht="15" customHeight="1" x14ac:dyDescent="0.2">
      <c r="A13" s="49" t="s">
        <v>37</v>
      </c>
      <c r="B13" s="277" t="s">
        <v>38</v>
      </c>
      <c r="C13" s="277"/>
      <c r="D13" s="277"/>
      <c r="E13" s="277"/>
      <c r="F13" s="277"/>
      <c r="G13" s="277"/>
      <c r="H13" s="43">
        <f>SUM(H14,H25,H36,H47,H68,H89)</f>
        <v>87.490000000000009</v>
      </c>
    </row>
    <row r="14" spans="1:9" s="2" customFormat="1" ht="25.5" x14ac:dyDescent="0.2">
      <c r="A14" s="246" t="s">
        <v>42</v>
      </c>
      <c r="B14" s="249" t="s">
        <v>43</v>
      </c>
      <c r="C14" s="287" t="s">
        <v>349</v>
      </c>
      <c r="D14" s="288"/>
      <c r="E14" s="47" t="s">
        <v>164</v>
      </c>
      <c r="F14" s="190" t="s">
        <v>39</v>
      </c>
      <c r="G14" s="47" t="s">
        <v>157</v>
      </c>
      <c r="H14" s="111">
        <f>SUM(H15:H24)</f>
        <v>75.56</v>
      </c>
    </row>
    <row r="15" spans="1:9" s="2" customFormat="1" ht="12.75" x14ac:dyDescent="0.2">
      <c r="A15" s="247"/>
      <c r="B15" s="250"/>
      <c r="C15" s="294" t="s">
        <v>176</v>
      </c>
      <c r="D15" s="295"/>
      <c r="E15" s="187">
        <v>16</v>
      </c>
      <c r="F15" s="62">
        <v>3125</v>
      </c>
      <c r="G15" s="61">
        <v>1</v>
      </c>
      <c r="H15" s="54">
        <f>ROUNDUP((F15/168*G15),2)</f>
        <v>18.610000000000003</v>
      </c>
    </row>
    <row r="16" spans="1:9" s="2" customFormat="1" ht="12.75" x14ac:dyDescent="0.2">
      <c r="A16" s="247"/>
      <c r="B16" s="250"/>
      <c r="C16" s="274" t="s">
        <v>178</v>
      </c>
      <c r="D16" s="276"/>
      <c r="E16" s="188">
        <v>14</v>
      </c>
      <c r="F16" s="64">
        <v>2253</v>
      </c>
      <c r="G16" s="63">
        <v>1</v>
      </c>
      <c r="H16" s="56">
        <f t="shared" ref="H16:H24" si="0">ROUNDUP((F16/168*G16),2)</f>
        <v>13.42</v>
      </c>
    </row>
    <row r="17" spans="1:8" s="2" customFormat="1" ht="12.75" x14ac:dyDescent="0.2">
      <c r="A17" s="247"/>
      <c r="B17" s="250"/>
      <c r="C17" s="274" t="s">
        <v>181</v>
      </c>
      <c r="D17" s="276"/>
      <c r="E17" s="188">
        <v>15</v>
      </c>
      <c r="F17" s="64">
        <v>2651</v>
      </c>
      <c r="G17" s="63">
        <v>1</v>
      </c>
      <c r="H17" s="56">
        <f t="shared" si="0"/>
        <v>15.78</v>
      </c>
    </row>
    <row r="18" spans="1:8" s="2" customFormat="1" ht="12.75" x14ac:dyDescent="0.2">
      <c r="A18" s="247"/>
      <c r="B18" s="250"/>
      <c r="C18" s="274" t="s">
        <v>180</v>
      </c>
      <c r="D18" s="276"/>
      <c r="E18" s="188">
        <v>15</v>
      </c>
      <c r="F18" s="64">
        <v>2651</v>
      </c>
      <c r="G18" s="63">
        <v>1</v>
      </c>
      <c r="H18" s="56">
        <f t="shared" si="0"/>
        <v>15.78</v>
      </c>
    </row>
    <row r="19" spans="1:8" s="2" customFormat="1" ht="12.75" x14ac:dyDescent="0.2">
      <c r="A19" s="247"/>
      <c r="B19" s="250"/>
      <c r="C19" s="274" t="s">
        <v>182</v>
      </c>
      <c r="D19" s="276"/>
      <c r="E19" s="188">
        <v>11</v>
      </c>
      <c r="F19" s="64">
        <v>2010</v>
      </c>
      <c r="G19" s="63">
        <v>1</v>
      </c>
      <c r="H19" s="56">
        <f t="shared" si="0"/>
        <v>11.97</v>
      </c>
    </row>
    <row r="20" spans="1:8" s="2" customFormat="1" ht="12.75" hidden="1" customHeight="1" x14ac:dyDescent="0.2">
      <c r="A20" s="247"/>
      <c r="B20" s="250"/>
      <c r="C20" s="336"/>
      <c r="D20" s="337"/>
      <c r="E20" s="126"/>
      <c r="F20" s="127"/>
      <c r="G20" s="63"/>
      <c r="H20" s="56">
        <f t="shared" si="0"/>
        <v>0</v>
      </c>
    </row>
    <row r="21" spans="1:8" s="2" customFormat="1" ht="14.25" hidden="1" customHeight="1" x14ac:dyDescent="0.2">
      <c r="A21" s="247"/>
      <c r="B21" s="250"/>
      <c r="C21" s="274"/>
      <c r="D21" s="276"/>
      <c r="E21" s="188"/>
      <c r="F21" s="64"/>
      <c r="G21" s="63"/>
      <c r="H21" s="56">
        <f t="shared" si="0"/>
        <v>0</v>
      </c>
    </row>
    <row r="22" spans="1:8" s="2" customFormat="1" ht="15.75" hidden="1" customHeight="1" x14ac:dyDescent="0.2">
      <c r="A22" s="247"/>
      <c r="B22" s="250"/>
      <c r="C22" s="274"/>
      <c r="D22" s="276"/>
      <c r="E22" s="188"/>
      <c r="F22" s="64"/>
      <c r="G22" s="63"/>
      <c r="H22" s="56">
        <f t="shared" si="0"/>
        <v>0</v>
      </c>
    </row>
    <row r="23" spans="1:8" s="2" customFormat="1" ht="19.5" hidden="1" customHeight="1" x14ac:dyDescent="0.2">
      <c r="A23" s="247"/>
      <c r="B23" s="250"/>
      <c r="C23" s="274"/>
      <c r="D23" s="276"/>
      <c r="E23" s="188"/>
      <c r="F23" s="64"/>
      <c r="G23" s="63"/>
      <c r="H23" s="56">
        <f t="shared" si="0"/>
        <v>0</v>
      </c>
    </row>
    <row r="24" spans="1:8" s="2" customFormat="1" ht="12.75" hidden="1" customHeight="1" x14ac:dyDescent="0.2">
      <c r="A24" s="248"/>
      <c r="B24" s="251"/>
      <c r="C24" s="296"/>
      <c r="D24" s="298"/>
      <c r="E24" s="189"/>
      <c r="F24" s="66"/>
      <c r="G24" s="65"/>
      <c r="H24" s="58">
        <f t="shared" si="0"/>
        <v>0</v>
      </c>
    </row>
    <row r="25" spans="1:8" s="2" customFormat="1" ht="30.75" customHeight="1" x14ac:dyDescent="0.2">
      <c r="A25" s="246" t="s">
        <v>44</v>
      </c>
      <c r="B25" s="249" t="s">
        <v>45</v>
      </c>
      <c r="C25" s="287" t="s">
        <v>349</v>
      </c>
      <c r="D25" s="288"/>
      <c r="E25" s="47" t="s">
        <v>164</v>
      </c>
      <c r="F25" s="190" t="s">
        <v>39</v>
      </c>
      <c r="G25" s="47" t="s">
        <v>157</v>
      </c>
      <c r="H25" s="111">
        <f>SUM(H26:H35)</f>
        <v>7.67</v>
      </c>
    </row>
    <row r="26" spans="1:8" s="2" customFormat="1" ht="15.75" customHeight="1" x14ac:dyDescent="0.2">
      <c r="A26" s="247"/>
      <c r="B26" s="250"/>
      <c r="C26" s="274" t="s">
        <v>276</v>
      </c>
      <c r="D26" s="276"/>
      <c r="E26" s="187">
        <v>10</v>
      </c>
      <c r="F26" s="62">
        <v>1287</v>
      </c>
      <c r="G26" s="61">
        <v>1</v>
      </c>
      <c r="H26" s="54">
        <f>ROUNDUP((F26/168*G26),2)</f>
        <v>7.67</v>
      </c>
    </row>
    <row r="27" spans="1:8" s="2" customFormat="1" ht="12.75" hidden="1" x14ac:dyDescent="0.2">
      <c r="A27" s="247"/>
      <c r="B27" s="250"/>
      <c r="C27" s="274"/>
      <c r="D27" s="276"/>
      <c r="E27" s="188"/>
      <c r="F27" s="64"/>
      <c r="G27" s="63"/>
      <c r="H27" s="56">
        <f t="shared" ref="H27:H35" si="1">ROUNDUP((F27/168*G27),2)</f>
        <v>0</v>
      </c>
    </row>
    <row r="28" spans="1:8" s="2" customFormat="1" ht="12.75" hidden="1" x14ac:dyDescent="0.2">
      <c r="A28" s="247"/>
      <c r="B28" s="250"/>
      <c r="C28" s="274"/>
      <c r="D28" s="276"/>
      <c r="E28" s="188"/>
      <c r="F28" s="64"/>
      <c r="G28" s="63"/>
      <c r="H28" s="56">
        <f t="shared" si="1"/>
        <v>0</v>
      </c>
    </row>
    <row r="29" spans="1:8" s="2" customFormat="1" ht="15" hidden="1" customHeight="1" x14ac:dyDescent="0.2">
      <c r="A29" s="247"/>
      <c r="B29" s="250"/>
      <c r="C29" s="274"/>
      <c r="D29" s="276"/>
      <c r="E29" s="188"/>
      <c r="F29" s="64"/>
      <c r="G29" s="63"/>
      <c r="H29" s="56">
        <f t="shared" si="1"/>
        <v>0</v>
      </c>
    </row>
    <row r="30" spans="1:8" s="2" customFormat="1" ht="15.75" hidden="1" customHeight="1" x14ac:dyDescent="0.2">
      <c r="A30" s="247"/>
      <c r="B30" s="250"/>
      <c r="C30" s="274"/>
      <c r="D30" s="276"/>
      <c r="E30" s="188"/>
      <c r="F30" s="64"/>
      <c r="G30" s="63"/>
      <c r="H30" s="56">
        <f t="shared" si="1"/>
        <v>0</v>
      </c>
    </row>
    <row r="31" spans="1:8" s="2" customFormat="1" ht="15.75" hidden="1" customHeight="1" x14ac:dyDescent="0.2">
      <c r="A31" s="247"/>
      <c r="B31" s="250"/>
      <c r="C31" s="274"/>
      <c r="D31" s="276"/>
      <c r="E31" s="188"/>
      <c r="F31" s="64"/>
      <c r="G31" s="63"/>
      <c r="H31" s="56">
        <f t="shared" si="1"/>
        <v>0</v>
      </c>
    </row>
    <row r="32" spans="1:8" s="2" customFormat="1" ht="15.75" hidden="1" customHeight="1" x14ac:dyDescent="0.2">
      <c r="A32" s="247"/>
      <c r="B32" s="250"/>
      <c r="C32" s="274"/>
      <c r="D32" s="276"/>
      <c r="E32" s="188"/>
      <c r="F32" s="64"/>
      <c r="G32" s="63"/>
      <c r="H32" s="56">
        <f t="shared" si="1"/>
        <v>0</v>
      </c>
    </row>
    <row r="33" spans="1:8" s="2" customFormat="1" ht="15" hidden="1" customHeight="1" x14ac:dyDescent="0.2">
      <c r="A33" s="247"/>
      <c r="B33" s="250"/>
      <c r="C33" s="274"/>
      <c r="D33" s="276"/>
      <c r="E33" s="188"/>
      <c r="F33" s="64"/>
      <c r="G33" s="63"/>
      <c r="H33" s="56">
        <f t="shared" si="1"/>
        <v>0</v>
      </c>
    </row>
    <row r="34" spans="1:8" s="2" customFormat="1" ht="16.5" hidden="1" customHeight="1" x14ac:dyDescent="0.2">
      <c r="A34" s="247"/>
      <c r="B34" s="250"/>
      <c r="C34" s="274"/>
      <c r="D34" s="276"/>
      <c r="E34" s="188"/>
      <c r="F34" s="64"/>
      <c r="G34" s="63"/>
      <c r="H34" s="56">
        <f t="shared" si="1"/>
        <v>0</v>
      </c>
    </row>
    <row r="35" spans="1:8" s="2" customFormat="1" ht="12.75" hidden="1" x14ac:dyDescent="0.2">
      <c r="A35" s="248"/>
      <c r="B35" s="251"/>
      <c r="C35" s="296"/>
      <c r="D35" s="298"/>
      <c r="E35" s="189"/>
      <c r="F35" s="66"/>
      <c r="G35" s="65"/>
      <c r="H35" s="58">
        <f t="shared" si="1"/>
        <v>0</v>
      </c>
    </row>
    <row r="36" spans="1:8" s="2" customFormat="1" ht="25.5" x14ac:dyDescent="0.2">
      <c r="A36" s="246" t="s">
        <v>51</v>
      </c>
      <c r="B36" s="249" t="s">
        <v>15</v>
      </c>
      <c r="C36" s="266" t="s">
        <v>158</v>
      </c>
      <c r="D36" s="267"/>
      <c r="E36" s="268"/>
      <c r="F36" s="51" t="s">
        <v>159</v>
      </c>
      <c r="G36" s="47" t="s">
        <v>157</v>
      </c>
      <c r="H36" s="111">
        <f>SUM(H37:H46)</f>
        <v>4.26</v>
      </c>
    </row>
    <row r="37" spans="1:8" s="2" customFormat="1" ht="12.75" x14ac:dyDescent="0.2">
      <c r="A37" s="247"/>
      <c r="B37" s="250"/>
      <c r="C37" s="299" t="s">
        <v>177</v>
      </c>
      <c r="D37" s="320"/>
      <c r="E37" s="300"/>
      <c r="F37" s="52">
        <v>170</v>
      </c>
      <c r="G37" s="52">
        <f t="shared" ref="G37:G46" si="2">G15</f>
        <v>1</v>
      </c>
      <c r="H37" s="54">
        <f>ROUNDUP((F37/168*G37),2)</f>
        <v>1.02</v>
      </c>
    </row>
    <row r="38" spans="1:8" s="2" customFormat="1" ht="12.75" customHeight="1" x14ac:dyDescent="0.2">
      <c r="A38" s="247"/>
      <c r="B38" s="250"/>
      <c r="C38" s="258" t="s">
        <v>179</v>
      </c>
      <c r="D38" s="308"/>
      <c r="E38" s="259"/>
      <c r="F38" s="55">
        <v>135</v>
      </c>
      <c r="G38" s="55">
        <f t="shared" si="2"/>
        <v>1</v>
      </c>
      <c r="H38" s="56">
        <f t="shared" ref="H38:H46" si="3">ROUNDUP((F38/168*G38),2)</f>
        <v>0.81</v>
      </c>
    </row>
    <row r="39" spans="1:8" s="2" customFormat="1" ht="12.75" customHeight="1" x14ac:dyDescent="0.2">
      <c r="A39" s="247"/>
      <c r="B39" s="250"/>
      <c r="C39" s="258" t="s">
        <v>179</v>
      </c>
      <c r="D39" s="308"/>
      <c r="E39" s="259"/>
      <c r="F39" s="55">
        <v>135</v>
      </c>
      <c r="G39" s="55">
        <f t="shared" si="2"/>
        <v>1</v>
      </c>
      <c r="H39" s="56">
        <f t="shared" si="3"/>
        <v>0.81</v>
      </c>
    </row>
    <row r="40" spans="1:8" s="2" customFormat="1" ht="12.75" customHeight="1" x14ac:dyDescent="0.2">
      <c r="A40" s="247"/>
      <c r="B40" s="250"/>
      <c r="C40" s="258" t="s">
        <v>179</v>
      </c>
      <c r="D40" s="308"/>
      <c r="E40" s="259"/>
      <c r="F40" s="55">
        <v>135</v>
      </c>
      <c r="G40" s="55">
        <f t="shared" si="2"/>
        <v>1</v>
      </c>
      <c r="H40" s="56">
        <f t="shared" si="3"/>
        <v>0.81</v>
      </c>
    </row>
    <row r="41" spans="1:8" s="2" customFormat="1" ht="12.75" customHeight="1" x14ac:dyDescent="0.2">
      <c r="A41" s="247"/>
      <c r="B41" s="250"/>
      <c r="C41" s="258" t="s">
        <v>179</v>
      </c>
      <c r="D41" s="308"/>
      <c r="E41" s="259"/>
      <c r="F41" s="55">
        <v>135</v>
      </c>
      <c r="G41" s="55">
        <f t="shared" si="2"/>
        <v>1</v>
      </c>
      <c r="H41" s="56">
        <f t="shared" si="3"/>
        <v>0.81</v>
      </c>
    </row>
    <row r="42" spans="1:8" s="2" customFormat="1" ht="12.75" hidden="1" customHeight="1" x14ac:dyDescent="0.2">
      <c r="A42" s="247"/>
      <c r="B42" s="250"/>
      <c r="C42" s="258"/>
      <c r="D42" s="308"/>
      <c r="E42" s="259"/>
      <c r="F42" s="55"/>
      <c r="G42" s="55">
        <f t="shared" si="2"/>
        <v>0</v>
      </c>
      <c r="H42" s="56">
        <f t="shared" si="3"/>
        <v>0</v>
      </c>
    </row>
    <row r="43" spans="1:8" s="2" customFormat="1" ht="12.75" hidden="1" customHeight="1" x14ac:dyDescent="0.2">
      <c r="A43" s="247"/>
      <c r="B43" s="250"/>
      <c r="C43" s="258"/>
      <c r="D43" s="308"/>
      <c r="E43" s="259"/>
      <c r="F43" s="55"/>
      <c r="G43" s="55">
        <f t="shared" si="2"/>
        <v>0</v>
      </c>
      <c r="H43" s="56">
        <f t="shared" si="3"/>
        <v>0</v>
      </c>
    </row>
    <row r="44" spans="1:8" s="2" customFormat="1" ht="12.75" hidden="1" customHeight="1" x14ac:dyDescent="0.2">
      <c r="A44" s="247"/>
      <c r="B44" s="250"/>
      <c r="C44" s="258"/>
      <c r="D44" s="308"/>
      <c r="E44" s="259"/>
      <c r="F44" s="55"/>
      <c r="G44" s="55">
        <f t="shared" si="2"/>
        <v>0</v>
      </c>
      <c r="H44" s="56">
        <f t="shared" si="3"/>
        <v>0</v>
      </c>
    </row>
    <row r="45" spans="1:8" s="2" customFormat="1" ht="12.75" hidden="1" customHeight="1" x14ac:dyDescent="0.2">
      <c r="A45" s="247"/>
      <c r="B45" s="250"/>
      <c r="C45" s="258"/>
      <c r="D45" s="308"/>
      <c r="E45" s="259"/>
      <c r="F45" s="55"/>
      <c r="G45" s="55">
        <f t="shared" si="2"/>
        <v>0</v>
      </c>
      <c r="H45" s="56">
        <f t="shared" si="3"/>
        <v>0</v>
      </c>
    </row>
    <row r="46" spans="1:8" s="2" customFormat="1" ht="12.75" hidden="1" customHeight="1" x14ac:dyDescent="0.2">
      <c r="A46" s="248"/>
      <c r="B46" s="251"/>
      <c r="C46" s="305"/>
      <c r="D46" s="306"/>
      <c r="E46" s="307"/>
      <c r="F46" s="57"/>
      <c r="G46" s="57">
        <f t="shared" si="2"/>
        <v>0</v>
      </c>
      <c r="H46" s="58">
        <f t="shared" si="3"/>
        <v>0</v>
      </c>
    </row>
    <row r="47" spans="1:8" s="2" customFormat="1" ht="25.5" hidden="1" x14ac:dyDescent="0.2">
      <c r="A47" s="303" t="s">
        <v>53</v>
      </c>
      <c r="B47" s="335" t="s">
        <v>54</v>
      </c>
      <c r="C47" s="287" t="s">
        <v>349</v>
      </c>
      <c r="D47" s="288"/>
      <c r="E47" s="47" t="s">
        <v>161</v>
      </c>
      <c r="F47" s="190" t="s">
        <v>39</v>
      </c>
      <c r="G47" s="47" t="s">
        <v>157</v>
      </c>
      <c r="H47" s="111">
        <f>SUM(H48:H67)</f>
        <v>0</v>
      </c>
    </row>
    <row r="48" spans="1:8" s="2" customFormat="1" ht="12.75" hidden="1" x14ac:dyDescent="0.2">
      <c r="A48" s="303"/>
      <c r="B48" s="335"/>
      <c r="C48" s="294" t="str">
        <f t="shared" ref="C48:C57" si="4">C15</f>
        <v>VP priekšnieka vietnieks</v>
      </c>
      <c r="D48" s="295"/>
      <c r="E48" s="292">
        <v>5</v>
      </c>
      <c r="F48" s="52">
        <f>F15</f>
        <v>3125</v>
      </c>
      <c r="G48" s="52"/>
      <c r="H48" s="54">
        <f>ROUNDUP((F48*$E$48%)/168*G48,2)</f>
        <v>0</v>
      </c>
    </row>
    <row r="49" spans="1:8" s="2" customFormat="1" ht="12.75" hidden="1" x14ac:dyDescent="0.2">
      <c r="A49" s="303"/>
      <c r="B49" s="335"/>
      <c r="C49" s="274" t="str">
        <f t="shared" si="4"/>
        <v>VP koledžas direktora vietnieks</v>
      </c>
      <c r="D49" s="276"/>
      <c r="E49" s="293"/>
      <c r="F49" s="59">
        <f t="shared" ref="F49:F57" si="5">F16</f>
        <v>2253</v>
      </c>
      <c r="G49" s="59"/>
      <c r="H49" s="56">
        <f t="shared" ref="H49:H67" si="6">ROUNDUP((F49*$E$48%)/168*G49,2)</f>
        <v>0</v>
      </c>
    </row>
    <row r="50" spans="1:8" s="2" customFormat="1" ht="12.75" hidden="1" x14ac:dyDescent="0.2">
      <c r="A50" s="303"/>
      <c r="B50" s="335"/>
      <c r="C50" s="274" t="str">
        <f t="shared" si="4"/>
        <v>VP Galvenās kriminālpolicijas pārvaldes priekšnieka vietnieks</v>
      </c>
      <c r="D50" s="276"/>
      <c r="E50" s="293"/>
      <c r="F50" s="59">
        <f t="shared" si="5"/>
        <v>2651</v>
      </c>
      <c r="G50" s="59"/>
      <c r="H50" s="56">
        <f t="shared" si="6"/>
        <v>0</v>
      </c>
    </row>
    <row r="51" spans="1:8" s="2" customFormat="1" ht="12.75" hidden="1" x14ac:dyDescent="0.2">
      <c r="A51" s="303"/>
      <c r="B51" s="335"/>
      <c r="C51" s="274" t="str">
        <f t="shared" si="4"/>
        <v>VP Galvenās kārtības policijas pārvaldes priekšnieka vietnieks</v>
      </c>
      <c r="D51" s="276"/>
      <c r="E51" s="293"/>
      <c r="F51" s="59">
        <f t="shared" si="5"/>
        <v>2651</v>
      </c>
      <c r="G51" s="59"/>
      <c r="H51" s="56">
        <f t="shared" si="6"/>
        <v>0</v>
      </c>
    </row>
    <row r="52" spans="1:8" s="2" customFormat="1" ht="12.75" hidden="1" x14ac:dyDescent="0.2">
      <c r="A52" s="303"/>
      <c r="B52" s="335"/>
      <c r="C52" s="274" t="str">
        <f t="shared" si="4"/>
        <v>VP koledžas katedras vadītājs</v>
      </c>
      <c r="D52" s="276"/>
      <c r="E52" s="293"/>
      <c r="F52" s="59">
        <f t="shared" si="5"/>
        <v>2010</v>
      </c>
      <c r="G52" s="59"/>
      <c r="H52" s="56">
        <f t="shared" si="6"/>
        <v>0</v>
      </c>
    </row>
    <row r="53" spans="1:8" s="2" customFormat="1" ht="12.75" hidden="1" x14ac:dyDescent="0.2">
      <c r="A53" s="303"/>
      <c r="B53" s="335"/>
      <c r="C53" s="274"/>
      <c r="D53" s="276"/>
      <c r="E53" s="293"/>
      <c r="F53" s="59">
        <f t="shared" si="5"/>
        <v>0</v>
      </c>
      <c r="G53" s="73"/>
      <c r="H53" s="56">
        <f t="shared" si="6"/>
        <v>0</v>
      </c>
    </row>
    <row r="54" spans="1:8" s="2" customFormat="1" ht="12.75" hidden="1" x14ac:dyDescent="0.2">
      <c r="A54" s="303"/>
      <c r="B54" s="335"/>
      <c r="C54" s="274">
        <f t="shared" si="4"/>
        <v>0</v>
      </c>
      <c r="D54" s="276"/>
      <c r="E54" s="293"/>
      <c r="F54" s="59">
        <f t="shared" si="5"/>
        <v>0</v>
      </c>
      <c r="G54" s="73"/>
      <c r="H54" s="56">
        <f t="shared" si="6"/>
        <v>0</v>
      </c>
    </row>
    <row r="55" spans="1:8" s="2" customFormat="1" ht="12.75" hidden="1" x14ac:dyDescent="0.2">
      <c r="A55" s="303"/>
      <c r="B55" s="335"/>
      <c r="C55" s="274">
        <f t="shared" si="4"/>
        <v>0</v>
      </c>
      <c r="D55" s="276"/>
      <c r="E55" s="293"/>
      <c r="F55" s="59">
        <f t="shared" si="5"/>
        <v>0</v>
      </c>
      <c r="G55" s="73"/>
      <c r="H55" s="56">
        <f t="shared" si="6"/>
        <v>0</v>
      </c>
    </row>
    <row r="56" spans="1:8" s="2" customFormat="1" ht="12.75" hidden="1" x14ac:dyDescent="0.2">
      <c r="A56" s="303"/>
      <c r="B56" s="335"/>
      <c r="C56" s="274">
        <f t="shared" si="4"/>
        <v>0</v>
      </c>
      <c r="D56" s="276"/>
      <c r="E56" s="293"/>
      <c r="F56" s="59">
        <f t="shared" si="5"/>
        <v>0</v>
      </c>
      <c r="G56" s="73"/>
      <c r="H56" s="56">
        <f t="shared" si="6"/>
        <v>0</v>
      </c>
    </row>
    <row r="57" spans="1:8" s="2" customFormat="1" ht="12.75" hidden="1" x14ac:dyDescent="0.2">
      <c r="A57" s="303"/>
      <c r="B57" s="335"/>
      <c r="C57" s="274">
        <f t="shared" si="4"/>
        <v>0</v>
      </c>
      <c r="D57" s="276"/>
      <c r="E57" s="293"/>
      <c r="F57" s="59">
        <f t="shared" si="5"/>
        <v>0</v>
      </c>
      <c r="G57" s="73"/>
      <c r="H57" s="56">
        <f t="shared" si="6"/>
        <v>0</v>
      </c>
    </row>
    <row r="58" spans="1:8" s="2" customFormat="1" ht="12.75" hidden="1" x14ac:dyDescent="0.2">
      <c r="A58" s="303"/>
      <c r="B58" s="335"/>
      <c r="C58" s="274" t="str">
        <f>C26</f>
        <v xml:space="preserve">Vecākais speciālists Izglītības koordinācijas nodaļā </v>
      </c>
      <c r="D58" s="276"/>
      <c r="E58" s="293"/>
      <c r="F58" s="59">
        <f>F26</f>
        <v>1287</v>
      </c>
      <c r="G58" s="59"/>
      <c r="H58" s="56">
        <f t="shared" si="6"/>
        <v>0</v>
      </c>
    </row>
    <row r="59" spans="1:8" s="2" customFormat="1" ht="12.75" hidden="1" x14ac:dyDescent="0.2">
      <c r="A59" s="303"/>
      <c r="B59" s="335"/>
      <c r="C59" s="274">
        <f t="shared" ref="C59:C67" si="7">C27</f>
        <v>0</v>
      </c>
      <c r="D59" s="276"/>
      <c r="E59" s="293"/>
      <c r="F59" s="59">
        <f t="shared" ref="F59:G67" si="8">F27</f>
        <v>0</v>
      </c>
      <c r="G59" s="73">
        <f t="shared" si="8"/>
        <v>0</v>
      </c>
      <c r="H59" s="56">
        <f t="shared" si="6"/>
        <v>0</v>
      </c>
    </row>
    <row r="60" spans="1:8" s="2" customFormat="1" ht="12.75" hidden="1" x14ac:dyDescent="0.2">
      <c r="A60" s="303"/>
      <c r="B60" s="335"/>
      <c r="C60" s="274">
        <f t="shared" si="7"/>
        <v>0</v>
      </c>
      <c r="D60" s="276"/>
      <c r="E60" s="293"/>
      <c r="F60" s="59">
        <f t="shared" si="8"/>
        <v>0</v>
      </c>
      <c r="G60" s="73">
        <f t="shared" si="8"/>
        <v>0</v>
      </c>
      <c r="H60" s="56">
        <f t="shared" si="6"/>
        <v>0</v>
      </c>
    </row>
    <row r="61" spans="1:8" s="2" customFormat="1" ht="12.75" hidden="1" x14ac:dyDescent="0.2">
      <c r="A61" s="303"/>
      <c r="B61" s="335"/>
      <c r="C61" s="274">
        <f t="shared" si="7"/>
        <v>0</v>
      </c>
      <c r="D61" s="276"/>
      <c r="E61" s="293"/>
      <c r="F61" s="59">
        <f t="shared" si="8"/>
        <v>0</v>
      </c>
      <c r="G61" s="73">
        <f t="shared" si="8"/>
        <v>0</v>
      </c>
      <c r="H61" s="56">
        <f t="shared" si="6"/>
        <v>0</v>
      </c>
    </row>
    <row r="62" spans="1:8" s="2" customFormat="1" ht="12.75" hidden="1" x14ac:dyDescent="0.2">
      <c r="A62" s="303"/>
      <c r="B62" s="335"/>
      <c r="C62" s="274">
        <f t="shared" si="7"/>
        <v>0</v>
      </c>
      <c r="D62" s="276"/>
      <c r="E62" s="293"/>
      <c r="F62" s="59">
        <f t="shared" si="8"/>
        <v>0</v>
      </c>
      <c r="G62" s="73">
        <f t="shared" si="8"/>
        <v>0</v>
      </c>
      <c r="H62" s="56">
        <f t="shared" si="6"/>
        <v>0</v>
      </c>
    </row>
    <row r="63" spans="1:8" s="2" customFormat="1" ht="12.75" hidden="1" x14ac:dyDescent="0.2">
      <c r="A63" s="303"/>
      <c r="B63" s="335"/>
      <c r="C63" s="274">
        <f t="shared" si="7"/>
        <v>0</v>
      </c>
      <c r="D63" s="276"/>
      <c r="E63" s="293"/>
      <c r="F63" s="59">
        <f t="shared" si="8"/>
        <v>0</v>
      </c>
      <c r="G63" s="73">
        <f t="shared" si="8"/>
        <v>0</v>
      </c>
      <c r="H63" s="56">
        <f t="shared" si="6"/>
        <v>0</v>
      </c>
    </row>
    <row r="64" spans="1:8" s="2" customFormat="1" ht="12.75" hidden="1" x14ac:dyDescent="0.2">
      <c r="A64" s="303"/>
      <c r="B64" s="335"/>
      <c r="C64" s="274">
        <f t="shared" si="7"/>
        <v>0</v>
      </c>
      <c r="D64" s="276"/>
      <c r="E64" s="293"/>
      <c r="F64" s="59">
        <f t="shared" si="8"/>
        <v>0</v>
      </c>
      <c r="G64" s="73">
        <f t="shared" si="8"/>
        <v>0</v>
      </c>
      <c r="H64" s="56">
        <f t="shared" si="6"/>
        <v>0</v>
      </c>
    </row>
    <row r="65" spans="1:8" s="2" customFormat="1" ht="12.75" hidden="1" x14ac:dyDescent="0.2">
      <c r="A65" s="303"/>
      <c r="B65" s="335"/>
      <c r="C65" s="274">
        <f t="shared" si="7"/>
        <v>0</v>
      </c>
      <c r="D65" s="276"/>
      <c r="E65" s="293"/>
      <c r="F65" s="59">
        <f t="shared" si="8"/>
        <v>0</v>
      </c>
      <c r="G65" s="73">
        <f t="shared" si="8"/>
        <v>0</v>
      </c>
      <c r="H65" s="56">
        <f t="shared" si="6"/>
        <v>0</v>
      </c>
    </row>
    <row r="66" spans="1:8" s="2" customFormat="1" ht="12.75" hidden="1" x14ac:dyDescent="0.2">
      <c r="A66" s="303"/>
      <c r="B66" s="335"/>
      <c r="C66" s="274">
        <f t="shared" si="7"/>
        <v>0</v>
      </c>
      <c r="D66" s="276"/>
      <c r="E66" s="293"/>
      <c r="F66" s="59">
        <f t="shared" si="8"/>
        <v>0</v>
      </c>
      <c r="G66" s="73">
        <f t="shared" si="8"/>
        <v>0</v>
      </c>
      <c r="H66" s="56">
        <f t="shared" si="6"/>
        <v>0</v>
      </c>
    </row>
    <row r="67" spans="1:8" s="2" customFormat="1" ht="12.75" hidden="1" x14ac:dyDescent="0.2">
      <c r="A67" s="303"/>
      <c r="B67" s="335"/>
      <c r="C67" s="296">
        <f t="shared" si="7"/>
        <v>0</v>
      </c>
      <c r="D67" s="298"/>
      <c r="E67" s="302"/>
      <c r="F67" s="59">
        <f t="shared" si="8"/>
        <v>0</v>
      </c>
      <c r="G67" s="73">
        <f t="shared" si="8"/>
        <v>0</v>
      </c>
      <c r="H67" s="56">
        <f t="shared" si="6"/>
        <v>0</v>
      </c>
    </row>
    <row r="68" spans="1:8" s="2" customFormat="1" ht="25.5" hidden="1" x14ac:dyDescent="0.2">
      <c r="A68" s="246" t="s">
        <v>55</v>
      </c>
      <c r="B68" s="249" t="s">
        <v>56</v>
      </c>
      <c r="C68" s="287" t="s">
        <v>349</v>
      </c>
      <c r="D68" s="288"/>
      <c r="E68" s="47" t="s">
        <v>161</v>
      </c>
      <c r="F68" s="190" t="s">
        <v>39</v>
      </c>
      <c r="G68" s="47" t="s">
        <v>157</v>
      </c>
      <c r="H68" s="111">
        <f>SUM(H69:H88)</f>
        <v>0</v>
      </c>
    </row>
    <row r="69" spans="1:8" s="2" customFormat="1" ht="12.75" hidden="1" x14ac:dyDescent="0.2">
      <c r="A69" s="247"/>
      <c r="B69" s="250"/>
      <c r="C69" s="274" t="str">
        <f>C15</f>
        <v>VP priekšnieka vietnieks</v>
      </c>
      <c r="D69" s="276"/>
      <c r="E69" s="292">
        <v>5</v>
      </c>
      <c r="F69" s="59">
        <f t="shared" ref="F69:F78" si="9">F15</f>
        <v>3125</v>
      </c>
      <c r="G69" s="59"/>
      <c r="H69" s="56">
        <f>ROUNDUP((F69*$E$69%)/168*G69,2)</f>
        <v>0</v>
      </c>
    </row>
    <row r="70" spans="1:8" s="2" customFormat="1" ht="12.75" hidden="1" x14ac:dyDescent="0.2">
      <c r="A70" s="247"/>
      <c r="B70" s="250"/>
      <c r="C70" s="274" t="str">
        <f>C16</f>
        <v>VP koledžas direktora vietnieks</v>
      </c>
      <c r="D70" s="276"/>
      <c r="E70" s="293"/>
      <c r="F70" s="59">
        <f t="shared" si="9"/>
        <v>2253</v>
      </c>
      <c r="G70" s="59"/>
      <c r="H70" s="56">
        <f t="shared" ref="H70:H88" si="10">ROUNDUP((F70*$E$69%)/168*G70,2)</f>
        <v>0</v>
      </c>
    </row>
    <row r="71" spans="1:8" s="2" customFormat="1" ht="12.75" hidden="1" customHeight="1" x14ac:dyDescent="0.2">
      <c r="A71" s="247"/>
      <c r="B71" s="250"/>
      <c r="C71" s="274" t="str">
        <f t="shared" ref="C71:C78" si="11">C17</f>
        <v>VP Galvenās kriminālpolicijas pārvaldes priekšnieka vietnieks</v>
      </c>
      <c r="D71" s="276"/>
      <c r="E71" s="293"/>
      <c r="F71" s="59">
        <f t="shared" si="9"/>
        <v>2651</v>
      </c>
      <c r="G71" s="59"/>
      <c r="H71" s="56">
        <f t="shared" si="10"/>
        <v>0</v>
      </c>
    </row>
    <row r="72" spans="1:8" s="2" customFormat="1" ht="12.75" hidden="1" x14ac:dyDescent="0.2">
      <c r="A72" s="247"/>
      <c r="B72" s="250"/>
      <c r="C72" s="274" t="str">
        <f t="shared" si="11"/>
        <v>VP Galvenās kārtības policijas pārvaldes priekšnieka vietnieks</v>
      </c>
      <c r="D72" s="276"/>
      <c r="E72" s="293"/>
      <c r="F72" s="59">
        <f t="shared" si="9"/>
        <v>2651</v>
      </c>
      <c r="G72" s="59"/>
      <c r="H72" s="56">
        <f t="shared" si="10"/>
        <v>0</v>
      </c>
    </row>
    <row r="73" spans="1:8" s="2" customFormat="1" ht="12.75" hidden="1" x14ac:dyDescent="0.2">
      <c r="A73" s="247"/>
      <c r="B73" s="250"/>
      <c r="C73" s="274" t="str">
        <f t="shared" si="11"/>
        <v>VP koledžas katedras vadītājs</v>
      </c>
      <c r="D73" s="276"/>
      <c r="E73" s="293"/>
      <c r="F73" s="59">
        <f t="shared" si="9"/>
        <v>2010</v>
      </c>
      <c r="G73" s="59"/>
      <c r="H73" s="56">
        <f t="shared" si="10"/>
        <v>0</v>
      </c>
    </row>
    <row r="74" spans="1:8" s="2" customFormat="1" ht="12.75" hidden="1" x14ac:dyDescent="0.2">
      <c r="A74" s="247"/>
      <c r="B74" s="250"/>
      <c r="C74" s="274"/>
      <c r="D74" s="276"/>
      <c r="E74" s="293"/>
      <c r="F74" s="59">
        <f t="shared" si="9"/>
        <v>0</v>
      </c>
      <c r="G74" s="59"/>
      <c r="H74" s="56">
        <f t="shared" si="10"/>
        <v>0</v>
      </c>
    </row>
    <row r="75" spans="1:8" s="2" customFormat="1" ht="12.75" hidden="1" x14ac:dyDescent="0.2">
      <c r="A75" s="247"/>
      <c r="B75" s="250"/>
      <c r="C75" s="274">
        <f t="shared" si="11"/>
        <v>0</v>
      </c>
      <c r="D75" s="276"/>
      <c r="E75" s="293"/>
      <c r="F75" s="59">
        <f t="shared" si="9"/>
        <v>0</v>
      </c>
      <c r="G75" s="59"/>
      <c r="H75" s="56">
        <f t="shared" si="10"/>
        <v>0</v>
      </c>
    </row>
    <row r="76" spans="1:8" s="2" customFormat="1" ht="12.75" hidden="1" x14ac:dyDescent="0.2">
      <c r="A76" s="247"/>
      <c r="B76" s="250"/>
      <c r="C76" s="274">
        <f t="shared" si="11"/>
        <v>0</v>
      </c>
      <c r="D76" s="276"/>
      <c r="E76" s="293"/>
      <c r="F76" s="59">
        <f t="shared" si="9"/>
        <v>0</v>
      </c>
      <c r="G76" s="59"/>
      <c r="H76" s="56">
        <f t="shared" si="10"/>
        <v>0</v>
      </c>
    </row>
    <row r="77" spans="1:8" s="2" customFormat="1" ht="12.75" hidden="1" x14ac:dyDescent="0.2">
      <c r="A77" s="247"/>
      <c r="B77" s="250"/>
      <c r="C77" s="274">
        <f t="shared" si="11"/>
        <v>0</v>
      </c>
      <c r="D77" s="276"/>
      <c r="E77" s="293"/>
      <c r="F77" s="59">
        <f t="shared" si="9"/>
        <v>0</v>
      </c>
      <c r="G77" s="59"/>
      <c r="H77" s="56">
        <f t="shared" si="10"/>
        <v>0</v>
      </c>
    </row>
    <row r="78" spans="1:8" s="2" customFormat="1" ht="12.75" hidden="1" x14ac:dyDescent="0.2">
      <c r="A78" s="247"/>
      <c r="B78" s="250"/>
      <c r="C78" s="274">
        <f t="shared" si="11"/>
        <v>0</v>
      </c>
      <c r="D78" s="276"/>
      <c r="E78" s="293"/>
      <c r="F78" s="59">
        <f t="shared" si="9"/>
        <v>0</v>
      </c>
      <c r="G78" s="59"/>
      <c r="H78" s="56">
        <f t="shared" si="10"/>
        <v>0</v>
      </c>
    </row>
    <row r="79" spans="1:8" s="2" customFormat="1" ht="12.75" hidden="1" x14ac:dyDescent="0.2">
      <c r="A79" s="247"/>
      <c r="B79" s="250"/>
      <c r="C79" s="274" t="str">
        <f>C26</f>
        <v xml:space="preserve">Vecākais speciālists Izglītības koordinācijas nodaļā </v>
      </c>
      <c r="D79" s="276"/>
      <c r="E79" s="293"/>
      <c r="F79" s="59">
        <f>F26</f>
        <v>1287</v>
      </c>
      <c r="G79" s="59"/>
      <c r="H79" s="56">
        <f t="shared" si="10"/>
        <v>0</v>
      </c>
    </row>
    <row r="80" spans="1:8" s="2" customFormat="1" ht="12.75" hidden="1" x14ac:dyDescent="0.2">
      <c r="A80" s="247"/>
      <c r="B80" s="250"/>
      <c r="C80" s="274">
        <f>C27</f>
        <v>0</v>
      </c>
      <c r="D80" s="276"/>
      <c r="E80" s="293"/>
      <c r="F80" s="59">
        <f t="shared" ref="F80:G88" si="12">F27</f>
        <v>0</v>
      </c>
      <c r="G80" s="59">
        <f t="shared" si="12"/>
        <v>0</v>
      </c>
      <c r="H80" s="56">
        <f t="shared" si="10"/>
        <v>0</v>
      </c>
    </row>
    <row r="81" spans="1:8" s="2" customFormat="1" ht="12.75" hidden="1" x14ac:dyDescent="0.2">
      <c r="A81" s="247"/>
      <c r="B81" s="250"/>
      <c r="C81" s="274">
        <f>C30</f>
        <v>0</v>
      </c>
      <c r="D81" s="276"/>
      <c r="E81" s="293"/>
      <c r="F81" s="59">
        <f t="shared" si="12"/>
        <v>0</v>
      </c>
      <c r="G81" s="59">
        <f t="shared" si="12"/>
        <v>0</v>
      </c>
      <c r="H81" s="56">
        <f t="shared" si="10"/>
        <v>0</v>
      </c>
    </row>
    <row r="82" spans="1:8" s="2" customFormat="1" ht="12.75" hidden="1" x14ac:dyDescent="0.2">
      <c r="A82" s="247"/>
      <c r="B82" s="250"/>
      <c r="C82" s="274">
        <f>C31</f>
        <v>0</v>
      </c>
      <c r="D82" s="276"/>
      <c r="E82" s="293"/>
      <c r="F82" s="59">
        <f t="shared" si="12"/>
        <v>0</v>
      </c>
      <c r="G82" s="59">
        <f t="shared" si="12"/>
        <v>0</v>
      </c>
      <c r="H82" s="56">
        <f t="shared" si="10"/>
        <v>0</v>
      </c>
    </row>
    <row r="83" spans="1:8" s="2" customFormat="1" ht="12.75" hidden="1" x14ac:dyDescent="0.2">
      <c r="A83" s="247"/>
      <c r="B83" s="250"/>
      <c r="C83" s="274">
        <f>C32</f>
        <v>0</v>
      </c>
      <c r="D83" s="276"/>
      <c r="E83" s="293"/>
      <c r="F83" s="59">
        <f t="shared" si="12"/>
        <v>0</v>
      </c>
      <c r="G83" s="59">
        <f t="shared" si="12"/>
        <v>0</v>
      </c>
      <c r="H83" s="56">
        <f t="shared" si="10"/>
        <v>0</v>
      </c>
    </row>
    <row r="84" spans="1:8" s="2" customFormat="1" ht="12.75" hidden="1" x14ac:dyDescent="0.2">
      <c r="A84" s="247"/>
      <c r="B84" s="250"/>
      <c r="C84" s="274">
        <f>C33</f>
        <v>0</v>
      </c>
      <c r="D84" s="276"/>
      <c r="E84" s="293"/>
      <c r="F84" s="59">
        <f t="shared" si="12"/>
        <v>0</v>
      </c>
      <c r="G84" s="59">
        <f t="shared" si="12"/>
        <v>0</v>
      </c>
      <c r="H84" s="56">
        <f t="shared" si="10"/>
        <v>0</v>
      </c>
    </row>
    <row r="85" spans="1:8" s="2" customFormat="1" ht="12.75" hidden="1" x14ac:dyDescent="0.2">
      <c r="A85" s="247"/>
      <c r="B85" s="250"/>
      <c r="C85" s="274"/>
      <c r="D85" s="276"/>
      <c r="E85" s="293"/>
      <c r="F85" s="59">
        <f t="shared" si="12"/>
        <v>0</v>
      </c>
      <c r="G85" s="59">
        <f t="shared" si="12"/>
        <v>0</v>
      </c>
      <c r="H85" s="56">
        <f t="shared" si="10"/>
        <v>0</v>
      </c>
    </row>
    <row r="86" spans="1:8" s="2" customFormat="1" ht="12.75" hidden="1" x14ac:dyDescent="0.2">
      <c r="A86" s="247"/>
      <c r="B86" s="250"/>
      <c r="C86" s="274">
        <f>C34</f>
        <v>0</v>
      </c>
      <c r="D86" s="276"/>
      <c r="E86" s="293"/>
      <c r="F86" s="59">
        <f t="shared" si="12"/>
        <v>0</v>
      </c>
      <c r="G86" s="59">
        <f t="shared" si="12"/>
        <v>0</v>
      </c>
      <c r="H86" s="56">
        <f t="shared" si="10"/>
        <v>0</v>
      </c>
    </row>
    <row r="87" spans="1:8" s="2" customFormat="1" ht="12.75" hidden="1" x14ac:dyDescent="0.2">
      <c r="A87" s="247"/>
      <c r="B87" s="250"/>
      <c r="C87" s="274"/>
      <c r="D87" s="276"/>
      <c r="E87" s="293"/>
      <c r="F87" s="59">
        <f t="shared" si="12"/>
        <v>0</v>
      </c>
      <c r="G87" s="59">
        <f t="shared" si="12"/>
        <v>0</v>
      </c>
      <c r="H87" s="56">
        <f t="shared" si="10"/>
        <v>0</v>
      </c>
    </row>
    <row r="88" spans="1:8" s="2" customFormat="1" ht="12.75" hidden="1" x14ac:dyDescent="0.2">
      <c r="A88" s="247"/>
      <c r="B88" s="250"/>
      <c r="C88" s="274">
        <f>C35</f>
        <v>0</v>
      </c>
      <c r="D88" s="276"/>
      <c r="E88" s="293"/>
      <c r="F88" s="59">
        <f t="shared" si="12"/>
        <v>0</v>
      </c>
      <c r="G88" s="59">
        <f t="shared" si="12"/>
        <v>0</v>
      </c>
      <c r="H88" s="56">
        <f t="shared" si="10"/>
        <v>0</v>
      </c>
    </row>
    <row r="89" spans="1:8" s="2" customFormat="1" ht="25.5" hidden="1" x14ac:dyDescent="0.2">
      <c r="A89" s="246" t="s">
        <v>57</v>
      </c>
      <c r="B89" s="249" t="s">
        <v>58</v>
      </c>
      <c r="C89" s="287" t="s">
        <v>349</v>
      </c>
      <c r="D89" s="288"/>
      <c r="E89" s="47" t="s">
        <v>161</v>
      </c>
      <c r="F89" s="190" t="s">
        <v>39</v>
      </c>
      <c r="G89" s="47" t="s">
        <v>157</v>
      </c>
      <c r="H89" s="111">
        <f>SUM(H90:H109)</f>
        <v>0</v>
      </c>
    </row>
    <row r="90" spans="1:8" s="2" customFormat="1" ht="12.75" hidden="1" x14ac:dyDescent="0.2">
      <c r="A90" s="247"/>
      <c r="B90" s="250"/>
      <c r="C90" s="274" t="str">
        <f t="shared" ref="C90:C99" si="13">C15</f>
        <v>VP priekšnieka vietnieks</v>
      </c>
      <c r="D90" s="276"/>
      <c r="E90" s="292">
        <v>10</v>
      </c>
      <c r="F90" s="59">
        <f t="shared" ref="F90:F99" si="14">F15</f>
        <v>3125</v>
      </c>
      <c r="G90" s="59"/>
      <c r="H90" s="56">
        <f>ROUNDUP((F90*$E$90%)/168*$G$90,2)</f>
        <v>0</v>
      </c>
    </row>
    <row r="91" spans="1:8" s="2" customFormat="1" ht="12.75" hidden="1" x14ac:dyDescent="0.2">
      <c r="A91" s="247"/>
      <c r="B91" s="250"/>
      <c r="C91" s="274" t="str">
        <f t="shared" si="13"/>
        <v>VP koledžas direktora vietnieks</v>
      </c>
      <c r="D91" s="276"/>
      <c r="E91" s="293"/>
      <c r="F91" s="59">
        <f t="shared" si="14"/>
        <v>2253</v>
      </c>
      <c r="G91" s="59"/>
      <c r="H91" s="56">
        <f t="shared" ref="H91:H109" si="15">ROUNDUP((F91*$E$90%)/168*$G$90,2)</f>
        <v>0</v>
      </c>
    </row>
    <row r="92" spans="1:8" s="2" customFormat="1" ht="12.75" hidden="1" x14ac:dyDescent="0.2">
      <c r="A92" s="247"/>
      <c r="B92" s="250"/>
      <c r="C92" s="274" t="str">
        <f t="shared" si="13"/>
        <v>VP Galvenās kriminālpolicijas pārvaldes priekšnieka vietnieks</v>
      </c>
      <c r="D92" s="276"/>
      <c r="E92" s="293"/>
      <c r="F92" s="59">
        <f t="shared" si="14"/>
        <v>2651</v>
      </c>
      <c r="G92" s="59"/>
      <c r="H92" s="56">
        <f t="shared" si="15"/>
        <v>0</v>
      </c>
    </row>
    <row r="93" spans="1:8" s="2" customFormat="1" ht="12.75" hidden="1" customHeight="1" x14ac:dyDescent="0.2">
      <c r="A93" s="247"/>
      <c r="B93" s="250"/>
      <c r="C93" s="274" t="str">
        <f t="shared" si="13"/>
        <v>VP Galvenās kārtības policijas pārvaldes priekšnieka vietnieks</v>
      </c>
      <c r="D93" s="276"/>
      <c r="E93" s="293"/>
      <c r="F93" s="59">
        <f t="shared" si="14"/>
        <v>2651</v>
      </c>
      <c r="G93" s="59"/>
      <c r="H93" s="56">
        <f t="shared" si="15"/>
        <v>0</v>
      </c>
    </row>
    <row r="94" spans="1:8" s="2" customFormat="1" ht="12.75" hidden="1" x14ac:dyDescent="0.2">
      <c r="A94" s="247"/>
      <c r="B94" s="250"/>
      <c r="C94" s="274" t="str">
        <f t="shared" si="13"/>
        <v>VP koledžas katedras vadītājs</v>
      </c>
      <c r="D94" s="276"/>
      <c r="E94" s="293"/>
      <c r="F94" s="59">
        <f t="shared" si="14"/>
        <v>2010</v>
      </c>
      <c r="G94" s="59"/>
      <c r="H94" s="56">
        <f t="shared" si="15"/>
        <v>0</v>
      </c>
    </row>
    <row r="95" spans="1:8" s="2" customFormat="1" ht="12.75" hidden="1" x14ac:dyDescent="0.2">
      <c r="A95" s="247"/>
      <c r="B95" s="250"/>
      <c r="C95" s="274"/>
      <c r="D95" s="276"/>
      <c r="E95" s="293"/>
      <c r="F95" s="59">
        <f t="shared" si="14"/>
        <v>0</v>
      </c>
      <c r="G95" s="73"/>
      <c r="H95" s="56">
        <f t="shared" si="15"/>
        <v>0</v>
      </c>
    </row>
    <row r="96" spans="1:8" s="2" customFormat="1" ht="12.75" hidden="1" x14ac:dyDescent="0.2">
      <c r="A96" s="247"/>
      <c r="B96" s="250"/>
      <c r="C96" s="274">
        <f t="shared" si="13"/>
        <v>0</v>
      </c>
      <c r="D96" s="276"/>
      <c r="E96" s="293"/>
      <c r="F96" s="59">
        <f t="shared" si="14"/>
        <v>0</v>
      </c>
      <c r="G96" s="73"/>
      <c r="H96" s="56">
        <f t="shared" si="15"/>
        <v>0</v>
      </c>
    </row>
    <row r="97" spans="1:8" s="2" customFormat="1" ht="12.75" hidden="1" x14ac:dyDescent="0.2">
      <c r="A97" s="247"/>
      <c r="B97" s="250"/>
      <c r="C97" s="274">
        <f t="shared" si="13"/>
        <v>0</v>
      </c>
      <c r="D97" s="276"/>
      <c r="E97" s="293"/>
      <c r="F97" s="59">
        <f t="shared" si="14"/>
        <v>0</v>
      </c>
      <c r="G97" s="73"/>
      <c r="H97" s="56">
        <f t="shared" si="15"/>
        <v>0</v>
      </c>
    </row>
    <row r="98" spans="1:8" s="2" customFormat="1" ht="12.75" hidden="1" x14ac:dyDescent="0.2">
      <c r="A98" s="247"/>
      <c r="B98" s="250"/>
      <c r="C98" s="274">
        <f t="shared" si="13"/>
        <v>0</v>
      </c>
      <c r="D98" s="276"/>
      <c r="E98" s="293"/>
      <c r="F98" s="59">
        <f t="shared" si="14"/>
        <v>0</v>
      </c>
      <c r="G98" s="73"/>
      <c r="H98" s="56">
        <f t="shared" si="15"/>
        <v>0</v>
      </c>
    </row>
    <row r="99" spans="1:8" s="2" customFormat="1" ht="12.75" hidden="1" x14ac:dyDescent="0.2">
      <c r="A99" s="247"/>
      <c r="B99" s="250"/>
      <c r="C99" s="274">
        <f t="shared" si="13"/>
        <v>0</v>
      </c>
      <c r="D99" s="276"/>
      <c r="E99" s="293"/>
      <c r="F99" s="59">
        <f t="shared" si="14"/>
        <v>0</v>
      </c>
      <c r="G99" s="73"/>
      <c r="H99" s="56">
        <f t="shared" si="15"/>
        <v>0</v>
      </c>
    </row>
    <row r="100" spans="1:8" s="2" customFormat="1" ht="12.75" hidden="1" x14ac:dyDescent="0.2">
      <c r="A100" s="247"/>
      <c r="B100" s="250"/>
      <c r="C100" s="274" t="str">
        <f t="shared" ref="C100:C109" si="16">C26</f>
        <v xml:space="preserve">Vecākais speciālists Izglītības koordinācijas nodaļā </v>
      </c>
      <c r="D100" s="276"/>
      <c r="E100" s="293"/>
      <c r="F100" s="59">
        <f t="shared" ref="F100:G109" si="17">F26</f>
        <v>1287</v>
      </c>
      <c r="G100" s="59"/>
      <c r="H100" s="56">
        <f t="shared" si="15"/>
        <v>0</v>
      </c>
    </row>
    <row r="101" spans="1:8" s="2" customFormat="1" ht="12.75" hidden="1" x14ac:dyDescent="0.2">
      <c r="A101" s="247"/>
      <c r="B101" s="250"/>
      <c r="C101" s="274">
        <f t="shared" si="16"/>
        <v>0</v>
      </c>
      <c r="D101" s="276"/>
      <c r="E101" s="293"/>
      <c r="F101" s="59">
        <f t="shared" si="17"/>
        <v>0</v>
      </c>
      <c r="G101" s="59">
        <f t="shared" si="17"/>
        <v>0</v>
      </c>
      <c r="H101" s="56">
        <f t="shared" si="15"/>
        <v>0</v>
      </c>
    </row>
    <row r="102" spans="1:8" s="2" customFormat="1" ht="12.75" hidden="1" x14ac:dyDescent="0.2">
      <c r="A102" s="247"/>
      <c r="B102" s="250"/>
      <c r="C102" s="274">
        <f t="shared" si="16"/>
        <v>0</v>
      </c>
      <c r="D102" s="276"/>
      <c r="E102" s="293"/>
      <c r="F102" s="59">
        <f t="shared" si="17"/>
        <v>0</v>
      </c>
      <c r="G102" s="59">
        <f t="shared" si="17"/>
        <v>0</v>
      </c>
      <c r="H102" s="56">
        <f t="shared" si="15"/>
        <v>0</v>
      </c>
    </row>
    <row r="103" spans="1:8" s="2" customFormat="1" ht="12.75" hidden="1" x14ac:dyDescent="0.2">
      <c r="A103" s="247"/>
      <c r="B103" s="250"/>
      <c r="C103" s="274">
        <f t="shared" si="16"/>
        <v>0</v>
      </c>
      <c r="D103" s="276"/>
      <c r="E103" s="293"/>
      <c r="F103" s="59">
        <f t="shared" si="17"/>
        <v>0</v>
      </c>
      <c r="G103" s="59">
        <f t="shared" si="17"/>
        <v>0</v>
      </c>
      <c r="H103" s="56">
        <f t="shared" si="15"/>
        <v>0</v>
      </c>
    </row>
    <row r="104" spans="1:8" s="2" customFormat="1" ht="12.75" hidden="1" x14ac:dyDescent="0.2">
      <c r="A104" s="247"/>
      <c r="B104" s="250"/>
      <c r="C104" s="274">
        <f t="shared" si="16"/>
        <v>0</v>
      </c>
      <c r="D104" s="276"/>
      <c r="E104" s="293"/>
      <c r="F104" s="59">
        <f t="shared" si="17"/>
        <v>0</v>
      </c>
      <c r="G104" s="59">
        <f t="shared" si="17"/>
        <v>0</v>
      </c>
      <c r="H104" s="56">
        <f t="shared" si="15"/>
        <v>0</v>
      </c>
    </row>
    <row r="105" spans="1:8" s="2" customFormat="1" ht="12.75" hidden="1" x14ac:dyDescent="0.2">
      <c r="A105" s="247"/>
      <c r="B105" s="250"/>
      <c r="C105" s="274">
        <f t="shared" si="16"/>
        <v>0</v>
      </c>
      <c r="D105" s="276"/>
      <c r="E105" s="293"/>
      <c r="F105" s="59">
        <f t="shared" si="17"/>
        <v>0</v>
      </c>
      <c r="G105" s="59">
        <f t="shared" si="17"/>
        <v>0</v>
      </c>
      <c r="H105" s="56">
        <f t="shared" si="15"/>
        <v>0</v>
      </c>
    </row>
    <row r="106" spans="1:8" s="2" customFormat="1" ht="12.75" hidden="1" x14ac:dyDescent="0.2">
      <c r="A106" s="247"/>
      <c r="B106" s="250"/>
      <c r="C106" s="274">
        <f t="shared" si="16"/>
        <v>0</v>
      </c>
      <c r="D106" s="276"/>
      <c r="E106" s="293"/>
      <c r="F106" s="59">
        <f t="shared" si="17"/>
        <v>0</v>
      </c>
      <c r="G106" s="59">
        <f t="shared" si="17"/>
        <v>0</v>
      </c>
      <c r="H106" s="56">
        <f t="shared" si="15"/>
        <v>0</v>
      </c>
    </row>
    <row r="107" spans="1:8" s="2" customFormat="1" ht="12.75" hidden="1" x14ac:dyDescent="0.2">
      <c r="A107" s="247"/>
      <c r="B107" s="250"/>
      <c r="C107" s="274">
        <f t="shared" si="16"/>
        <v>0</v>
      </c>
      <c r="D107" s="276"/>
      <c r="E107" s="293"/>
      <c r="F107" s="59">
        <f t="shared" si="17"/>
        <v>0</v>
      </c>
      <c r="G107" s="59">
        <f t="shared" si="17"/>
        <v>0</v>
      </c>
      <c r="H107" s="56">
        <f t="shared" si="15"/>
        <v>0</v>
      </c>
    </row>
    <row r="108" spans="1:8" s="2" customFormat="1" ht="12.75" hidden="1" x14ac:dyDescent="0.2">
      <c r="A108" s="247"/>
      <c r="B108" s="250"/>
      <c r="C108" s="274">
        <f t="shared" si="16"/>
        <v>0</v>
      </c>
      <c r="D108" s="276"/>
      <c r="E108" s="293"/>
      <c r="F108" s="59">
        <f t="shared" si="17"/>
        <v>0</v>
      </c>
      <c r="G108" s="59">
        <f t="shared" si="17"/>
        <v>0</v>
      </c>
      <c r="H108" s="56">
        <f t="shared" si="15"/>
        <v>0</v>
      </c>
    </row>
    <row r="109" spans="1:8" s="2" customFormat="1" ht="12.75" hidden="1" x14ac:dyDescent="0.2">
      <c r="A109" s="248"/>
      <c r="B109" s="251"/>
      <c r="C109" s="274">
        <f t="shared" si="16"/>
        <v>0</v>
      </c>
      <c r="D109" s="276"/>
      <c r="E109" s="302"/>
      <c r="F109" s="59">
        <f t="shared" si="17"/>
        <v>0</v>
      </c>
      <c r="G109" s="59">
        <f t="shared" si="17"/>
        <v>0</v>
      </c>
      <c r="H109" s="56">
        <f t="shared" si="15"/>
        <v>0</v>
      </c>
    </row>
    <row r="110" spans="1:8" s="5" customFormat="1" ht="12.75" x14ac:dyDescent="0.2">
      <c r="A110" s="49" t="s">
        <v>65</v>
      </c>
      <c r="B110" s="277" t="s">
        <v>66</v>
      </c>
      <c r="C110" s="277"/>
      <c r="D110" s="277"/>
      <c r="E110" s="277"/>
      <c r="F110" s="277"/>
      <c r="G110" s="277"/>
      <c r="H110" s="43">
        <f>SUM(H111,H112,H133)</f>
        <v>24.8</v>
      </c>
    </row>
    <row r="111" spans="1:8" s="2" customFormat="1" ht="12.75" x14ac:dyDescent="0.2">
      <c r="A111" s="181" t="s">
        <v>67</v>
      </c>
      <c r="B111" s="304" t="s">
        <v>356</v>
      </c>
      <c r="C111" s="304"/>
      <c r="D111" s="304"/>
      <c r="E111" s="304"/>
      <c r="F111" s="304"/>
      <c r="G111" s="304"/>
      <c r="H111" s="44">
        <f>ROUNDUP((H13+H112)*0.2359,2)</f>
        <v>21.44</v>
      </c>
    </row>
    <row r="112" spans="1:8" s="2" customFormat="1" ht="25.5" x14ac:dyDescent="0.2">
      <c r="A112" s="303" t="s">
        <v>70</v>
      </c>
      <c r="B112" s="304" t="s">
        <v>71</v>
      </c>
      <c r="C112" s="287" t="s">
        <v>349</v>
      </c>
      <c r="D112" s="288"/>
      <c r="E112" s="47" t="s">
        <v>161</v>
      </c>
      <c r="F112" s="190" t="s">
        <v>39</v>
      </c>
      <c r="G112" s="47" t="s">
        <v>157</v>
      </c>
      <c r="H112" s="111">
        <f>SUM(H113:H132)</f>
        <v>3.3600000000000003</v>
      </c>
    </row>
    <row r="113" spans="1:8" s="2" customFormat="1" ht="12.75" x14ac:dyDescent="0.2">
      <c r="A113" s="303"/>
      <c r="B113" s="304"/>
      <c r="C113" s="274" t="str">
        <f t="shared" ref="C113:C122" si="18">C15</f>
        <v>VP priekšnieka vietnieks</v>
      </c>
      <c r="D113" s="276"/>
      <c r="E113" s="292">
        <v>4</v>
      </c>
      <c r="F113" s="59">
        <f t="shared" ref="F113:G122" si="19">F15</f>
        <v>3125</v>
      </c>
      <c r="G113" s="59">
        <f t="shared" si="19"/>
        <v>1</v>
      </c>
      <c r="H113" s="56">
        <f>ROUNDUP((F113*$E$113%)/168*G113,2)</f>
        <v>0.75</v>
      </c>
    </row>
    <row r="114" spans="1:8" s="2" customFormat="1" ht="12.75" x14ac:dyDescent="0.2">
      <c r="A114" s="303"/>
      <c r="B114" s="304"/>
      <c r="C114" s="274" t="str">
        <f t="shared" si="18"/>
        <v>VP koledžas direktora vietnieks</v>
      </c>
      <c r="D114" s="276"/>
      <c r="E114" s="293"/>
      <c r="F114" s="59">
        <f t="shared" si="19"/>
        <v>2253</v>
      </c>
      <c r="G114" s="59">
        <f t="shared" si="19"/>
        <v>1</v>
      </c>
      <c r="H114" s="56">
        <f t="shared" ref="H114:H132" si="20">ROUNDUP((F114*$E$113%)/168*G114,2)</f>
        <v>0.54</v>
      </c>
    </row>
    <row r="115" spans="1:8" s="2" customFormat="1" ht="12.75" x14ac:dyDescent="0.2">
      <c r="A115" s="303"/>
      <c r="B115" s="304"/>
      <c r="C115" s="274" t="str">
        <f t="shared" si="18"/>
        <v>VP Galvenās kriminālpolicijas pārvaldes priekšnieka vietnieks</v>
      </c>
      <c r="D115" s="276"/>
      <c r="E115" s="293"/>
      <c r="F115" s="59">
        <f t="shared" si="19"/>
        <v>2651</v>
      </c>
      <c r="G115" s="59">
        <f t="shared" si="19"/>
        <v>1</v>
      </c>
      <c r="H115" s="56">
        <f t="shared" si="20"/>
        <v>0.64</v>
      </c>
    </row>
    <row r="116" spans="1:8" s="2" customFormat="1" ht="12.75" x14ac:dyDescent="0.2">
      <c r="A116" s="303"/>
      <c r="B116" s="304"/>
      <c r="C116" s="274" t="str">
        <f t="shared" si="18"/>
        <v>VP Galvenās kārtības policijas pārvaldes priekšnieka vietnieks</v>
      </c>
      <c r="D116" s="276"/>
      <c r="E116" s="293"/>
      <c r="F116" s="59">
        <f t="shared" si="19"/>
        <v>2651</v>
      </c>
      <c r="G116" s="59">
        <f t="shared" si="19"/>
        <v>1</v>
      </c>
      <c r="H116" s="56">
        <f t="shared" si="20"/>
        <v>0.64</v>
      </c>
    </row>
    <row r="117" spans="1:8" s="2" customFormat="1" ht="12.75" x14ac:dyDescent="0.2">
      <c r="A117" s="303"/>
      <c r="B117" s="304"/>
      <c r="C117" s="274" t="str">
        <f t="shared" si="18"/>
        <v>VP koledžas katedras vadītājs</v>
      </c>
      <c r="D117" s="276"/>
      <c r="E117" s="293"/>
      <c r="F117" s="59">
        <f t="shared" si="19"/>
        <v>2010</v>
      </c>
      <c r="G117" s="59">
        <f t="shared" si="19"/>
        <v>1</v>
      </c>
      <c r="H117" s="56">
        <f t="shared" si="20"/>
        <v>0.48</v>
      </c>
    </row>
    <row r="118" spans="1:8" s="2" customFormat="1" ht="12.75" hidden="1" x14ac:dyDescent="0.2">
      <c r="A118" s="303"/>
      <c r="B118" s="304"/>
      <c r="C118" s="274"/>
      <c r="D118" s="276"/>
      <c r="E118" s="293"/>
      <c r="F118" s="59">
        <f t="shared" si="19"/>
        <v>0</v>
      </c>
      <c r="G118" s="73">
        <f t="shared" si="19"/>
        <v>0</v>
      </c>
      <c r="H118" s="56">
        <f t="shared" si="20"/>
        <v>0</v>
      </c>
    </row>
    <row r="119" spans="1:8" s="2" customFormat="1" ht="12.75" hidden="1" x14ac:dyDescent="0.2">
      <c r="A119" s="303"/>
      <c r="B119" s="304"/>
      <c r="C119" s="274">
        <f t="shared" si="18"/>
        <v>0</v>
      </c>
      <c r="D119" s="276"/>
      <c r="E119" s="293"/>
      <c r="F119" s="59">
        <f t="shared" si="19"/>
        <v>0</v>
      </c>
      <c r="G119" s="73">
        <f t="shared" si="19"/>
        <v>0</v>
      </c>
      <c r="H119" s="56">
        <f t="shared" si="20"/>
        <v>0</v>
      </c>
    </row>
    <row r="120" spans="1:8" s="2" customFormat="1" ht="12.75" hidden="1" x14ac:dyDescent="0.2">
      <c r="A120" s="303"/>
      <c r="B120" s="304"/>
      <c r="C120" s="274">
        <f t="shared" si="18"/>
        <v>0</v>
      </c>
      <c r="D120" s="276"/>
      <c r="E120" s="293"/>
      <c r="F120" s="59">
        <f t="shared" si="19"/>
        <v>0</v>
      </c>
      <c r="G120" s="73">
        <f t="shared" si="19"/>
        <v>0</v>
      </c>
      <c r="H120" s="56">
        <f t="shared" si="20"/>
        <v>0</v>
      </c>
    </row>
    <row r="121" spans="1:8" s="2" customFormat="1" ht="12.75" hidden="1" x14ac:dyDescent="0.2">
      <c r="A121" s="303"/>
      <c r="B121" s="304"/>
      <c r="C121" s="274">
        <f t="shared" si="18"/>
        <v>0</v>
      </c>
      <c r="D121" s="276"/>
      <c r="E121" s="293"/>
      <c r="F121" s="59">
        <f t="shared" si="19"/>
        <v>0</v>
      </c>
      <c r="G121" s="73">
        <f t="shared" si="19"/>
        <v>0</v>
      </c>
      <c r="H121" s="56">
        <f t="shared" si="20"/>
        <v>0</v>
      </c>
    </row>
    <row r="122" spans="1:8" s="2" customFormat="1" ht="12.75" hidden="1" x14ac:dyDescent="0.2">
      <c r="A122" s="303"/>
      <c r="B122" s="304"/>
      <c r="C122" s="274">
        <f t="shared" si="18"/>
        <v>0</v>
      </c>
      <c r="D122" s="276"/>
      <c r="E122" s="293"/>
      <c r="F122" s="59">
        <f t="shared" si="19"/>
        <v>0</v>
      </c>
      <c r="G122" s="73">
        <f t="shared" si="19"/>
        <v>0</v>
      </c>
      <c r="H122" s="56">
        <f t="shared" si="20"/>
        <v>0</v>
      </c>
    </row>
    <row r="123" spans="1:8" s="2" customFormat="1" ht="12.75" x14ac:dyDescent="0.2">
      <c r="A123" s="303"/>
      <c r="B123" s="304"/>
      <c r="C123" s="274" t="str">
        <f t="shared" ref="C123:C132" si="21">C26</f>
        <v xml:space="preserve">Vecākais speciālists Izglītības koordinācijas nodaļā </v>
      </c>
      <c r="D123" s="276"/>
      <c r="E123" s="293"/>
      <c r="F123" s="59">
        <f t="shared" ref="F123:G132" si="22">F26</f>
        <v>1287</v>
      </c>
      <c r="G123" s="59">
        <f t="shared" si="22"/>
        <v>1</v>
      </c>
      <c r="H123" s="56">
        <f t="shared" si="20"/>
        <v>0.31</v>
      </c>
    </row>
    <row r="124" spans="1:8" s="2" customFormat="1" ht="12.75" hidden="1" x14ac:dyDescent="0.2">
      <c r="A124" s="303"/>
      <c r="B124" s="304"/>
      <c r="C124" s="274">
        <f t="shared" si="21"/>
        <v>0</v>
      </c>
      <c r="D124" s="276"/>
      <c r="E124" s="293"/>
      <c r="F124" s="59">
        <f t="shared" si="22"/>
        <v>0</v>
      </c>
      <c r="G124" s="59">
        <f t="shared" si="22"/>
        <v>0</v>
      </c>
      <c r="H124" s="56">
        <f t="shared" si="20"/>
        <v>0</v>
      </c>
    </row>
    <row r="125" spans="1:8" s="2" customFormat="1" ht="12.75" hidden="1" x14ac:dyDescent="0.2">
      <c r="A125" s="303"/>
      <c r="B125" s="304"/>
      <c r="C125" s="274">
        <f t="shared" si="21"/>
        <v>0</v>
      </c>
      <c r="D125" s="276"/>
      <c r="E125" s="293"/>
      <c r="F125" s="59">
        <f t="shared" si="22"/>
        <v>0</v>
      </c>
      <c r="G125" s="59">
        <f t="shared" si="22"/>
        <v>0</v>
      </c>
      <c r="H125" s="56">
        <f t="shared" si="20"/>
        <v>0</v>
      </c>
    </row>
    <row r="126" spans="1:8" s="2" customFormat="1" ht="12.75" hidden="1" x14ac:dyDescent="0.2">
      <c r="A126" s="303"/>
      <c r="B126" s="304"/>
      <c r="C126" s="274">
        <f t="shared" si="21"/>
        <v>0</v>
      </c>
      <c r="D126" s="276"/>
      <c r="E126" s="293"/>
      <c r="F126" s="59">
        <f t="shared" si="22"/>
        <v>0</v>
      </c>
      <c r="G126" s="59">
        <f t="shared" si="22"/>
        <v>0</v>
      </c>
      <c r="H126" s="56">
        <f t="shared" si="20"/>
        <v>0</v>
      </c>
    </row>
    <row r="127" spans="1:8" s="2" customFormat="1" ht="12.75" hidden="1" x14ac:dyDescent="0.2">
      <c r="A127" s="303"/>
      <c r="B127" s="304"/>
      <c r="C127" s="274">
        <f t="shared" si="21"/>
        <v>0</v>
      </c>
      <c r="D127" s="276"/>
      <c r="E127" s="293"/>
      <c r="F127" s="59">
        <f t="shared" si="22"/>
        <v>0</v>
      </c>
      <c r="G127" s="59">
        <f t="shared" si="22"/>
        <v>0</v>
      </c>
      <c r="H127" s="56">
        <f t="shared" si="20"/>
        <v>0</v>
      </c>
    </row>
    <row r="128" spans="1:8" s="2" customFormat="1" ht="12.75" hidden="1" x14ac:dyDescent="0.2">
      <c r="A128" s="303"/>
      <c r="B128" s="304"/>
      <c r="C128" s="274">
        <f t="shared" si="21"/>
        <v>0</v>
      </c>
      <c r="D128" s="276"/>
      <c r="E128" s="293"/>
      <c r="F128" s="59">
        <f t="shared" si="22"/>
        <v>0</v>
      </c>
      <c r="G128" s="59">
        <f t="shared" si="22"/>
        <v>0</v>
      </c>
      <c r="H128" s="56">
        <f t="shared" si="20"/>
        <v>0</v>
      </c>
    </row>
    <row r="129" spans="1:8" s="2" customFormat="1" ht="12.75" hidden="1" x14ac:dyDescent="0.2">
      <c r="A129" s="303"/>
      <c r="B129" s="304"/>
      <c r="C129" s="274">
        <f t="shared" si="21"/>
        <v>0</v>
      </c>
      <c r="D129" s="276"/>
      <c r="E129" s="293"/>
      <c r="F129" s="59">
        <f t="shared" si="22"/>
        <v>0</v>
      </c>
      <c r="G129" s="59">
        <f t="shared" si="22"/>
        <v>0</v>
      </c>
      <c r="H129" s="56">
        <f t="shared" si="20"/>
        <v>0</v>
      </c>
    </row>
    <row r="130" spans="1:8" s="2" customFormat="1" ht="12.75" hidden="1" x14ac:dyDescent="0.2">
      <c r="A130" s="303"/>
      <c r="B130" s="304"/>
      <c r="C130" s="274">
        <f t="shared" si="21"/>
        <v>0</v>
      </c>
      <c r="D130" s="276"/>
      <c r="E130" s="293"/>
      <c r="F130" s="59">
        <f t="shared" si="22"/>
        <v>0</v>
      </c>
      <c r="G130" s="59">
        <f t="shared" si="22"/>
        <v>0</v>
      </c>
      <c r="H130" s="56">
        <f t="shared" si="20"/>
        <v>0</v>
      </c>
    </row>
    <row r="131" spans="1:8" s="2" customFormat="1" ht="12.75" hidden="1" x14ac:dyDescent="0.2">
      <c r="A131" s="303"/>
      <c r="B131" s="304"/>
      <c r="C131" s="274">
        <f t="shared" si="21"/>
        <v>0</v>
      </c>
      <c r="D131" s="276"/>
      <c r="E131" s="293"/>
      <c r="F131" s="59">
        <f t="shared" si="22"/>
        <v>0</v>
      </c>
      <c r="G131" s="59">
        <f t="shared" si="22"/>
        <v>0</v>
      </c>
      <c r="H131" s="56">
        <f t="shared" si="20"/>
        <v>0</v>
      </c>
    </row>
    <row r="132" spans="1:8" s="2" customFormat="1" ht="12.75" hidden="1" x14ac:dyDescent="0.2">
      <c r="A132" s="303"/>
      <c r="B132" s="304"/>
      <c r="C132" s="274">
        <f t="shared" si="21"/>
        <v>0</v>
      </c>
      <c r="D132" s="276"/>
      <c r="E132" s="302"/>
      <c r="F132" s="59">
        <f t="shared" si="22"/>
        <v>0</v>
      </c>
      <c r="G132" s="59">
        <f t="shared" si="22"/>
        <v>0</v>
      </c>
      <c r="H132" s="56">
        <f t="shared" si="20"/>
        <v>0</v>
      </c>
    </row>
    <row r="133" spans="1:8" s="2" customFormat="1" ht="25.5" hidden="1" x14ac:dyDescent="0.2">
      <c r="A133" s="303" t="s">
        <v>82</v>
      </c>
      <c r="B133" s="304" t="s">
        <v>83</v>
      </c>
      <c r="C133" s="287" t="s">
        <v>349</v>
      </c>
      <c r="D133" s="288"/>
      <c r="E133" s="47" t="s">
        <v>161</v>
      </c>
      <c r="F133" s="190" t="s">
        <v>39</v>
      </c>
      <c r="G133" s="47" t="s">
        <v>157</v>
      </c>
      <c r="H133" s="111">
        <f>SUM(H134:H153)</f>
        <v>0</v>
      </c>
    </row>
    <row r="134" spans="1:8" s="2" customFormat="1" ht="12.75" hidden="1" x14ac:dyDescent="0.2">
      <c r="A134" s="303"/>
      <c r="B134" s="304"/>
      <c r="C134" s="274" t="str">
        <f t="shared" ref="C134:C143" si="23">C15</f>
        <v>VP priekšnieka vietnieks</v>
      </c>
      <c r="D134" s="276"/>
      <c r="E134" s="292">
        <v>1</v>
      </c>
      <c r="F134" s="59">
        <f t="shared" ref="F134:F143" si="24">F15</f>
        <v>3125</v>
      </c>
      <c r="G134" s="59"/>
      <c r="H134" s="56">
        <f>ROUNDUP((F134*$E$134%)/168*G134,2)</f>
        <v>0</v>
      </c>
    </row>
    <row r="135" spans="1:8" s="2" customFormat="1" ht="12.75" hidden="1" x14ac:dyDescent="0.2">
      <c r="A135" s="303"/>
      <c r="B135" s="304"/>
      <c r="C135" s="274" t="str">
        <f t="shared" si="23"/>
        <v>VP koledžas direktora vietnieks</v>
      </c>
      <c r="D135" s="276"/>
      <c r="E135" s="293"/>
      <c r="F135" s="59">
        <f t="shared" si="24"/>
        <v>2253</v>
      </c>
      <c r="G135" s="59"/>
      <c r="H135" s="56">
        <f t="shared" ref="H135:H153" si="25">ROUNDUP((F135*$E$134%)/168*G135,2)</f>
        <v>0</v>
      </c>
    </row>
    <row r="136" spans="1:8" s="2" customFormat="1" ht="12.75" hidden="1" x14ac:dyDescent="0.2">
      <c r="A136" s="303"/>
      <c r="B136" s="304"/>
      <c r="C136" s="274" t="str">
        <f t="shared" si="23"/>
        <v>VP Galvenās kriminālpolicijas pārvaldes priekšnieka vietnieks</v>
      </c>
      <c r="D136" s="276"/>
      <c r="E136" s="293"/>
      <c r="F136" s="59">
        <f t="shared" si="24"/>
        <v>2651</v>
      </c>
      <c r="G136" s="59"/>
      <c r="H136" s="56">
        <f t="shared" si="25"/>
        <v>0</v>
      </c>
    </row>
    <row r="137" spans="1:8" s="2" customFormat="1" ht="12.75" hidden="1" x14ac:dyDescent="0.2">
      <c r="A137" s="303"/>
      <c r="B137" s="304"/>
      <c r="C137" s="274" t="str">
        <f t="shared" si="23"/>
        <v>VP Galvenās kārtības policijas pārvaldes priekšnieka vietnieks</v>
      </c>
      <c r="D137" s="276"/>
      <c r="E137" s="293"/>
      <c r="F137" s="59">
        <f t="shared" si="24"/>
        <v>2651</v>
      </c>
      <c r="G137" s="59"/>
      <c r="H137" s="56">
        <f t="shared" si="25"/>
        <v>0</v>
      </c>
    </row>
    <row r="138" spans="1:8" s="2" customFormat="1" ht="12.75" hidden="1" x14ac:dyDescent="0.2">
      <c r="A138" s="303"/>
      <c r="B138" s="304"/>
      <c r="C138" s="274" t="str">
        <f t="shared" si="23"/>
        <v>VP koledžas katedras vadītājs</v>
      </c>
      <c r="D138" s="276"/>
      <c r="E138" s="293"/>
      <c r="F138" s="59">
        <f t="shared" si="24"/>
        <v>2010</v>
      </c>
      <c r="G138" s="59"/>
      <c r="H138" s="56">
        <f t="shared" si="25"/>
        <v>0</v>
      </c>
    </row>
    <row r="139" spans="1:8" s="2" customFormat="1" ht="12.75" hidden="1" x14ac:dyDescent="0.2">
      <c r="A139" s="303"/>
      <c r="B139" s="304"/>
      <c r="C139" s="274"/>
      <c r="D139" s="276"/>
      <c r="E139" s="293"/>
      <c r="F139" s="59">
        <f t="shared" si="24"/>
        <v>0</v>
      </c>
      <c r="G139" s="73"/>
      <c r="H139" s="56">
        <f t="shared" si="25"/>
        <v>0</v>
      </c>
    </row>
    <row r="140" spans="1:8" s="2" customFormat="1" ht="12.75" hidden="1" x14ac:dyDescent="0.2">
      <c r="A140" s="303"/>
      <c r="B140" s="304"/>
      <c r="C140" s="274">
        <f t="shared" si="23"/>
        <v>0</v>
      </c>
      <c r="D140" s="276"/>
      <c r="E140" s="293"/>
      <c r="F140" s="59">
        <f t="shared" si="24"/>
        <v>0</v>
      </c>
      <c r="G140" s="73"/>
      <c r="H140" s="56">
        <f t="shared" si="25"/>
        <v>0</v>
      </c>
    </row>
    <row r="141" spans="1:8" s="2" customFormat="1" ht="12.75" hidden="1" x14ac:dyDescent="0.2">
      <c r="A141" s="303"/>
      <c r="B141" s="304"/>
      <c r="C141" s="274">
        <f t="shared" si="23"/>
        <v>0</v>
      </c>
      <c r="D141" s="276"/>
      <c r="E141" s="293"/>
      <c r="F141" s="59">
        <f t="shared" si="24"/>
        <v>0</v>
      </c>
      <c r="G141" s="73"/>
      <c r="H141" s="56">
        <f t="shared" si="25"/>
        <v>0</v>
      </c>
    </row>
    <row r="142" spans="1:8" s="2" customFormat="1" ht="12.75" hidden="1" x14ac:dyDescent="0.2">
      <c r="A142" s="303"/>
      <c r="B142" s="304"/>
      <c r="C142" s="274">
        <f t="shared" si="23"/>
        <v>0</v>
      </c>
      <c r="D142" s="276"/>
      <c r="E142" s="293"/>
      <c r="F142" s="59">
        <f t="shared" si="24"/>
        <v>0</v>
      </c>
      <c r="G142" s="73"/>
      <c r="H142" s="56">
        <f t="shared" si="25"/>
        <v>0</v>
      </c>
    </row>
    <row r="143" spans="1:8" s="2" customFormat="1" ht="12.75" hidden="1" x14ac:dyDescent="0.2">
      <c r="A143" s="303"/>
      <c r="B143" s="304"/>
      <c r="C143" s="274">
        <f t="shared" si="23"/>
        <v>0</v>
      </c>
      <c r="D143" s="276"/>
      <c r="E143" s="293"/>
      <c r="F143" s="59">
        <f t="shared" si="24"/>
        <v>0</v>
      </c>
      <c r="G143" s="73"/>
      <c r="H143" s="56">
        <f t="shared" si="25"/>
        <v>0</v>
      </c>
    </row>
    <row r="144" spans="1:8" s="2" customFormat="1" ht="12.75" hidden="1" x14ac:dyDescent="0.2">
      <c r="A144" s="303"/>
      <c r="B144" s="304"/>
      <c r="C144" s="274" t="str">
        <f t="shared" ref="C144:C153" si="26">C26</f>
        <v xml:space="preserve">Vecākais speciālists Izglītības koordinācijas nodaļā </v>
      </c>
      <c r="D144" s="276"/>
      <c r="E144" s="293"/>
      <c r="F144" s="59">
        <f t="shared" ref="F144:G153" si="27">F26</f>
        <v>1287</v>
      </c>
      <c r="G144" s="59"/>
      <c r="H144" s="56">
        <f t="shared" si="25"/>
        <v>0</v>
      </c>
    </row>
    <row r="145" spans="1:8" s="2" customFormat="1" ht="12.75" hidden="1" x14ac:dyDescent="0.2">
      <c r="A145" s="303"/>
      <c r="B145" s="304"/>
      <c r="C145" s="274">
        <f t="shared" si="26"/>
        <v>0</v>
      </c>
      <c r="D145" s="276"/>
      <c r="E145" s="293"/>
      <c r="F145" s="59">
        <f t="shared" si="27"/>
        <v>0</v>
      </c>
      <c r="G145" s="59">
        <f t="shared" si="27"/>
        <v>0</v>
      </c>
      <c r="H145" s="56">
        <f t="shared" si="25"/>
        <v>0</v>
      </c>
    </row>
    <row r="146" spans="1:8" s="2" customFormat="1" ht="12.75" hidden="1" x14ac:dyDescent="0.2">
      <c r="A146" s="303"/>
      <c r="B146" s="304"/>
      <c r="C146" s="274">
        <f t="shared" si="26"/>
        <v>0</v>
      </c>
      <c r="D146" s="276"/>
      <c r="E146" s="293"/>
      <c r="F146" s="59">
        <f t="shared" si="27"/>
        <v>0</v>
      </c>
      <c r="G146" s="59">
        <f t="shared" si="27"/>
        <v>0</v>
      </c>
      <c r="H146" s="56">
        <f t="shared" si="25"/>
        <v>0</v>
      </c>
    </row>
    <row r="147" spans="1:8" s="2" customFormat="1" ht="12.75" hidden="1" x14ac:dyDescent="0.2">
      <c r="A147" s="303"/>
      <c r="B147" s="304"/>
      <c r="C147" s="274">
        <f t="shared" si="26"/>
        <v>0</v>
      </c>
      <c r="D147" s="276"/>
      <c r="E147" s="293"/>
      <c r="F147" s="59">
        <f t="shared" si="27"/>
        <v>0</v>
      </c>
      <c r="G147" s="59">
        <f t="shared" si="27"/>
        <v>0</v>
      </c>
      <c r="H147" s="56">
        <f t="shared" si="25"/>
        <v>0</v>
      </c>
    </row>
    <row r="148" spans="1:8" s="2" customFormat="1" ht="12.75" hidden="1" x14ac:dyDescent="0.2">
      <c r="A148" s="303"/>
      <c r="B148" s="304"/>
      <c r="C148" s="274">
        <f t="shared" si="26"/>
        <v>0</v>
      </c>
      <c r="D148" s="276"/>
      <c r="E148" s="293"/>
      <c r="F148" s="59">
        <f t="shared" si="27"/>
        <v>0</v>
      </c>
      <c r="G148" s="59">
        <f t="shared" si="27"/>
        <v>0</v>
      </c>
      <c r="H148" s="56">
        <f t="shared" si="25"/>
        <v>0</v>
      </c>
    </row>
    <row r="149" spans="1:8" s="2" customFormat="1" ht="12.75" hidden="1" x14ac:dyDescent="0.2">
      <c r="A149" s="303"/>
      <c r="B149" s="304"/>
      <c r="C149" s="274">
        <f t="shared" si="26"/>
        <v>0</v>
      </c>
      <c r="D149" s="276"/>
      <c r="E149" s="293"/>
      <c r="F149" s="59">
        <f t="shared" si="27"/>
        <v>0</v>
      </c>
      <c r="G149" s="59">
        <f t="shared" si="27"/>
        <v>0</v>
      </c>
      <c r="H149" s="56">
        <f t="shared" si="25"/>
        <v>0</v>
      </c>
    </row>
    <row r="150" spans="1:8" s="2" customFormat="1" ht="12.75" hidden="1" x14ac:dyDescent="0.2">
      <c r="A150" s="303"/>
      <c r="B150" s="304"/>
      <c r="C150" s="274">
        <f t="shared" si="26"/>
        <v>0</v>
      </c>
      <c r="D150" s="276"/>
      <c r="E150" s="293"/>
      <c r="F150" s="59">
        <f t="shared" si="27"/>
        <v>0</v>
      </c>
      <c r="G150" s="59">
        <f t="shared" si="27"/>
        <v>0</v>
      </c>
      <c r="H150" s="56">
        <f t="shared" si="25"/>
        <v>0</v>
      </c>
    </row>
    <row r="151" spans="1:8" s="2" customFormat="1" ht="12.75" hidden="1" x14ac:dyDescent="0.2">
      <c r="A151" s="303"/>
      <c r="B151" s="304"/>
      <c r="C151" s="274">
        <f t="shared" si="26"/>
        <v>0</v>
      </c>
      <c r="D151" s="276"/>
      <c r="E151" s="293"/>
      <c r="F151" s="59">
        <f t="shared" si="27"/>
        <v>0</v>
      </c>
      <c r="G151" s="59">
        <f t="shared" si="27"/>
        <v>0</v>
      </c>
      <c r="H151" s="56">
        <f t="shared" si="25"/>
        <v>0</v>
      </c>
    </row>
    <row r="152" spans="1:8" s="2" customFormat="1" ht="12.75" hidden="1" x14ac:dyDescent="0.2">
      <c r="A152" s="303"/>
      <c r="B152" s="304"/>
      <c r="C152" s="274">
        <f t="shared" si="26"/>
        <v>0</v>
      </c>
      <c r="D152" s="276"/>
      <c r="E152" s="293"/>
      <c r="F152" s="59">
        <f t="shared" si="27"/>
        <v>0</v>
      </c>
      <c r="G152" s="59">
        <f t="shared" si="27"/>
        <v>0</v>
      </c>
      <c r="H152" s="56">
        <f t="shared" si="25"/>
        <v>0</v>
      </c>
    </row>
    <row r="153" spans="1:8" s="2" customFormat="1" ht="12.75" hidden="1" x14ac:dyDescent="0.2">
      <c r="A153" s="303"/>
      <c r="B153" s="304"/>
      <c r="C153" s="274">
        <f t="shared" si="26"/>
        <v>0</v>
      </c>
      <c r="D153" s="276"/>
      <c r="E153" s="302"/>
      <c r="F153" s="59">
        <f t="shared" si="27"/>
        <v>0</v>
      </c>
      <c r="G153" s="59">
        <f t="shared" si="27"/>
        <v>0</v>
      </c>
      <c r="H153" s="56">
        <f t="shared" si="25"/>
        <v>0</v>
      </c>
    </row>
    <row r="154" spans="1:8" s="2" customFormat="1" ht="12.75" hidden="1" x14ac:dyDescent="0.2">
      <c r="A154" s="49" t="s">
        <v>84</v>
      </c>
      <c r="B154" s="277" t="s">
        <v>17</v>
      </c>
      <c r="C154" s="277"/>
      <c r="D154" s="277"/>
      <c r="E154" s="277"/>
      <c r="F154" s="277"/>
      <c r="G154" s="277"/>
      <c r="H154" s="43">
        <f>SUM(H155,H178,H201)</f>
        <v>0</v>
      </c>
    </row>
    <row r="155" spans="1:8" s="2" customFormat="1" ht="12.75" hidden="1" x14ac:dyDescent="0.2">
      <c r="A155" s="42">
        <v>2100</v>
      </c>
      <c r="B155" s="277" t="s">
        <v>204</v>
      </c>
      <c r="C155" s="277"/>
      <c r="D155" s="277"/>
      <c r="E155" s="277"/>
      <c r="F155" s="277"/>
      <c r="G155" s="277"/>
      <c r="H155" s="43">
        <f>SUM(H156,H167)</f>
        <v>0</v>
      </c>
    </row>
    <row r="156" spans="1:8" s="2" customFormat="1" ht="25.5" hidden="1" x14ac:dyDescent="0.2">
      <c r="A156" s="260"/>
      <c r="B156" s="263"/>
      <c r="C156" s="266"/>
      <c r="D156" s="267"/>
      <c r="E156" s="268"/>
      <c r="F156" s="51" t="s">
        <v>167</v>
      </c>
      <c r="G156" s="47" t="s">
        <v>157</v>
      </c>
      <c r="H156" s="111">
        <f>SUM(H157:H166)</f>
        <v>0</v>
      </c>
    </row>
    <row r="157" spans="1:8" s="2" customFormat="1" ht="12.75" hidden="1" x14ac:dyDescent="0.2">
      <c r="A157" s="261"/>
      <c r="B157" s="264"/>
      <c r="C157" s="255"/>
      <c r="D157" s="256"/>
      <c r="E157" s="257"/>
      <c r="F157" s="74"/>
      <c r="G157" s="74"/>
      <c r="H157" s="75"/>
    </row>
    <row r="158" spans="1:8" s="2" customFormat="1" ht="12.75" hidden="1" x14ac:dyDescent="0.2">
      <c r="A158" s="261"/>
      <c r="B158" s="264"/>
      <c r="C158" s="252"/>
      <c r="D158" s="253"/>
      <c r="E158" s="254"/>
      <c r="F158" s="76"/>
      <c r="G158" s="76"/>
      <c r="H158" s="77"/>
    </row>
    <row r="159" spans="1:8" s="2" customFormat="1" ht="12.75" hidden="1" x14ac:dyDescent="0.2">
      <c r="A159" s="261"/>
      <c r="B159" s="264"/>
      <c r="C159" s="252"/>
      <c r="D159" s="253"/>
      <c r="E159" s="254"/>
      <c r="F159" s="76"/>
      <c r="G159" s="76"/>
      <c r="H159" s="77"/>
    </row>
    <row r="160" spans="1:8" s="2" customFormat="1" ht="12.75" hidden="1" x14ac:dyDescent="0.2">
      <c r="A160" s="261"/>
      <c r="B160" s="264"/>
      <c r="C160" s="252"/>
      <c r="D160" s="253"/>
      <c r="E160" s="254"/>
      <c r="F160" s="76"/>
      <c r="G160" s="76"/>
      <c r="H160" s="77"/>
    </row>
    <row r="161" spans="1:8" s="2" customFormat="1" ht="12.75" hidden="1" x14ac:dyDescent="0.2">
      <c r="A161" s="261"/>
      <c r="B161" s="264"/>
      <c r="C161" s="252"/>
      <c r="D161" s="253"/>
      <c r="E161" s="254"/>
      <c r="F161" s="76"/>
      <c r="G161" s="76"/>
      <c r="H161" s="77"/>
    </row>
    <row r="162" spans="1:8" s="2" customFormat="1" ht="12.75" hidden="1" x14ac:dyDescent="0.2">
      <c r="A162" s="261"/>
      <c r="B162" s="264"/>
      <c r="C162" s="252"/>
      <c r="D162" s="253"/>
      <c r="E162" s="254"/>
      <c r="F162" s="76"/>
      <c r="G162" s="76"/>
      <c r="H162" s="77"/>
    </row>
    <row r="163" spans="1:8" s="2" customFormat="1" ht="12.75" hidden="1" x14ac:dyDescent="0.2">
      <c r="A163" s="261"/>
      <c r="B163" s="264"/>
      <c r="C163" s="252"/>
      <c r="D163" s="253"/>
      <c r="E163" s="254"/>
      <c r="F163" s="76"/>
      <c r="G163" s="76"/>
      <c r="H163" s="77"/>
    </row>
    <row r="164" spans="1:8" s="2" customFormat="1" ht="12.75" hidden="1" x14ac:dyDescent="0.2">
      <c r="A164" s="261"/>
      <c r="B164" s="264"/>
      <c r="C164" s="252"/>
      <c r="D164" s="253"/>
      <c r="E164" s="254"/>
      <c r="F164" s="76"/>
      <c r="G164" s="76"/>
      <c r="H164" s="77"/>
    </row>
    <row r="165" spans="1:8" s="2" customFormat="1" ht="12.75" hidden="1" x14ac:dyDescent="0.2">
      <c r="A165" s="261"/>
      <c r="B165" s="264"/>
      <c r="C165" s="252"/>
      <c r="D165" s="253"/>
      <c r="E165" s="254"/>
      <c r="F165" s="76"/>
      <c r="G165" s="76"/>
      <c r="H165" s="77"/>
    </row>
    <row r="166" spans="1:8" s="2" customFormat="1" ht="12.75" hidden="1" x14ac:dyDescent="0.2">
      <c r="A166" s="262"/>
      <c r="B166" s="265"/>
      <c r="C166" s="269"/>
      <c r="D166" s="270"/>
      <c r="E166" s="271"/>
      <c r="F166" s="78"/>
      <c r="G166" s="78"/>
      <c r="H166" s="79">
        <f>ROUNDUP(F166/168*G166,2)</f>
        <v>0</v>
      </c>
    </row>
    <row r="167" spans="1:8" s="2" customFormat="1" ht="25.5" hidden="1" x14ac:dyDescent="0.2">
      <c r="A167" s="260"/>
      <c r="B167" s="263"/>
      <c r="C167" s="266"/>
      <c r="D167" s="267"/>
      <c r="E167" s="268"/>
      <c r="F167" s="51" t="s">
        <v>167</v>
      </c>
      <c r="G167" s="47" t="s">
        <v>157</v>
      </c>
      <c r="H167" s="111">
        <f>SUM(H168:H177)</f>
        <v>0</v>
      </c>
    </row>
    <row r="168" spans="1:8" s="2" customFormat="1" ht="12.75" hidden="1" x14ac:dyDescent="0.2">
      <c r="A168" s="261"/>
      <c r="B168" s="264"/>
      <c r="C168" s="255"/>
      <c r="D168" s="256"/>
      <c r="E168" s="257"/>
      <c r="F168" s="74"/>
      <c r="G168" s="74"/>
      <c r="H168" s="75"/>
    </row>
    <row r="169" spans="1:8" s="2" customFormat="1" ht="12.75" hidden="1" x14ac:dyDescent="0.2">
      <c r="A169" s="261"/>
      <c r="B169" s="264"/>
      <c r="C169" s="252"/>
      <c r="D169" s="253"/>
      <c r="E169" s="254"/>
      <c r="F169" s="76"/>
      <c r="G169" s="76"/>
      <c r="H169" s="77"/>
    </row>
    <row r="170" spans="1:8" s="2" customFormat="1" ht="12.75" hidden="1" x14ac:dyDescent="0.2">
      <c r="A170" s="261"/>
      <c r="B170" s="264"/>
      <c r="C170" s="252"/>
      <c r="D170" s="253"/>
      <c r="E170" s="254"/>
      <c r="F170" s="76"/>
      <c r="G170" s="76"/>
      <c r="H170" s="77"/>
    </row>
    <row r="171" spans="1:8" s="2" customFormat="1" ht="12.75" hidden="1" x14ac:dyDescent="0.2">
      <c r="A171" s="261"/>
      <c r="B171" s="264"/>
      <c r="C171" s="252"/>
      <c r="D171" s="253"/>
      <c r="E171" s="254"/>
      <c r="F171" s="76"/>
      <c r="G171" s="76"/>
      <c r="H171" s="77"/>
    </row>
    <row r="172" spans="1:8" s="2" customFormat="1" ht="12.75" hidden="1" x14ac:dyDescent="0.2">
      <c r="A172" s="261"/>
      <c r="B172" s="264"/>
      <c r="C172" s="252"/>
      <c r="D172" s="253"/>
      <c r="E172" s="254"/>
      <c r="F172" s="76"/>
      <c r="G172" s="76"/>
      <c r="H172" s="77"/>
    </row>
    <row r="173" spans="1:8" s="2" customFormat="1" ht="12.75" hidden="1" x14ac:dyDescent="0.2">
      <c r="A173" s="261"/>
      <c r="B173" s="264"/>
      <c r="C173" s="252"/>
      <c r="D173" s="253"/>
      <c r="E173" s="254"/>
      <c r="F173" s="76"/>
      <c r="G173" s="76"/>
      <c r="H173" s="77"/>
    </row>
    <row r="174" spans="1:8" s="2" customFormat="1" ht="12.75" hidden="1" x14ac:dyDescent="0.2">
      <c r="A174" s="261"/>
      <c r="B174" s="264"/>
      <c r="C174" s="252"/>
      <c r="D174" s="253"/>
      <c r="E174" s="254"/>
      <c r="F174" s="76"/>
      <c r="G174" s="76"/>
      <c r="H174" s="77"/>
    </row>
    <row r="175" spans="1:8" s="2" customFormat="1" ht="12.75" hidden="1" x14ac:dyDescent="0.2">
      <c r="A175" s="261"/>
      <c r="B175" s="264"/>
      <c r="C175" s="252"/>
      <c r="D175" s="253"/>
      <c r="E175" s="254"/>
      <c r="F175" s="76"/>
      <c r="G175" s="76"/>
      <c r="H175" s="77"/>
    </row>
    <row r="176" spans="1:8" s="2" customFormat="1" ht="12.75" hidden="1" x14ac:dyDescent="0.2">
      <c r="A176" s="261"/>
      <c r="B176" s="264"/>
      <c r="C176" s="252"/>
      <c r="D176" s="253"/>
      <c r="E176" s="254"/>
      <c r="F176" s="76"/>
      <c r="G176" s="76"/>
      <c r="H176" s="77"/>
    </row>
    <row r="177" spans="1:8" s="2" customFormat="1" ht="12.75" hidden="1" x14ac:dyDescent="0.2">
      <c r="A177" s="262"/>
      <c r="B177" s="265"/>
      <c r="C177" s="269"/>
      <c r="D177" s="270"/>
      <c r="E177" s="271"/>
      <c r="F177" s="78"/>
      <c r="G177" s="78"/>
      <c r="H177" s="79">
        <f>ROUNDUP(F177/168*G177,2)</f>
        <v>0</v>
      </c>
    </row>
    <row r="178" spans="1:8" s="2" customFormat="1" ht="12.75" hidden="1" x14ac:dyDescent="0.2">
      <c r="A178" s="48" t="s">
        <v>85</v>
      </c>
      <c r="B178" s="277" t="s">
        <v>86</v>
      </c>
      <c r="C178" s="277"/>
      <c r="D178" s="277"/>
      <c r="E178" s="277"/>
      <c r="F178" s="277"/>
      <c r="G178" s="277"/>
      <c r="H178" s="43">
        <f>SUM(H179)</f>
        <v>0</v>
      </c>
    </row>
    <row r="179" spans="1:8" s="2" customFormat="1" hidden="1" x14ac:dyDescent="0.2">
      <c r="A179" s="246"/>
      <c r="B179" s="249"/>
      <c r="C179" s="266"/>
      <c r="D179" s="267"/>
      <c r="E179" s="268"/>
      <c r="F179" s="47" t="s">
        <v>167</v>
      </c>
      <c r="G179" s="47" t="s">
        <v>166</v>
      </c>
      <c r="H179" s="111">
        <f>SUM(H180:H189)</f>
        <v>0</v>
      </c>
    </row>
    <row r="180" spans="1:8" s="2" customFormat="1" ht="12.75" hidden="1" x14ac:dyDescent="0.2">
      <c r="A180" s="247"/>
      <c r="B180" s="250"/>
      <c r="C180" s="255"/>
      <c r="D180" s="256"/>
      <c r="E180" s="257"/>
      <c r="F180" s="74"/>
      <c r="G180" s="74"/>
      <c r="H180" s="75">
        <f>ROUND(F180*G180,2)</f>
        <v>0</v>
      </c>
    </row>
    <row r="181" spans="1:8" s="2" customFormat="1" ht="12.75" hidden="1" x14ac:dyDescent="0.2">
      <c r="A181" s="247"/>
      <c r="B181" s="250"/>
      <c r="C181" s="252"/>
      <c r="D181" s="253"/>
      <c r="E181" s="254"/>
      <c r="F181" s="76"/>
      <c r="G181" s="76"/>
      <c r="H181" s="77">
        <f>ROUND(F181*G181,2)</f>
        <v>0</v>
      </c>
    </row>
    <row r="182" spans="1:8" s="2" customFormat="1" ht="12.75" hidden="1" x14ac:dyDescent="0.2">
      <c r="A182" s="247"/>
      <c r="B182" s="250"/>
      <c r="C182" s="252"/>
      <c r="D182" s="253"/>
      <c r="E182" s="254"/>
      <c r="F182" s="76"/>
      <c r="G182" s="76"/>
      <c r="H182" s="77">
        <f t="shared" ref="H182:H189" si="28">ROUND(F182*G182,2)</f>
        <v>0</v>
      </c>
    </row>
    <row r="183" spans="1:8" s="2" customFormat="1" ht="12.75" hidden="1" x14ac:dyDescent="0.2">
      <c r="A183" s="247"/>
      <c r="B183" s="250"/>
      <c r="C183" s="252"/>
      <c r="D183" s="253"/>
      <c r="E183" s="254"/>
      <c r="F183" s="76"/>
      <c r="G183" s="76"/>
      <c r="H183" s="77">
        <f t="shared" si="28"/>
        <v>0</v>
      </c>
    </row>
    <row r="184" spans="1:8" s="2" customFormat="1" ht="12.75" hidden="1" x14ac:dyDescent="0.2">
      <c r="A184" s="247"/>
      <c r="B184" s="250"/>
      <c r="C184" s="252"/>
      <c r="D184" s="253"/>
      <c r="E184" s="254"/>
      <c r="F184" s="76"/>
      <c r="G184" s="76"/>
      <c r="H184" s="77">
        <f t="shared" si="28"/>
        <v>0</v>
      </c>
    </row>
    <row r="185" spans="1:8" s="2" customFormat="1" ht="12.75" hidden="1" x14ac:dyDescent="0.2">
      <c r="A185" s="247"/>
      <c r="B185" s="250"/>
      <c r="C185" s="252"/>
      <c r="D185" s="253"/>
      <c r="E185" s="254"/>
      <c r="F185" s="76"/>
      <c r="G185" s="76"/>
      <c r="H185" s="77">
        <f t="shared" si="28"/>
        <v>0</v>
      </c>
    </row>
    <row r="186" spans="1:8" s="2" customFormat="1" ht="12.75" hidden="1" x14ac:dyDescent="0.2">
      <c r="A186" s="247"/>
      <c r="B186" s="250"/>
      <c r="C186" s="252"/>
      <c r="D186" s="253"/>
      <c r="E186" s="254"/>
      <c r="F186" s="76"/>
      <c r="G186" s="76"/>
      <c r="H186" s="77">
        <f t="shared" si="28"/>
        <v>0</v>
      </c>
    </row>
    <row r="187" spans="1:8" s="2" customFormat="1" ht="12.75" hidden="1" x14ac:dyDescent="0.2">
      <c r="A187" s="247"/>
      <c r="B187" s="250"/>
      <c r="C187" s="252"/>
      <c r="D187" s="253"/>
      <c r="E187" s="254"/>
      <c r="F187" s="76"/>
      <c r="G187" s="76"/>
      <c r="H187" s="77">
        <f t="shared" si="28"/>
        <v>0</v>
      </c>
    </row>
    <row r="188" spans="1:8" s="2" customFormat="1" ht="12.75" hidden="1" x14ac:dyDescent="0.2">
      <c r="A188" s="247"/>
      <c r="B188" s="250"/>
      <c r="C188" s="252"/>
      <c r="D188" s="253"/>
      <c r="E188" s="254"/>
      <c r="F188" s="76"/>
      <c r="G188" s="76"/>
      <c r="H188" s="77">
        <f t="shared" si="28"/>
        <v>0</v>
      </c>
    </row>
    <row r="189" spans="1:8" s="2" customFormat="1" ht="12.75" hidden="1" x14ac:dyDescent="0.2">
      <c r="A189" s="248"/>
      <c r="B189" s="251"/>
      <c r="C189" s="269"/>
      <c r="D189" s="270"/>
      <c r="E189" s="271"/>
      <c r="F189" s="78"/>
      <c r="G189" s="78"/>
      <c r="H189" s="79">
        <f t="shared" si="28"/>
        <v>0</v>
      </c>
    </row>
    <row r="190" spans="1:8" s="2" customFormat="1" ht="25.5" hidden="1" x14ac:dyDescent="0.2">
      <c r="A190" s="246"/>
      <c r="B190" s="249"/>
      <c r="C190" s="266"/>
      <c r="D190" s="267"/>
      <c r="E190" s="268"/>
      <c r="F190" s="51" t="s">
        <v>167</v>
      </c>
      <c r="G190" s="47" t="s">
        <v>157</v>
      </c>
      <c r="H190" s="111">
        <f>SUM(H191:H200)</f>
        <v>0</v>
      </c>
    </row>
    <row r="191" spans="1:8" s="2" customFormat="1" ht="12.75" hidden="1" x14ac:dyDescent="0.2">
      <c r="A191" s="247"/>
      <c r="B191" s="250"/>
      <c r="C191" s="255"/>
      <c r="D191" s="256"/>
      <c r="E191" s="257"/>
      <c r="F191" s="74"/>
      <c r="G191" s="74"/>
      <c r="H191" s="75">
        <f>ROUNDUP(F191/168*G191,2)</f>
        <v>0</v>
      </c>
    </row>
    <row r="192" spans="1:8" s="2" customFormat="1" ht="12.75" hidden="1" x14ac:dyDescent="0.2">
      <c r="A192" s="247"/>
      <c r="B192" s="250"/>
      <c r="C192" s="252"/>
      <c r="D192" s="253"/>
      <c r="E192" s="254"/>
      <c r="F192" s="76"/>
      <c r="G192" s="76"/>
      <c r="H192" s="77">
        <f t="shared" ref="H192:H200" si="29">ROUNDUP(F192/168*G192,2)</f>
        <v>0</v>
      </c>
    </row>
    <row r="193" spans="1:8" s="2" customFormat="1" ht="12.75" hidden="1" x14ac:dyDescent="0.2">
      <c r="A193" s="247"/>
      <c r="B193" s="250"/>
      <c r="C193" s="252"/>
      <c r="D193" s="253"/>
      <c r="E193" s="254"/>
      <c r="F193" s="76"/>
      <c r="G193" s="76"/>
      <c r="H193" s="77">
        <f t="shared" si="29"/>
        <v>0</v>
      </c>
    </row>
    <row r="194" spans="1:8" s="2" customFormat="1" ht="12.75" hidden="1" x14ac:dyDescent="0.2">
      <c r="A194" s="247"/>
      <c r="B194" s="250"/>
      <c r="C194" s="252"/>
      <c r="D194" s="253"/>
      <c r="E194" s="254"/>
      <c r="F194" s="76"/>
      <c r="G194" s="76"/>
      <c r="H194" s="77">
        <f t="shared" si="29"/>
        <v>0</v>
      </c>
    </row>
    <row r="195" spans="1:8" s="2" customFormat="1" ht="12.75" hidden="1" x14ac:dyDescent="0.2">
      <c r="A195" s="247"/>
      <c r="B195" s="250"/>
      <c r="C195" s="252"/>
      <c r="D195" s="253"/>
      <c r="E195" s="254"/>
      <c r="F195" s="76"/>
      <c r="G195" s="76"/>
      <c r="H195" s="77">
        <f t="shared" si="29"/>
        <v>0</v>
      </c>
    </row>
    <row r="196" spans="1:8" s="2" customFormat="1" ht="12.75" hidden="1" x14ac:dyDescent="0.2">
      <c r="A196" s="247"/>
      <c r="B196" s="250"/>
      <c r="C196" s="252"/>
      <c r="D196" s="253"/>
      <c r="E196" s="254"/>
      <c r="F196" s="76"/>
      <c r="G196" s="76"/>
      <c r="H196" s="77">
        <f t="shared" si="29"/>
        <v>0</v>
      </c>
    </row>
    <row r="197" spans="1:8" s="2" customFormat="1" ht="12.75" hidden="1" x14ac:dyDescent="0.2">
      <c r="A197" s="247"/>
      <c r="B197" s="250"/>
      <c r="C197" s="252"/>
      <c r="D197" s="253"/>
      <c r="E197" s="254"/>
      <c r="F197" s="76"/>
      <c r="G197" s="76"/>
      <c r="H197" s="77">
        <f t="shared" si="29"/>
        <v>0</v>
      </c>
    </row>
    <row r="198" spans="1:8" s="2" customFormat="1" ht="12.75" hidden="1" x14ac:dyDescent="0.2">
      <c r="A198" s="247"/>
      <c r="B198" s="250"/>
      <c r="C198" s="252"/>
      <c r="D198" s="253"/>
      <c r="E198" s="254"/>
      <c r="F198" s="76"/>
      <c r="G198" s="76"/>
      <c r="H198" s="77">
        <f t="shared" si="29"/>
        <v>0</v>
      </c>
    </row>
    <row r="199" spans="1:8" s="2" customFormat="1" ht="12.75" hidden="1" customHeight="1" x14ac:dyDescent="0.2">
      <c r="A199" s="247"/>
      <c r="B199" s="250"/>
      <c r="C199" s="252"/>
      <c r="D199" s="253"/>
      <c r="E199" s="254"/>
      <c r="F199" s="76"/>
      <c r="G199" s="76"/>
      <c r="H199" s="77">
        <f t="shared" si="29"/>
        <v>0</v>
      </c>
    </row>
    <row r="200" spans="1:8" s="2" customFormat="1" ht="12.75" hidden="1" x14ac:dyDescent="0.2">
      <c r="A200" s="248"/>
      <c r="B200" s="251"/>
      <c r="C200" s="269"/>
      <c r="D200" s="270"/>
      <c r="E200" s="271"/>
      <c r="F200" s="78"/>
      <c r="G200" s="78"/>
      <c r="H200" s="79">
        <f t="shared" si="29"/>
        <v>0</v>
      </c>
    </row>
    <row r="201" spans="1:8" s="2" customFormat="1" ht="12.75" hidden="1" x14ac:dyDescent="0.2">
      <c r="A201" s="48" t="s">
        <v>93</v>
      </c>
      <c r="B201" s="277" t="s">
        <v>94</v>
      </c>
      <c r="C201" s="277"/>
      <c r="D201" s="277"/>
      <c r="E201" s="277"/>
      <c r="F201" s="277"/>
      <c r="G201" s="277"/>
      <c r="H201" s="43">
        <f>SUM(H202,H213)</f>
        <v>0</v>
      </c>
    </row>
    <row r="202" spans="1:8" s="2" customFormat="1" ht="12.75" hidden="1" customHeight="1" x14ac:dyDescent="0.2">
      <c r="A202" s="246"/>
      <c r="B202" s="249"/>
      <c r="C202" s="266"/>
      <c r="D202" s="267"/>
      <c r="E202" s="268"/>
      <c r="F202" s="47" t="s">
        <v>167</v>
      </c>
      <c r="G202" s="47" t="s">
        <v>166</v>
      </c>
      <c r="H202" s="111">
        <f>SUM(H203:H212)</f>
        <v>0</v>
      </c>
    </row>
    <row r="203" spans="1:8" s="2" customFormat="1" ht="12.75" hidden="1" x14ac:dyDescent="0.2">
      <c r="A203" s="247"/>
      <c r="B203" s="250"/>
      <c r="C203" s="255"/>
      <c r="D203" s="256"/>
      <c r="E203" s="257"/>
      <c r="F203" s="74"/>
      <c r="G203" s="74"/>
      <c r="H203" s="75">
        <f>ROUND(F203*G203,2)</f>
        <v>0</v>
      </c>
    </row>
    <row r="204" spans="1:8" s="2" customFormat="1" ht="12.75" hidden="1" x14ac:dyDescent="0.2">
      <c r="A204" s="247"/>
      <c r="B204" s="250"/>
      <c r="C204" s="252"/>
      <c r="D204" s="253"/>
      <c r="E204" s="254"/>
      <c r="F204" s="76"/>
      <c r="G204" s="76"/>
      <c r="H204" s="77">
        <f>ROUND(F204*G204,2)</f>
        <v>0</v>
      </c>
    </row>
    <row r="205" spans="1:8" s="2" customFormat="1" ht="12.75" hidden="1" x14ac:dyDescent="0.2">
      <c r="A205" s="247"/>
      <c r="B205" s="250"/>
      <c r="C205" s="252"/>
      <c r="D205" s="253"/>
      <c r="E205" s="254"/>
      <c r="F205" s="76"/>
      <c r="G205" s="76"/>
      <c r="H205" s="77">
        <f t="shared" ref="H205:H212" si="30">ROUND(F205*G205,2)</f>
        <v>0</v>
      </c>
    </row>
    <row r="206" spans="1:8" s="2" customFormat="1" ht="12.75" hidden="1" x14ac:dyDescent="0.2">
      <c r="A206" s="247"/>
      <c r="B206" s="250"/>
      <c r="C206" s="252"/>
      <c r="D206" s="253"/>
      <c r="E206" s="254"/>
      <c r="F206" s="76"/>
      <c r="G206" s="76"/>
      <c r="H206" s="77">
        <f t="shared" si="30"/>
        <v>0</v>
      </c>
    </row>
    <row r="207" spans="1:8" s="2" customFormat="1" ht="12.75" hidden="1" x14ac:dyDescent="0.2">
      <c r="A207" s="247"/>
      <c r="B207" s="250"/>
      <c r="C207" s="252"/>
      <c r="D207" s="253"/>
      <c r="E207" s="254"/>
      <c r="F207" s="76"/>
      <c r="G207" s="76"/>
      <c r="H207" s="77">
        <f t="shared" si="30"/>
        <v>0</v>
      </c>
    </row>
    <row r="208" spans="1:8" s="2" customFormat="1" ht="12.75" hidden="1" x14ac:dyDescent="0.2">
      <c r="A208" s="247"/>
      <c r="B208" s="250"/>
      <c r="C208" s="252"/>
      <c r="D208" s="253"/>
      <c r="E208" s="254"/>
      <c r="F208" s="76"/>
      <c r="G208" s="76"/>
      <c r="H208" s="77">
        <f t="shared" si="30"/>
        <v>0</v>
      </c>
    </row>
    <row r="209" spans="1:8" s="2" customFormat="1" ht="12.75" hidden="1" x14ac:dyDescent="0.2">
      <c r="A209" s="247"/>
      <c r="B209" s="250"/>
      <c r="C209" s="252"/>
      <c r="D209" s="253"/>
      <c r="E209" s="254"/>
      <c r="F209" s="76"/>
      <c r="G209" s="76"/>
      <c r="H209" s="77">
        <f t="shared" si="30"/>
        <v>0</v>
      </c>
    </row>
    <row r="210" spans="1:8" s="2" customFormat="1" ht="12.75" hidden="1" x14ac:dyDescent="0.2">
      <c r="A210" s="247"/>
      <c r="B210" s="250"/>
      <c r="C210" s="252"/>
      <c r="D210" s="253"/>
      <c r="E210" s="254"/>
      <c r="F210" s="76"/>
      <c r="G210" s="76"/>
      <c r="H210" s="77">
        <f t="shared" si="30"/>
        <v>0</v>
      </c>
    </row>
    <row r="211" spans="1:8" s="2" customFormat="1" ht="12.75" hidden="1" x14ac:dyDescent="0.2">
      <c r="A211" s="247"/>
      <c r="B211" s="250"/>
      <c r="C211" s="252"/>
      <c r="D211" s="253"/>
      <c r="E211" s="254"/>
      <c r="F211" s="76"/>
      <c r="G211" s="76"/>
      <c r="H211" s="77">
        <f t="shared" si="30"/>
        <v>0</v>
      </c>
    </row>
    <row r="212" spans="1:8" s="2" customFormat="1" ht="12.75" hidden="1" customHeight="1" x14ac:dyDescent="0.2">
      <c r="A212" s="248"/>
      <c r="B212" s="251"/>
      <c r="C212" s="269"/>
      <c r="D212" s="270"/>
      <c r="E212" s="271"/>
      <c r="F212" s="78"/>
      <c r="G212" s="78"/>
      <c r="H212" s="79">
        <f t="shared" si="30"/>
        <v>0</v>
      </c>
    </row>
    <row r="213" spans="1:8" s="2" customFormat="1" ht="25.5" hidden="1" x14ac:dyDescent="0.2">
      <c r="A213" s="246"/>
      <c r="B213" s="249"/>
      <c r="C213" s="266"/>
      <c r="D213" s="267"/>
      <c r="E213" s="268"/>
      <c r="F213" s="51" t="s">
        <v>167</v>
      </c>
      <c r="G213" s="47" t="s">
        <v>157</v>
      </c>
      <c r="H213" s="111">
        <f>SUM(H214:H223)</f>
        <v>0</v>
      </c>
    </row>
    <row r="214" spans="1:8" s="2" customFormat="1" ht="12.75" hidden="1" x14ac:dyDescent="0.2">
      <c r="A214" s="247"/>
      <c r="B214" s="250"/>
      <c r="C214" s="255"/>
      <c r="D214" s="256"/>
      <c r="E214" s="257"/>
      <c r="F214" s="74"/>
      <c r="G214" s="74"/>
      <c r="H214" s="75">
        <f>ROUNDUP(F214/168*G214,2)</f>
        <v>0</v>
      </c>
    </row>
    <row r="215" spans="1:8" s="2" customFormat="1" ht="12.75" hidden="1" x14ac:dyDescent="0.2">
      <c r="A215" s="247"/>
      <c r="B215" s="250"/>
      <c r="C215" s="252"/>
      <c r="D215" s="253"/>
      <c r="E215" s="254"/>
      <c r="F215" s="76"/>
      <c r="G215" s="76"/>
      <c r="H215" s="77">
        <f t="shared" ref="H215:H223" si="31">ROUNDUP(F215/168*G215,2)</f>
        <v>0</v>
      </c>
    </row>
    <row r="216" spans="1:8" s="2" customFormat="1" ht="12.75" hidden="1" x14ac:dyDescent="0.2">
      <c r="A216" s="247"/>
      <c r="B216" s="250"/>
      <c r="C216" s="252"/>
      <c r="D216" s="253"/>
      <c r="E216" s="254"/>
      <c r="F216" s="76"/>
      <c r="G216" s="76"/>
      <c r="H216" s="77">
        <f t="shared" si="31"/>
        <v>0</v>
      </c>
    </row>
    <row r="217" spans="1:8" s="2" customFormat="1" ht="12.75" hidden="1" x14ac:dyDescent="0.2">
      <c r="A217" s="247"/>
      <c r="B217" s="250"/>
      <c r="C217" s="252"/>
      <c r="D217" s="253"/>
      <c r="E217" s="254"/>
      <c r="F217" s="76"/>
      <c r="G217" s="76"/>
      <c r="H217" s="77">
        <f t="shared" si="31"/>
        <v>0</v>
      </c>
    </row>
    <row r="218" spans="1:8" s="2" customFormat="1" ht="12.75" hidden="1" x14ac:dyDescent="0.2">
      <c r="A218" s="247"/>
      <c r="B218" s="250"/>
      <c r="C218" s="252"/>
      <c r="D218" s="253"/>
      <c r="E218" s="254"/>
      <c r="F218" s="76"/>
      <c r="G218" s="76"/>
      <c r="H218" s="77">
        <f t="shared" si="31"/>
        <v>0</v>
      </c>
    </row>
    <row r="219" spans="1:8" s="2" customFormat="1" ht="12.75" hidden="1" x14ac:dyDescent="0.2">
      <c r="A219" s="247"/>
      <c r="B219" s="250"/>
      <c r="C219" s="252"/>
      <c r="D219" s="253"/>
      <c r="E219" s="254"/>
      <c r="F219" s="76"/>
      <c r="G219" s="76"/>
      <c r="H219" s="77">
        <f t="shared" si="31"/>
        <v>0</v>
      </c>
    </row>
    <row r="220" spans="1:8" s="2" customFormat="1" ht="12.75" hidden="1" x14ac:dyDescent="0.2">
      <c r="A220" s="247"/>
      <c r="B220" s="250"/>
      <c r="C220" s="252"/>
      <c r="D220" s="253"/>
      <c r="E220" s="254"/>
      <c r="F220" s="76"/>
      <c r="G220" s="76"/>
      <c r="H220" s="77">
        <f t="shared" si="31"/>
        <v>0</v>
      </c>
    </row>
    <row r="221" spans="1:8" s="2" customFormat="1" ht="12.75" hidden="1" x14ac:dyDescent="0.2">
      <c r="A221" s="247"/>
      <c r="B221" s="250"/>
      <c r="C221" s="252"/>
      <c r="D221" s="253"/>
      <c r="E221" s="254"/>
      <c r="F221" s="76"/>
      <c r="G221" s="76"/>
      <c r="H221" s="77">
        <f t="shared" si="31"/>
        <v>0</v>
      </c>
    </row>
    <row r="222" spans="1:8" s="2" customFormat="1" ht="12.75" hidden="1" x14ac:dyDescent="0.2">
      <c r="A222" s="247"/>
      <c r="B222" s="250"/>
      <c r="C222" s="252"/>
      <c r="D222" s="253"/>
      <c r="E222" s="254"/>
      <c r="F222" s="76"/>
      <c r="G222" s="76"/>
      <c r="H222" s="77">
        <f t="shared" si="31"/>
        <v>0</v>
      </c>
    </row>
    <row r="223" spans="1:8" s="2" customFormat="1" ht="12.75" hidden="1" x14ac:dyDescent="0.2">
      <c r="A223" s="248"/>
      <c r="B223" s="251"/>
      <c r="C223" s="269"/>
      <c r="D223" s="270"/>
      <c r="E223" s="271"/>
      <c r="F223" s="78"/>
      <c r="G223" s="78"/>
      <c r="H223" s="79">
        <f t="shared" si="31"/>
        <v>0</v>
      </c>
    </row>
    <row r="224" spans="1:8" s="2" customFormat="1" ht="12.75" hidden="1" x14ac:dyDescent="0.2">
      <c r="A224" s="49" t="s">
        <v>109</v>
      </c>
      <c r="B224" s="277" t="s">
        <v>25</v>
      </c>
      <c r="C224" s="277"/>
      <c r="D224" s="277"/>
      <c r="E224" s="277"/>
      <c r="F224" s="277"/>
      <c r="G224" s="277"/>
      <c r="H224" s="43">
        <f>SUM(H225,H237)</f>
        <v>0</v>
      </c>
    </row>
    <row r="225" spans="1:8" s="2" customFormat="1" ht="12.75" hidden="1" customHeight="1" x14ac:dyDescent="0.2">
      <c r="A225" s="48">
        <v>5120</v>
      </c>
      <c r="B225" s="277" t="s">
        <v>168</v>
      </c>
      <c r="C225" s="277"/>
      <c r="D225" s="277"/>
      <c r="E225" s="277"/>
      <c r="F225" s="277"/>
      <c r="G225" s="277"/>
      <c r="H225" s="43">
        <f>SUM(H226)</f>
        <v>0</v>
      </c>
    </row>
    <row r="226" spans="1:8" s="2" customFormat="1" ht="25.5" hidden="1" x14ac:dyDescent="0.2">
      <c r="A226" s="331">
        <v>5121</v>
      </c>
      <c r="B226" s="279" t="s">
        <v>169</v>
      </c>
      <c r="C226" s="190" t="s">
        <v>171</v>
      </c>
      <c r="D226" s="47" t="s">
        <v>170</v>
      </c>
      <c r="E226" s="190" t="s">
        <v>166</v>
      </c>
      <c r="F226" s="190" t="s">
        <v>167</v>
      </c>
      <c r="G226" s="47" t="s">
        <v>157</v>
      </c>
      <c r="H226" s="111">
        <f>SUM(H227:H236)</f>
        <v>0</v>
      </c>
    </row>
    <row r="227" spans="1:8" s="2" customFormat="1" ht="12.75" hidden="1" x14ac:dyDescent="0.2">
      <c r="A227" s="332"/>
      <c r="B227" s="280"/>
      <c r="C227" s="67"/>
      <c r="D227" s="282">
        <v>20</v>
      </c>
      <c r="E227" s="67"/>
      <c r="F227" s="67"/>
      <c r="G227" s="282"/>
      <c r="H227" s="54">
        <f>ROUNDUP(F227*$D$227%/12/168*E227*$G$227,2)</f>
        <v>0</v>
      </c>
    </row>
    <row r="228" spans="1:8" s="2" customFormat="1" ht="12.75" hidden="1" x14ac:dyDescent="0.2">
      <c r="A228" s="332"/>
      <c r="B228" s="280"/>
      <c r="C228" s="68"/>
      <c r="D228" s="283"/>
      <c r="E228" s="68"/>
      <c r="F228" s="68"/>
      <c r="G228" s="283"/>
      <c r="H228" s="56">
        <f t="shared" ref="H228:H236" si="32">ROUNDUP(F228*$D$227%/12/168*E228*$G$227,2)</f>
        <v>0</v>
      </c>
    </row>
    <row r="229" spans="1:8" s="2" customFormat="1" ht="12.75" hidden="1" x14ac:dyDescent="0.2">
      <c r="A229" s="332"/>
      <c r="B229" s="280"/>
      <c r="C229" s="68"/>
      <c r="D229" s="283"/>
      <c r="E229" s="68"/>
      <c r="F229" s="68"/>
      <c r="G229" s="283"/>
      <c r="H229" s="56">
        <f t="shared" si="32"/>
        <v>0</v>
      </c>
    </row>
    <row r="230" spans="1:8" s="2" customFormat="1" ht="12.75" hidden="1" x14ac:dyDescent="0.2">
      <c r="A230" s="332"/>
      <c r="B230" s="280"/>
      <c r="C230" s="68"/>
      <c r="D230" s="283"/>
      <c r="E230" s="68"/>
      <c r="F230" s="68"/>
      <c r="G230" s="283"/>
      <c r="H230" s="56">
        <f t="shared" si="32"/>
        <v>0</v>
      </c>
    </row>
    <row r="231" spans="1:8" s="2" customFormat="1" ht="12.75" hidden="1" x14ac:dyDescent="0.2">
      <c r="A231" s="332"/>
      <c r="B231" s="280"/>
      <c r="C231" s="68"/>
      <c r="D231" s="283"/>
      <c r="E231" s="68"/>
      <c r="F231" s="68"/>
      <c r="G231" s="283"/>
      <c r="H231" s="56">
        <f t="shared" si="32"/>
        <v>0</v>
      </c>
    </row>
    <row r="232" spans="1:8" s="2" customFormat="1" ht="12.75" hidden="1" x14ac:dyDescent="0.2">
      <c r="A232" s="332"/>
      <c r="B232" s="280"/>
      <c r="C232" s="68"/>
      <c r="D232" s="283"/>
      <c r="E232" s="68"/>
      <c r="F232" s="68"/>
      <c r="G232" s="283"/>
      <c r="H232" s="56">
        <f t="shared" si="32"/>
        <v>0</v>
      </c>
    </row>
    <row r="233" spans="1:8" s="2" customFormat="1" ht="12.75" hidden="1" x14ac:dyDescent="0.2">
      <c r="A233" s="332"/>
      <c r="B233" s="280"/>
      <c r="C233" s="68"/>
      <c r="D233" s="283"/>
      <c r="E233" s="68"/>
      <c r="F233" s="68"/>
      <c r="G233" s="283"/>
      <c r="H233" s="56">
        <f t="shared" si="32"/>
        <v>0</v>
      </c>
    </row>
    <row r="234" spans="1:8" s="2" customFormat="1" ht="12.75" hidden="1" x14ac:dyDescent="0.2">
      <c r="A234" s="332"/>
      <c r="B234" s="280"/>
      <c r="C234" s="68"/>
      <c r="D234" s="283"/>
      <c r="E234" s="68"/>
      <c r="F234" s="68"/>
      <c r="G234" s="283"/>
      <c r="H234" s="56">
        <f t="shared" si="32"/>
        <v>0</v>
      </c>
    </row>
    <row r="235" spans="1:8" s="2" customFormat="1" ht="12.75" hidden="1" x14ac:dyDescent="0.2">
      <c r="A235" s="332"/>
      <c r="B235" s="280"/>
      <c r="C235" s="68"/>
      <c r="D235" s="283"/>
      <c r="E235" s="68"/>
      <c r="F235" s="68"/>
      <c r="G235" s="283"/>
      <c r="H235" s="56">
        <f t="shared" si="32"/>
        <v>0</v>
      </c>
    </row>
    <row r="236" spans="1:8" s="2" customFormat="1" ht="12.75" hidden="1" x14ac:dyDescent="0.2">
      <c r="A236" s="333"/>
      <c r="B236" s="281"/>
      <c r="C236" s="70"/>
      <c r="D236" s="284"/>
      <c r="E236" s="70"/>
      <c r="F236" s="70"/>
      <c r="G236" s="284"/>
      <c r="H236" s="58">
        <f t="shared" si="32"/>
        <v>0</v>
      </c>
    </row>
    <row r="237" spans="1:8" s="2" customFormat="1" ht="12.75" hidden="1" x14ac:dyDescent="0.2">
      <c r="A237" s="48" t="s">
        <v>110</v>
      </c>
      <c r="B237" s="277" t="s">
        <v>111</v>
      </c>
      <c r="C237" s="277"/>
      <c r="D237" s="277"/>
      <c r="E237" s="277"/>
      <c r="F237" s="277"/>
      <c r="G237" s="277"/>
      <c r="H237" s="43">
        <f>SUM(H238,H249)</f>
        <v>0</v>
      </c>
    </row>
    <row r="238" spans="1:8" s="2" customFormat="1" ht="25.5" hidden="1" x14ac:dyDescent="0.2">
      <c r="A238" s="331" t="s">
        <v>117</v>
      </c>
      <c r="B238" s="279" t="s">
        <v>33</v>
      </c>
      <c r="C238" s="190" t="s">
        <v>171</v>
      </c>
      <c r="D238" s="47" t="s">
        <v>170</v>
      </c>
      <c r="E238" s="190" t="s">
        <v>166</v>
      </c>
      <c r="F238" s="190" t="s">
        <v>167</v>
      </c>
      <c r="G238" s="47" t="s">
        <v>157</v>
      </c>
      <c r="H238" s="111">
        <f>SUM(H239:H248)</f>
        <v>0</v>
      </c>
    </row>
    <row r="239" spans="1:8" s="2" customFormat="1" ht="12.75" hidden="1" x14ac:dyDescent="0.2">
      <c r="A239" s="332"/>
      <c r="B239" s="280"/>
      <c r="C239" s="67"/>
      <c r="D239" s="282">
        <v>20</v>
      </c>
      <c r="E239" s="67"/>
      <c r="F239" s="67"/>
      <c r="G239" s="282"/>
      <c r="H239" s="54">
        <f>ROUNDUP(F239*$D$239%/12/168*E239*$G$239,2)</f>
        <v>0</v>
      </c>
    </row>
    <row r="240" spans="1:8" s="2" customFormat="1" ht="12.75" hidden="1" x14ac:dyDescent="0.2">
      <c r="A240" s="332"/>
      <c r="B240" s="280"/>
      <c r="C240" s="68"/>
      <c r="D240" s="283"/>
      <c r="E240" s="68"/>
      <c r="F240" s="68"/>
      <c r="G240" s="283"/>
      <c r="H240" s="56">
        <f t="shared" ref="H240:H248" si="33">ROUNDUP(F240*$D$239%/12/168*E240*$G$239,2)</f>
        <v>0</v>
      </c>
    </row>
    <row r="241" spans="1:8" s="2" customFormat="1" ht="12.75" hidden="1" x14ac:dyDescent="0.2">
      <c r="A241" s="332"/>
      <c r="B241" s="280"/>
      <c r="C241" s="68"/>
      <c r="D241" s="283"/>
      <c r="E241" s="68"/>
      <c r="F241" s="68"/>
      <c r="G241" s="283"/>
      <c r="H241" s="56">
        <f t="shared" si="33"/>
        <v>0</v>
      </c>
    </row>
    <row r="242" spans="1:8" s="2" customFormat="1" ht="12.75" hidden="1" x14ac:dyDescent="0.2">
      <c r="A242" s="332"/>
      <c r="B242" s="280"/>
      <c r="C242" s="68"/>
      <c r="D242" s="283"/>
      <c r="E242" s="68"/>
      <c r="F242" s="68"/>
      <c r="G242" s="283"/>
      <c r="H242" s="56">
        <f t="shared" si="33"/>
        <v>0</v>
      </c>
    </row>
    <row r="243" spans="1:8" s="2" customFormat="1" ht="12.75" hidden="1" x14ac:dyDescent="0.2">
      <c r="A243" s="332"/>
      <c r="B243" s="280"/>
      <c r="C243" s="68"/>
      <c r="D243" s="283"/>
      <c r="E243" s="68"/>
      <c r="F243" s="68"/>
      <c r="G243" s="283"/>
      <c r="H243" s="56">
        <f t="shared" si="33"/>
        <v>0</v>
      </c>
    </row>
    <row r="244" spans="1:8" s="2" customFormat="1" ht="12.75" hidden="1" x14ac:dyDescent="0.2">
      <c r="A244" s="332"/>
      <c r="B244" s="280"/>
      <c r="C244" s="68"/>
      <c r="D244" s="283"/>
      <c r="E244" s="68"/>
      <c r="F244" s="68"/>
      <c r="G244" s="283"/>
      <c r="H244" s="56">
        <f t="shared" si="33"/>
        <v>0</v>
      </c>
    </row>
    <row r="245" spans="1:8" s="2" customFormat="1" ht="12.75" hidden="1" x14ac:dyDescent="0.2">
      <c r="A245" s="332"/>
      <c r="B245" s="280"/>
      <c r="C245" s="68"/>
      <c r="D245" s="283"/>
      <c r="E245" s="68"/>
      <c r="F245" s="68"/>
      <c r="G245" s="283"/>
      <c r="H245" s="56">
        <f t="shared" si="33"/>
        <v>0</v>
      </c>
    </row>
    <row r="246" spans="1:8" s="2" customFormat="1" ht="12.75" hidden="1" x14ac:dyDescent="0.2">
      <c r="A246" s="332"/>
      <c r="B246" s="280"/>
      <c r="C246" s="68"/>
      <c r="D246" s="283"/>
      <c r="E246" s="68"/>
      <c r="F246" s="68"/>
      <c r="G246" s="283"/>
      <c r="H246" s="56">
        <f t="shared" si="33"/>
        <v>0</v>
      </c>
    </row>
    <row r="247" spans="1:8" s="2" customFormat="1" ht="12.75" hidden="1" x14ac:dyDescent="0.2">
      <c r="A247" s="332"/>
      <c r="B247" s="280"/>
      <c r="C247" s="68"/>
      <c r="D247" s="283"/>
      <c r="E247" s="68"/>
      <c r="F247" s="68"/>
      <c r="G247" s="283"/>
      <c r="H247" s="56">
        <f t="shared" si="33"/>
        <v>0</v>
      </c>
    </row>
    <row r="248" spans="1:8" s="2" customFormat="1" ht="12.75" hidden="1" x14ac:dyDescent="0.2">
      <c r="A248" s="333"/>
      <c r="B248" s="281"/>
      <c r="C248" s="70"/>
      <c r="D248" s="284"/>
      <c r="E248" s="70"/>
      <c r="F248" s="70"/>
      <c r="G248" s="284"/>
      <c r="H248" s="58">
        <f t="shared" si="33"/>
        <v>0</v>
      </c>
    </row>
    <row r="249" spans="1:8" s="2" customFormat="1" ht="25.5" hidden="1" x14ac:dyDescent="0.2">
      <c r="A249" s="331" t="s">
        <v>118</v>
      </c>
      <c r="B249" s="279" t="s">
        <v>31</v>
      </c>
      <c r="C249" s="190" t="s">
        <v>171</v>
      </c>
      <c r="D249" s="47" t="s">
        <v>170</v>
      </c>
      <c r="E249" s="190" t="s">
        <v>166</v>
      </c>
      <c r="F249" s="190" t="s">
        <v>167</v>
      </c>
      <c r="G249" s="47" t="s">
        <v>157</v>
      </c>
      <c r="H249" s="111">
        <f>SUM(H250:H259)</f>
        <v>0</v>
      </c>
    </row>
    <row r="250" spans="1:8" s="2" customFormat="1" ht="12.75" hidden="1" x14ac:dyDescent="0.2">
      <c r="A250" s="332"/>
      <c r="B250" s="280"/>
      <c r="C250" s="67"/>
      <c r="D250" s="282">
        <v>20</v>
      </c>
      <c r="E250" s="67"/>
      <c r="F250" s="67"/>
      <c r="G250" s="260"/>
      <c r="H250" s="54">
        <f>ROUNDUP(F250*$D$250%/12/168*E250*$G$250,2)</f>
        <v>0</v>
      </c>
    </row>
    <row r="251" spans="1:8" s="2" customFormat="1" ht="12.75" hidden="1" x14ac:dyDescent="0.2">
      <c r="A251" s="332"/>
      <c r="B251" s="280"/>
      <c r="C251" s="68"/>
      <c r="D251" s="283"/>
      <c r="E251" s="68"/>
      <c r="F251" s="68"/>
      <c r="G251" s="261"/>
      <c r="H251" s="56">
        <f t="shared" ref="H251:H259" si="34">ROUNDUP(F251*$D$250%/12/168*E251*$G$250,2)</f>
        <v>0</v>
      </c>
    </row>
    <row r="252" spans="1:8" s="2" customFormat="1" ht="12.75" hidden="1" x14ac:dyDescent="0.2">
      <c r="A252" s="332"/>
      <c r="B252" s="280"/>
      <c r="C252" s="68"/>
      <c r="D252" s="283"/>
      <c r="E252" s="68"/>
      <c r="F252" s="68"/>
      <c r="G252" s="261"/>
      <c r="H252" s="56">
        <f t="shared" si="34"/>
        <v>0</v>
      </c>
    </row>
    <row r="253" spans="1:8" s="2" customFormat="1" ht="12.75" hidden="1" x14ac:dyDescent="0.2">
      <c r="A253" s="332"/>
      <c r="B253" s="280"/>
      <c r="C253" s="68"/>
      <c r="D253" s="283"/>
      <c r="E253" s="68"/>
      <c r="F253" s="68"/>
      <c r="G253" s="261"/>
      <c r="H253" s="56">
        <f t="shared" si="34"/>
        <v>0</v>
      </c>
    </row>
    <row r="254" spans="1:8" s="2" customFormat="1" ht="12.75" hidden="1" x14ac:dyDescent="0.2">
      <c r="A254" s="332"/>
      <c r="B254" s="280"/>
      <c r="C254" s="68"/>
      <c r="D254" s="283"/>
      <c r="E254" s="68"/>
      <c r="F254" s="68"/>
      <c r="G254" s="261"/>
      <c r="H254" s="56">
        <f t="shared" si="34"/>
        <v>0</v>
      </c>
    </row>
    <row r="255" spans="1:8" s="2" customFormat="1" ht="12.75" hidden="1" x14ac:dyDescent="0.2">
      <c r="A255" s="332"/>
      <c r="B255" s="280"/>
      <c r="C255" s="68"/>
      <c r="D255" s="283"/>
      <c r="E255" s="68"/>
      <c r="F255" s="68"/>
      <c r="G255" s="261"/>
      <c r="H255" s="56">
        <f t="shared" si="34"/>
        <v>0</v>
      </c>
    </row>
    <row r="256" spans="1:8" s="2" customFormat="1" ht="12.75" hidden="1" x14ac:dyDescent="0.2">
      <c r="A256" s="332"/>
      <c r="B256" s="280"/>
      <c r="C256" s="68"/>
      <c r="D256" s="283"/>
      <c r="E256" s="68"/>
      <c r="F256" s="68"/>
      <c r="G256" s="261"/>
      <c r="H256" s="56">
        <f t="shared" si="34"/>
        <v>0</v>
      </c>
    </row>
    <row r="257" spans="1:8" s="2" customFormat="1" ht="12.75" hidden="1" x14ac:dyDescent="0.2">
      <c r="A257" s="332"/>
      <c r="B257" s="280"/>
      <c r="C257" s="68"/>
      <c r="D257" s="283"/>
      <c r="E257" s="68"/>
      <c r="F257" s="68"/>
      <c r="G257" s="261"/>
      <c r="H257" s="56">
        <f t="shared" si="34"/>
        <v>0</v>
      </c>
    </row>
    <row r="258" spans="1:8" s="2" customFormat="1" ht="12.75" hidden="1" x14ac:dyDescent="0.2">
      <c r="A258" s="332"/>
      <c r="B258" s="280"/>
      <c r="C258" s="68"/>
      <c r="D258" s="283"/>
      <c r="E258" s="68"/>
      <c r="F258" s="68"/>
      <c r="G258" s="261"/>
      <c r="H258" s="56">
        <f t="shared" si="34"/>
        <v>0</v>
      </c>
    </row>
    <row r="259" spans="1:8" s="2" customFormat="1" ht="12.75" hidden="1" x14ac:dyDescent="0.2">
      <c r="A259" s="332"/>
      <c r="B259" s="280"/>
      <c r="C259" s="68"/>
      <c r="D259" s="284"/>
      <c r="E259" s="68"/>
      <c r="F259" s="68"/>
      <c r="G259" s="262"/>
      <c r="H259" s="56">
        <f t="shared" si="34"/>
        <v>0</v>
      </c>
    </row>
    <row r="260" spans="1:8" s="2" customFormat="1" ht="12.75" x14ac:dyDescent="0.2">
      <c r="A260" s="289" t="s">
        <v>120</v>
      </c>
      <c r="B260" s="290"/>
      <c r="C260" s="290"/>
      <c r="D260" s="290"/>
      <c r="E260" s="290"/>
      <c r="F260" s="290"/>
      <c r="G260" s="291"/>
      <c r="H260" s="45">
        <f>SUM(H224,H154,H12)</f>
        <v>112.29</v>
      </c>
    </row>
    <row r="261" spans="1:8" s="2" customFormat="1" ht="6" customHeight="1" x14ac:dyDescent="0.2">
      <c r="A261" s="321"/>
      <c r="B261" s="321"/>
      <c r="C261" s="321"/>
      <c r="D261" s="321"/>
      <c r="E261" s="321"/>
      <c r="F261" s="321"/>
      <c r="G261" s="321"/>
      <c r="H261" s="321"/>
    </row>
    <row r="262" spans="1:8" s="2" customFormat="1" ht="12.75" x14ac:dyDescent="0.2">
      <c r="A262" s="322" t="s">
        <v>18</v>
      </c>
      <c r="B262" s="323"/>
      <c r="C262" s="323"/>
      <c r="D262" s="323"/>
      <c r="E262" s="323"/>
      <c r="F262" s="323"/>
      <c r="G262" s="323"/>
      <c r="H262" s="324"/>
    </row>
    <row r="263" spans="1:8" s="2" customFormat="1" ht="12.75" x14ac:dyDescent="0.2">
      <c r="A263" s="42" t="s">
        <v>36</v>
      </c>
      <c r="B263" s="277" t="s">
        <v>14</v>
      </c>
      <c r="C263" s="277"/>
      <c r="D263" s="277"/>
      <c r="E263" s="277"/>
      <c r="F263" s="277"/>
      <c r="G263" s="277"/>
      <c r="H263" s="43">
        <f>SUM(H264,H361)</f>
        <v>1.69</v>
      </c>
    </row>
    <row r="264" spans="1:8" s="2" customFormat="1" ht="12.75" x14ac:dyDescent="0.2">
      <c r="A264" s="49" t="s">
        <v>37</v>
      </c>
      <c r="B264" s="277" t="s">
        <v>38</v>
      </c>
      <c r="C264" s="277"/>
      <c r="D264" s="277"/>
      <c r="E264" s="277"/>
      <c r="F264" s="277"/>
      <c r="G264" s="277"/>
      <c r="H264" s="43">
        <f>SUM(H265,H276,H287,H298,H340,H319,)</f>
        <v>1.3</v>
      </c>
    </row>
    <row r="265" spans="1:8" s="2" customFormat="1" ht="25.5" hidden="1" x14ac:dyDescent="0.2">
      <c r="A265" s="246" t="s">
        <v>42</v>
      </c>
      <c r="B265" s="249" t="s">
        <v>43</v>
      </c>
      <c r="C265" s="287" t="s">
        <v>156</v>
      </c>
      <c r="D265" s="288"/>
      <c r="E265" s="47" t="s">
        <v>164</v>
      </c>
      <c r="F265" s="190" t="s">
        <v>39</v>
      </c>
      <c r="G265" s="47" t="s">
        <v>157</v>
      </c>
      <c r="H265" s="111">
        <f>SUM(H266:H275)</f>
        <v>0</v>
      </c>
    </row>
    <row r="266" spans="1:8" s="2" customFormat="1" ht="12.75" hidden="1" x14ac:dyDescent="0.2">
      <c r="A266" s="247"/>
      <c r="B266" s="250"/>
      <c r="C266" s="294"/>
      <c r="D266" s="295"/>
      <c r="E266" s="187"/>
      <c r="F266" s="62"/>
      <c r="G266" s="61"/>
      <c r="H266" s="54">
        <f>ROUNDUP((F266/168*G266),2)</f>
        <v>0</v>
      </c>
    </row>
    <row r="267" spans="1:8" s="2" customFormat="1" ht="12.75" hidden="1" x14ac:dyDescent="0.2">
      <c r="A267" s="247"/>
      <c r="B267" s="250"/>
      <c r="C267" s="274"/>
      <c r="D267" s="276"/>
      <c r="E267" s="188"/>
      <c r="F267" s="64"/>
      <c r="G267" s="63"/>
      <c r="H267" s="56">
        <f t="shared" ref="H267:H286" si="35">ROUNDUP((F267/168*G267),2)</f>
        <v>0</v>
      </c>
    </row>
    <row r="268" spans="1:8" s="2" customFormat="1" ht="12.75" hidden="1" x14ac:dyDescent="0.2">
      <c r="A268" s="247"/>
      <c r="B268" s="250"/>
      <c r="C268" s="274"/>
      <c r="D268" s="276"/>
      <c r="E268" s="188"/>
      <c r="F268" s="64"/>
      <c r="G268" s="63"/>
      <c r="H268" s="56">
        <f t="shared" si="35"/>
        <v>0</v>
      </c>
    </row>
    <row r="269" spans="1:8" s="2" customFormat="1" ht="12.75" hidden="1" x14ac:dyDescent="0.2">
      <c r="A269" s="247"/>
      <c r="B269" s="250"/>
      <c r="C269" s="274"/>
      <c r="D269" s="276"/>
      <c r="E269" s="188"/>
      <c r="F269" s="64"/>
      <c r="G269" s="63"/>
      <c r="H269" s="56">
        <f t="shared" si="35"/>
        <v>0</v>
      </c>
    </row>
    <row r="270" spans="1:8" s="2" customFormat="1" ht="12.75" hidden="1" x14ac:dyDescent="0.2">
      <c r="A270" s="247"/>
      <c r="B270" s="250"/>
      <c r="C270" s="274"/>
      <c r="D270" s="276"/>
      <c r="E270" s="188"/>
      <c r="F270" s="64"/>
      <c r="G270" s="63"/>
      <c r="H270" s="56">
        <f t="shared" si="35"/>
        <v>0</v>
      </c>
    </row>
    <row r="271" spans="1:8" s="2" customFormat="1" ht="12.75" hidden="1" x14ac:dyDescent="0.2">
      <c r="A271" s="247"/>
      <c r="B271" s="250"/>
      <c r="C271" s="274"/>
      <c r="D271" s="276"/>
      <c r="E271" s="188"/>
      <c r="F271" s="64"/>
      <c r="G271" s="63"/>
      <c r="H271" s="56">
        <f t="shared" si="35"/>
        <v>0</v>
      </c>
    </row>
    <row r="272" spans="1:8" s="2" customFormat="1" ht="12.75" hidden="1" x14ac:dyDescent="0.2">
      <c r="A272" s="247"/>
      <c r="B272" s="250"/>
      <c r="C272" s="274"/>
      <c r="D272" s="276"/>
      <c r="E272" s="188"/>
      <c r="F272" s="64"/>
      <c r="G272" s="63"/>
      <c r="H272" s="56">
        <f t="shared" si="35"/>
        <v>0</v>
      </c>
    </row>
    <row r="273" spans="1:9" s="2" customFormat="1" ht="12.75" hidden="1" x14ac:dyDescent="0.2">
      <c r="A273" s="247"/>
      <c r="B273" s="250"/>
      <c r="C273" s="274"/>
      <c r="D273" s="276"/>
      <c r="E273" s="188"/>
      <c r="F273" s="64"/>
      <c r="G273" s="63"/>
      <c r="H273" s="56">
        <f t="shared" si="35"/>
        <v>0</v>
      </c>
    </row>
    <row r="274" spans="1:9" s="2" customFormat="1" ht="12.75" hidden="1" x14ac:dyDescent="0.2">
      <c r="A274" s="247"/>
      <c r="B274" s="250"/>
      <c r="C274" s="274"/>
      <c r="D274" s="276"/>
      <c r="E274" s="188"/>
      <c r="F274" s="64"/>
      <c r="G274" s="63"/>
      <c r="H274" s="56">
        <f t="shared" si="35"/>
        <v>0</v>
      </c>
    </row>
    <row r="275" spans="1:9" s="2" customFormat="1" ht="0.75" customHeight="1" x14ac:dyDescent="0.2">
      <c r="A275" s="248"/>
      <c r="B275" s="251"/>
      <c r="C275" s="296"/>
      <c r="D275" s="298"/>
      <c r="E275" s="189"/>
      <c r="F275" s="66"/>
      <c r="G275" s="65"/>
      <c r="H275" s="58">
        <f t="shared" si="35"/>
        <v>0</v>
      </c>
    </row>
    <row r="276" spans="1:9" s="2" customFormat="1" ht="25.5" x14ac:dyDescent="0.2">
      <c r="A276" s="246" t="s">
        <v>44</v>
      </c>
      <c r="B276" s="249" t="s">
        <v>45</v>
      </c>
      <c r="C276" s="287" t="s">
        <v>349</v>
      </c>
      <c r="D276" s="288"/>
      <c r="E276" s="47" t="s">
        <v>164</v>
      </c>
      <c r="F276" s="190" t="s">
        <v>39</v>
      </c>
      <c r="G276" s="47" t="s">
        <v>157</v>
      </c>
      <c r="H276" s="111">
        <f>SUM(H277:H286)</f>
        <v>1.3</v>
      </c>
    </row>
    <row r="277" spans="1:9" s="2" customFormat="1" ht="12.75" x14ac:dyDescent="0.2">
      <c r="A277" s="247"/>
      <c r="B277" s="250"/>
      <c r="C277" s="294" t="s">
        <v>211</v>
      </c>
      <c r="D277" s="295"/>
      <c r="E277" s="187">
        <v>10</v>
      </c>
      <c r="F277" s="62">
        <v>1287</v>
      </c>
      <c r="G277" s="61">
        <v>8.4000000000000005E-2</v>
      </c>
      <c r="H277" s="54">
        <f t="shared" si="35"/>
        <v>0.65</v>
      </c>
      <c r="I277" s="2" t="s">
        <v>277</v>
      </c>
    </row>
    <row r="278" spans="1:9" s="2" customFormat="1" ht="12.75" x14ac:dyDescent="0.2">
      <c r="A278" s="247"/>
      <c r="B278" s="250"/>
      <c r="C278" s="274" t="s">
        <v>357</v>
      </c>
      <c r="D278" s="276"/>
      <c r="E278" s="188">
        <v>10</v>
      </c>
      <c r="F278" s="64">
        <v>1287</v>
      </c>
      <c r="G278" s="63">
        <v>8.4000000000000005E-2</v>
      </c>
      <c r="H278" s="56">
        <f t="shared" si="35"/>
        <v>0.65</v>
      </c>
      <c r="I278" s="2" t="s">
        <v>212</v>
      </c>
    </row>
    <row r="279" spans="1:9" s="2" customFormat="1" ht="12.75" hidden="1" x14ac:dyDescent="0.2">
      <c r="A279" s="247"/>
      <c r="B279" s="250"/>
      <c r="C279" s="274"/>
      <c r="D279" s="276"/>
      <c r="E279" s="188"/>
      <c r="F279" s="64"/>
      <c r="G279" s="63"/>
      <c r="H279" s="56">
        <f t="shared" si="35"/>
        <v>0</v>
      </c>
    </row>
    <row r="280" spans="1:9" s="2" customFormat="1" ht="12.75" hidden="1" x14ac:dyDescent="0.2">
      <c r="A280" s="247"/>
      <c r="B280" s="250"/>
      <c r="C280" s="274"/>
      <c r="D280" s="276"/>
      <c r="E280" s="188"/>
      <c r="F280" s="64"/>
      <c r="G280" s="63"/>
      <c r="H280" s="56">
        <f t="shared" si="35"/>
        <v>0</v>
      </c>
    </row>
    <row r="281" spans="1:9" s="2" customFormat="1" ht="12.75" hidden="1" x14ac:dyDescent="0.2">
      <c r="A281" s="247"/>
      <c r="B281" s="250"/>
      <c r="C281" s="274"/>
      <c r="D281" s="276"/>
      <c r="E281" s="188"/>
      <c r="F281" s="64"/>
      <c r="G281" s="63"/>
      <c r="H281" s="56">
        <f t="shared" si="35"/>
        <v>0</v>
      </c>
    </row>
    <row r="282" spans="1:9" s="2" customFormat="1" ht="12.75" hidden="1" x14ac:dyDescent="0.2">
      <c r="A282" s="247"/>
      <c r="B282" s="250"/>
      <c r="C282" s="274"/>
      <c r="D282" s="276"/>
      <c r="E282" s="188"/>
      <c r="F282" s="64"/>
      <c r="G282" s="63"/>
      <c r="H282" s="56">
        <f t="shared" si="35"/>
        <v>0</v>
      </c>
    </row>
    <row r="283" spans="1:9" s="2" customFormat="1" ht="12.75" hidden="1" x14ac:dyDescent="0.2">
      <c r="A283" s="247"/>
      <c r="B283" s="250"/>
      <c r="C283" s="274"/>
      <c r="D283" s="276"/>
      <c r="E283" s="188"/>
      <c r="F283" s="64"/>
      <c r="G283" s="63"/>
      <c r="H283" s="56">
        <f t="shared" si="35"/>
        <v>0</v>
      </c>
    </row>
    <row r="284" spans="1:9" s="2" customFormat="1" ht="12.75" hidden="1" x14ac:dyDescent="0.2">
      <c r="A284" s="247"/>
      <c r="B284" s="250"/>
      <c r="C284" s="274"/>
      <c r="D284" s="276"/>
      <c r="E284" s="188"/>
      <c r="F284" s="64"/>
      <c r="G284" s="63"/>
      <c r="H284" s="56">
        <f t="shared" si="35"/>
        <v>0</v>
      </c>
    </row>
    <row r="285" spans="1:9" s="2" customFormat="1" ht="12.75" hidden="1" x14ac:dyDescent="0.2">
      <c r="A285" s="247"/>
      <c r="B285" s="250"/>
      <c r="C285" s="274"/>
      <c r="D285" s="276"/>
      <c r="E285" s="188"/>
      <c r="F285" s="64"/>
      <c r="G285" s="63"/>
      <c r="H285" s="56">
        <f t="shared" si="35"/>
        <v>0</v>
      </c>
    </row>
    <row r="286" spans="1:9" s="2" customFormat="1" ht="12.75" hidden="1" x14ac:dyDescent="0.2">
      <c r="A286" s="248"/>
      <c r="B286" s="251"/>
      <c r="C286" s="296"/>
      <c r="D286" s="298"/>
      <c r="E286" s="189"/>
      <c r="F286" s="66"/>
      <c r="G286" s="65"/>
      <c r="H286" s="58">
        <f t="shared" si="35"/>
        <v>0</v>
      </c>
    </row>
    <row r="287" spans="1:9" s="2" customFormat="1" ht="25.5" hidden="1" x14ac:dyDescent="0.2">
      <c r="A287" s="246" t="s">
        <v>51</v>
      </c>
      <c r="B287" s="249" t="s">
        <v>15</v>
      </c>
      <c r="C287" s="266" t="s">
        <v>158</v>
      </c>
      <c r="D287" s="267"/>
      <c r="E287" s="268"/>
      <c r="F287" s="51" t="s">
        <v>159</v>
      </c>
      <c r="G287" s="47" t="s">
        <v>157</v>
      </c>
      <c r="H287" s="111">
        <f>SUM(H288:H297)</f>
        <v>0</v>
      </c>
    </row>
    <row r="288" spans="1:9" s="2" customFormat="1" ht="12.75" hidden="1" x14ac:dyDescent="0.2">
      <c r="A288" s="247"/>
      <c r="B288" s="250"/>
      <c r="C288" s="294" t="s">
        <v>179</v>
      </c>
      <c r="D288" s="301"/>
      <c r="E288" s="295"/>
      <c r="F288" s="62"/>
      <c r="G288" s="61">
        <f>G266</f>
        <v>0</v>
      </c>
      <c r="H288" s="54">
        <f>ROUNDUP((F288/168*G288),2)</f>
        <v>0</v>
      </c>
    </row>
    <row r="289" spans="1:8" s="2" customFormat="1" ht="12.75" hidden="1" x14ac:dyDescent="0.2">
      <c r="A289" s="247"/>
      <c r="B289" s="250"/>
      <c r="C289" s="274"/>
      <c r="D289" s="275"/>
      <c r="E289" s="276"/>
      <c r="F289" s="64"/>
      <c r="G289" s="63">
        <f t="shared" ref="G289:G297" si="36">G267</f>
        <v>0</v>
      </c>
      <c r="H289" s="56">
        <f t="shared" ref="H289:H297" si="37">ROUNDUP((F289/168*G289),2)</f>
        <v>0</v>
      </c>
    </row>
    <row r="290" spans="1:8" s="2" customFormat="1" ht="12.75" hidden="1" x14ac:dyDescent="0.2">
      <c r="A290" s="247"/>
      <c r="B290" s="250"/>
      <c r="C290" s="274"/>
      <c r="D290" s="275"/>
      <c r="E290" s="276"/>
      <c r="F290" s="64"/>
      <c r="G290" s="63">
        <f t="shared" si="36"/>
        <v>0</v>
      </c>
      <c r="H290" s="56">
        <f t="shared" si="37"/>
        <v>0</v>
      </c>
    </row>
    <row r="291" spans="1:8" s="2" customFormat="1" ht="12.75" hidden="1" x14ac:dyDescent="0.2">
      <c r="A291" s="247"/>
      <c r="B291" s="250"/>
      <c r="C291" s="274"/>
      <c r="D291" s="275"/>
      <c r="E291" s="276"/>
      <c r="F291" s="64"/>
      <c r="G291" s="63">
        <f t="shared" si="36"/>
        <v>0</v>
      </c>
      <c r="H291" s="56">
        <f t="shared" si="37"/>
        <v>0</v>
      </c>
    </row>
    <row r="292" spans="1:8" s="2" customFormat="1" ht="12.75" hidden="1" x14ac:dyDescent="0.2">
      <c r="A292" s="247"/>
      <c r="B292" s="250"/>
      <c r="C292" s="274"/>
      <c r="D292" s="275"/>
      <c r="E292" s="276"/>
      <c r="F292" s="64"/>
      <c r="G292" s="63">
        <f t="shared" si="36"/>
        <v>0</v>
      </c>
      <c r="H292" s="56">
        <f t="shared" si="37"/>
        <v>0</v>
      </c>
    </row>
    <row r="293" spans="1:8" s="2" customFormat="1" ht="12.75" hidden="1" x14ac:dyDescent="0.2">
      <c r="A293" s="247"/>
      <c r="B293" s="250"/>
      <c r="C293" s="274"/>
      <c r="D293" s="275"/>
      <c r="E293" s="276"/>
      <c r="F293" s="64"/>
      <c r="G293" s="63">
        <f t="shared" si="36"/>
        <v>0</v>
      </c>
      <c r="H293" s="56">
        <f t="shared" si="37"/>
        <v>0</v>
      </c>
    </row>
    <row r="294" spans="1:8" s="2" customFormat="1" ht="12.75" hidden="1" x14ac:dyDescent="0.2">
      <c r="A294" s="247"/>
      <c r="B294" s="250"/>
      <c r="C294" s="274"/>
      <c r="D294" s="275"/>
      <c r="E294" s="276"/>
      <c r="F294" s="64"/>
      <c r="G294" s="63">
        <f t="shared" si="36"/>
        <v>0</v>
      </c>
      <c r="H294" s="56">
        <f t="shared" si="37"/>
        <v>0</v>
      </c>
    </row>
    <row r="295" spans="1:8" s="2" customFormat="1" ht="12.75" hidden="1" x14ac:dyDescent="0.2">
      <c r="A295" s="247"/>
      <c r="B295" s="250"/>
      <c r="C295" s="274"/>
      <c r="D295" s="275"/>
      <c r="E295" s="276"/>
      <c r="F295" s="64"/>
      <c r="G295" s="63">
        <f t="shared" si="36"/>
        <v>0</v>
      </c>
      <c r="H295" s="56">
        <f t="shared" si="37"/>
        <v>0</v>
      </c>
    </row>
    <row r="296" spans="1:8" s="2" customFormat="1" ht="12.75" hidden="1" x14ac:dyDescent="0.2">
      <c r="A296" s="247"/>
      <c r="B296" s="250"/>
      <c r="C296" s="274"/>
      <c r="D296" s="275"/>
      <c r="E296" s="276"/>
      <c r="F296" s="64"/>
      <c r="G296" s="63">
        <f t="shared" si="36"/>
        <v>0</v>
      </c>
      <c r="H296" s="56">
        <f t="shared" si="37"/>
        <v>0</v>
      </c>
    </row>
    <row r="297" spans="1:8" s="2" customFormat="1" ht="12.75" hidden="1" x14ac:dyDescent="0.2">
      <c r="A297" s="248"/>
      <c r="B297" s="251"/>
      <c r="C297" s="296"/>
      <c r="D297" s="297"/>
      <c r="E297" s="298"/>
      <c r="F297" s="66"/>
      <c r="G297" s="65">
        <f t="shared" si="36"/>
        <v>0</v>
      </c>
      <c r="H297" s="58">
        <f t="shared" si="37"/>
        <v>0</v>
      </c>
    </row>
    <row r="298" spans="1:8" s="2" customFormat="1" ht="25.5" hidden="1" x14ac:dyDescent="0.2">
      <c r="A298" s="303" t="s">
        <v>53</v>
      </c>
      <c r="B298" s="304" t="s">
        <v>54</v>
      </c>
      <c r="C298" s="287" t="s">
        <v>156</v>
      </c>
      <c r="D298" s="288"/>
      <c r="E298" s="47" t="s">
        <v>161</v>
      </c>
      <c r="F298" s="190" t="s">
        <v>39</v>
      </c>
      <c r="G298" s="47" t="s">
        <v>157</v>
      </c>
      <c r="H298" s="111">
        <f>SUM(H299:H318)</f>
        <v>0</v>
      </c>
    </row>
    <row r="299" spans="1:8" s="2" customFormat="1" ht="12.75" hidden="1" customHeight="1" x14ac:dyDescent="0.2">
      <c r="A299" s="303"/>
      <c r="B299" s="304"/>
      <c r="C299" s="299">
        <f>C266</f>
        <v>0</v>
      </c>
      <c r="D299" s="300"/>
      <c r="E299" s="292">
        <v>5</v>
      </c>
      <c r="F299" s="52">
        <f>F266</f>
        <v>0</v>
      </c>
      <c r="G299" s="53">
        <f>G266</f>
        <v>0</v>
      </c>
      <c r="H299" s="54">
        <f>ROUNDUP((F299*$E$299%)/168*G299,2)</f>
        <v>0</v>
      </c>
    </row>
    <row r="300" spans="1:8" s="2" customFormat="1" ht="12.75" hidden="1" customHeight="1" x14ac:dyDescent="0.2">
      <c r="A300" s="303"/>
      <c r="B300" s="304"/>
      <c r="C300" s="258">
        <f t="shared" ref="C300:G308" si="38">C267</f>
        <v>0</v>
      </c>
      <c r="D300" s="259"/>
      <c r="E300" s="293"/>
      <c r="F300" s="59">
        <f t="shared" si="38"/>
        <v>0</v>
      </c>
      <c r="G300" s="55">
        <f t="shared" si="38"/>
        <v>0</v>
      </c>
      <c r="H300" s="56">
        <f t="shared" ref="H300:H318" si="39">ROUNDUP((F300*$E$299%)/168*G300,2)</f>
        <v>0</v>
      </c>
    </row>
    <row r="301" spans="1:8" s="2" customFormat="1" ht="12.75" hidden="1" customHeight="1" x14ac:dyDescent="0.2">
      <c r="A301" s="303"/>
      <c r="B301" s="304"/>
      <c r="C301" s="258">
        <f t="shared" si="38"/>
        <v>0</v>
      </c>
      <c r="D301" s="259"/>
      <c r="E301" s="293"/>
      <c r="F301" s="59">
        <f t="shared" si="38"/>
        <v>0</v>
      </c>
      <c r="G301" s="55">
        <f t="shared" si="38"/>
        <v>0</v>
      </c>
      <c r="H301" s="56">
        <f t="shared" si="39"/>
        <v>0</v>
      </c>
    </row>
    <row r="302" spans="1:8" s="2" customFormat="1" ht="12.75" hidden="1" customHeight="1" x14ac:dyDescent="0.2">
      <c r="A302" s="303"/>
      <c r="B302" s="304"/>
      <c r="C302" s="258">
        <f t="shared" si="38"/>
        <v>0</v>
      </c>
      <c r="D302" s="259"/>
      <c r="E302" s="293"/>
      <c r="F302" s="59">
        <f t="shared" si="38"/>
        <v>0</v>
      </c>
      <c r="G302" s="55">
        <f t="shared" si="38"/>
        <v>0</v>
      </c>
      <c r="H302" s="56">
        <f t="shared" si="39"/>
        <v>0</v>
      </c>
    </row>
    <row r="303" spans="1:8" s="2" customFormat="1" ht="12.75" hidden="1" customHeight="1" x14ac:dyDescent="0.2">
      <c r="A303" s="303"/>
      <c r="B303" s="304"/>
      <c r="C303" s="258">
        <f t="shared" si="38"/>
        <v>0</v>
      </c>
      <c r="D303" s="259"/>
      <c r="E303" s="293"/>
      <c r="F303" s="59">
        <f t="shared" si="38"/>
        <v>0</v>
      </c>
      <c r="G303" s="55">
        <f t="shared" si="38"/>
        <v>0</v>
      </c>
      <c r="H303" s="56">
        <f t="shared" si="39"/>
        <v>0</v>
      </c>
    </row>
    <row r="304" spans="1:8" s="2" customFormat="1" ht="12.75" hidden="1" customHeight="1" x14ac:dyDescent="0.2">
      <c r="A304" s="303"/>
      <c r="B304" s="304"/>
      <c r="C304" s="258">
        <f t="shared" si="38"/>
        <v>0</v>
      </c>
      <c r="D304" s="259"/>
      <c r="E304" s="293"/>
      <c r="F304" s="59">
        <f t="shared" si="38"/>
        <v>0</v>
      </c>
      <c r="G304" s="55">
        <f t="shared" si="38"/>
        <v>0</v>
      </c>
      <c r="H304" s="56">
        <f t="shared" si="39"/>
        <v>0</v>
      </c>
    </row>
    <row r="305" spans="1:8" s="2" customFormat="1" ht="12.75" hidden="1" customHeight="1" x14ac:dyDescent="0.2">
      <c r="A305" s="303"/>
      <c r="B305" s="304"/>
      <c r="C305" s="258">
        <f t="shared" si="38"/>
        <v>0</v>
      </c>
      <c r="D305" s="259"/>
      <c r="E305" s="293"/>
      <c r="F305" s="59">
        <f t="shared" si="38"/>
        <v>0</v>
      </c>
      <c r="G305" s="55">
        <f t="shared" si="38"/>
        <v>0</v>
      </c>
      <c r="H305" s="56">
        <f t="shared" si="39"/>
        <v>0</v>
      </c>
    </row>
    <row r="306" spans="1:8" s="2" customFormat="1" ht="12.75" hidden="1" customHeight="1" x14ac:dyDescent="0.2">
      <c r="A306" s="303"/>
      <c r="B306" s="304"/>
      <c r="C306" s="258">
        <f t="shared" si="38"/>
        <v>0</v>
      </c>
      <c r="D306" s="259"/>
      <c r="E306" s="293"/>
      <c r="F306" s="59">
        <f t="shared" si="38"/>
        <v>0</v>
      </c>
      <c r="G306" s="55">
        <f t="shared" si="38"/>
        <v>0</v>
      </c>
      <c r="H306" s="56">
        <f t="shared" si="39"/>
        <v>0</v>
      </c>
    </row>
    <row r="307" spans="1:8" s="2" customFormat="1" ht="12.75" hidden="1" customHeight="1" x14ac:dyDescent="0.2">
      <c r="A307" s="303"/>
      <c r="B307" s="304"/>
      <c r="C307" s="258">
        <f t="shared" si="38"/>
        <v>0</v>
      </c>
      <c r="D307" s="259"/>
      <c r="E307" s="293"/>
      <c r="F307" s="59">
        <f t="shared" si="38"/>
        <v>0</v>
      </c>
      <c r="G307" s="55">
        <f t="shared" si="38"/>
        <v>0</v>
      </c>
      <c r="H307" s="56">
        <f t="shared" si="39"/>
        <v>0</v>
      </c>
    </row>
    <row r="308" spans="1:8" s="2" customFormat="1" ht="12.75" hidden="1" customHeight="1" x14ac:dyDescent="0.2">
      <c r="A308" s="303"/>
      <c r="B308" s="304"/>
      <c r="C308" s="258">
        <f t="shared" si="38"/>
        <v>0</v>
      </c>
      <c r="D308" s="259"/>
      <c r="E308" s="293"/>
      <c r="F308" s="59">
        <f t="shared" si="38"/>
        <v>0</v>
      </c>
      <c r="G308" s="55">
        <f t="shared" si="38"/>
        <v>0</v>
      </c>
      <c r="H308" s="56">
        <f t="shared" si="39"/>
        <v>0</v>
      </c>
    </row>
    <row r="309" spans="1:8" s="2" customFormat="1" ht="12.75" hidden="1" x14ac:dyDescent="0.2">
      <c r="A309" s="303"/>
      <c r="B309" s="304"/>
      <c r="C309" s="258" t="str">
        <f>C277</f>
        <v>Vecākais speciālists Izglītības koordinācijas nodaļā</v>
      </c>
      <c r="D309" s="259"/>
      <c r="E309" s="293"/>
      <c r="F309" s="59">
        <f>F277</f>
        <v>1287</v>
      </c>
      <c r="G309" s="55"/>
      <c r="H309" s="56">
        <f t="shared" si="39"/>
        <v>0</v>
      </c>
    </row>
    <row r="310" spans="1:8" s="2" customFormat="1" ht="12.75" hidden="1" x14ac:dyDescent="0.2">
      <c r="A310" s="303"/>
      <c r="B310" s="304"/>
      <c r="C310" s="258" t="str">
        <f t="shared" ref="C310:G318" si="40">C278</f>
        <v xml:space="preserve">Vecākais grāmatvedis </v>
      </c>
      <c r="D310" s="259"/>
      <c r="E310" s="293"/>
      <c r="F310" s="59">
        <f t="shared" si="40"/>
        <v>1287</v>
      </c>
      <c r="G310" s="55"/>
      <c r="H310" s="56">
        <f>ROUNDUP((F310*$E$299%)/168*G310,2)</f>
        <v>0</v>
      </c>
    </row>
    <row r="311" spans="1:8" s="2" customFormat="1" ht="12.75" hidden="1" x14ac:dyDescent="0.2">
      <c r="A311" s="303"/>
      <c r="B311" s="304"/>
      <c r="C311" s="258">
        <f t="shared" si="40"/>
        <v>0</v>
      </c>
      <c r="D311" s="259"/>
      <c r="E311" s="293"/>
      <c r="F311" s="59">
        <f t="shared" si="40"/>
        <v>0</v>
      </c>
      <c r="G311" s="55">
        <f t="shared" si="40"/>
        <v>0</v>
      </c>
      <c r="H311" s="56">
        <f t="shared" si="39"/>
        <v>0</v>
      </c>
    </row>
    <row r="312" spans="1:8" s="2" customFormat="1" ht="12.75" hidden="1" x14ac:dyDescent="0.2">
      <c r="A312" s="303"/>
      <c r="B312" s="304"/>
      <c r="C312" s="258">
        <f t="shared" si="40"/>
        <v>0</v>
      </c>
      <c r="D312" s="259"/>
      <c r="E312" s="293"/>
      <c r="F312" s="59">
        <f t="shared" si="40"/>
        <v>0</v>
      </c>
      <c r="G312" s="55">
        <f t="shared" si="40"/>
        <v>0</v>
      </c>
      <c r="H312" s="56">
        <f t="shared" si="39"/>
        <v>0</v>
      </c>
    </row>
    <row r="313" spans="1:8" s="2" customFormat="1" ht="12.75" hidden="1" x14ac:dyDescent="0.2">
      <c r="A313" s="303"/>
      <c r="B313" s="304"/>
      <c r="C313" s="258">
        <f t="shared" si="40"/>
        <v>0</v>
      </c>
      <c r="D313" s="259"/>
      <c r="E313" s="293"/>
      <c r="F313" s="59">
        <f t="shared" si="40"/>
        <v>0</v>
      </c>
      <c r="G313" s="55">
        <f t="shared" si="40"/>
        <v>0</v>
      </c>
      <c r="H313" s="56">
        <f t="shared" si="39"/>
        <v>0</v>
      </c>
    </row>
    <row r="314" spans="1:8" s="2" customFormat="1" ht="12.75" hidden="1" x14ac:dyDescent="0.2">
      <c r="A314" s="303"/>
      <c r="B314" s="304"/>
      <c r="C314" s="258">
        <f t="shared" si="40"/>
        <v>0</v>
      </c>
      <c r="D314" s="259"/>
      <c r="E314" s="293"/>
      <c r="F314" s="59">
        <f t="shared" si="40"/>
        <v>0</v>
      </c>
      <c r="G314" s="55">
        <f t="shared" si="40"/>
        <v>0</v>
      </c>
      <c r="H314" s="56">
        <f t="shared" si="39"/>
        <v>0</v>
      </c>
    </row>
    <row r="315" spans="1:8" s="2" customFormat="1" ht="12.75" hidden="1" x14ac:dyDescent="0.2">
      <c r="A315" s="303"/>
      <c r="B315" s="304"/>
      <c r="C315" s="258">
        <f t="shared" si="40"/>
        <v>0</v>
      </c>
      <c r="D315" s="259"/>
      <c r="E315" s="293"/>
      <c r="F315" s="59">
        <f t="shared" si="40"/>
        <v>0</v>
      </c>
      <c r="G315" s="55">
        <f t="shared" si="40"/>
        <v>0</v>
      </c>
      <c r="H315" s="56">
        <f t="shared" si="39"/>
        <v>0</v>
      </c>
    </row>
    <row r="316" spans="1:8" s="2" customFormat="1" ht="12.75" hidden="1" x14ac:dyDescent="0.2">
      <c r="A316" s="303"/>
      <c r="B316" s="304"/>
      <c r="C316" s="258">
        <f t="shared" si="40"/>
        <v>0</v>
      </c>
      <c r="D316" s="259"/>
      <c r="E316" s="293"/>
      <c r="F316" s="59">
        <f t="shared" si="40"/>
        <v>0</v>
      </c>
      <c r="G316" s="55">
        <f t="shared" si="40"/>
        <v>0</v>
      </c>
      <c r="H316" s="56">
        <f t="shared" si="39"/>
        <v>0</v>
      </c>
    </row>
    <row r="317" spans="1:8" s="2" customFormat="1" ht="12" hidden="1" customHeight="1" x14ac:dyDescent="0.2">
      <c r="A317" s="303"/>
      <c r="B317" s="304"/>
      <c r="C317" s="258">
        <f t="shared" si="40"/>
        <v>0</v>
      </c>
      <c r="D317" s="259"/>
      <c r="E317" s="293"/>
      <c r="F317" s="59">
        <f t="shared" si="40"/>
        <v>0</v>
      </c>
      <c r="G317" s="55">
        <f t="shared" si="40"/>
        <v>0</v>
      </c>
      <c r="H317" s="56">
        <f t="shared" si="39"/>
        <v>0</v>
      </c>
    </row>
    <row r="318" spans="1:8" s="2" customFormat="1" ht="12.75" hidden="1" x14ac:dyDescent="0.2">
      <c r="A318" s="303"/>
      <c r="B318" s="304"/>
      <c r="C318" s="258">
        <f t="shared" si="40"/>
        <v>0</v>
      </c>
      <c r="D318" s="259"/>
      <c r="E318" s="293"/>
      <c r="F318" s="59">
        <f t="shared" si="40"/>
        <v>0</v>
      </c>
      <c r="G318" s="55">
        <f t="shared" si="40"/>
        <v>0</v>
      </c>
      <c r="H318" s="56">
        <f t="shared" si="39"/>
        <v>0</v>
      </c>
    </row>
    <row r="319" spans="1:8" s="2" customFormat="1" ht="25.5" hidden="1" x14ac:dyDescent="0.2">
      <c r="A319" s="303" t="s">
        <v>55</v>
      </c>
      <c r="B319" s="304" t="s">
        <v>56</v>
      </c>
      <c r="C319" s="287" t="s">
        <v>349</v>
      </c>
      <c r="D319" s="288"/>
      <c r="E319" s="82" t="s">
        <v>161</v>
      </c>
      <c r="F319" s="81" t="s">
        <v>39</v>
      </c>
      <c r="G319" s="82" t="s">
        <v>157</v>
      </c>
      <c r="H319" s="120">
        <f>SUM(H320:H339)</f>
        <v>0</v>
      </c>
    </row>
    <row r="320" spans="1:8" s="2" customFormat="1" ht="12.75" hidden="1" x14ac:dyDescent="0.2">
      <c r="A320" s="303"/>
      <c r="B320" s="304"/>
      <c r="C320" s="299">
        <f t="shared" ref="C320:C329" si="41">C266</f>
        <v>0</v>
      </c>
      <c r="D320" s="300"/>
      <c r="E320" s="313">
        <v>5</v>
      </c>
      <c r="F320" s="52">
        <f t="shared" ref="F320:G329" si="42">F266</f>
        <v>0</v>
      </c>
      <c r="G320" s="52">
        <f t="shared" si="42"/>
        <v>0</v>
      </c>
      <c r="H320" s="54">
        <f>ROUNDUP((F320*$E$320%)/168*G320,2)</f>
        <v>0</v>
      </c>
    </row>
    <row r="321" spans="1:8" s="2" customFormat="1" ht="12.75" hidden="1" x14ac:dyDescent="0.2">
      <c r="A321" s="303"/>
      <c r="B321" s="304"/>
      <c r="C321" s="258">
        <f t="shared" si="41"/>
        <v>0</v>
      </c>
      <c r="D321" s="259"/>
      <c r="E321" s="314"/>
      <c r="F321" s="59">
        <f t="shared" si="42"/>
        <v>0</v>
      </c>
      <c r="G321" s="55">
        <f t="shared" si="42"/>
        <v>0</v>
      </c>
      <c r="H321" s="56">
        <f t="shared" ref="H321:H339" si="43">ROUNDUP((F321*$E$320%)/168*G321,2)</f>
        <v>0</v>
      </c>
    </row>
    <row r="322" spans="1:8" s="2" customFormat="1" ht="12.75" hidden="1" x14ac:dyDescent="0.2">
      <c r="A322" s="303"/>
      <c r="B322" s="304"/>
      <c r="C322" s="258">
        <f t="shared" si="41"/>
        <v>0</v>
      </c>
      <c r="D322" s="259"/>
      <c r="E322" s="314"/>
      <c r="F322" s="59">
        <f t="shared" si="42"/>
        <v>0</v>
      </c>
      <c r="G322" s="55">
        <f t="shared" si="42"/>
        <v>0</v>
      </c>
      <c r="H322" s="56">
        <f t="shared" si="43"/>
        <v>0</v>
      </c>
    </row>
    <row r="323" spans="1:8" s="2" customFormat="1" ht="12.75" hidden="1" x14ac:dyDescent="0.2">
      <c r="A323" s="303"/>
      <c r="B323" s="304"/>
      <c r="C323" s="258">
        <f t="shared" si="41"/>
        <v>0</v>
      </c>
      <c r="D323" s="259"/>
      <c r="E323" s="314"/>
      <c r="F323" s="59">
        <f t="shared" si="42"/>
        <v>0</v>
      </c>
      <c r="G323" s="55">
        <f t="shared" si="42"/>
        <v>0</v>
      </c>
      <c r="H323" s="56">
        <f t="shared" si="43"/>
        <v>0</v>
      </c>
    </row>
    <row r="324" spans="1:8" s="2" customFormat="1" ht="12.75" hidden="1" x14ac:dyDescent="0.2">
      <c r="A324" s="303"/>
      <c r="B324" s="304"/>
      <c r="C324" s="258">
        <f t="shared" si="41"/>
        <v>0</v>
      </c>
      <c r="D324" s="259"/>
      <c r="E324" s="314"/>
      <c r="F324" s="59">
        <f t="shared" si="42"/>
        <v>0</v>
      </c>
      <c r="G324" s="55">
        <f t="shared" si="42"/>
        <v>0</v>
      </c>
      <c r="H324" s="56">
        <f t="shared" si="43"/>
        <v>0</v>
      </c>
    </row>
    <row r="325" spans="1:8" s="2" customFormat="1" ht="12.75" hidden="1" x14ac:dyDescent="0.2">
      <c r="A325" s="303"/>
      <c r="B325" s="304"/>
      <c r="C325" s="258">
        <f t="shared" si="41"/>
        <v>0</v>
      </c>
      <c r="D325" s="259"/>
      <c r="E325" s="314"/>
      <c r="F325" s="59">
        <f t="shared" si="42"/>
        <v>0</v>
      </c>
      <c r="G325" s="55">
        <f t="shared" si="42"/>
        <v>0</v>
      </c>
      <c r="H325" s="56">
        <f t="shared" si="43"/>
        <v>0</v>
      </c>
    </row>
    <row r="326" spans="1:8" s="2" customFormat="1" ht="12.75" hidden="1" x14ac:dyDescent="0.2">
      <c r="A326" s="303"/>
      <c r="B326" s="304"/>
      <c r="C326" s="258">
        <f t="shared" si="41"/>
        <v>0</v>
      </c>
      <c r="D326" s="259"/>
      <c r="E326" s="314"/>
      <c r="F326" s="59">
        <f t="shared" si="42"/>
        <v>0</v>
      </c>
      <c r="G326" s="55">
        <f t="shared" si="42"/>
        <v>0</v>
      </c>
      <c r="H326" s="56">
        <f t="shared" si="43"/>
        <v>0</v>
      </c>
    </row>
    <row r="327" spans="1:8" s="2" customFormat="1" ht="12.75" hidden="1" x14ac:dyDescent="0.2">
      <c r="A327" s="303"/>
      <c r="B327" s="304"/>
      <c r="C327" s="258">
        <f t="shared" si="41"/>
        <v>0</v>
      </c>
      <c r="D327" s="259"/>
      <c r="E327" s="314"/>
      <c r="F327" s="59">
        <f t="shared" si="42"/>
        <v>0</v>
      </c>
      <c r="G327" s="55">
        <f t="shared" si="42"/>
        <v>0</v>
      </c>
      <c r="H327" s="56">
        <f t="shared" si="43"/>
        <v>0</v>
      </c>
    </row>
    <row r="328" spans="1:8" s="2" customFormat="1" ht="12.75" hidden="1" x14ac:dyDescent="0.2">
      <c r="A328" s="303"/>
      <c r="B328" s="304"/>
      <c r="C328" s="258">
        <f t="shared" si="41"/>
        <v>0</v>
      </c>
      <c r="D328" s="259"/>
      <c r="E328" s="314"/>
      <c r="F328" s="59">
        <f t="shared" si="42"/>
        <v>0</v>
      </c>
      <c r="G328" s="55">
        <f t="shared" si="42"/>
        <v>0</v>
      </c>
      <c r="H328" s="56">
        <f t="shared" si="43"/>
        <v>0</v>
      </c>
    </row>
    <row r="329" spans="1:8" s="2" customFormat="1" ht="12.75" hidden="1" x14ac:dyDescent="0.2">
      <c r="A329" s="303"/>
      <c r="B329" s="304"/>
      <c r="C329" s="258">
        <f t="shared" si="41"/>
        <v>0</v>
      </c>
      <c r="D329" s="259"/>
      <c r="E329" s="314"/>
      <c r="F329" s="59">
        <f t="shared" si="42"/>
        <v>0</v>
      </c>
      <c r="G329" s="55">
        <f t="shared" si="42"/>
        <v>0</v>
      </c>
      <c r="H329" s="56">
        <f t="shared" si="43"/>
        <v>0</v>
      </c>
    </row>
    <row r="330" spans="1:8" s="2" customFormat="1" ht="12.75" hidden="1" x14ac:dyDescent="0.2">
      <c r="A330" s="303"/>
      <c r="B330" s="304"/>
      <c r="C330" s="258" t="str">
        <f t="shared" ref="C330:C339" si="44">C277</f>
        <v>Vecākais speciālists Izglītības koordinācijas nodaļā</v>
      </c>
      <c r="D330" s="259"/>
      <c r="E330" s="314"/>
      <c r="F330" s="59">
        <f t="shared" ref="F330:G339" si="45">F277</f>
        <v>1287</v>
      </c>
      <c r="G330" s="55"/>
      <c r="H330" s="56">
        <f t="shared" si="43"/>
        <v>0</v>
      </c>
    </row>
    <row r="331" spans="1:8" s="2" customFormat="1" ht="12.75" hidden="1" x14ac:dyDescent="0.2">
      <c r="A331" s="303"/>
      <c r="B331" s="304"/>
      <c r="C331" s="258" t="str">
        <f t="shared" si="44"/>
        <v xml:space="preserve">Vecākais grāmatvedis </v>
      </c>
      <c r="D331" s="259"/>
      <c r="E331" s="314"/>
      <c r="F331" s="59">
        <f t="shared" si="45"/>
        <v>1287</v>
      </c>
      <c r="G331" s="55"/>
      <c r="H331" s="56">
        <f t="shared" si="43"/>
        <v>0</v>
      </c>
    </row>
    <row r="332" spans="1:8" s="2" customFormat="1" ht="12.75" hidden="1" x14ac:dyDescent="0.2">
      <c r="A332" s="303"/>
      <c r="B332" s="304"/>
      <c r="C332" s="258">
        <f t="shared" si="44"/>
        <v>0</v>
      </c>
      <c r="D332" s="259"/>
      <c r="E332" s="314"/>
      <c r="F332" s="59">
        <f t="shared" si="45"/>
        <v>0</v>
      </c>
      <c r="G332" s="55">
        <f t="shared" si="45"/>
        <v>0</v>
      </c>
      <c r="H332" s="56">
        <f t="shared" si="43"/>
        <v>0</v>
      </c>
    </row>
    <row r="333" spans="1:8" s="2" customFormat="1" ht="12.75" hidden="1" x14ac:dyDescent="0.2">
      <c r="A333" s="303"/>
      <c r="B333" s="304"/>
      <c r="C333" s="258">
        <f t="shared" si="44"/>
        <v>0</v>
      </c>
      <c r="D333" s="259"/>
      <c r="E333" s="314"/>
      <c r="F333" s="59">
        <f t="shared" si="45"/>
        <v>0</v>
      </c>
      <c r="G333" s="55">
        <f t="shared" si="45"/>
        <v>0</v>
      </c>
      <c r="H333" s="56">
        <f t="shared" si="43"/>
        <v>0</v>
      </c>
    </row>
    <row r="334" spans="1:8" s="2" customFormat="1" ht="12.75" hidden="1" x14ac:dyDescent="0.2">
      <c r="A334" s="303"/>
      <c r="B334" s="304"/>
      <c r="C334" s="258">
        <f t="shared" si="44"/>
        <v>0</v>
      </c>
      <c r="D334" s="259"/>
      <c r="E334" s="314"/>
      <c r="F334" s="59">
        <f t="shared" si="45"/>
        <v>0</v>
      </c>
      <c r="G334" s="55">
        <f t="shared" si="45"/>
        <v>0</v>
      </c>
      <c r="H334" s="56">
        <f t="shared" si="43"/>
        <v>0</v>
      </c>
    </row>
    <row r="335" spans="1:8" s="2" customFormat="1" ht="12.75" hidden="1" x14ac:dyDescent="0.2">
      <c r="A335" s="303"/>
      <c r="B335" s="304"/>
      <c r="C335" s="258">
        <f t="shared" si="44"/>
        <v>0</v>
      </c>
      <c r="D335" s="259"/>
      <c r="E335" s="314"/>
      <c r="F335" s="59">
        <f t="shared" si="45"/>
        <v>0</v>
      </c>
      <c r="G335" s="55">
        <f t="shared" si="45"/>
        <v>0</v>
      </c>
      <c r="H335" s="56">
        <f t="shared" si="43"/>
        <v>0</v>
      </c>
    </row>
    <row r="336" spans="1:8" s="2" customFormat="1" ht="12.75" hidden="1" x14ac:dyDescent="0.2">
      <c r="A336" s="303"/>
      <c r="B336" s="304"/>
      <c r="C336" s="258">
        <f t="shared" si="44"/>
        <v>0</v>
      </c>
      <c r="D336" s="259"/>
      <c r="E336" s="314"/>
      <c r="F336" s="59">
        <f t="shared" si="45"/>
        <v>0</v>
      </c>
      <c r="G336" s="55">
        <f t="shared" si="45"/>
        <v>0</v>
      </c>
      <c r="H336" s="56">
        <f t="shared" si="43"/>
        <v>0</v>
      </c>
    </row>
    <row r="337" spans="1:8" s="2" customFormat="1" ht="12.75" hidden="1" x14ac:dyDescent="0.2">
      <c r="A337" s="303"/>
      <c r="B337" s="304"/>
      <c r="C337" s="258">
        <f t="shared" si="44"/>
        <v>0</v>
      </c>
      <c r="D337" s="259"/>
      <c r="E337" s="314"/>
      <c r="F337" s="59">
        <f t="shared" si="45"/>
        <v>0</v>
      </c>
      <c r="G337" s="55">
        <f t="shared" si="45"/>
        <v>0</v>
      </c>
      <c r="H337" s="56">
        <f t="shared" si="43"/>
        <v>0</v>
      </c>
    </row>
    <row r="338" spans="1:8" s="2" customFormat="1" ht="12.75" hidden="1" x14ac:dyDescent="0.2">
      <c r="A338" s="303"/>
      <c r="B338" s="304"/>
      <c r="C338" s="258">
        <f t="shared" si="44"/>
        <v>0</v>
      </c>
      <c r="D338" s="259"/>
      <c r="E338" s="314"/>
      <c r="F338" s="59">
        <f t="shared" si="45"/>
        <v>0</v>
      </c>
      <c r="G338" s="55">
        <f t="shared" si="45"/>
        <v>0</v>
      </c>
      <c r="H338" s="56">
        <f t="shared" si="43"/>
        <v>0</v>
      </c>
    </row>
    <row r="339" spans="1:8" s="2" customFormat="1" ht="12.75" hidden="1" x14ac:dyDescent="0.2">
      <c r="A339" s="303"/>
      <c r="B339" s="304"/>
      <c r="C339" s="258">
        <f t="shared" si="44"/>
        <v>0</v>
      </c>
      <c r="D339" s="259"/>
      <c r="E339" s="315"/>
      <c r="F339" s="60">
        <f t="shared" si="45"/>
        <v>0</v>
      </c>
      <c r="G339" s="57">
        <f t="shared" si="45"/>
        <v>0</v>
      </c>
      <c r="H339" s="58">
        <f t="shared" si="43"/>
        <v>0</v>
      </c>
    </row>
    <row r="340" spans="1:8" s="2" customFormat="1" ht="25.5" hidden="1" x14ac:dyDescent="0.2">
      <c r="A340" s="246" t="s">
        <v>57</v>
      </c>
      <c r="B340" s="249" t="s">
        <v>58</v>
      </c>
      <c r="C340" s="287" t="s">
        <v>349</v>
      </c>
      <c r="D340" s="288"/>
      <c r="E340" s="47" t="s">
        <v>161</v>
      </c>
      <c r="F340" s="190" t="s">
        <v>39</v>
      </c>
      <c r="G340" s="47" t="s">
        <v>157</v>
      </c>
      <c r="H340" s="111">
        <f>SUM(H341:H360)</f>
        <v>0</v>
      </c>
    </row>
    <row r="341" spans="1:8" s="2" customFormat="1" ht="12.75" hidden="1" x14ac:dyDescent="0.2">
      <c r="A341" s="247"/>
      <c r="B341" s="250"/>
      <c r="C341" s="309">
        <f t="shared" ref="C341:C350" si="46">C266</f>
        <v>0</v>
      </c>
      <c r="D341" s="310"/>
      <c r="E341" s="282">
        <v>10</v>
      </c>
      <c r="F341" s="67">
        <f t="shared" ref="F341:G350" si="47">F266</f>
        <v>0</v>
      </c>
      <c r="G341" s="53">
        <f t="shared" si="47"/>
        <v>0</v>
      </c>
      <c r="H341" s="54">
        <f>ROUNDUP((F341*$E$341%)/168*G341,2)</f>
        <v>0</v>
      </c>
    </row>
    <row r="342" spans="1:8" s="2" customFormat="1" ht="12.75" hidden="1" x14ac:dyDescent="0.2">
      <c r="A342" s="247"/>
      <c r="B342" s="250"/>
      <c r="C342" s="311">
        <f t="shared" si="46"/>
        <v>0</v>
      </c>
      <c r="D342" s="312"/>
      <c r="E342" s="283"/>
      <c r="F342" s="68">
        <f t="shared" si="47"/>
        <v>0</v>
      </c>
      <c r="G342" s="55">
        <f t="shared" si="47"/>
        <v>0</v>
      </c>
      <c r="H342" s="56">
        <f t="shared" ref="H342:H360" si="48">ROUNDUP((F342*$E$341%)/168*G342,2)</f>
        <v>0</v>
      </c>
    </row>
    <row r="343" spans="1:8" s="2" customFormat="1" ht="12.75" hidden="1" x14ac:dyDescent="0.2">
      <c r="A343" s="247"/>
      <c r="B343" s="250"/>
      <c r="C343" s="311">
        <f t="shared" si="46"/>
        <v>0</v>
      </c>
      <c r="D343" s="312"/>
      <c r="E343" s="283"/>
      <c r="F343" s="68">
        <f t="shared" si="47"/>
        <v>0</v>
      </c>
      <c r="G343" s="55">
        <f t="shared" si="47"/>
        <v>0</v>
      </c>
      <c r="H343" s="56">
        <f t="shared" si="48"/>
        <v>0</v>
      </c>
    </row>
    <row r="344" spans="1:8" s="2" customFormat="1" ht="12.75" hidden="1" x14ac:dyDescent="0.2">
      <c r="A344" s="247"/>
      <c r="B344" s="250"/>
      <c r="C344" s="311">
        <f t="shared" si="46"/>
        <v>0</v>
      </c>
      <c r="D344" s="312"/>
      <c r="E344" s="283"/>
      <c r="F344" s="68">
        <f t="shared" si="47"/>
        <v>0</v>
      </c>
      <c r="G344" s="55">
        <f t="shared" si="47"/>
        <v>0</v>
      </c>
      <c r="H344" s="56">
        <f t="shared" si="48"/>
        <v>0</v>
      </c>
    </row>
    <row r="345" spans="1:8" s="2" customFormat="1" ht="12.75" hidden="1" x14ac:dyDescent="0.2">
      <c r="A345" s="247"/>
      <c r="B345" s="250"/>
      <c r="C345" s="311">
        <f t="shared" si="46"/>
        <v>0</v>
      </c>
      <c r="D345" s="312"/>
      <c r="E345" s="283"/>
      <c r="F345" s="68">
        <f t="shared" si="47"/>
        <v>0</v>
      </c>
      <c r="G345" s="55">
        <f t="shared" si="47"/>
        <v>0</v>
      </c>
      <c r="H345" s="56">
        <f t="shared" si="48"/>
        <v>0</v>
      </c>
    </row>
    <row r="346" spans="1:8" s="2" customFormat="1" ht="12.75" hidden="1" x14ac:dyDescent="0.2">
      <c r="A346" s="247"/>
      <c r="B346" s="250"/>
      <c r="C346" s="311">
        <f t="shared" si="46"/>
        <v>0</v>
      </c>
      <c r="D346" s="312"/>
      <c r="E346" s="283"/>
      <c r="F346" s="68">
        <f t="shared" si="47"/>
        <v>0</v>
      </c>
      <c r="G346" s="55">
        <f t="shared" si="47"/>
        <v>0</v>
      </c>
      <c r="H346" s="56">
        <f t="shared" si="48"/>
        <v>0</v>
      </c>
    </row>
    <row r="347" spans="1:8" s="2" customFormat="1" ht="12.75" hidden="1" x14ac:dyDescent="0.2">
      <c r="A347" s="247"/>
      <c r="B347" s="250"/>
      <c r="C347" s="311">
        <f t="shared" si="46"/>
        <v>0</v>
      </c>
      <c r="D347" s="312"/>
      <c r="E347" s="283"/>
      <c r="F347" s="68">
        <f t="shared" si="47"/>
        <v>0</v>
      </c>
      <c r="G347" s="55">
        <f t="shared" si="47"/>
        <v>0</v>
      </c>
      <c r="H347" s="56">
        <f t="shared" si="48"/>
        <v>0</v>
      </c>
    </row>
    <row r="348" spans="1:8" s="2" customFormat="1" ht="12.75" hidden="1" x14ac:dyDescent="0.2">
      <c r="A348" s="247"/>
      <c r="B348" s="250"/>
      <c r="C348" s="311">
        <f t="shared" si="46"/>
        <v>0</v>
      </c>
      <c r="D348" s="312"/>
      <c r="E348" s="283"/>
      <c r="F348" s="68">
        <f t="shared" si="47"/>
        <v>0</v>
      </c>
      <c r="G348" s="55">
        <f t="shared" si="47"/>
        <v>0</v>
      </c>
      <c r="H348" s="56">
        <f t="shared" si="48"/>
        <v>0</v>
      </c>
    </row>
    <row r="349" spans="1:8" s="2" customFormat="1" ht="12.75" hidden="1" x14ac:dyDescent="0.2">
      <c r="A349" s="247"/>
      <c r="B349" s="250"/>
      <c r="C349" s="311">
        <f t="shared" si="46"/>
        <v>0</v>
      </c>
      <c r="D349" s="312"/>
      <c r="E349" s="283"/>
      <c r="F349" s="68">
        <f t="shared" si="47"/>
        <v>0</v>
      </c>
      <c r="G349" s="55">
        <f t="shared" si="47"/>
        <v>0</v>
      </c>
      <c r="H349" s="56">
        <f t="shared" si="48"/>
        <v>0</v>
      </c>
    </row>
    <row r="350" spans="1:8" s="2" customFormat="1" ht="12.75" hidden="1" x14ac:dyDescent="0.2">
      <c r="A350" s="247"/>
      <c r="B350" s="250"/>
      <c r="C350" s="311">
        <f t="shared" si="46"/>
        <v>0</v>
      </c>
      <c r="D350" s="312"/>
      <c r="E350" s="283"/>
      <c r="F350" s="68">
        <f t="shared" si="47"/>
        <v>0</v>
      </c>
      <c r="G350" s="55">
        <f t="shared" si="47"/>
        <v>0</v>
      </c>
      <c r="H350" s="56">
        <f t="shared" si="48"/>
        <v>0</v>
      </c>
    </row>
    <row r="351" spans="1:8" s="2" customFormat="1" ht="12.75" hidden="1" x14ac:dyDescent="0.2">
      <c r="A351" s="247"/>
      <c r="B351" s="250"/>
      <c r="C351" s="274" t="str">
        <f t="shared" ref="C351:C360" si="49">C277</f>
        <v>Vecākais speciālists Izglītības koordinācijas nodaļā</v>
      </c>
      <c r="D351" s="276"/>
      <c r="E351" s="283"/>
      <c r="F351" s="69">
        <f t="shared" ref="F351:G360" si="50">F277</f>
        <v>1287</v>
      </c>
      <c r="G351" s="55"/>
      <c r="H351" s="56">
        <f t="shared" si="48"/>
        <v>0</v>
      </c>
    </row>
    <row r="352" spans="1:8" s="2" customFormat="1" ht="12.75" hidden="1" x14ac:dyDescent="0.2">
      <c r="A352" s="247"/>
      <c r="B352" s="250"/>
      <c r="C352" s="274" t="str">
        <f t="shared" si="49"/>
        <v xml:space="preserve">Vecākais grāmatvedis </v>
      </c>
      <c r="D352" s="276"/>
      <c r="E352" s="283"/>
      <c r="F352" s="69">
        <f t="shared" si="50"/>
        <v>1287</v>
      </c>
      <c r="G352" s="55"/>
      <c r="H352" s="56">
        <f t="shared" si="48"/>
        <v>0</v>
      </c>
    </row>
    <row r="353" spans="1:8" s="2" customFormat="1" ht="12.75" hidden="1" customHeight="1" x14ac:dyDescent="0.2">
      <c r="A353" s="247"/>
      <c r="B353" s="250"/>
      <c r="C353" s="311">
        <f t="shared" si="49"/>
        <v>0</v>
      </c>
      <c r="D353" s="312"/>
      <c r="E353" s="283"/>
      <c r="F353" s="69">
        <f t="shared" si="50"/>
        <v>0</v>
      </c>
      <c r="G353" s="55">
        <f t="shared" si="50"/>
        <v>0</v>
      </c>
      <c r="H353" s="56">
        <f t="shared" si="48"/>
        <v>0</v>
      </c>
    </row>
    <row r="354" spans="1:8" s="2" customFormat="1" ht="12.75" hidden="1" customHeight="1" x14ac:dyDescent="0.2">
      <c r="A354" s="247"/>
      <c r="B354" s="250"/>
      <c r="C354" s="311">
        <f t="shared" si="49"/>
        <v>0</v>
      </c>
      <c r="D354" s="312"/>
      <c r="E354" s="283"/>
      <c r="F354" s="69">
        <f t="shared" si="50"/>
        <v>0</v>
      </c>
      <c r="G354" s="55">
        <f t="shared" si="50"/>
        <v>0</v>
      </c>
      <c r="H354" s="56">
        <f t="shared" si="48"/>
        <v>0</v>
      </c>
    </row>
    <row r="355" spans="1:8" s="2" customFormat="1" ht="12.75" hidden="1" customHeight="1" x14ac:dyDescent="0.2">
      <c r="A355" s="247"/>
      <c r="B355" s="250"/>
      <c r="C355" s="311">
        <f t="shared" si="49"/>
        <v>0</v>
      </c>
      <c r="D355" s="312"/>
      <c r="E355" s="283"/>
      <c r="F355" s="69">
        <f t="shared" si="50"/>
        <v>0</v>
      </c>
      <c r="G355" s="55">
        <f t="shared" si="50"/>
        <v>0</v>
      </c>
      <c r="H355" s="56">
        <f t="shared" si="48"/>
        <v>0</v>
      </c>
    </row>
    <row r="356" spans="1:8" s="2" customFormat="1" ht="12.75" hidden="1" customHeight="1" x14ac:dyDescent="0.2">
      <c r="A356" s="247"/>
      <c r="B356" s="250"/>
      <c r="C356" s="311">
        <f t="shared" si="49"/>
        <v>0</v>
      </c>
      <c r="D356" s="312"/>
      <c r="E356" s="283"/>
      <c r="F356" s="69">
        <f t="shared" si="50"/>
        <v>0</v>
      </c>
      <c r="G356" s="55">
        <f t="shared" si="50"/>
        <v>0</v>
      </c>
      <c r="H356" s="56">
        <f t="shared" si="48"/>
        <v>0</v>
      </c>
    </row>
    <row r="357" spans="1:8" s="2" customFormat="1" ht="12.75" hidden="1" customHeight="1" x14ac:dyDescent="0.2">
      <c r="A357" s="247"/>
      <c r="B357" s="250"/>
      <c r="C357" s="311">
        <f t="shared" si="49"/>
        <v>0</v>
      </c>
      <c r="D357" s="312"/>
      <c r="E357" s="283"/>
      <c r="F357" s="69">
        <f t="shared" si="50"/>
        <v>0</v>
      </c>
      <c r="G357" s="55">
        <f t="shared" si="50"/>
        <v>0</v>
      </c>
      <c r="H357" s="56">
        <f t="shared" si="48"/>
        <v>0</v>
      </c>
    </row>
    <row r="358" spans="1:8" s="2" customFormat="1" ht="12.75" hidden="1" customHeight="1" x14ac:dyDescent="0.2">
      <c r="A358" s="247"/>
      <c r="B358" s="250"/>
      <c r="C358" s="311">
        <f t="shared" si="49"/>
        <v>0</v>
      </c>
      <c r="D358" s="312"/>
      <c r="E358" s="283"/>
      <c r="F358" s="69">
        <f t="shared" si="50"/>
        <v>0</v>
      </c>
      <c r="G358" s="55">
        <f t="shared" si="50"/>
        <v>0</v>
      </c>
      <c r="H358" s="56">
        <f t="shared" si="48"/>
        <v>0</v>
      </c>
    </row>
    <row r="359" spans="1:8" s="2" customFormat="1" ht="12.75" hidden="1" customHeight="1" x14ac:dyDescent="0.2">
      <c r="A359" s="247"/>
      <c r="B359" s="250"/>
      <c r="C359" s="311">
        <f t="shared" si="49"/>
        <v>0</v>
      </c>
      <c r="D359" s="312"/>
      <c r="E359" s="283"/>
      <c r="F359" s="69">
        <f t="shared" si="50"/>
        <v>0</v>
      </c>
      <c r="G359" s="55">
        <f t="shared" si="50"/>
        <v>0</v>
      </c>
      <c r="H359" s="56">
        <f t="shared" si="48"/>
        <v>0</v>
      </c>
    </row>
    <row r="360" spans="1:8" s="2" customFormat="1" ht="12.75" hidden="1" x14ac:dyDescent="0.2">
      <c r="A360" s="248"/>
      <c r="B360" s="251"/>
      <c r="C360" s="311">
        <f t="shared" si="49"/>
        <v>0</v>
      </c>
      <c r="D360" s="312"/>
      <c r="E360" s="284"/>
      <c r="F360" s="71">
        <f t="shared" si="50"/>
        <v>0</v>
      </c>
      <c r="G360" s="57">
        <f t="shared" si="50"/>
        <v>0</v>
      </c>
      <c r="H360" s="58">
        <f t="shared" si="48"/>
        <v>0</v>
      </c>
    </row>
    <row r="361" spans="1:8" s="2" customFormat="1" ht="12.75" x14ac:dyDescent="0.2">
      <c r="A361" s="49" t="s">
        <v>65</v>
      </c>
      <c r="B361" s="277" t="s">
        <v>66</v>
      </c>
      <c r="C361" s="277"/>
      <c r="D361" s="277"/>
      <c r="E361" s="277"/>
      <c r="F361" s="277"/>
      <c r="G361" s="277"/>
      <c r="H361" s="43">
        <f>SUM(H362,H363,H384)</f>
        <v>0.39</v>
      </c>
    </row>
    <row r="362" spans="1:8" s="2" customFormat="1" ht="12.75" x14ac:dyDescent="0.2">
      <c r="A362" s="181" t="s">
        <v>67</v>
      </c>
      <c r="B362" s="304" t="s">
        <v>356</v>
      </c>
      <c r="C362" s="304"/>
      <c r="D362" s="304"/>
      <c r="E362" s="304"/>
      <c r="F362" s="304"/>
      <c r="G362" s="304"/>
      <c r="H362" s="44">
        <f>ROUNDUP((H264+H363)*0.2359,2)</f>
        <v>0.33</v>
      </c>
    </row>
    <row r="363" spans="1:8" s="2" customFormat="1" ht="25.5" x14ac:dyDescent="0.2">
      <c r="A363" s="246" t="s">
        <v>70</v>
      </c>
      <c r="B363" s="249" t="s">
        <v>71</v>
      </c>
      <c r="C363" s="287" t="s">
        <v>349</v>
      </c>
      <c r="D363" s="288"/>
      <c r="E363" s="47" t="s">
        <v>161</v>
      </c>
      <c r="F363" s="190" t="s">
        <v>39</v>
      </c>
      <c r="G363" s="47" t="s">
        <v>157</v>
      </c>
      <c r="H363" s="111">
        <f>SUM(H364:H383)</f>
        <v>0.06</v>
      </c>
    </row>
    <row r="364" spans="1:8" s="2" customFormat="1" ht="12.75" hidden="1" customHeight="1" x14ac:dyDescent="0.2">
      <c r="A364" s="247"/>
      <c r="B364" s="250"/>
      <c r="C364" s="294">
        <f t="shared" ref="C364:C373" si="51">C266</f>
        <v>0</v>
      </c>
      <c r="D364" s="295"/>
      <c r="E364" s="316">
        <v>4</v>
      </c>
      <c r="F364" s="62">
        <f t="shared" ref="F364:G373" si="52">F266</f>
        <v>0</v>
      </c>
      <c r="G364" s="62">
        <f t="shared" si="52"/>
        <v>0</v>
      </c>
      <c r="H364" s="54">
        <f>ROUNDUP((F364*$E$364%)/168*G364,2)</f>
        <v>0</v>
      </c>
    </row>
    <row r="365" spans="1:8" s="2" customFormat="1" ht="12.75" hidden="1" customHeight="1" x14ac:dyDescent="0.2">
      <c r="A365" s="247"/>
      <c r="B365" s="250"/>
      <c r="C365" s="274">
        <f t="shared" si="51"/>
        <v>0</v>
      </c>
      <c r="D365" s="276"/>
      <c r="E365" s="317"/>
      <c r="F365" s="64">
        <f t="shared" si="52"/>
        <v>0</v>
      </c>
      <c r="G365" s="64">
        <f t="shared" si="52"/>
        <v>0</v>
      </c>
      <c r="H365" s="56">
        <f t="shared" ref="H365:H372" si="53">ROUNDUP((F365*$E$364%)/168*G365,2)</f>
        <v>0</v>
      </c>
    </row>
    <row r="366" spans="1:8" s="2" customFormat="1" ht="12.75" hidden="1" customHeight="1" x14ac:dyDescent="0.2">
      <c r="A366" s="247"/>
      <c r="B366" s="250"/>
      <c r="C366" s="274">
        <f t="shared" si="51"/>
        <v>0</v>
      </c>
      <c r="D366" s="276"/>
      <c r="E366" s="317"/>
      <c r="F366" s="64">
        <f t="shared" si="52"/>
        <v>0</v>
      </c>
      <c r="G366" s="64">
        <f t="shared" si="52"/>
        <v>0</v>
      </c>
      <c r="H366" s="56">
        <f t="shared" si="53"/>
        <v>0</v>
      </c>
    </row>
    <row r="367" spans="1:8" s="2" customFormat="1" ht="12.75" hidden="1" customHeight="1" x14ac:dyDescent="0.2">
      <c r="A367" s="247"/>
      <c r="B367" s="250"/>
      <c r="C367" s="274">
        <f t="shared" si="51"/>
        <v>0</v>
      </c>
      <c r="D367" s="276"/>
      <c r="E367" s="317"/>
      <c r="F367" s="64">
        <f t="shared" si="52"/>
        <v>0</v>
      </c>
      <c r="G367" s="64">
        <f t="shared" si="52"/>
        <v>0</v>
      </c>
      <c r="H367" s="56">
        <f t="shared" si="53"/>
        <v>0</v>
      </c>
    </row>
    <row r="368" spans="1:8" s="2" customFormat="1" ht="12.75" hidden="1" customHeight="1" x14ac:dyDescent="0.2">
      <c r="A368" s="247"/>
      <c r="B368" s="250"/>
      <c r="C368" s="274">
        <f t="shared" si="51"/>
        <v>0</v>
      </c>
      <c r="D368" s="276"/>
      <c r="E368" s="317"/>
      <c r="F368" s="64">
        <f t="shared" si="52"/>
        <v>0</v>
      </c>
      <c r="G368" s="64">
        <f t="shared" si="52"/>
        <v>0</v>
      </c>
      <c r="H368" s="56">
        <f t="shared" si="53"/>
        <v>0</v>
      </c>
    </row>
    <row r="369" spans="1:8" s="2" customFormat="1" ht="12.75" hidden="1" customHeight="1" x14ac:dyDescent="0.2">
      <c r="A369" s="247"/>
      <c r="B369" s="250"/>
      <c r="C369" s="274">
        <f t="shared" si="51"/>
        <v>0</v>
      </c>
      <c r="D369" s="276"/>
      <c r="E369" s="317"/>
      <c r="F369" s="64">
        <f t="shared" si="52"/>
        <v>0</v>
      </c>
      <c r="G369" s="64">
        <f t="shared" si="52"/>
        <v>0</v>
      </c>
      <c r="H369" s="56">
        <f t="shared" si="53"/>
        <v>0</v>
      </c>
    </row>
    <row r="370" spans="1:8" s="2" customFormat="1" ht="12.75" hidden="1" customHeight="1" x14ac:dyDescent="0.2">
      <c r="A370" s="247"/>
      <c r="B370" s="250"/>
      <c r="C370" s="274">
        <f t="shared" si="51"/>
        <v>0</v>
      </c>
      <c r="D370" s="276"/>
      <c r="E370" s="317"/>
      <c r="F370" s="64">
        <f t="shared" si="52"/>
        <v>0</v>
      </c>
      <c r="G370" s="64">
        <f t="shared" si="52"/>
        <v>0</v>
      </c>
      <c r="H370" s="56">
        <f t="shared" si="53"/>
        <v>0</v>
      </c>
    </row>
    <row r="371" spans="1:8" s="2" customFormat="1" ht="12.75" hidden="1" customHeight="1" x14ac:dyDescent="0.2">
      <c r="A371" s="247"/>
      <c r="B371" s="250"/>
      <c r="C371" s="274">
        <f t="shared" si="51"/>
        <v>0</v>
      </c>
      <c r="D371" s="276"/>
      <c r="E371" s="317"/>
      <c r="F371" s="64">
        <f t="shared" si="52"/>
        <v>0</v>
      </c>
      <c r="G371" s="64">
        <f t="shared" si="52"/>
        <v>0</v>
      </c>
      <c r="H371" s="56">
        <f t="shared" si="53"/>
        <v>0</v>
      </c>
    </row>
    <row r="372" spans="1:8" s="2" customFormat="1" ht="12.75" hidden="1" customHeight="1" x14ac:dyDescent="0.2">
      <c r="A372" s="247"/>
      <c r="B372" s="250"/>
      <c r="C372" s="274">
        <f t="shared" si="51"/>
        <v>0</v>
      </c>
      <c r="D372" s="276"/>
      <c r="E372" s="317"/>
      <c r="F372" s="64">
        <f t="shared" si="52"/>
        <v>0</v>
      </c>
      <c r="G372" s="64">
        <f t="shared" si="52"/>
        <v>0</v>
      </c>
      <c r="H372" s="56">
        <f t="shared" si="53"/>
        <v>0</v>
      </c>
    </row>
    <row r="373" spans="1:8" s="2" customFormat="1" ht="12.75" hidden="1" customHeight="1" x14ac:dyDescent="0.2">
      <c r="A373" s="247"/>
      <c r="B373" s="250"/>
      <c r="C373" s="274">
        <f t="shared" si="51"/>
        <v>0</v>
      </c>
      <c r="D373" s="276"/>
      <c r="E373" s="317"/>
      <c r="F373" s="64">
        <f t="shared" si="52"/>
        <v>0</v>
      </c>
      <c r="G373" s="64">
        <f t="shared" si="52"/>
        <v>0</v>
      </c>
      <c r="H373" s="56">
        <f>ROUNDUP((F373*$E$364%)/168*G373,2)</f>
        <v>0</v>
      </c>
    </row>
    <row r="374" spans="1:8" s="2" customFormat="1" ht="12.75" x14ac:dyDescent="0.2">
      <c r="A374" s="247"/>
      <c r="B374" s="250"/>
      <c r="C374" s="274" t="str">
        <f t="shared" ref="C374:C383" si="54">C277</f>
        <v>Vecākais speciālists Izglītības koordinācijas nodaļā</v>
      </c>
      <c r="D374" s="276"/>
      <c r="E374" s="317"/>
      <c r="F374" s="64">
        <f t="shared" ref="F374:G383" si="55">F277</f>
        <v>1287</v>
      </c>
      <c r="G374" s="55">
        <f t="shared" si="55"/>
        <v>8.4000000000000005E-2</v>
      </c>
      <c r="H374" s="56">
        <f>ROUNDUP((F374*$E$364%)/168*G374,2)</f>
        <v>0.03</v>
      </c>
    </row>
    <row r="375" spans="1:8" s="2" customFormat="1" ht="12.75" x14ac:dyDescent="0.2">
      <c r="A375" s="247"/>
      <c r="B375" s="250"/>
      <c r="C375" s="274" t="str">
        <f t="shared" si="54"/>
        <v xml:space="preserve">Vecākais grāmatvedis </v>
      </c>
      <c r="D375" s="276"/>
      <c r="E375" s="317"/>
      <c r="F375" s="64">
        <f t="shared" si="55"/>
        <v>1287</v>
      </c>
      <c r="G375" s="55">
        <f t="shared" si="55"/>
        <v>8.4000000000000005E-2</v>
      </c>
      <c r="H375" s="56">
        <f t="shared" ref="H375:H383" si="56">ROUNDUP((F375*$E$364%)/168*G375,2)</f>
        <v>0.03</v>
      </c>
    </row>
    <row r="376" spans="1:8" s="2" customFormat="1" ht="12.75" hidden="1" x14ac:dyDescent="0.2">
      <c r="A376" s="247"/>
      <c r="B376" s="250"/>
      <c r="C376" s="274">
        <f t="shared" si="54"/>
        <v>0</v>
      </c>
      <c r="D376" s="276"/>
      <c r="E376" s="317"/>
      <c r="F376" s="64">
        <f t="shared" si="55"/>
        <v>0</v>
      </c>
      <c r="G376" s="55">
        <f t="shared" si="55"/>
        <v>0</v>
      </c>
      <c r="H376" s="56">
        <f t="shared" si="56"/>
        <v>0</v>
      </c>
    </row>
    <row r="377" spans="1:8" s="2" customFormat="1" ht="12.75" hidden="1" x14ac:dyDescent="0.2">
      <c r="A377" s="247"/>
      <c r="B377" s="250"/>
      <c r="C377" s="274">
        <f t="shared" si="54"/>
        <v>0</v>
      </c>
      <c r="D377" s="276"/>
      <c r="E377" s="317"/>
      <c r="F377" s="64">
        <f t="shared" si="55"/>
        <v>0</v>
      </c>
      <c r="G377" s="55">
        <f t="shared" si="55"/>
        <v>0</v>
      </c>
      <c r="H377" s="56">
        <f t="shared" si="56"/>
        <v>0</v>
      </c>
    </row>
    <row r="378" spans="1:8" s="2" customFormat="1" ht="12.75" hidden="1" x14ac:dyDescent="0.2">
      <c r="A378" s="247"/>
      <c r="B378" s="250"/>
      <c r="C378" s="274">
        <f t="shared" si="54"/>
        <v>0</v>
      </c>
      <c r="D378" s="276"/>
      <c r="E378" s="317"/>
      <c r="F378" s="64">
        <f t="shared" si="55"/>
        <v>0</v>
      </c>
      <c r="G378" s="55">
        <f t="shared" si="55"/>
        <v>0</v>
      </c>
      <c r="H378" s="56">
        <f t="shared" si="56"/>
        <v>0</v>
      </c>
    </row>
    <row r="379" spans="1:8" s="2" customFormat="1" ht="12.75" hidden="1" x14ac:dyDescent="0.2">
      <c r="A379" s="247"/>
      <c r="B379" s="250"/>
      <c r="C379" s="274">
        <f t="shared" si="54"/>
        <v>0</v>
      </c>
      <c r="D379" s="276"/>
      <c r="E379" s="317"/>
      <c r="F379" s="64">
        <f t="shared" si="55"/>
        <v>0</v>
      </c>
      <c r="G379" s="55">
        <f t="shared" si="55"/>
        <v>0</v>
      </c>
      <c r="H379" s="56">
        <f t="shared" si="56"/>
        <v>0</v>
      </c>
    </row>
    <row r="380" spans="1:8" s="2" customFormat="1" ht="12.75" hidden="1" x14ac:dyDescent="0.2">
      <c r="A380" s="247"/>
      <c r="B380" s="250"/>
      <c r="C380" s="274">
        <f t="shared" si="54"/>
        <v>0</v>
      </c>
      <c r="D380" s="276"/>
      <c r="E380" s="317"/>
      <c r="F380" s="64">
        <f t="shared" si="55"/>
        <v>0</v>
      </c>
      <c r="G380" s="55">
        <f t="shared" si="55"/>
        <v>0</v>
      </c>
      <c r="H380" s="56">
        <f t="shared" si="56"/>
        <v>0</v>
      </c>
    </row>
    <row r="381" spans="1:8" s="2" customFormat="1" ht="12.75" hidden="1" x14ac:dyDescent="0.2">
      <c r="A381" s="247"/>
      <c r="B381" s="250"/>
      <c r="C381" s="274">
        <f t="shared" si="54"/>
        <v>0</v>
      </c>
      <c r="D381" s="276"/>
      <c r="E381" s="317"/>
      <c r="F381" s="64">
        <f t="shared" si="55"/>
        <v>0</v>
      </c>
      <c r="G381" s="55">
        <f t="shared" si="55"/>
        <v>0</v>
      </c>
      <c r="H381" s="56">
        <f t="shared" si="56"/>
        <v>0</v>
      </c>
    </row>
    <row r="382" spans="1:8" s="2" customFormat="1" ht="12.75" hidden="1" x14ac:dyDescent="0.2">
      <c r="A382" s="247"/>
      <c r="B382" s="250"/>
      <c r="C382" s="274">
        <f t="shared" si="54"/>
        <v>0</v>
      </c>
      <c r="D382" s="276"/>
      <c r="E382" s="317"/>
      <c r="F382" s="64">
        <f t="shared" si="55"/>
        <v>0</v>
      </c>
      <c r="G382" s="55">
        <f t="shared" si="55"/>
        <v>0</v>
      </c>
      <c r="H382" s="56">
        <f t="shared" si="56"/>
        <v>0</v>
      </c>
    </row>
    <row r="383" spans="1:8" s="2" customFormat="1" ht="12.75" hidden="1" x14ac:dyDescent="0.2">
      <c r="A383" s="248"/>
      <c r="B383" s="251"/>
      <c r="C383" s="274">
        <f t="shared" si="54"/>
        <v>0</v>
      </c>
      <c r="D383" s="276"/>
      <c r="E383" s="318"/>
      <c r="F383" s="66">
        <f t="shared" si="55"/>
        <v>0</v>
      </c>
      <c r="G383" s="55">
        <f t="shared" si="55"/>
        <v>0</v>
      </c>
      <c r="H383" s="58">
        <f t="shared" si="56"/>
        <v>0</v>
      </c>
    </row>
    <row r="384" spans="1:8" s="2" customFormat="1" ht="25.5" hidden="1" x14ac:dyDescent="0.2">
      <c r="A384" s="246" t="s">
        <v>82</v>
      </c>
      <c r="B384" s="249" t="s">
        <v>83</v>
      </c>
      <c r="C384" s="287" t="s">
        <v>349</v>
      </c>
      <c r="D384" s="288"/>
      <c r="E384" s="47" t="s">
        <v>161</v>
      </c>
      <c r="F384" s="190" t="s">
        <v>39</v>
      </c>
      <c r="G384" s="47" t="s">
        <v>157</v>
      </c>
      <c r="H384" s="111">
        <f>SUM(H385:H404)</f>
        <v>0</v>
      </c>
    </row>
    <row r="385" spans="1:8" s="2" customFormat="1" ht="12.75" hidden="1" customHeight="1" x14ac:dyDescent="0.2">
      <c r="A385" s="247"/>
      <c r="B385" s="250"/>
      <c r="C385" s="294">
        <f t="shared" ref="C385:C394" si="57">C266</f>
        <v>0</v>
      </c>
      <c r="D385" s="295"/>
      <c r="E385" s="316">
        <v>1</v>
      </c>
      <c r="F385" s="62">
        <f t="shared" ref="F385:G394" si="58">F266</f>
        <v>0</v>
      </c>
      <c r="G385" s="55">
        <f t="shared" si="58"/>
        <v>0</v>
      </c>
      <c r="H385" s="54">
        <f>ROUNDUP((F385*$E$385%)/168*G385,2)</f>
        <v>0</v>
      </c>
    </row>
    <row r="386" spans="1:8" s="2" customFormat="1" ht="12.75" hidden="1" x14ac:dyDescent="0.2">
      <c r="A386" s="247"/>
      <c r="B386" s="250"/>
      <c r="C386" s="274">
        <f t="shared" si="57"/>
        <v>0</v>
      </c>
      <c r="D386" s="276"/>
      <c r="E386" s="317"/>
      <c r="F386" s="64">
        <f t="shared" si="58"/>
        <v>0</v>
      </c>
      <c r="G386" s="55">
        <f t="shared" si="58"/>
        <v>0</v>
      </c>
      <c r="H386" s="56">
        <f t="shared" ref="H386:H391" si="59">ROUNDUP((F386*$E$385%)/168*G386,2)</f>
        <v>0</v>
      </c>
    </row>
    <row r="387" spans="1:8" s="2" customFormat="1" ht="12.75" hidden="1" x14ac:dyDescent="0.2">
      <c r="A387" s="247"/>
      <c r="B387" s="250"/>
      <c r="C387" s="274">
        <f t="shared" si="57"/>
        <v>0</v>
      </c>
      <c r="D387" s="276"/>
      <c r="E387" s="317"/>
      <c r="F387" s="64">
        <f t="shared" si="58"/>
        <v>0</v>
      </c>
      <c r="G387" s="55">
        <f t="shared" si="58"/>
        <v>0</v>
      </c>
      <c r="H387" s="56">
        <f t="shared" si="59"/>
        <v>0</v>
      </c>
    </row>
    <row r="388" spans="1:8" s="2" customFormat="1" ht="12.75" hidden="1" x14ac:dyDescent="0.2">
      <c r="A388" s="247"/>
      <c r="B388" s="250"/>
      <c r="C388" s="274">
        <f t="shared" si="57"/>
        <v>0</v>
      </c>
      <c r="D388" s="276"/>
      <c r="E388" s="317"/>
      <c r="F388" s="64">
        <f t="shared" si="58"/>
        <v>0</v>
      </c>
      <c r="G388" s="55">
        <f t="shared" si="58"/>
        <v>0</v>
      </c>
      <c r="H388" s="56">
        <f t="shared" si="59"/>
        <v>0</v>
      </c>
    </row>
    <row r="389" spans="1:8" s="2" customFormat="1" ht="12.75" hidden="1" x14ac:dyDescent="0.2">
      <c r="A389" s="247"/>
      <c r="B389" s="250"/>
      <c r="C389" s="274">
        <f t="shared" si="57"/>
        <v>0</v>
      </c>
      <c r="D389" s="276"/>
      <c r="E389" s="317"/>
      <c r="F389" s="64">
        <f t="shared" si="58"/>
        <v>0</v>
      </c>
      <c r="G389" s="55">
        <f t="shared" si="58"/>
        <v>0</v>
      </c>
      <c r="H389" s="56">
        <f t="shared" si="59"/>
        <v>0</v>
      </c>
    </row>
    <row r="390" spans="1:8" s="2" customFormat="1" ht="12.75" hidden="1" x14ac:dyDescent="0.2">
      <c r="A390" s="247"/>
      <c r="B390" s="250"/>
      <c r="C390" s="274">
        <f t="shared" si="57"/>
        <v>0</v>
      </c>
      <c r="D390" s="276"/>
      <c r="E390" s="317"/>
      <c r="F390" s="64">
        <f t="shared" si="58"/>
        <v>0</v>
      </c>
      <c r="G390" s="55">
        <f t="shared" si="58"/>
        <v>0</v>
      </c>
      <c r="H390" s="56">
        <f t="shared" si="59"/>
        <v>0</v>
      </c>
    </row>
    <row r="391" spans="1:8" s="2" customFormat="1" ht="12.75" hidden="1" x14ac:dyDescent="0.2">
      <c r="A391" s="247"/>
      <c r="B391" s="250"/>
      <c r="C391" s="274">
        <f t="shared" si="57"/>
        <v>0</v>
      </c>
      <c r="D391" s="276"/>
      <c r="E391" s="317"/>
      <c r="F391" s="64">
        <f t="shared" si="58"/>
        <v>0</v>
      </c>
      <c r="G391" s="55">
        <f t="shared" si="58"/>
        <v>0</v>
      </c>
      <c r="H391" s="56">
        <f t="shared" si="59"/>
        <v>0</v>
      </c>
    </row>
    <row r="392" spans="1:8" s="2" customFormat="1" ht="12.75" hidden="1" x14ac:dyDescent="0.2">
      <c r="A392" s="247"/>
      <c r="B392" s="250"/>
      <c r="C392" s="274">
        <f t="shared" si="57"/>
        <v>0</v>
      </c>
      <c r="D392" s="276"/>
      <c r="E392" s="317"/>
      <c r="F392" s="64">
        <f t="shared" si="58"/>
        <v>0</v>
      </c>
      <c r="G392" s="55">
        <f t="shared" si="58"/>
        <v>0</v>
      </c>
      <c r="H392" s="56">
        <f>ROUNDUP((F392*$E$385%)/168*G392,2)</f>
        <v>0</v>
      </c>
    </row>
    <row r="393" spans="1:8" s="2" customFormat="1" ht="12.75" hidden="1" x14ac:dyDescent="0.2">
      <c r="A393" s="247"/>
      <c r="B393" s="250"/>
      <c r="C393" s="274">
        <f t="shared" si="57"/>
        <v>0</v>
      </c>
      <c r="D393" s="276"/>
      <c r="E393" s="317"/>
      <c r="F393" s="64">
        <f t="shared" si="58"/>
        <v>0</v>
      </c>
      <c r="G393" s="55">
        <f t="shared" si="58"/>
        <v>0</v>
      </c>
      <c r="H393" s="56">
        <f>ROUNDUP((F393*$E$385%)/168*G393,2)</f>
        <v>0</v>
      </c>
    </row>
    <row r="394" spans="1:8" s="2" customFormat="1" ht="12.75" hidden="1" x14ac:dyDescent="0.2">
      <c r="A394" s="247"/>
      <c r="B394" s="250"/>
      <c r="C394" s="274">
        <f t="shared" si="57"/>
        <v>0</v>
      </c>
      <c r="D394" s="276"/>
      <c r="E394" s="317"/>
      <c r="F394" s="64">
        <f t="shared" si="58"/>
        <v>0</v>
      </c>
      <c r="G394" s="55">
        <f t="shared" si="58"/>
        <v>0</v>
      </c>
      <c r="H394" s="56">
        <f>ROUNDUP((F394*$E$385%)/168*G394,2)</f>
        <v>0</v>
      </c>
    </row>
    <row r="395" spans="1:8" s="2" customFormat="1" ht="12.75" hidden="1" x14ac:dyDescent="0.2">
      <c r="A395" s="247"/>
      <c r="B395" s="250"/>
      <c r="C395" s="274" t="str">
        <f t="shared" ref="C395:C404" si="60">C277</f>
        <v>Vecākais speciālists Izglītības koordinācijas nodaļā</v>
      </c>
      <c r="D395" s="276"/>
      <c r="E395" s="317"/>
      <c r="F395" s="64">
        <f t="shared" ref="F395:G404" si="61">F277</f>
        <v>1287</v>
      </c>
      <c r="G395" s="55"/>
      <c r="H395" s="56">
        <f>ROUNDUP((F395*$E$385%)/168*G395,2)</f>
        <v>0</v>
      </c>
    </row>
    <row r="396" spans="1:8" s="2" customFormat="1" ht="12.75" hidden="1" x14ac:dyDescent="0.2">
      <c r="A396" s="247"/>
      <c r="B396" s="250"/>
      <c r="C396" s="274" t="str">
        <f t="shared" si="60"/>
        <v xml:space="preserve">Vecākais grāmatvedis </v>
      </c>
      <c r="D396" s="276"/>
      <c r="E396" s="317"/>
      <c r="F396" s="64">
        <f t="shared" si="61"/>
        <v>1287</v>
      </c>
      <c r="G396" s="55"/>
      <c r="H396" s="56">
        <f t="shared" ref="H396:H404" si="62">ROUNDUP((F396*$E$385%)/168*G396,2)</f>
        <v>0</v>
      </c>
    </row>
    <row r="397" spans="1:8" s="2" customFormat="1" ht="12.75" hidden="1" x14ac:dyDescent="0.2">
      <c r="A397" s="247"/>
      <c r="B397" s="250"/>
      <c r="C397" s="274">
        <f t="shared" si="60"/>
        <v>0</v>
      </c>
      <c r="D397" s="276"/>
      <c r="E397" s="317"/>
      <c r="F397" s="64">
        <f t="shared" si="61"/>
        <v>0</v>
      </c>
      <c r="G397" s="64">
        <f t="shared" si="61"/>
        <v>0</v>
      </c>
      <c r="H397" s="56">
        <f t="shared" si="62"/>
        <v>0</v>
      </c>
    </row>
    <row r="398" spans="1:8" s="2" customFormat="1" ht="12.75" hidden="1" x14ac:dyDescent="0.2">
      <c r="A398" s="247"/>
      <c r="B398" s="250"/>
      <c r="C398" s="274">
        <f t="shared" si="60"/>
        <v>0</v>
      </c>
      <c r="D398" s="276"/>
      <c r="E398" s="317"/>
      <c r="F398" s="64">
        <f t="shared" si="61"/>
        <v>0</v>
      </c>
      <c r="G398" s="64">
        <f t="shared" si="61"/>
        <v>0</v>
      </c>
      <c r="H398" s="56">
        <f t="shared" si="62"/>
        <v>0</v>
      </c>
    </row>
    <row r="399" spans="1:8" s="2" customFormat="1" ht="12.75" hidden="1" x14ac:dyDescent="0.2">
      <c r="A399" s="247"/>
      <c r="B399" s="250"/>
      <c r="C399" s="274">
        <f t="shared" si="60"/>
        <v>0</v>
      </c>
      <c r="D399" s="276"/>
      <c r="E399" s="317"/>
      <c r="F399" s="64">
        <f t="shared" si="61"/>
        <v>0</v>
      </c>
      <c r="G399" s="64">
        <f t="shared" si="61"/>
        <v>0</v>
      </c>
      <c r="H399" s="56">
        <f t="shared" si="62"/>
        <v>0</v>
      </c>
    </row>
    <row r="400" spans="1:8" s="2" customFormat="1" ht="12.75" hidden="1" x14ac:dyDescent="0.2">
      <c r="A400" s="247"/>
      <c r="B400" s="250"/>
      <c r="C400" s="274">
        <f t="shared" si="60"/>
        <v>0</v>
      </c>
      <c r="D400" s="276"/>
      <c r="E400" s="317"/>
      <c r="F400" s="64">
        <f t="shared" si="61"/>
        <v>0</v>
      </c>
      <c r="G400" s="64">
        <f t="shared" si="61"/>
        <v>0</v>
      </c>
      <c r="H400" s="56">
        <f t="shared" si="62"/>
        <v>0</v>
      </c>
    </row>
    <row r="401" spans="1:9" s="2" customFormat="1" ht="12.75" hidden="1" x14ac:dyDescent="0.2">
      <c r="A401" s="247"/>
      <c r="B401" s="250"/>
      <c r="C401" s="274">
        <f t="shared" si="60"/>
        <v>0</v>
      </c>
      <c r="D401" s="276"/>
      <c r="E401" s="317"/>
      <c r="F401" s="64">
        <f t="shared" si="61"/>
        <v>0</v>
      </c>
      <c r="G401" s="64">
        <f t="shared" si="61"/>
        <v>0</v>
      </c>
      <c r="H401" s="56">
        <f t="shared" si="62"/>
        <v>0</v>
      </c>
    </row>
    <row r="402" spans="1:9" s="2" customFormat="1" ht="12.75" hidden="1" x14ac:dyDescent="0.2">
      <c r="A402" s="247"/>
      <c r="B402" s="250"/>
      <c r="C402" s="274">
        <f t="shared" si="60"/>
        <v>0</v>
      </c>
      <c r="D402" s="276"/>
      <c r="E402" s="317"/>
      <c r="F402" s="64">
        <f t="shared" si="61"/>
        <v>0</v>
      </c>
      <c r="G402" s="64">
        <f t="shared" si="61"/>
        <v>0</v>
      </c>
      <c r="H402" s="56">
        <f t="shared" si="62"/>
        <v>0</v>
      </c>
    </row>
    <row r="403" spans="1:9" s="2" customFormat="1" ht="12.75" hidden="1" x14ac:dyDescent="0.2">
      <c r="A403" s="247"/>
      <c r="B403" s="250"/>
      <c r="C403" s="274">
        <f t="shared" si="60"/>
        <v>0</v>
      </c>
      <c r="D403" s="276"/>
      <c r="E403" s="317"/>
      <c r="F403" s="64">
        <f t="shared" si="61"/>
        <v>0</v>
      </c>
      <c r="G403" s="64">
        <f t="shared" si="61"/>
        <v>0</v>
      </c>
      <c r="H403" s="56">
        <f t="shared" si="62"/>
        <v>0</v>
      </c>
    </row>
    <row r="404" spans="1:9" s="2" customFormat="1" ht="12.75" hidden="1" x14ac:dyDescent="0.2">
      <c r="A404" s="248"/>
      <c r="B404" s="251"/>
      <c r="C404" s="296">
        <f t="shared" si="60"/>
        <v>0</v>
      </c>
      <c r="D404" s="298"/>
      <c r="E404" s="318"/>
      <c r="F404" s="66">
        <f t="shared" si="61"/>
        <v>0</v>
      </c>
      <c r="G404" s="66">
        <f t="shared" si="61"/>
        <v>0</v>
      </c>
      <c r="H404" s="58">
        <f t="shared" si="62"/>
        <v>0</v>
      </c>
    </row>
    <row r="405" spans="1:9" s="2" customFormat="1" ht="12.75" x14ac:dyDescent="0.2">
      <c r="A405" s="192" t="s">
        <v>84</v>
      </c>
      <c r="B405" s="277" t="s">
        <v>17</v>
      </c>
      <c r="C405" s="277"/>
      <c r="D405" s="277"/>
      <c r="E405" s="277"/>
      <c r="F405" s="277"/>
      <c r="G405" s="277"/>
      <c r="H405" s="43">
        <f>SUM(H406,H429)</f>
        <v>1.47</v>
      </c>
    </row>
    <row r="406" spans="1:9" s="2" customFormat="1" ht="12.75" x14ac:dyDescent="0.2">
      <c r="A406" s="48" t="s">
        <v>85</v>
      </c>
      <c r="B406" s="277" t="s">
        <v>86</v>
      </c>
      <c r="C406" s="277"/>
      <c r="D406" s="277"/>
      <c r="E406" s="277"/>
      <c r="F406" s="277"/>
      <c r="G406" s="277"/>
      <c r="H406" s="43">
        <f>SUM(H407,H418)</f>
        <v>0.3</v>
      </c>
    </row>
    <row r="407" spans="1:9" s="2" customFormat="1" ht="25.5" x14ac:dyDescent="0.2">
      <c r="A407" s="246">
        <v>2220</v>
      </c>
      <c r="B407" s="249" t="s">
        <v>88</v>
      </c>
      <c r="C407" s="266" t="s">
        <v>171</v>
      </c>
      <c r="D407" s="267"/>
      <c r="E407" s="268"/>
      <c r="F407" s="47" t="s">
        <v>327</v>
      </c>
      <c r="G407" s="47" t="s">
        <v>157</v>
      </c>
      <c r="H407" s="111">
        <f>SUM(H408:H417)</f>
        <v>0.3</v>
      </c>
    </row>
    <row r="408" spans="1:9" s="2" customFormat="1" ht="30" customHeight="1" x14ac:dyDescent="0.2">
      <c r="A408" s="247"/>
      <c r="B408" s="250"/>
      <c r="C408" s="255" t="s">
        <v>198</v>
      </c>
      <c r="D408" s="256"/>
      <c r="E408" s="257"/>
      <c r="F408" s="74">
        <f>ROUND(7*1.147,2)</f>
        <v>8.0299999999999994</v>
      </c>
      <c r="G408" s="74">
        <f>G15+G16+G17+G18+G19+G26+G277+G278</f>
        <v>6.1679999999999993</v>
      </c>
      <c r="H408" s="75">
        <f>ROUNDUP(F408/168*G408,2)</f>
        <v>0.3</v>
      </c>
      <c r="I408" s="149" t="s">
        <v>384</v>
      </c>
    </row>
    <row r="409" spans="1:9" s="2" customFormat="1" ht="12" hidden="1" customHeight="1" x14ac:dyDescent="0.2">
      <c r="A409" s="247"/>
      <c r="B409" s="250"/>
      <c r="C409" s="252"/>
      <c r="D409" s="253"/>
      <c r="E409" s="254"/>
      <c r="F409" s="76"/>
      <c r="G409" s="76"/>
      <c r="H409" s="77">
        <f t="shared" ref="H409:H417" si="63">ROUNDUP(F409/168*G409,2)</f>
        <v>0</v>
      </c>
    </row>
    <row r="410" spans="1:9" s="2" customFormat="1" ht="12" hidden="1" customHeight="1" x14ac:dyDescent="0.2">
      <c r="A410" s="247"/>
      <c r="B410" s="250"/>
      <c r="C410" s="252"/>
      <c r="D410" s="253"/>
      <c r="E410" s="254"/>
      <c r="F410" s="76"/>
      <c r="G410" s="76"/>
      <c r="H410" s="77">
        <f t="shared" si="63"/>
        <v>0</v>
      </c>
    </row>
    <row r="411" spans="1:9" s="2" customFormat="1" ht="12" hidden="1" customHeight="1" x14ac:dyDescent="0.2">
      <c r="A411" s="247"/>
      <c r="B411" s="250"/>
      <c r="C411" s="252"/>
      <c r="D411" s="253"/>
      <c r="E411" s="254"/>
      <c r="F411" s="76"/>
      <c r="G411" s="76"/>
      <c r="H411" s="77">
        <f t="shared" si="63"/>
        <v>0</v>
      </c>
    </row>
    <row r="412" spans="1:9" s="2" customFormat="1" ht="12" hidden="1" customHeight="1" x14ac:dyDescent="0.2">
      <c r="A412" s="247"/>
      <c r="B412" s="250"/>
      <c r="C412" s="252"/>
      <c r="D412" s="253"/>
      <c r="E412" s="254"/>
      <c r="F412" s="76"/>
      <c r="G412" s="76"/>
      <c r="H412" s="77">
        <f t="shared" si="63"/>
        <v>0</v>
      </c>
    </row>
    <row r="413" spans="1:9" s="2" customFormat="1" ht="12" hidden="1" customHeight="1" x14ac:dyDescent="0.2">
      <c r="A413" s="247"/>
      <c r="B413" s="250"/>
      <c r="C413" s="252"/>
      <c r="D413" s="253"/>
      <c r="E413" s="254"/>
      <c r="F413" s="76"/>
      <c r="G413" s="76"/>
      <c r="H413" s="77">
        <f t="shared" si="63"/>
        <v>0</v>
      </c>
    </row>
    <row r="414" spans="1:9" s="2" customFormat="1" ht="12" hidden="1" customHeight="1" x14ac:dyDescent="0.2">
      <c r="A414" s="247"/>
      <c r="B414" s="250"/>
      <c r="C414" s="252"/>
      <c r="D414" s="253"/>
      <c r="E414" s="254"/>
      <c r="F414" s="76"/>
      <c r="G414" s="76"/>
      <c r="H414" s="77">
        <f t="shared" si="63"/>
        <v>0</v>
      </c>
    </row>
    <row r="415" spans="1:9" s="2" customFormat="1" ht="12" hidden="1" customHeight="1" x14ac:dyDescent="0.2">
      <c r="A415" s="247"/>
      <c r="B415" s="250"/>
      <c r="C415" s="252"/>
      <c r="D415" s="253"/>
      <c r="E415" s="254"/>
      <c r="F415" s="76"/>
      <c r="G415" s="76"/>
      <c r="H415" s="77">
        <f t="shared" si="63"/>
        <v>0</v>
      </c>
    </row>
    <row r="416" spans="1:9" s="2" customFormat="1" ht="12" hidden="1" customHeight="1" x14ac:dyDescent="0.2">
      <c r="A416" s="247"/>
      <c r="B416" s="250"/>
      <c r="C416" s="252"/>
      <c r="D416" s="253"/>
      <c r="E416" s="254"/>
      <c r="F416" s="76"/>
      <c r="G416" s="76"/>
      <c r="H416" s="77">
        <f t="shared" si="63"/>
        <v>0</v>
      </c>
    </row>
    <row r="417" spans="1:9" s="2" customFormat="1" ht="12" hidden="1" customHeight="1" x14ac:dyDescent="0.2">
      <c r="A417" s="248"/>
      <c r="B417" s="251"/>
      <c r="C417" s="269"/>
      <c r="D417" s="270"/>
      <c r="E417" s="271"/>
      <c r="F417" s="78"/>
      <c r="G417" s="78"/>
      <c r="H417" s="79">
        <f t="shared" si="63"/>
        <v>0</v>
      </c>
    </row>
    <row r="418" spans="1:9" s="2" customFormat="1" ht="12" hidden="1" customHeight="1" x14ac:dyDescent="0.2">
      <c r="A418" s="246"/>
      <c r="B418" s="249"/>
      <c r="C418" s="266" t="s">
        <v>171</v>
      </c>
      <c r="D418" s="267"/>
      <c r="E418" s="268"/>
      <c r="F418" s="47" t="s">
        <v>167</v>
      </c>
      <c r="G418" s="47" t="s">
        <v>157</v>
      </c>
      <c r="H418" s="111">
        <f>SUM(H419:H428)</f>
        <v>0</v>
      </c>
    </row>
    <row r="419" spans="1:9" s="2" customFormat="1" ht="12" hidden="1" customHeight="1" x14ac:dyDescent="0.2">
      <c r="A419" s="247"/>
      <c r="B419" s="250"/>
      <c r="C419" s="255"/>
      <c r="D419" s="256"/>
      <c r="E419" s="257"/>
      <c r="F419" s="74"/>
      <c r="G419" s="74"/>
      <c r="H419" s="75">
        <f>ROUNDUP(F419/168*G419,2)</f>
        <v>0</v>
      </c>
    </row>
    <row r="420" spans="1:9" s="2" customFormat="1" ht="12" hidden="1" customHeight="1" x14ac:dyDescent="0.2">
      <c r="A420" s="247"/>
      <c r="B420" s="250"/>
      <c r="C420" s="252"/>
      <c r="D420" s="253"/>
      <c r="E420" s="254"/>
      <c r="F420" s="76"/>
      <c r="G420" s="76"/>
      <c r="H420" s="77">
        <f t="shared" ref="H420:H428" si="64">ROUNDUP(F420/168*G420,2)</f>
        <v>0</v>
      </c>
    </row>
    <row r="421" spans="1:9" s="2" customFormat="1" ht="12" hidden="1" customHeight="1" x14ac:dyDescent="0.2">
      <c r="A421" s="247"/>
      <c r="B421" s="250"/>
      <c r="C421" s="252"/>
      <c r="D421" s="253"/>
      <c r="E421" s="254"/>
      <c r="F421" s="76"/>
      <c r="G421" s="76"/>
      <c r="H421" s="77">
        <f t="shared" si="64"/>
        <v>0</v>
      </c>
    </row>
    <row r="422" spans="1:9" s="2" customFormat="1" ht="12" hidden="1" customHeight="1" x14ac:dyDescent="0.2">
      <c r="A422" s="247"/>
      <c r="B422" s="250"/>
      <c r="C422" s="252"/>
      <c r="D422" s="253"/>
      <c r="E422" s="254"/>
      <c r="F422" s="76"/>
      <c r="G422" s="76"/>
      <c r="H422" s="77">
        <f t="shared" si="64"/>
        <v>0</v>
      </c>
    </row>
    <row r="423" spans="1:9" s="2" customFormat="1" ht="12" hidden="1" customHeight="1" x14ac:dyDescent="0.2">
      <c r="A423" s="247"/>
      <c r="B423" s="250"/>
      <c r="C423" s="252"/>
      <c r="D423" s="253"/>
      <c r="E423" s="254"/>
      <c r="F423" s="76"/>
      <c r="G423" s="76"/>
      <c r="H423" s="77">
        <f t="shared" si="64"/>
        <v>0</v>
      </c>
    </row>
    <row r="424" spans="1:9" s="2" customFormat="1" ht="12" hidden="1" customHeight="1" x14ac:dyDescent="0.2">
      <c r="A424" s="247"/>
      <c r="B424" s="250"/>
      <c r="C424" s="252"/>
      <c r="D424" s="253"/>
      <c r="E424" s="254"/>
      <c r="F424" s="76"/>
      <c r="G424" s="76"/>
      <c r="H424" s="77">
        <f t="shared" si="64"/>
        <v>0</v>
      </c>
    </row>
    <row r="425" spans="1:9" s="2" customFormat="1" ht="12" hidden="1" customHeight="1" x14ac:dyDescent="0.2">
      <c r="A425" s="247"/>
      <c r="B425" s="250"/>
      <c r="C425" s="252"/>
      <c r="D425" s="253"/>
      <c r="E425" s="254"/>
      <c r="F425" s="76"/>
      <c r="G425" s="76"/>
      <c r="H425" s="77">
        <f t="shared" si="64"/>
        <v>0</v>
      </c>
    </row>
    <row r="426" spans="1:9" s="2" customFormat="1" ht="12" hidden="1" customHeight="1" x14ac:dyDescent="0.2">
      <c r="A426" s="247"/>
      <c r="B426" s="250"/>
      <c r="C426" s="252"/>
      <c r="D426" s="253"/>
      <c r="E426" s="254"/>
      <c r="F426" s="76"/>
      <c r="G426" s="76"/>
      <c r="H426" s="77">
        <f t="shared" si="64"/>
        <v>0</v>
      </c>
    </row>
    <row r="427" spans="1:9" s="2" customFormat="1" ht="12" hidden="1" customHeight="1" x14ac:dyDescent="0.2">
      <c r="A427" s="247"/>
      <c r="B427" s="250"/>
      <c r="C427" s="252"/>
      <c r="D427" s="253"/>
      <c r="E427" s="254"/>
      <c r="F427" s="76"/>
      <c r="G427" s="76"/>
      <c r="H427" s="77">
        <f t="shared" si="64"/>
        <v>0</v>
      </c>
    </row>
    <row r="428" spans="1:9" s="2" customFormat="1" ht="12.75" hidden="1" x14ac:dyDescent="0.2">
      <c r="A428" s="248"/>
      <c r="B428" s="251"/>
      <c r="C428" s="269"/>
      <c r="D428" s="270"/>
      <c r="E428" s="271"/>
      <c r="F428" s="78"/>
      <c r="G428" s="78"/>
      <c r="H428" s="79">
        <f t="shared" si="64"/>
        <v>0</v>
      </c>
    </row>
    <row r="429" spans="1:9" s="2" customFormat="1" ht="12.75" x14ac:dyDescent="0.2">
      <c r="A429" s="48" t="s">
        <v>93</v>
      </c>
      <c r="B429" s="277" t="s">
        <v>94</v>
      </c>
      <c r="C429" s="277"/>
      <c r="D429" s="277"/>
      <c r="E429" s="277"/>
      <c r="F429" s="277"/>
      <c r="G429" s="277"/>
      <c r="H429" s="43">
        <f>SUM(H430,H452,H441)</f>
        <v>1.17</v>
      </c>
    </row>
    <row r="430" spans="1:9" s="2" customFormat="1" ht="15" customHeight="1" x14ac:dyDescent="0.2">
      <c r="A430" s="246">
        <v>2311</v>
      </c>
      <c r="B430" s="249" t="s">
        <v>19</v>
      </c>
      <c r="C430" s="266" t="s">
        <v>171</v>
      </c>
      <c r="D430" s="267"/>
      <c r="E430" s="268"/>
      <c r="F430" s="47" t="s">
        <v>326</v>
      </c>
      <c r="G430" s="47" t="s">
        <v>166</v>
      </c>
      <c r="H430" s="50">
        <f>SUM(H431:H440)</f>
        <v>0.14000000000000001</v>
      </c>
    </row>
    <row r="431" spans="1:9" s="2" customFormat="1" ht="12.75" x14ac:dyDescent="0.2">
      <c r="A431" s="247"/>
      <c r="B431" s="250"/>
      <c r="C431" s="255" t="s">
        <v>214</v>
      </c>
      <c r="D431" s="256"/>
      <c r="E431" s="257"/>
      <c r="F431" s="74">
        <f>ROUND(0.02*1.095,2)</f>
        <v>0.02</v>
      </c>
      <c r="G431" s="74">
        <v>2</v>
      </c>
      <c r="H431" s="75">
        <f>ROUND(F431*G431,2)</f>
        <v>0.04</v>
      </c>
      <c r="I431" s="2" t="s">
        <v>314</v>
      </c>
    </row>
    <row r="432" spans="1:9" s="2" customFormat="1" ht="12.75" x14ac:dyDescent="0.2">
      <c r="A432" s="247"/>
      <c r="B432" s="250"/>
      <c r="C432" s="252" t="s">
        <v>173</v>
      </c>
      <c r="D432" s="253"/>
      <c r="E432" s="254"/>
      <c r="F432" s="76">
        <f>ROUND(0.05*1.095,2)</f>
        <v>0.05</v>
      </c>
      <c r="G432" s="76">
        <v>2</v>
      </c>
      <c r="H432" s="77">
        <f>ROUND(F432*G432,2)</f>
        <v>0.1</v>
      </c>
    </row>
    <row r="433" spans="1:8" s="2" customFormat="1" ht="12.75" hidden="1" x14ac:dyDescent="0.2">
      <c r="A433" s="247"/>
      <c r="B433" s="250"/>
      <c r="C433" s="252"/>
      <c r="D433" s="253"/>
      <c r="E433" s="254"/>
      <c r="F433" s="76"/>
      <c r="G433" s="76"/>
      <c r="H433" s="77">
        <f t="shared" ref="H433:H440" si="65">ROUND(F433*G433,2)</f>
        <v>0</v>
      </c>
    </row>
    <row r="434" spans="1:8" s="2" customFormat="1" ht="12.75" hidden="1" x14ac:dyDescent="0.2">
      <c r="A434" s="247"/>
      <c r="B434" s="250"/>
      <c r="C434" s="252"/>
      <c r="D434" s="253"/>
      <c r="E434" s="254"/>
      <c r="F434" s="76"/>
      <c r="G434" s="76"/>
      <c r="H434" s="77">
        <f t="shared" si="65"/>
        <v>0</v>
      </c>
    </row>
    <row r="435" spans="1:8" s="2" customFormat="1" ht="12.75" hidden="1" x14ac:dyDescent="0.2">
      <c r="A435" s="247"/>
      <c r="B435" s="250"/>
      <c r="C435" s="252"/>
      <c r="D435" s="253"/>
      <c r="E435" s="254"/>
      <c r="F435" s="76"/>
      <c r="G435" s="76"/>
      <c r="H435" s="77">
        <f t="shared" si="65"/>
        <v>0</v>
      </c>
    </row>
    <row r="436" spans="1:8" s="2" customFormat="1" ht="12.75" hidden="1" x14ac:dyDescent="0.2">
      <c r="A436" s="247"/>
      <c r="B436" s="250"/>
      <c r="C436" s="252"/>
      <c r="D436" s="253"/>
      <c r="E436" s="254"/>
      <c r="F436" s="76"/>
      <c r="G436" s="76"/>
      <c r="H436" s="77">
        <f t="shared" si="65"/>
        <v>0</v>
      </c>
    </row>
    <row r="437" spans="1:8" s="2" customFormat="1" ht="12.75" hidden="1" x14ac:dyDescent="0.2">
      <c r="A437" s="247"/>
      <c r="B437" s="250"/>
      <c r="C437" s="252"/>
      <c r="D437" s="253"/>
      <c r="E437" s="254"/>
      <c r="F437" s="76"/>
      <c r="G437" s="76"/>
      <c r="H437" s="77">
        <f t="shared" si="65"/>
        <v>0</v>
      </c>
    </row>
    <row r="438" spans="1:8" s="2" customFormat="1" ht="12.75" hidden="1" x14ac:dyDescent="0.2">
      <c r="A438" s="247"/>
      <c r="B438" s="250"/>
      <c r="C438" s="252"/>
      <c r="D438" s="253"/>
      <c r="E438" s="254"/>
      <c r="F438" s="76"/>
      <c r="G438" s="76"/>
      <c r="H438" s="77">
        <f t="shared" si="65"/>
        <v>0</v>
      </c>
    </row>
    <row r="439" spans="1:8" s="2" customFormat="1" ht="12.75" hidden="1" x14ac:dyDescent="0.2">
      <c r="A439" s="247"/>
      <c r="B439" s="250"/>
      <c r="C439" s="252"/>
      <c r="D439" s="253"/>
      <c r="E439" s="254"/>
      <c r="F439" s="76"/>
      <c r="G439" s="76"/>
      <c r="H439" s="77">
        <f t="shared" si="65"/>
        <v>0</v>
      </c>
    </row>
    <row r="440" spans="1:8" s="2" customFormat="1" ht="12.75" hidden="1" x14ac:dyDescent="0.2">
      <c r="A440" s="248"/>
      <c r="B440" s="251"/>
      <c r="C440" s="269"/>
      <c r="D440" s="270"/>
      <c r="E440" s="271"/>
      <c r="F440" s="78"/>
      <c r="G440" s="78"/>
      <c r="H440" s="79">
        <f t="shared" si="65"/>
        <v>0</v>
      </c>
    </row>
    <row r="441" spans="1:8" s="2" customFormat="1" ht="38.25" x14ac:dyDescent="0.2">
      <c r="A441" s="246">
        <v>2312</v>
      </c>
      <c r="B441" s="249" t="s">
        <v>319</v>
      </c>
      <c r="C441" s="266" t="s">
        <v>171</v>
      </c>
      <c r="D441" s="267"/>
      <c r="E441" s="51" t="s">
        <v>325</v>
      </c>
      <c r="F441" s="51" t="s">
        <v>322</v>
      </c>
      <c r="G441" s="47" t="s">
        <v>157</v>
      </c>
      <c r="H441" s="111">
        <f>SUM(H442:H451)</f>
        <v>0.04</v>
      </c>
    </row>
    <row r="442" spans="1:8" s="2" customFormat="1" ht="12.75" x14ac:dyDescent="0.2">
      <c r="A442" s="247"/>
      <c r="B442" s="250"/>
      <c r="C442" s="255" t="s">
        <v>320</v>
      </c>
      <c r="D442" s="256"/>
      <c r="E442" s="74">
        <f>ROUND(157*1.049,0)</f>
        <v>165</v>
      </c>
      <c r="F442" s="74">
        <v>5</v>
      </c>
      <c r="G442" s="74">
        <f>G26+G278+G277</f>
        <v>1.1680000000000001</v>
      </c>
      <c r="H442" s="75">
        <f>ROUNDUP(E442/F442/12/168*G442,2)</f>
        <v>0.02</v>
      </c>
    </row>
    <row r="443" spans="1:8" s="2" customFormat="1" ht="12.75" x14ac:dyDescent="0.2">
      <c r="A443" s="247"/>
      <c r="B443" s="250"/>
      <c r="C443" s="252" t="s">
        <v>321</v>
      </c>
      <c r="D443" s="253"/>
      <c r="E443" s="153">
        <f>ROUND(150*1.049,0)</f>
        <v>157</v>
      </c>
      <c r="F443" s="76">
        <v>5</v>
      </c>
      <c r="G443" s="76">
        <v>1.1679999999999999</v>
      </c>
      <c r="H443" s="77">
        <f>ROUNDUP(E443/F443/12/168*G443,2)</f>
        <v>0.02</v>
      </c>
    </row>
    <row r="444" spans="1:8" s="2" customFormat="1" ht="12.75" hidden="1" x14ac:dyDescent="0.2">
      <c r="A444" s="247"/>
      <c r="B444" s="250"/>
      <c r="C444" s="252"/>
      <c r="D444" s="253"/>
      <c r="E444" s="177"/>
      <c r="F444" s="76"/>
      <c r="G444" s="76"/>
      <c r="H444" s="77">
        <f t="shared" ref="H444:H451" si="66">ROUNDUP(F444/168*G444,2)</f>
        <v>0</v>
      </c>
    </row>
    <row r="445" spans="1:8" s="2" customFormat="1" ht="12.75" hidden="1" x14ac:dyDescent="0.2">
      <c r="A445" s="247"/>
      <c r="B445" s="250"/>
      <c r="C445" s="252"/>
      <c r="D445" s="253"/>
      <c r="E445" s="177"/>
      <c r="F445" s="76"/>
      <c r="G445" s="76"/>
      <c r="H445" s="77">
        <f t="shared" si="66"/>
        <v>0</v>
      </c>
    </row>
    <row r="446" spans="1:8" s="2" customFormat="1" ht="12.75" hidden="1" x14ac:dyDescent="0.2">
      <c r="A446" s="247"/>
      <c r="B446" s="250"/>
      <c r="C446" s="252"/>
      <c r="D446" s="253"/>
      <c r="E446" s="177"/>
      <c r="F446" s="76"/>
      <c r="G446" s="76"/>
      <c r="H446" s="77">
        <f t="shared" si="66"/>
        <v>0</v>
      </c>
    </row>
    <row r="447" spans="1:8" s="2" customFormat="1" ht="12.75" hidden="1" x14ac:dyDescent="0.2">
      <c r="A447" s="247"/>
      <c r="B447" s="250"/>
      <c r="C447" s="252"/>
      <c r="D447" s="253"/>
      <c r="E447" s="177"/>
      <c r="F447" s="76"/>
      <c r="G447" s="76"/>
      <c r="H447" s="77">
        <f t="shared" si="66"/>
        <v>0</v>
      </c>
    </row>
    <row r="448" spans="1:8" s="2" customFormat="1" ht="12.75" hidden="1" x14ac:dyDescent="0.2">
      <c r="A448" s="247"/>
      <c r="B448" s="250"/>
      <c r="C448" s="252"/>
      <c r="D448" s="253"/>
      <c r="E448" s="177"/>
      <c r="F448" s="76"/>
      <c r="G448" s="76"/>
      <c r="H448" s="77">
        <f t="shared" si="66"/>
        <v>0</v>
      </c>
    </row>
    <row r="449" spans="1:9" s="2" customFormat="1" ht="12.75" hidden="1" x14ac:dyDescent="0.2">
      <c r="A449" s="247"/>
      <c r="B449" s="250"/>
      <c r="C449" s="252"/>
      <c r="D449" s="253"/>
      <c r="E449" s="177"/>
      <c r="F449" s="76"/>
      <c r="G449" s="76"/>
      <c r="H449" s="77">
        <f t="shared" si="66"/>
        <v>0</v>
      </c>
    </row>
    <row r="450" spans="1:9" s="2" customFormat="1" ht="12.75" hidden="1" x14ac:dyDescent="0.2">
      <c r="A450" s="247"/>
      <c r="B450" s="250"/>
      <c r="C450" s="252"/>
      <c r="D450" s="253"/>
      <c r="E450" s="177"/>
      <c r="F450" s="76"/>
      <c r="G450" s="76"/>
      <c r="H450" s="77">
        <f t="shared" si="66"/>
        <v>0</v>
      </c>
    </row>
    <row r="451" spans="1:9" s="2" customFormat="1" ht="12.75" hidden="1" x14ac:dyDescent="0.2">
      <c r="A451" s="248"/>
      <c r="B451" s="251"/>
      <c r="C451" s="252"/>
      <c r="D451" s="253"/>
      <c r="E451" s="177"/>
      <c r="F451" s="78"/>
      <c r="G451" s="78"/>
      <c r="H451" s="79">
        <f t="shared" si="66"/>
        <v>0</v>
      </c>
    </row>
    <row r="452" spans="1:9" s="2" customFormat="1" ht="25.5" x14ac:dyDescent="0.2">
      <c r="A452" s="246">
        <v>2350</v>
      </c>
      <c r="B452" s="249" t="s">
        <v>391</v>
      </c>
      <c r="C452" s="266" t="s">
        <v>171</v>
      </c>
      <c r="D452" s="267"/>
      <c r="E452" s="268"/>
      <c r="F452" s="51" t="s">
        <v>327</v>
      </c>
      <c r="G452" s="47" t="s">
        <v>157</v>
      </c>
      <c r="H452" s="111">
        <f>SUM(H453:H462)</f>
        <v>0.99</v>
      </c>
    </row>
    <row r="453" spans="1:9" s="2" customFormat="1" ht="26.25" customHeight="1" x14ac:dyDescent="0.2">
      <c r="A453" s="247"/>
      <c r="B453" s="250"/>
      <c r="C453" s="255" t="s">
        <v>218</v>
      </c>
      <c r="D453" s="256"/>
      <c r="E453" s="257"/>
      <c r="F453" s="74">
        <f>ROUND(85*1.162,2)</f>
        <v>98.77</v>
      </c>
      <c r="G453" s="74">
        <f>G442</f>
        <v>1.1680000000000001</v>
      </c>
      <c r="H453" s="75">
        <f>ROUNDUP(F453/168*G453,2)</f>
        <v>0.69000000000000006</v>
      </c>
      <c r="I453" s="149" t="s">
        <v>383</v>
      </c>
    </row>
    <row r="454" spans="1:9" s="2" customFormat="1" ht="24" x14ac:dyDescent="0.2">
      <c r="A454" s="247"/>
      <c r="B454" s="250"/>
      <c r="C454" s="252" t="s">
        <v>215</v>
      </c>
      <c r="D454" s="253"/>
      <c r="E454" s="254"/>
      <c r="F454" s="76">
        <f>ROUND(7*1.162,2)</f>
        <v>8.1300000000000008</v>
      </c>
      <c r="G454" s="76">
        <f>G408</f>
        <v>6.1679999999999993</v>
      </c>
      <c r="H454" s="77">
        <f t="shared" ref="H454:H462" si="67">ROUNDUP(F454/168*G454,2)</f>
        <v>0.3</v>
      </c>
      <c r="I454" s="149" t="s">
        <v>382</v>
      </c>
    </row>
    <row r="455" spans="1:9" s="2" customFormat="1" ht="12.75" hidden="1" x14ac:dyDescent="0.2">
      <c r="A455" s="247"/>
      <c r="B455" s="250"/>
      <c r="C455" s="252"/>
      <c r="D455" s="253"/>
      <c r="E455" s="254"/>
      <c r="F455" s="76"/>
      <c r="G455" s="76"/>
      <c r="H455" s="77">
        <f t="shared" si="67"/>
        <v>0</v>
      </c>
    </row>
    <row r="456" spans="1:9" s="2" customFormat="1" ht="12.75" hidden="1" x14ac:dyDescent="0.2">
      <c r="A456" s="247"/>
      <c r="B456" s="250"/>
      <c r="C456" s="252"/>
      <c r="D456" s="253"/>
      <c r="E456" s="254"/>
      <c r="F456" s="76"/>
      <c r="G456" s="76"/>
      <c r="H456" s="77">
        <f t="shared" si="67"/>
        <v>0</v>
      </c>
    </row>
    <row r="457" spans="1:9" s="2" customFormat="1" ht="12.75" hidden="1" x14ac:dyDescent="0.2">
      <c r="A457" s="247"/>
      <c r="B457" s="250"/>
      <c r="C457" s="252"/>
      <c r="D457" s="253"/>
      <c r="E457" s="254"/>
      <c r="F457" s="76"/>
      <c r="G457" s="76"/>
      <c r="H457" s="77">
        <f t="shared" si="67"/>
        <v>0</v>
      </c>
    </row>
    <row r="458" spans="1:9" s="2" customFormat="1" ht="12.75" hidden="1" x14ac:dyDescent="0.2">
      <c r="A458" s="247"/>
      <c r="B458" s="250"/>
      <c r="C458" s="252"/>
      <c r="D458" s="253"/>
      <c r="E458" s="254"/>
      <c r="F458" s="76"/>
      <c r="G458" s="76"/>
      <c r="H458" s="77">
        <f t="shared" si="67"/>
        <v>0</v>
      </c>
    </row>
    <row r="459" spans="1:9" s="2" customFormat="1" ht="12.75" hidden="1" x14ac:dyDescent="0.2">
      <c r="A459" s="247"/>
      <c r="B459" s="250"/>
      <c r="C459" s="252"/>
      <c r="D459" s="253"/>
      <c r="E459" s="254"/>
      <c r="F459" s="76"/>
      <c r="G459" s="76"/>
      <c r="H459" s="77">
        <f t="shared" si="67"/>
        <v>0</v>
      </c>
    </row>
    <row r="460" spans="1:9" s="2" customFormat="1" ht="12.75" hidden="1" x14ac:dyDescent="0.2">
      <c r="A460" s="247"/>
      <c r="B460" s="250"/>
      <c r="C460" s="252"/>
      <c r="D460" s="253"/>
      <c r="E460" s="254"/>
      <c r="F460" s="76"/>
      <c r="G460" s="76"/>
      <c r="H460" s="77">
        <f t="shared" si="67"/>
        <v>0</v>
      </c>
    </row>
    <row r="461" spans="1:9" s="2" customFormat="1" ht="12.75" hidden="1" x14ac:dyDescent="0.2">
      <c r="A461" s="247"/>
      <c r="B461" s="250"/>
      <c r="C461" s="252"/>
      <c r="D461" s="253"/>
      <c r="E461" s="254"/>
      <c r="F461" s="76"/>
      <c r="G461" s="76"/>
      <c r="H461" s="77">
        <f t="shared" si="67"/>
        <v>0</v>
      </c>
    </row>
    <row r="462" spans="1:9" s="2" customFormat="1" ht="12.75" hidden="1" x14ac:dyDescent="0.2">
      <c r="A462" s="248"/>
      <c r="B462" s="251"/>
      <c r="C462" s="269"/>
      <c r="D462" s="270"/>
      <c r="E462" s="271"/>
      <c r="F462" s="78"/>
      <c r="G462" s="78"/>
      <c r="H462" s="79">
        <f t="shared" si="67"/>
        <v>0</v>
      </c>
    </row>
    <row r="463" spans="1:9" s="2" customFormat="1" ht="12.75" x14ac:dyDescent="0.2">
      <c r="A463" s="192" t="s">
        <v>109</v>
      </c>
      <c r="B463" s="277" t="s">
        <v>25</v>
      </c>
      <c r="C463" s="277"/>
      <c r="D463" s="277"/>
      <c r="E463" s="277"/>
      <c r="F463" s="277"/>
      <c r="G463" s="277"/>
      <c r="H463" s="43">
        <f>SUM(H464,H476)</f>
        <v>0.15000000000000002</v>
      </c>
    </row>
    <row r="464" spans="1:9" s="2" customFormat="1" ht="12.75" hidden="1" x14ac:dyDescent="0.2">
      <c r="A464" s="48">
        <v>5120</v>
      </c>
      <c r="B464" s="277" t="s">
        <v>168</v>
      </c>
      <c r="C464" s="277"/>
      <c r="D464" s="277"/>
      <c r="E464" s="277"/>
      <c r="F464" s="277"/>
      <c r="G464" s="277"/>
      <c r="H464" s="43">
        <f>SUM(H466:H475)</f>
        <v>0</v>
      </c>
    </row>
    <row r="465" spans="1:8" s="2" customFormat="1" ht="25.5" hidden="1" x14ac:dyDescent="0.2">
      <c r="A465" s="331">
        <v>5121</v>
      </c>
      <c r="B465" s="279" t="s">
        <v>169</v>
      </c>
      <c r="C465" s="190" t="s">
        <v>171</v>
      </c>
      <c r="D465" s="47" t="s">
        <v>170</v>
      </c>
      <c r="E465" s="190" t="s">
        <v>166</v>
      </c>
      <c r="F465" s="190" t="s">
        <v>167</v>
      </c>
      <c r="G465" s="47" t="s">
        <v>157</v>
      </c>
      <c r="H465" s="111">
        <f>SUM(H466:H475)</f>
        <v>0</v>
      </c>
    </row>
    <row r="466" spans="1:8" s="2" customFormat="1" ht="12.75" hidden="1" x14ac:dyDescent="0.2">
      <c r="A466" s="332"/>
      <c r="B466" s="280"/>
      <c r="C466" s="67"/>
      <c r="D466" s="282"/>
      <c r="E466" s="67"/>
      <c r="F466" s="67"/>
      <c r="G466" s="282"/>
      <c r="H466" s="54">
        <f>ROUNDUP(F466*$D$466%/12/168*E466*$G$466,2)</f>
        <v>0</v>
      </c>
    </row>
    <row r="467" spans="1:8" s="2" customFormat="1" ht="12.75" hidden="1" x14ac:dyDescent="0.2">
      <c r="A467" s="332"/>
      <c r="B467" s="280"/>
      <c r="C467" s="68"/>
      <c r="D467" s="283"/>
      <c r="E467" s="68"/>
      <c r="F467" s="68"/>
      <c r="G467" s="283"/>
      <c r="H467" s="56">
        <f t="shared" ref="H467:H475" si="68">ROUNDUP(F467*$D$466%/12/168*E467*$G$466,2)</f>
        <v>0</v>
      </c>
    </row>
    <row r="468" spans="1:8" s="2" customFormat="1" ht="12.75" hidden="1" x14ac:dyDescent="0.2">
      <c r="A468" s="332"/>
      <c r="B468" s="280"/>
      <c r="C468" s="68"/>
      <c r="D468" s="283"/>
      <c r="E468" s="68"/>
      <c r="F468" s="68"/>
      <c r="G468" s="283"/>
      <c r="H468" s="56">
        <f t="shared" si="68"/>
        <v>0</v>
      </c>
    </row>
    <row r="469" spans="1:8" s="2" customFormat="1" ht="12.75" hidden="1" x14ac:dyDescent="0.2">
      <c r="A469" s="332"/>
      <c r="B469" s="280"/>
      <c r="C469" s="68"/>
      <c r="D469" s="283"/>
      <c r="E469" s="68"/>
      <c r="F469" s="68"/>
      <c r="G469" s="283"/>
      <c r="H469" s="56">
        <f t="shared" si="68"/>
        <v>0</v>
      </c>
    </row>
    <row r="470" spans="1:8" s="2" customFormat="1" ht="12.75" hidden="1" x14ac:dyDescent="0.2">
      <c r="A470" s="332"/>
      <c r="B470" s="280"/>
      <c r="C470" s="68"/>
      <c r="D470" s="283"/>
      <c r="E470" s="68"/>
      <c r="F470" s="68"/>
      <c r="G470" s="283"/>
      <c r="H470" s="56">
        <f t="shared" si="68"/>
        <v>0</v>
      </c>
    </row>
    <row r="471" spans="1:8" s="2" customFormat="1" ht="13.5" hidden="1" customHeight="1" x14ac:dyDescent="0.2">
      <c r="A471" s="332"/>
      <c r="B471" s="280"/>
      <c r="C471" s="68"/>
      <c r="D471" s="283"/>
      <c r="E471" s="68"/>
      <c r="F471" s="68"/>
      <c r="G471" s="283"/>
      <c r="H471" s="56">
        <f t="shared" si="68"/>
        <v>0</v>
      </c>
    </row>
    <row r="472" spans="1:8" s="2" customFormat="1" ht="12.75" hidden="1" x14ac:dyDescent="0.2">
      <c r="A472" s="332"/>
      <c r="B472" s="280"/>
      <c r="C472" s="68"/>
      <c r="D472" s="283"/>
      <c r="E472" s="68"/>
      <c r="F472" s="68"/>
      <c r="G472" s="283"/>
      <c r="H472" s="56">
        <f t="shared" si="68"/>
        <v>0</v>
      </c>
    </row>
    <row r="473" spans="1:8" s="2" customFormat="1" ht="12.75" hidden="1" x14ac:dyDescent="0.2">
      <c r="A473" s="332"/>
      <c r="B473" s="280"/>
      <c r="C473" s="68"/>
      <c r="D473" s="283"/>
      <c r="E473" s="68"/>
      <c r="F473" s="68"/>
      <c r="G473" s="283"/>
      <c r="H473" s="56">
        <f t="shared" si="68"/>
        <v>0</v>
      </c>
    </row>
    <row r="474" spans="1:8" s="2" customFormat="1" ht="12.75" hidden="1" x14ac:dyDescent="0.2">
      <c r="A474" s="332"/>
      <c r="B474" s="280"/>
      <c r="C474" s="68"/>
      <c r="D474" s="283"/>
      <c r="E474" s="68"/>
      <c r="F474" s="68"/>
      <c r="G474" s="283"/>
      <c r="H474" s="56">
        <f t="shared" si="68"/>
        <v>0</v>
      </c>
    </row>
    <row r="475" spans="1:8" s="2" customFormat="1" ht="12.75" hidden="1" x14ac:dyDescent="0.2">
      <c r="A475" s="333"/>
      <c r="B475" s="281"/>
      <c r="C475" s="70"/>
      <c r="D475" s="284"/>
      <c r="E475" s="70"/>
      <c r="F475" s="70"/>
      <c r="G475" s="284"/>
      <c r="H475" s="58">
        <f t="shared" si="68"/>
        <v>0</v>
      </c>
    </row>
    <row r="476" spans="1:8" s="2" customFormat="1" ht="12.75" x14ac:dyDescent="0.2">
      <c r="A476" s="48" t="s">
        <v>110</v>
      </c>
      <c r="B476" s="277" t="s">
        <v>392</v>
      </c>
      <c r="C476" s="277"/>
      <c r="D476" s="277"/>
      <c r="E476" s="277"/>
      <c r="F476" s="277"/>
      <c r="G476" s="277"/>
      <c r="H476" s="43">
        <f>SUM(H477,H488)</f>
        <v>0.15000000000000002</v>
      </c>
    </row>
    <row r="477" spans="1:8" s="2" customFormat="1" ht="25.5" x14ac:dyDescent="0.2">
      <c r="A477" s="331" t="s">
        <v>117</v>
      </c>
      <c r="B477" s="279" t="s">
        <v>33</v>
      </c>
      <c r="C477" s="287" t="s">
        <v>171</v>
      </c>
      <c r="D477" s="288"/>
      <c r="E477" s="47" t="s">
        <v>170</v>
      </c>
      <c r="F477" s="190" t="s">
        <v>325</v>
      </c>
      <c r="G477" s="47" t="s">
        <v>157</v>
      </c>
      <c r="H477" s="111">
        <f>SUM(H478:H487)</f>
        <v>0.15000000000000002</v>
      </c>
    </row>
    <row r="478" spans="1:8" s="2" customFormat="1" ht="12.75" x14ac:dyDescent="0.2">
      <c r="A478" s="332"/>
      <c r="B478" s="280"/>
      <c r="C478" s="309" t="s">
        <v>323</v>
      </c>
      <c r="D478" s="310"/>
      <c r="E478" s="282">
        <v>20</v>
      </c>
      <c r="F478" s="67">
        <v>1200</v>
      </c>
      <c r="G478" s="67">
        <f>G442</f>
        <v>1.1680000000000001</v>
      </c>
      <c r="H478" s="54">
        <f>ROUNDUP(F478*$E$478%/12/168*G478,2)</f>
        <v>0.14000000000000001</v>
      </c>
    </row>
    <row r="479" spans="1:8" s="2" customFormat="1" ht="12.75" x14ac:dyDescent="0.2">
      <c r="A479" s="332"/>
      <c r="B479" s="280"/>
      <c r="C479" s="311" t="s">
        <v>324</v>
      </c>
      <c r="D479" s="312"/>
      <c r="E479" s="283"/>
      <c r="F479" s="68">
        <v>500</v>
      </c>
      <c r="G479" s="68">
        <v>8.4000000000000005E-2</v>
      </c>
      <c r="H479" s="56">
        <f>ROUNDUP(F479*$E$478%/12/168*G479,2)</f>
        <v>0.01</v>
      </c>
    </row>
    <row r="480" spans="1:8" s="2" customFormat="1" ht="12.75" hidden="1" x14ac:dyDescent="0.2">
      <c r="A480" s="332"/>
      <c r="B480" s="280"/>
      <c r="C480" s="311"/>
      <c r="D480" s="312"/>
      <c r="E480" s="283"/>
      <c r="F480" s="68"/>
      <c r="G480" s="68"/>
      <c r="H480" s="56">
        <f t="shared" ref="H480:H487" si="69">ROUNDUP(F480*$D$478%/12/168*E480*$G$478,2)</f>
        <v>0</v>
      </c>
    </row>
    <row r="481" spans="1:8" s="2" customFormat="1" ht="12.75" hidden="1" x14ac:dyDescent="0.2">
      <c r="A481" s="332"/>
      <c r="B481" s="280"/>
      <c r="C481" s="311"/>
      <c r="D481" s="312"/>
      <c r="E481" s="283"/>
      <c r="F481" s="68"/>
      <c r="G481" s="68"/>
      <c r="H481" s="56">
        <f t="shared" si="69"/>
        <v>0</v>
      </c>
    </row>
    <row r="482" spans="1:8" s="2" customFormat="1" ht="12.75" hidden="1" x14ac:dyDescent="0.2">
      <c r="A482" s="332"/>
      <c r="B482" s="280"/>
      <c r="C482" s="311"/>
      <c r="D482" s="312"/>
      <c r="E482" s="283"/>
      <c r="F482" s="68"/>
      <c r="G482" s="68"/>
      <c r="H482" s="56">
        <f t="shared" si="69"/>
        <v>0</v>
      </c>
    </row>
    <row r="483" spans="1:8" s="2" customFormat="1" ht="12.75" hidden="1" customHeight="1" x14ac:dyDescent="0.2">
      <c r="A483" s="332"/>
      <c r="B483" s="280"/>
      <c r="C483" s="311"/>
      <c r="D483" s="312"/>
      <c r="E483" s="283"/>
      <c r="F483" s="68"/>
      <c r="G483" s="68"/>
      <c r="H483" s="56">
        <f t="shared" si="69"/>
        <v>0</v>
      </c>
    </row>
    <row r="484" spans="1:8" s="2" customFormat="1" ht="12.75" hidden="1" customHeight="1" x14ac:dyDescent="0.2">
      <c r="A484" s="332"/>
      <c r="B484" s="280"/>
      <c r="C484" s="311"/>
      <c r="D484" s="312"/>
      <c r="E484" s="283"/>
      <c r="F484" s="68"/>
      <c r="G484" s="68"/>
      <c r="H484" s="56">
        <f t="shared" si="69"/>
        <v>0</v>
      </c>
    </row>
    <row r="485" spans="1:8" s="2" customFormat="1" ht="12.75" hidden="1" customHeight="1" x14ac:dyDescent="0.2">
      <c r="A485" s="332"/>
      <c r="B485" s="280"/>
      <c r="C485" s="311"/>
      <c r="D485" s="312"/>
      <c r="E485" s="283"/>
      <c r="F485" s="68"/>
      <c r="G485" s="68"/>
      <c r="H485" s="56">
        <f t="shared" si="69"/>
        <v>0</v>
      </c>
    </row>
    <row r="486" spans="1:8" s="2" customFormat="1" ht="12.75" hidden="1" customHeight="1" x14ac:dyDescent="0.2">
      <c r="A486" s="332"/>
      <c r="B486" s="280"/>
      <c r="C486" s="311"/>
      <c r="D486" s="312"/>
      <c r="E486" s="283"/>
      <c r="F486" s="68"/>
      <c r="G486" s="68"/>
      <c r="H486" s="56">
        <f t="shared" si="69"/>
        <v>0</v>
      </c>
    </row>
    <row r="487" spans="1:8" s="2" customFormat="1" ht="12.75" hidden="1" customHeight="1" x14ac:dyDescent="0.2">
      <c r="A487" s="333"/>
      <c r="B487" s="281"/>
      <c r="C487" s="311"/>
      <c r="D487" s="312"/>
      <c r="E487" s="284"/>
      <c r="F487" s="70"/>
      <c r="G487" s="70"/>
      <c r="H487" s="58">
        <f t="shared" si="69"/>
        <v>0</v>
      </c>
    </row>
    <row r="488" spans="1:8" s="2" customFormat="1" ht="25.5" hidden="1" x14ac:dyDescent="0.2">
      <c r="A488" s="331" t="s">
        <v>118</v>
      </c>
      <c r="B488" s="279" t="s">
        <v>31</v>
      </c>
      <c r="C488" s="287" t="s">
        <v>171</v>
      </c>
      <c r="D488" s="288"/>
      <c r="E488" s="47" t="s">
        <v>170</v>
      </c>
      <c r="F488" s="190" t="s">
        <v>325</v>
      </c>
      <c r="G488" s="47" t="s">
        <v>157</v>
      </c>
      <c r="H488" s="111">
        <f>SUM(H489:H498)</f>
        <v>0</v>
      </c>
    </row>
    <row r="489" spans="1:8" s="2" customFormat="1" ht="12.75" hidden="1" x14ac:dyDescent="0.2">
      <c r="A489" s="332"/>
      <c r="B489" s="280"/>
      <c r="C489" s="309"/>
      <c r="D489" s="310">
        <v>20</v>
      </c>
      <c r="E489" s="282"/>
      <c r="F489" s="67"/>
      <c r="G489" s="67"/>
      <c r="H489" s="54">
        <f>ROUNDUP(F489*$D$489%/12/168*E489*$G$489,2)</f>
        <v>0</v>
      </c>
    </row>
    <row r="490" spans="1:8" s="2" customFormat="1" ht="12.75" hidden="1" x14ac:dyDescent="0.2">
      <c r="A490" s="332"/>
      <c r="B490" s="280"/>
      <c r="C490" s="311"/>
      <c r="D490" s="312"/>
      <c r="E490" s="283"/>
      <c r="F490" s="68"/>
      <c r="G490" s="68"/>
      <c r="H490" s="56"/>
    </row>
    <row r="491" spans="1:8" s="2" customFormat="1" ht="12.75" hidden="1" x14ac:dyDescent="0.2">
      <c r="A491" s="332"/>
      <c r="B491" s="280"/>
      <c r="C491" s="311"/>
      <c r="D491" s="312"/>
      <c r="E491" s="283"/>
      <c r="F491" s="68"/>
      <c r="G491" s="68"/>
      <c r="H491" s="56"/>
    </row>
    <row r="492" spans="1:8" s="2" customFormat="1" ht="12.75" hidden="1" x14ac:dyDescent="0.2">
      <c r="A492" s="332"/>
      <c r="B492" s="280"/>
      <c r="C492" s="311"/>
      <c r="D492" s="312"/>
      <c r="E492" s="283"/>
      <c r="F492" s="68"/>
      <c r="G492" s="68"/>
      <c r="H492" s="56"/>
    </row>
    <row r="493" spans="1:8" s="2" customFormat="1" ht="12.75" hidden="1" x14ac:dyDescent="0.2">
      <c r="A493" s="332"/>
      <c r="B493" s="280"/>
      <c r="C493" s="311"/>
      <c r="D493" s="312"/>
      <c r="E493" s="283"/>
      <c r="F493" s="68"/>
      <c r="G493" s="68"/>
      <c r="H493" s="56"/>
    </row>
    <row r="494" spans="1:8" s="2" customFormat="1" ht="12.75" hidden="1" x14ac:dyDescent="0.2">
      <c r="A494" s="332"/>
      <c r="B494" s="280"/>
      <c r="C494" s="311"/>
      <c r="D494" s="312"/>
      <c r="E494" s="283"/>
      <c r="F494" s="68"/>
      <c r="G494" s="68"/>
      <c r="H494" s="56"/>
    </row>
    <row r="495" spans="1:8" s="2" customFormat="1" ht="12.75" hidden="1" x14ac:dyDescent="0.2">
      <c r="A495" s="332"/>
      <c r="B495" s="280"/>
      <c r="C495" s="311"/>
      <c r="D495" s="312"/>
      <c r="E495" s="283"/>
      <c r="F495" s="68"/>
      <c r="G495" s="68"/>
      <c r="H495" s="56"/>
    </row>
    <row r="496" spans="1:8" s="2" customFormat="1" ht="12.75" hidden="1" x14ac:dyDescent="0.2">
      <c r="A496" s="332"/>
      <c r="B496" s="280"/>
      <c r="C496" s="311"/>
      <c r="D496" s="312"/>
      <c r="E496" s="283"/>
      <c r="F496" s="68"/>
      <c r="G496" s="68"/>
      <c r="H496" s="56"/>
    </row>
    <row r="497" spans="1:8" s="2" customFormat="1" ht="12.75" hidden="1" x14ac:dyDescent="0.2">
      <c r="A497" s="332"/>
      <c r="B497" s="280"/>
      <c r="C497" s="311"/>
      <c r="D497" s="312"/>
      <c r="E497" s="283"/>
      <c r="F497" s="68"/>
      <c r="G497" s="68"/>
      <c r="H497" s="56"/>
    </row>
    <row r="498" spans="1:8" s="2" customFormat="1" ht="12.75" hidden="1" x14ac:dyDescent="0.2">
      <c r="A498" s="332"/>
      <c r="B498" s="280"/>
      <c r="C498" s="311"/>
      <c r="D498" s="312"/>
      <c r="E498" s="284"/>
      <c r="F498" s="70"/>
      <c r="G498" s="70"/>
      <c r="H498" s="58"/>
    </row>
    <row r="499" spans="1:8" s="2" customFormat="1" ht="12.75" x14ac:dyDescent="0.2">
      <c r="A499" s="325" t="s">
        <v>122</v>
      </c>
      <c r="B499" s="326"/>
      <c r="C499" s="326"/>
      <c r="D499" s="326"/>
      <c r="E499" s="326"/>
      <c r="F499" s="326"/>
      <c r="G499" s="327"/>
      <c r="H499" s="46">
        <f>SUM(H463,H405,H263)</f>
        <v>3.31</v>
      </c>
    </row>
    <row r="500" spans="1:8" s="2" customFormat="1" ht="12.75" x14ac:dyDescent="0.2">
      <c r="A500" s="328" t="s">
        <v>121</v>
      </c>
      <c r="B500" s="329"/>
      <c r="C500" s="329"/>
      <c r="D500" s="329"/>
      <c r="E500" s="329"/>
      <c r="F500" s="329"/>
      <c r="G500" s="330"/>
      <c r="H500" s="80">
        <f>SUM(H499,H260)</f>
        <v>115.60000000000001</v>
      </c>
    </row>
    <row r="501" spans="1:8" x14ac:dyDescent="0.25">
      <c r="H501" s="29"/>
    </row>
    <row r="502" spans="1:8" hidden="1" x14ac:dyDescent="0.25">
      <c r="H502" s="29"/>
    </row>
    <row r="503" spans="1:8" hidden="1" x14ac:dyDescent="0.25">
      <c r="H503" s="29"/>
    </row>
    <row r="504" spans="1:8" hidden="1" x14ac:dyDescent="0.25">
      <c r="H504" s="29"/>
    </row>
    <row r="505" spans="1:8" hidden="1" x14ac:dyDescent="0.25">
      <c r="H505" s="29"/>
    </row>
    <row r="506" spans="1:8" hidden="1" x14ac:dyDescent="0.25">
      <c r="H506" s="29"/>
    </row>
    <row r="507" spans="1:8" hidden="1" x14ac:dyDescent="0.25">
      <c r="H507" s="29"/>
    </row>
    <row r="508" spans="1:8" hidden="1" x14ac:dyDescent="0.25">
      <c r="H508" s="29"/>
    </row>
    <row r="509" spans="1:8" hidden="1" x14ac:dyDescent="0.25">
      <c r="H509" s="29"/>
    </row>
    <row r="510" spans="1:8" hidden="1" x14ac:dyDescent="0.25">
      <c r="H510" s="29"/>
    </row>
    <row r="511" spans="1:8" hidden="1" x14ac:dyDescent="0.25">
      <c r="H511" s="29"/>
    </row>
    <row r="512" spans="1:8" hidden="1" x14ac:dyDescent="0.25">
      <c r="H512" s="29"/>
    </row>
    <row r="513" spans="8:8" hidden="1" x14ac:dyDescent="0.25">
      <c r="H513" s="29"/>
    </row>
    <row r="514" spans="8:8" hidden="1" x14ac:dyDescent="0.25">
      <c r="H514" s="29"/>
    </row>
    <row r="515" spans="8:8" hidden="1" x14ac:dyDescent="0.25">
      <c r="H515" s="29"/>
    </row>
    <row r="516" spans="8:8" hidden="1" x14ac:dyDescent="0.25">
      <c r="H516" s="29"/>
    </row>
    <row r="517" spans="8:8" hidden="1" x14ac:dyDescent="0.25">
      <c r="H517" s="29"/>
    </row>
    <row r="518" spans="8:8" hidden="1" x14ac:dyDescent="0.25">
      <c r="H518" s="29"/>
    </row>
    <row r="519" spans="8:8" hidden="1" x14ac:dyDescent="0.25">
      <c r="H519" s="29"/>
    </row>
    <row r="520" spans="8:8" hidden="1" x14ac:dyDescent="0.25">
      <c r="H520" s="29"/>
    </row>
    <row r="521" spans="8:8" hidden="1" x14ac:dyDescent="0.25">
      <c r="H521" s="29"/>
    </row>
    <row r="522" spans="8:8" hidden="1" x14ac:dyDescent="0.25">
      <c r="H522" s="29"/>
    </row>
    <row r="523" spans="8:8" hidden="1" x14ac:dyDescent="0.25">
      <c r="H523" s="29"/>
    </row>
    <row r="524" spans="8:8" hidden="1" x14ac:dyDescent="0.25">
      <c r="H524" s="29"/>
    </row>
    <row r="525" spans="8:8" hidden="1" x14ac:dyDescent="0.25">
      <c r="H525" s="29"/>
    </row>
    <row r="526" spans="8:8" hidden="1" x14ac:dyDescent="0.25">
      <c r="H526" s="29"/>
    </row>
    <row r="527" spans="8:8" hidden="1" x14ac:dyDescent="0.25">
      <c r="H527" s="29"/>
    </row>
    <row r="528" spans="8:8" hidden="1" x14ac:dyDescent="0.25">
      <c r="H528" s="29"/>
    </row>
    <row r="529" spans="1:9" hidden="1" x14ac:dyDescent="0.25">
      <c r="H529" s="29"/>
    </row>
    <row r="530" spans="1:9" hidden="1" x14ac:dyDescent="0.25">
      <c r="H530" s="29"/>
    </row>
    <row r="531" spans="1:9" hidden="1" x14ac:dyDescent="0.25">
      <c r="H531" s="29"/>
    </row>
    <row r="532" spans="1:9" hidden="1" x14ac:dyDescent="0.25">
      <c r="H532" s="29"/>
    </row>
    <row r="533" spans="1:9" hidden="1" x14ac:dyDescent="0.25">
      <c r="H533" s="29"/>
    </row>
    <row r="534" spans="1:9" hidden="1" x14ac:dyDescent="0.25">
      <c r="H534" s="29"/>
    </row>
    <row r="535" spans="1:9" hidden="1" x14ac:dyDescent="0.25">
      <c r="H535" s="29"/>
    </row>
    <row r="536" spans="1:9" hidden="1" x14ac:dyDescent="0.25">
      <c r="H536" s="29"/>
    </row>
    <row r="537" spans="1:9" hidden="1" x14ac:dyDescent="0.25">
      <c r="H537" s="29"/>
    </row>
    <row r="538" spans="1:9" ht="15.75" x14ac:dyDescent="0.25">
      <c r="A538" s="104" t="s">
        <v>13</v>
      </c>
      <c r="B538" s="104"/>
      <c r="C538" s="104"/>
      <c r="D538" s="104"/>
      <c r="E538" s="104"/>
      <c r="F538" s="104"/>
      <c r="G538" s="104"/>
      <c r="H538" s="105">
        <f ca="1">H539+H551+H562</f>
        <v>112.29</v>
      </c>
      <c r="I538" s="106" t="b">
        <f ca="1">H538=H260</f>
        <v>1</v>
      </c>
    </row>
    <row r="539" spans="1:9" x14ac:dyDescent="0.25">
      <c r="A539" s="98">
        <v>1000</v>
      </c>
      <c r="B539" s="97"/>
      <c r="H539" s="101">
        <f ca="1">SUM(H540,H547)</f>
        <v>112.29</v>
      </c>
    </row>
    <row r="540" spans="1:9" x14ac:dyDescent="0.25">
      <c r="A540" s="191">
        <v>1100</v>
      </c>
      <c r="B540" s="97"/>
      <c r="H540" s="100">
        <f ca="1">SUM(H541:H546)</f>
        <v>87.490000000000009</v>
      </c>
    </row>
    <row r="541" spans="1:9" x14ac:dyDescent="0.25">
      <c r="A541" s="1">
        <v>1116</v>
      </c>
      <c r="B541" s="97"/>
      <c r="H541" s="99">
        <f t="shared" ref="H541:H546" ca="1" si="70">SUMIF($A$14:$H$260,A541,$H$14:$H$260)</f>
        <v>75.56</v>
      </c>
    </row>
    <row r="542" spans="1:9" x14ac:dyDescent="0.25">
      <c r="A542" s="1">
        <v>1119</v>
      </c>
      <c r="B542" s="97"/>
      <c r="H542" s="99">
        <f t="shared" ca="1" si="70"/>
        <v>7.67</v>
      </c>
    </row>
    <row r="543" spans="1:9" x14ac:dyDescent="0.25">
      <c r="A543" s="1">
        <v>1143</v>
      </c>
      <c r="B543" s="97"/>
      <c r="H543" s="99">
        <f t="shared" ca="1" si="70"/>
        <v>4.26</v>
      </c>
    </row>
    <row r="544" spans="1:9" x14ac:dyDescent="0.25">
      <c r="A544" s="1">
        <v>1146</v>
      </c>
      <c r="B544" s="97"/>
      <c r="H544" s="99">
        <f t="shared" ca="1" si="70"/>
        <v>0</v>
      </c>
    </row>
    <row r="545" spans="1:8" x14ac:dyDescent="0.25">
      <c r="A545" s="1">
        <v>1147</v>
      </c>
      <c r="B545" s="97"/>
      <c r="H545" s="99">
        <f t="shared" ca="1" si="70"/>
        <v>0</v>
      </c>
    </row>
    <row r="546" spans="1:8" x14ac:dyDescent="0.25">
      <c r="A546" s="1">
        <v>1148</v>
      </c>
      <c r="B546" s="97"/>
      <c r="H546" s="99">
        <f t="shared" ca="1" si="70"/>
        <v>0</v>
      </c>
    </row>
    <row r="547" spans="1:8" x14ac:dyDescent="0.25">
      <c r="A547" s="191">
        <v>1200</v>
      </c>
      <c r="B547" s="97"/>
      <c r="H547" s="100">
        <f ca="1">SUM(H548:H550)</f>
        <v>24.8</v>
      </c>
    </row>
    <row r="548" spans="1:8" x14ac:dyDescent="0.25">
      <c r="A548" s="1">
        <v>1210</v>
      </c>
      <c r="B548" s="97"/>
      <c r="H548" s="99">
        <f ca="1">SUMIF($A$14:$H$260,A548,$H$14:$H$260)</f>
        <v>21.44</v>
      </c>
    </row>
    <row r="549" spans="1:8" x14ac:dyDescent="0.25">
      <c r="A549" s="1">
        <v>1221</v>
      </c>
      <c r="B549" s="97"/>
      <c r="H549" s="99">
        <f ca="1">SUMIF($A$14:$H$260,A549,$H$14:$H$260)</f>
        <v>3.3600000000000003</v>
      </c>
    </row>
    <row r="550" spans="1:8" x14ac:dyDescent="0.25">
      <c r="A550" s="1">
        <v>1228</v>
      </c>
      <c r="B550" s="97"/>
      <c r="H550" s="99">
        <f ca="1">SUMIF($A$14:$H$260,A550,$H$14:$H$260)</f>
        <v>0</v>
      </c>
    </row>
    <row r="551" spans="1:8" x14ac:dyDescent="0.25">
      <c r="A551" s="98">
        <v>2000</v>
      </c>
      <c r="B551" s="97"/>
      <c r="H551" s="102"/>
    </row>
    <row r="552" spans="1:8" x14ac:dyDescent="0.25">
      <c r="A552" s="191">
        <v>2100</v>
      </c>
      <c r="B552" s="97"/>
      <c r="H552" s="103"/>
    </row>
    <row r="553" spans="1:8" x14ac:dyDescent="0.25">
      <c r="A553" s="1">
        <v>2111</v>
      </c>
      <c r="B553" s="97"/>
      <c r="H553" s="99">
        <f ca="1">SUMIF($A$14:$H$260,A553,$H$14:$H$260)</f>
        <v>0</v>
      </c>
    </row>
    <row r="554" spans="1:8" x14ac:dyDescent="0.25">
      <c r="A554" s="1">
        <v>2112</v>
      </c>
      <c r="B554" s="97"/>
      <c r="H554" s="99">
        <f ca="1">SUMIF($A$14:$H$260,A554,$H$14:$H$260)</f>
        <v>0</v>
      </c>
    </row>
    <row r="555" spans="1:8" x14ac:dyDescent="0.25">
      <c r="A555" s="191">
        <v>2200</v>
      </c>
      <c r="B555" s="97"/>
      <c r="H555" s="103"/>
    </row>
    <row r="556" spans="1:8" x14ac:dyDescent="0.25">
      <c r="A556" s="1">
        <v>2220</v>
      </c>
      <c r="B556" s="97"/>
      <c r="H556" s="99">
        <f ca="1">SUMIF($A$14:$H$260,A556,$H$14:$H$260)</f>
        <v>0</v>
      </c>
    </row>
    <row r="557" spans="1:8" x14ac:dyDescent="0.25">
      <c r="A557" s="191">
        <v>2300</v>
      </c>
      <c r="B557" s="97"/>
      <c r="H557" s="103"/>
    </row>
    <row r="558" spans="1:8" x14ac:dyDescent="0.25">
      <c r="A558" s="1">
        <v>2311</v>
      </c>
      <c r="B558" s="97"/>
      <c r="H558" s="99">
        <f ca="1">SUMIF($A$14:$H$260,A558,$H$14:$H$260)</f>
        <v>0</v>
      </c>
    </row>
    <row r="559" spans="1:8" x14ac:dyDescent="0.25">
      <c r="A559" s="1">
        <v>2322</v>
      </c>
      <c r="B559" s="97"/>
      <c r="H559" s="99">
        <f ca="1">SUMIF($A$14:$H$260,A559,$H$14:$H$260)</f>
        <v>0</v>
      </c>
    </row>
    <row r="560" spans="1:8" x14ac:dyDescent="0.25">
      <c r="A560" s="1">
        <v>2329</v>
      </c>
      <c r="B560" s="97"/>
      <c r="H560" s="99">
        <f ca="1">SUMIF($A$14:$H$260,A560,$H$14:$H$260)</f>
        <v>0</v>
      </c>
    </row>
    <row r="561" spans="1:9" x14ac:dyDescent="0.25">
      <c r="A561" s="1">
        <v>2350</v>
      </c>
      <c r="B561" s="97"/>
      <c r="H561" s="99">
        <f ca="1">SUMIF($A$14:$H$260,A561,$H$14:$H$260)</f>
        <v>0</v>
      </c>
    </row>
    <row r="562" spans="1:9" x14ac:dyDescent="0.25">
      <c r="A562" s="98">
        <v>5000</v>
      </c>
      <c r="B562" s="97"/>
      <c r="H562" s="102"/>
    </row>
    <row r="563" spans="1:9" x14ac:dyDescent="0.25">
      <c r="A563" s="191">
        <v>5200</v>
      </c>
      <c r="B563" s="97"/>
      <c r="H563" s="103"/>
    </row>
    <row r="564" spans="1:9" x14ac:dyDescent="0.25">
      <c r="A564" s="1">
        <v>5231</v>
      </c>
      <c r="B564" s="97"/>
      <c r="H564" s="99">
        <f ca="1">SUMIF(A37:H216,A564,H37:H189)</f>
        <v>0</v>
      </c>
    </row>
    <row r="565" spans="1:9" x14ac:dyDescent="0.25">
      <c r="B565" s="97"/>
    </row>
    <row r="566" spans="1:9" x14ac:dyDescent="0.25">
      <c r="B566" s="97"/>
    </row>
    <row r="567" spans="1:9" x14ac:dyDescent="0.25">
      <c r="B567" s="97"/>
    </row>
    <row r="568" spans="1:9" s="106" customFormat="1" ht="15.75" x14ac:dyDescent="0.25">
      <c r="A568" s="104" t="s">
        <v>18</v>
      </c>
      <c r="B568" s="104"/>
      <c r="C568" s="104"/>
      <c r="D568" s="104"/>
      <c r="E568" s="104"/>
      <c r="F568" s="104"/>
      <c r="G568" s="104"/>
      <c r="H568" s="105">
        <f ca="1">H569+H581+H593</f>
        <v>3.31</v>
      </c>
      <c r="I568" s="106" t="b">
        <f ca="1">H568=H499</f>
        <v>1</v>
      </c>
    </row>
    <row r="569" spans="1:9" x14ac:dyDescent="0.25">
      <c r="A569" s="98">
        <v>1000</v>
      </c>
      <c r="B569" s="97"/>
      <c r="H569" s="101">
        <f ca="1">SUM(H570,H577)</f>
        <v>1.69</v>
      </c>
    </row>
    <row r="570" spans="1:9" x14ac:dyDescent="0.25">
      <c r="A570" s="191">
        <v>1100</v>
      </c>
      <c r="B570" s="97"/>
      <c r="H570" s="100">
        <f ca="1">SUM(H571:H576)</f>
        <v>1.3</v>
      </c>
    </row>
    <row r="571" spans="1:9" x14ac:dyDescent="0.25">
      <c r="A571" s="1">
        <v>1116</v>
      </c>
      <c r="B571" s="97"/>
      <c r="H571" s="99">
        <f t="shared" ref="H571:H576" ca="1" si="71">SUMIF($A$265:$H$515,A571,$H$265:$H$515)</f>
        <v>0</v>
      </c>
    </row>
    <row r="572" spans="1:9" x14ac:dyDescent="0.25">
      <c r="A572" s="1">
        <v>1119</v>
      </c>
      <c r="B572" s="97"/>
      <c r="H572" s="99">
        <f t="shared" ca="1" si="71"/>
        <v>1.3</v>
      </c>
    </row>
    <row r="573" spans="1:9" x14ac:dyDescent="0.25">
      <c r="A573" s="1">
        <v>1143</v>
      </c>
      <c r="B573" s="97"/>
      <c r="H573" s="99">
        <f t="shared" ca="1" si="71"/>
        <v>0</v>
      </c>
    </row>
    <row r="574" spans="1:9" x14ac:dyDescent="0.25">
      <c r="A574" s="1">
        <v>1146</v>
      </c>
      <c r="B574" s="97"/>
      <c r="H574" s="99">
        <f t="shared" ca="1" si="71"/>
        <v>0</v>
      </c>
    </row>
    <row r="575" spans="1:9" x14ac:dyDescent="0.25">
      <c r="A575" s="1">
        <v>1147</v>
      </c>
      <c r="B575" s="97"/>
      <c r="H575" s="99">
        <f t="shared" ca="1" si="71"/>
        <v>0</v>
      </c>
    </row>
    <row r="576" spans="1:9" x14ac:dyDescent="0.25">
      <c r="A576" s="1">
        <v>1148</v>
      </c>
      <c r="B576" s="97"/>
      <c r="H576" s="99">
        <f t="shared" ca="1" si="71"/>
        <v>0</v>
      </c>
    </row>
    <row r="577" spans="1:8" x14ac:dyDescent="0.25">
      <c r="A577" s="191">
        <v>1200</v>
      </c>
      <c r="B577" s="97"/>
      <c r="H577" s="100">
        <f ca="1">SUM(H578:H580)</f>
        <v>0.39</v>
      </c>
    </row>
    <row r="578" spans="1:8" x14ac:dyDescent="0.25">
      <c r="A578" s="1">
        <v>1210</v>
      </c>
      <c r="B578" s="97"/>
      <c r="H578" s="99">
        <f ca="1">SUMIF($A$265:$H$515,A578,$H$265:$H$515)</f>
        <v>0.33</v>
      </c>
    </row>
    <row r="579" spans="1:8" x14ac:dyDescent="0.25">
      <c r="A579" s="1">
        <v>1221</v>
      </c>
      <c r="B579" s="97"/>
      <c r="H579" s="99">
        <f ca="1">SUMIF($A$265:$H$515,A579,$H$265:$H$515)</f>
        <v>0.06</v>
      </c>
    </row>
    <row r="580" spans="1:8" x14ac:dyDescent="0.25">
      <c r="A580" s="1">
        <v>1228</v>
      </c>
      <c r="B580" s="97"/>
      <c r="H580" s="99">
        <f ca="1">SUMIF($A$265:$H$515,A580,$H$265:$H$515)</f>
        <v>0</v>
      </c>
    </row>
    <row r="581" spans="1:8" x14ac:dyDescent="0.25">
      <c r="A581" s="98">
        <v>2000</v>
      </c>
      <c r="B581" s="97"/>
      <c r="H581" s="101">
        <f ca="1">H582+H585+H587</f>
        <v>1.47</v>
      </c>
    </row>
    <row r="582" spans="1:8" x14ac:dyDescent="0.25">
      <c r="A582" s="191">
        <v>2100</v>
      </c>
      <c r="B582" s="97"/>
      <c r="H582" s="103">
        <f ca="1">SUM(H583:H584)</f>
        <v>0</v>
      </c>
    </row>
    <row r="583" spans="1:8" x14ac:dyDescent="0.25">
      <c r="A583" s="1">
        <v>2111</v>
      </c>
      <c r="B583" s="97"/>
      <c r="H583" s="2">
        <f ca="1">SUMIF($A$265:$H$515,A583,$H$265:$H$515)</f>
        <v>0</v>
      </c>
    </row>
    <row r="584" spans="1:8" x14ac:dyDescent="0.25">
      <c r="A584" s="1">
        <v>2112</v>
      </c>
      <c r="B584" s="97"/>
      <c r="H584" s="2">
        <f ca="1">SUMIF($A$265:$H$515,A584,$H$265:$H$515)</f>
        <v>0</v>
      </c>
    </row>
    <row r="585" spans="1:8" x14ac:dyDescent="0.25">
      <c r="A585" s="191">
        <v>2200</v>
      </c>
      <c r="B585" s="97"/>
      <c r="H585" s="100">
        <f ca="1">SUM(H586)</f>
        <v>0.3</v>
      </c>
    </row>
    <row r="586" spans="1:8" x14ac:dyDescent="0.25">
      <c r="A586" s="1">
        <v>2220</v>
      </c>
      <c r="B586" s="97"/>
      <c r="H586" s="99">
        <f ca="1">SUMIF($A$265:$H$515,A586,$H$265:$H$515)</f>
        <v>0.3</v>
      </c>
    </row>
    <row r="587" spans="1:8" x14ac:dyDescent="0.25">
      <c r="A587" s="191">
        <v>2300</v>
      </c>
      <c r="B587" s="97"/>
      <c r="H587" s="100">
        <f ca="1">SUM(H588:H592)</f>
        <v>1.17</v>
      </c>
    </row>
    <row r="588" spans="1:8" x14ac:dyDescent="0.25">
      <c r="A588" s="1">
        <v>2311</v>
      </c>
      <c r="B588" s="97"/>
      <c r="H588" s="99">
        <f ca="1">SUMIF($A$265:$H$515,A588,$H$265:$H$515)</f>
        <v>0.14000000000000001</v>
      </c>
    </row>
    <row r="589" spans="1:8" x14ac:dyDescent="0.25">
      <c r="A589" s="1">
        <v>2312</v>
      </c>
      <c r="B589" s="97"/>
      <c r="H589" s="99">
        <f ca="1">SUMIF($A$265:$H$515,A589,$H$265:$H$515)</f>
        <v>0.04</v>
      </c>
    </row>
    <row r="590" spans="1:8" x14ac:dyDescent="0.25">
      <c r="A590" s="1">
        <v>2322</v>
      </c>
      <c r="B590" s="97"/>
      <c r="H590" s="2">
        <f ca="1">SUMIF($A$265:$H$515,A590,$H$265:$H$515)</f>
        <v>0</v>
      </c>
    </row>
    <row r="591" spans="1:8" x14ac:dyDescent="0.25">
      <c r="A591" s="1">
        <v>2329</v>
      </c>
      <c r="B591" s="97"/>
      <c r="H591" s="2">
        <f ca="1">SUMIF($A$265:$H$515,A591,$H$265:$H$515)</f>
        <v>0</v>
      </c>
    </row>
    <row r="592" spans="1:8" x14ac:dyDescent="0.25">
      <c r="A592" s="1">
        <v>2350</v>
      </c>
      <c r="B592" s="97"/>
      <c r="H592" s="99">
        <f ca="1">SUMIF($A$265:$H$515,A592,$H$265:$H$515)</f>
        <v>0.99</v>
      </c>
    </row>
    <row r="593" spans="1:9" x14ac:dyDescent="0.25">
      <c r="A593" s="98">
        <v>5000</v>
      </c>
      <c r="B593" s="97"/>
      <c r="H593" s="101">
        <f ca="1">H594+H596</f>
        <v>0.15000000000000002</v>
      </c>
    </row>
    <row r="594" spans="1:9" x14ac:dyDescent="0.25">
      <c r="A594" s="191">
        <v>5100</v>
      </c>
      <c r="B594" s="97"/>
      <c r="H594" s="100">
        <f ca="1">SUM(H595)</f>
        <v>0</v>
      </c>
    </row>
    <row r="595" spans="1:9" x14ac:dyDescent="0.25">
      <c r="A595" s="1">
        <v>5121</v>
      </c>
      <c r="B595" s="97"/>
      <c r="H595" s="99">
        <f ca="1">SUMIF($A$265:$H$515,A595,$H$265:$H$515)</f>
        <v>0</v>
      </c>
    </row>
    <row r="596" spans="1:9" x14ac:dyDescent="0.25">
      <c r="A596" s="191">
        <v>5200</v>
      </c>
      <c r="B596" s="97"/>
      <c r="H596" s="100">
        <f ca="1">SUM(H597:H598)</f>
        <v>0.15000000000000002</v>
      </c>
    </row>
    <row r="597" spans="1:9" x14ac:dyDescent="0.25">
      <c r="A597" s="1">
        <v>5238</v>
      </c>
      <c r="B597" s="97"/>
      <c r="H597" s="99">
        <f ca="1">SUMIF($A$265:$H$515,A597,$H$265:$H$515)</f>
        <v>0.15000000000000002</v>
      </c>
    </row>
    <row r="598" spans="1:9" x14ac:dyDescent="0.25">
      <c r="A598" s="1">
        <v>5239</v>
      </c>
      <c r="B598" s="97"/>
      <c r="H598" s="99">
        <f ca="1">SUMIF($A$265:$H$515,A598,$H$265:$H$515)</f>
        <v>0</v>
      </c>
    </row>
    <row r="599" spans="1:9" s="106" customFormat="1" ht="15.75" x14ac:dyDescent="0.25">
      <c r="A599" s="104" t="s">
        <v>278</v>
      </c>
      <c r="B599" s="104"/>
      <c r="C599" s="104"/>
      <c r="D599" s="104"/>
      <c r="E599" s="104"/>
      <c r="F599" s="104"/>
      <c r="G599" s="104"/>
      <c r="H599" s="105">
        <f ca="1">H568+H538</f>
        <v>115.60000000000001</v>
      </c>
      <c r="I599" s="106" t="b">
        <f ca="1">H599=H500</f>
        <v>1</v>
      </c>
    </row>
  </sheetData>
  <mergeCells count="538">
    <mergeCell ref="A499:G499"/>
    <mergeCell ref="A500:G500"/>
    <mergeCell ref="C488:D488"/>
    <mergeCell ref="C489:D489"/>
    <mergeCell ref="E489:E498"/>
    <mergeCell ref="C490:D490"/>
    <mergeCell ref="C491:D491"/>
    <mergeCell ref="C492:D492"/>
    <mergeCell ref="C493:D493"/>
    <mergeCell ref="C494:D494"/>
    <mergeCell ref="C495:D495"/>
    <mergeCell ref="C496:D496"/>
    <mergeCell ref="C497:D497"/>
    <mergeCell ref="C498:D498"/>
    <mergeCell ref="A488:A498"/>
    <mergeCell ref="B488:B498"/>
    <mergeCell ref="C477:D477"/>
    <mergeCell ref="C478:D478"/>
    <mergeCell ref="E478:E487"/>
    <mergeCell ref="C479:D479"/>
    <mergeCell ref="C480:D480"/>
    <mergeCell ref="C481:D481"/>
    <mergeCell ref="C482:D482"/>
    <mergeCell ref="C483:D483"/>
    <mergeCell ref="C484:D484"/>
    <mergeCell ref="C485:D485"/>
    <mergeCell ref="C486:D486"/>
    <mergeCell ref="C487:D487"/>
    <mergeCell ref="A441:A451"/>
    <mergeCell ref="B441:B451"/>
    <mergeCell ref="C441:D441"/>
    <mergeCell ref="C442:D442"/>
    <mergeCell ref="C443:D443"/>
    <mergeCell ref="C444:D444"/>
    <mergeCell ref="C445:D445"/>
    <mergeCell ref="C446:D446"/>
    <mergeCell ref="C447:D447"/>
    <mergeCell ref="C448:D448"/>
    <mergeCell ref="C449:D449"/>
    <mergeCell ref="C450:D450"/>
    <mergeCell ref="C451:D451"/>
    <mergeCell ref="C197:E197"/>
    <mergeCell ref="C199:E199"/>
    <mergeCell ref="B201:G201"/>
    <mergeCell ref="A202:A212"/>
    <mergeCell ref="B202:B212"/>
    <mergeCell ref="A213:A223"/>
    <mergeCell ref="B213:B223"/>
    <mergeCell ref="B178:G178"/>
    <mergeCell ref="A179:A189"/>
    <mergeCell ref="B179:B189"/>
    <mergeCell ref="C180:E180"/>
    <mergeCell ref="C181:E181"/>
    <mergeCell ref="C182:E182"/>
    <mergeCell ref="C183:E183"/>
    <mergeCell ref="C184:E184"/>
    <mergeCell ref="C185:E185"/>
    <mergeCell ref="C186:E186"/>
    <mergeCell ref="C187:E187"/>
    <mergeCell ref="C188:E188"/>
    <mergeCell ref="C189:E189"/>
    <mergeCell ref="C208:E208"/>
    <mergeCell ref="C209:E209"/>
    <mergeCell ref="C210:E210"/>
    <mergeCell ref="C211:E211"/>
    <mergeCell ref="C161:E161"/>
    <mergeCell ref="C162:E162"/>
    <mergeCell ref="C163:E163"/>
    <mergeCell ref="C164:E164"/>
    <mergeCell ref="C165:E165"/>
    <mergeCell ref="C166:E166"/>
    <mergeCell ref="A167:A177"/>
    <mergeCell ref="B167:B177"/>
    <mergeCell ref="C167:E167"/>
    <mergeCell ref="C168:E168"/>
    <mergeCell ref="C169:E169"/>
    <mergeCell ref="C170:E170"/>
    <mergeCell ref="C171:E171"/>
    <mergeCell ref="C172:E172"/>
    <mergeCell ref="C173:E173"/>
    <mergeCell ref="C174:E174"/>
    <mergeCell ref="C175:E175"/>
    <mergeCell ref="C176:E176"/>
    <mergeCell ref="C177:E177"/>
    <mergeCell ref="C20:D20"/>
    <mergeCell ref="C21:D21"/>
    <mergeCell ref="C22:D22"/>
    <mergeCell ref="C23:D23"/>
    <mergeCell ref="C24:D24"/>
    <mergeCell ref="C25:D25"/>
    <mergeCell ref="C26:D26"/>
    <mergeCell ref="C27:D27"/>
    <mergeCell ref="A1:H1"/>
    <mergeCell ref="A3:H3"/>
    <mergeCell ref="A5:B5"/>
    <mergeCell ref="C9:H9"/>
    <mergeCell ref="C10:H10"/>
    <mergeCell ref="A11:H11"/>
    <mergeCell ref="B12:G12"/>
    <mergeCell ref="B13:G13"/>
    <mergeCell ref="A14:A24"/>
    <mergeCell ref="B14:B24"/>
    <mergeCell ref="C14:D14"/>
    <mergeCell ref="C15:D15"/>
    <mergeCell ref="C16:D16"/>
    <mergeCell ref="C17:D17"/>
    <mergeCell ref="C18:D18"/>
    <mergeCell ref="C19:D19"/>
    <mergeCell ref="C34:D34"/>
    <mergeCell ref="C35:D35"/>
    <mergeCell ref="A36:A46"/>
    <mergeCell ref="B36:B46"/>
    <mergeCell ref="C36:E36"/>
    <mergeCell ref="C37:E37"/>
    <mergeCell ref="C38:E38"/>
    <mergeCell ref="C39:E39"/>
    <mergeCell ref="C40:E40"/>
    <mergeCell ref="C41:E41"/>
    <mergeCell ref="A25:A35"/>
    <mergeCell ref="B25:B35"/>
    <mergeCell ref="C28:D28"/>
    <mergeCell ref="C29:D29"/>
    <mergeCell ref="C30:D30"/>
    <mergeCell ref="C31:D31"/>
    <mergeCell ref="C32:D32"/>
    <mergeCell ref="C33:D33"/>
    <mergeCell ref="C49:D49"/>
    <mergeCell ref="C50:D50"/>
    <mergeCell ref="C51:D51"/>
    <mergeCell ref="C52:D52"/>
    <mergeCell ref="C53:D53"/>
    <mergeCell ref="C54:D54"/>
    <mergeCell ref="C42:E42"/>
    <mergeCell ref="C43:E43"/>
    <mergeCell ref="C44:E44"/>
    <mergeCell ref="C45:E45"/>
    <mergeCell ref="C46:E46"/>
    <mergeCell ref="C47:D47"/>
    <mergeCell ref="C48:D48"/>
    <mergeCell ref="E48:E67"/>
    <mergeCell ref="C61:D61"/>
    <mergeCell ref="C62:D62"/>
    <mergeCell ref="C63:D63"/>
    <mergeCell ref="C64:D64"/>
    <mergeCell ref="C65:D65"/>
    <mergeCell ref="C66:D66"/>
    <mergeCell ref="C55:D55"/>
    <mergeCell ref="C56:D56"/>
    <mergeCell ref="C57:D57"/>
    <mergeCell ref="C58:D58"/>
    <mergeCell ref="C59:D59"/>
    <mergeCell ref="C60:D60"/>
    <mergeCell ref="C67:D67"/>
    <mergeCell ref="A68:A88"/>
    <mergeCell ref="B68:B88"/>
    <mergeCell ref="C68:D68"/>
    <mergeCell ref="C69:D69"/>
    <mergeCell ref="E69:E88"/>
    <mergeCell ref="C70:D70"/>
    <mergeCell ref="C71:D71"/>
    <mergeCell ref="C72:D72"/>
    <mergeCell ref="C73:D73"/>
    <mergeCell ref="A47:A67"/>
    <mergeCell ref="B47:B67"/>
    <mergeCell ref="C79:D79"/>
    <mergeCell ref="C80:D80"/>
    <mergeCell ref="C81:D81"/>
    <mergeCell ref="C82:D82"/>
    <mergeCell ref="C83:D83"/>
    <mergeCell ref="C84:D84"/>
    <mergeCell ref="C74:D74"/>
    <mergeCell ref="C75:D75"/>
    <mergeCell ref="C76:D76"/>
    <mergeCell ref="C77:D77"/>
    <mergeCell ref="C78:D78"/>
    <mergeCell ref="C86:D86"/>
    <mergeCell ref="C88:D88"/>
    <mergeCell ref="A89:A109"/>
    <mergeCell ref="B89:B109"/>
    <mergeCell ref="C89:D89"/>
    <mergeCell ref="C90:D90"/>
    <mergeCell ref="C100:D100"/>
    <mergeCell ref="C101:D101"/>
    <mergeCell ref="C102:D102"/>
    <mergeCell ref="C103:D103"/>
    <mergeCell ref="C104:D104"/>
    <mergeCell ref="C105:D105"/>
    <mergeCell ref="C106:D106"/>
    <mergeCell ref="C107:D107"/>
    <mergeCell ref="C108:D108"/>
    <mergeCell ref="C109:D109"/>
    <mergeCell ref="C85:D85"/>
    <mergeCell ref="C87:D87"/>
    <mergeCell ref="E90:E109"/>
    <mergeCell ref="C91:D91"/>
    <mergeCell ref="C92:D92"/>
    <mergeCell ref="C93:D93"/>
    <mergeCell ref="C94:D94"/>
    <mergeCell ref="C95:D95"/>
    <mergeCell ref="C96:D96"/>
    <mergeCell ref="C97:D97"/>
    <mergeCell ref="C98:D98"/>
    <mergeCell ref="C99:D99"/>
    <mergeCell ref="B110:G110"/>
    <mergeCell ref="B111:G111"/>
    <mergeCell ref="A112:A132"/>
    <mergeCell ref="B112:B132"/>
    <mergeCell ref="C112:D112"/>
    <mergeCell ref="C113:D113"/>
    <mergeCell ref="E113:E132"/>
    <mergeCell ref="C114:D114"/>
    <mergeCell ref="C115:D115"/>
    <mergeCell ref="C116:D116"/>
    <mergeCell ref="C123:D123"/>
    <mergeCell ref="C124:D124"/>
    <mergeCell ref="C125:D125"/>
    <mergeCell ref="C126:D126"/>
    <mergeCell ref="C127:D127"/>
    <mergeCell ref="C128:D128"/>
    <mergeCell ref="C117:D117"/>
    <mergeCell ref="C118:D118"/>
    <mergeCell ref="C119:D119"/>
    <mergeCell ref="C120:D120"/>
    <mergeCell ref="C121:D121"/>
    <mergeCell ref="C122:D122"/>
    <mergeCell ref="C129:D129"/>
    <mergeCell ref="C130:D130"/>
    <mergeCell ref="C131:D131"/>
    <mergeCell ref="C132:D132"/>
    <mergeCell ref="A133:A153"/>
    <mergeCell ref="B133:B153"/>
    <mergeCell ref="C133:D133"/>
    <mergeCell ref="C134:D134"/>
    <mergeCell ref="C144:D144"/>
    <mergeCell ref="C145:D145"/>
    <mergeCell ref="C152:D152"/>
    <mergeCell ref="C153:D153"/>
    <mergeCell ref="B154:G154"/>
    <mergeCell ref="C179:E179"/>
    <mergeCell ref="C146:D146"/>
    <mergeCell ref="C147:D147"/>
    <mergeCell ref="C148:D148"/>
    <mergeCell ref="C149:D149"/>
    <mergeCell ref="C150:D150"/>
    <mergeCell ref="C151:D151"/>
    <mergeCell ref="E134:E153"/>
    <mergeCell ref="C135:D135"/>
    <mergeCell ref="C136:D136"/>
    <mergeCell ref="C137:D137"/>
    <mergeCell ref="C138:D138"/>
    <mergeCell ref="C139:D139"/>
    <mergeCell ref="C140:D140"/>
    <mergeCell ref="C141:D141"/>
    <mergeCell ref="C142:D142"/>
    <mergeCell ref="C143:D143"/>
    <mergeCell ref="B155:G155"/>
    <mergeCell ref="B156:B166"/>
    <mergeCell ref="C156:E156"/>
    <mergeCell ref="C157:E157"/>
    <mergeCell ref="C158:E158"/>
    <mergeCell ref="C159:E159"/>
    <mergeCell ref="C219:E219"/>
    <mergeCell ref="A249:A259"/>
    <mergeCell ref="B249:B259"/>
    <mergeCell ref="D250:D259"/>
    <mergeCell ref="G250:G259"/>
    <mergeCell ref="A156:A166"/>
    <mergeCell ref="C198:E198"/>
    <mergeCell ref="C200:E200"/>
    <mergeCell ref="C202:E202"/>
    <mergeCell ref="C203:E203"/>
    <mergeCell ref="C204:E204"/>
    <mergeCell ref="C205:E205"/>
    <mergeCell ref="C206:E206"/>
    <mergeCell ref="C207:E207"/>
    <mergeCell ref="A190:A200"/>
    <mergeCell ref="B190:B200"/>
    <mergeCell ref="C190:E190"/>
    <mergeCell ref="C191:E191"/>
    <mergeCell ref="C192:E192"/>
    <mergeCell ref="C193:E193"/>
    <mergeCell ref="C194:E194"/>
    <mergeCell ref="C195:E195"/>
    <mergeCell ref="C196:E196"/>
    <mergeCell ref="C160:E160"/>
    <mergeCell ref="C212:E212"/>
    <mergeCell ref="C213:E213"/>
    <mergeCell ref="C220:E220"/>
    <mergeCell ref="C221:E221"/>
    <mergeCell ref="C222:E222"/>
    <mergeCell ref="C223:E223"/>
    <mergeCell ref="A260:G260"/>
    <mergeCell ref="A261:H261"/>
    <mergeCell ref="A226:A236"/>
    <mergeCell ref="B226:B236"/>
    <mergeCell ref="D227:D236"/>
    <mergeCell ref="G227:G236"/>
    <mergeCell ref="B237:G237"/>
    <mergeCell ref="A238:A248"/>
    <mergeCell ref="B238:B248"/>
    <mergeCell ref="D239:D248"/>
    <mergeCell ref="G239:G248"/>
    <mergeCell ref="B224:G224"/>
    <mergeCell ref="B225:G225"/>
    <mergeCell ref="C214:E214"/>
    <mergeCell ref="C215:E215"/>
    <mergeCell ref="C216:E216"/>
    <mergeCell ref="C217:E217"/>
    <mergeCell ref="C218:E218"/>
    <mergeCell ref="C270:D270"/>
    <mergeCell ref="C271:D271"/>
    <mergeCell ref="C272:D272"/>
    <mergeCell ref="C273:D273"/>
    <mergeCell ref="C274:D274"/>
    <mergeCell ref="C275:D275"/>
    <mergeCell ref="A262:H262"/>
    <mergeCell ref="B263:G263"/>
    <mergeCell ref="B264:G264"/>
    <mergeCell ref="A265:A275"/>
    <mergeCell ref="B265:B275"/>
    <mergeCell ref="C265:D265"/>
    <mergeCell ref="C266:D266"/>
    <mergeCell ref="C267:D267"/>
    <mergeCell ref="C268:D268"/>
    <mergeCell ref="C269:D269"/>
    <mergeCell ref="A287:A297"/>
    <mergeCell ref="B287:B297"/>
    <mergeCell ref="C287:E287"/>
    <mergeCell ref="C288:E288"/>
    <mergeCell ref="C289:E289"/>
    <mergeCell ref="C290:E290"/>
    <mergeCell ref="C291:E291"/>
    <mergeCell ref="A276:A286"/>
    <mergeCell ref="B276:B286"/>
    <mergeCell ref="C276:D276"/>
    <mergeCell ref="C277:D277"/>
    <mergeCell ref="C278:D278"/>
    <mergeCell ref="C279:D279"/>
    <mergeCell ref="C280:D280"/>
    <mergeCell ref="C281:D281"/>
    <mergeCell ref="C282:D282"/>
    <mergeCell ref="C283:D283"/>
    <mergeCell ref="C292:E292"/>
    <mergeCell ref="C293:E293"/>
    <mergeCell ref="C294:E294"/>
    <mergeCell ref="C295:E295"/>
    <mergeCell ref="C296:E296"/>
    <mergeCell ref="C297:E297"/>
    <mergeCell ref="C284:D284"/>
    <mergeCell ref="C285:D285"/>
    <mergeCell ref="C286:D286"/>
    <mergeCell ref="C305:D305"/>
    <mergeCell ref="C306:D306"/>
    <mergeCell ref="C307:D307"/>
    <mergeCell ref="C308:D308"/>
    <mergeCell ref="C309:D309"/>
    <mergeCell ref="C310:D310"/>
    <mergeCell ref="A298:A318"/>
    <mergeCell ref="B298:B318"/>
    <mergeCell ref="C298:D298"/>
    <mergeCell ref="C299:D299"/>
    <mergeCell ref="C300:D300"/>
    <mergeCell ref="C301:D301"/>
    <mergeCell ref="C302:D302"/>
    <mergeCell ref="C303:D303"/>
    <mergeCell ref="C304:D304"/>
    <mergeCell ref="C317:D317"/>
    <mergeCell ref="C318:D318"/>
    <mergeCell ref="C311:D311"/>
    <mergeCell ref="C312:D312"/>
    <mergeCell ref="C313:D313"/>
    <mergeCell ref="C314:D314"/>
    <mergeCell ref="C315:D315"/>
    <mergeCell ref="C316:D316"/>
    <mergeCell ref="E320:E339"/>
    <mergeCell ref="C321:D321"/>
    <mergeCell ref="C322:D322"/>
    <mergeCell ref="C323:D323"/>
    <mergeCell ref="C324:D324"/>
    <mergeCell ref="C325:D325"/>
    <mergeCell ref="E299:E318"/>
    <mergeCell ref="C332:D332"/>
    <mergeCell ref="C333:D333"/>
    <mergeCell ref="C334:D334"/>
    <mergeCell ref="C335:D335"/>
    <mergeCell ref="C336:D336"/>
    <mergeCell ref="C337:D337"/>
    <mergeCell ref="C326:D326"/>
    <mergeCell ref="C327:D327"/>
    <mergeCell ref="C328:D328"/>
    <mergeCell ref="C329:D329"/>
    <mergeCell ref="C330:D330"/>
    <mergeCell ref="C331:D331"/>
    <mergeCell ref="C338:D338"/>
    <mergeCell ref="C339:D339"/>
    <mergeCell ref="A340:A360"/>
    <mergeCell ref="B340:B360"/>
    <mergeCell ref="C340:D340"/>
    <mergeCell ref="C341:D341"/>
    <mergeCell ref="C351:D351"/>
    <mergeCell ref="C352:D352"/>
    <mergeCell ref="C353:D353"/>
    <mergeCell ref="C354:D354"/>
    <mergeCell ref="A319:A339"/>
    <mergeCell ref="B319:B339"/>
    <mergeCell ref="C319:D319"/>
    <mergeCell ref="C320:D320"/>
    <mergeCell ref="C355:D355"/>
    <mergeCell ref="C356:D356"/>
    <mergeCell ref="C357:D357"/>
    <mergeCell ref="C358:D358"/>
    <mergeCell ref="C359:D359"/>
    <mergeCell ref="C360:D360"/>
    <mergeCell ref="E341:E360"/>
    <mergeCell ref="C342:D342"/>
    <mergeCell ref="C343:D343"/>
    <mergeCell ref="C344:D344"/>
    <mergeCell ref="C345:D345"/>
    <mergeCell ref="C346:D346"/>
    <mergeCell ref="C347:D347"/>
    <mergeCell ref="C348:D348"/>
    <mergeCell ref="C349:D349"/>
    <mergeCell ref="C350:D350"/>
    <mergeCell ref="B361:G361"/>
    <mergeCell ref="B362:G362"/>
    <mergeCell ref="A363:A383"/>
    <mergeCell ref="B363:B383"/>
    <mergeCell ref="C363:D363"/>
    <mergeCell ref="C364:D364"/>
    <mergeCell ref="E364:E383"/>
    <mergeCell ref="C365:D365"/>
    <mergeCell ref="C366:D366"/>
    <mergeCell ref="C367:D367"/>
    <mergeCell ref="C374:D374"/>
    <mergeCell ref="C375:D375"/>
    <mergeCell ref="C376:D376"/>
    <mergeCell ref="C377:D377"/>
    <mergeCell ref="C378:D378"/>
    <mergeCell ref="C379:D379"/>
    <mergeCell ref="C368:D368"/>
    <mergeCell ref="C369:D369"/>
    <mergeCell ref="C370:D370"/>
    <mergeCell ref="C371:D371"/>
    <mergeCell ref="C372:D372"/>
    <mergeCell ref="C373:D373"/>
    <mergeCell ref="C380:D380"/>
    <mergeCell ref="C381:D381"/>
    <mergeCell ref="A407:A417"/>
    <mergeCell ref="B407:B417"/>
    <mergeCell ref="C382:D382"/>
    <mergeCell ref="C383:D383"/>
    <mergeCell ref="A384:A404"/>
    <mergeCell ref="B384:B404"/>
    <mergeCell ref="C384:D384"/>
    <mergeCell ref="C385:D385"/>
    <mergeCell ref="C395:D395"/>
    <mergeCell ref="C396:D396"/>
    <mergeCell ref="C403:D403"/>
    <mergeCell ref="C404:D404"/>
    <mergeCell ref="B405:G405"/>
    <mergeCell ref="B406:G406"/>
    <mergeCell ref="C407:E407"/>
    <mergeCell ref="C408:E408"/>
    <mergeCell ref="C397:D397"/>
    <mergeCell ref="C398:D398"/>
    <mergeCell ref="C399:D399"/>
    <mergeCell ref="C400:D400"/>
    <mergeCell ref="C401:D401"/>
    <mergeCell ref="C402:D402"/>
    <mergeCell ref="E385:E404"/>
    <mergeCell ref="C386:D386"/>
    <mergeCell ref="C387:D387"/>
    <mergeCell ref="C388:D388"/>
    <mergeCell ref="C389:D389"/>
    <mergeCell ref="C390:D390"/>
    <mergeCell ref="C391:D391"/>
    <mergeCell ref="C392:D392"/>
    <mergeCell ref="C393:D393"/>
    <mergeCell ref="C394:D394"/>
    <mergeCell ref="C428:E428"/>
    <mergeCell ref="C409:E409"/>
    <mergeCell ref="C410:E410"/>
    <mergeCell ref="C411:E411"/>
    <mergeCell ref="C412:E412"/>
    <mergeCell ref="C413:E413"/>
    <mergeCell ref="C414:E414"/>
    <mergeCell ref="C415:E415"/>
    <mergeCell ref="C416:E416"/>
    <mergeCell ref="C417:E417"/>
    <mergeCell ref="B429:G429"/>
    <mergeCell ref="A430:A440"/>
    <mergeCell ref="B430:B440"/>
    <mergeCell ref="C430:E430"/>
    <mergeCell ref="C431:E431"/>
    <mergeCell ref="C432:E432"/>
    <mergeCell ref="C433:E433"/>
    <mergeCell ref="C434:E434"/>
    <mergeCell ref="C435:E435"/>
    <mergeCell ref="C436:E436"/>
    <mergeCell ref="C437:E437"/>
    <mergeCell ref="C438:E438"/>
    <mergeCell ref="C439:E439"/>
    <mergeCell ref="C440:E440"/>
    <mergeCell ref="B418:B428"/>
    <mergeCell ref="C418:E418"/>
    <mergeCell ref="C419:E419"/>
    <mergeCell ref="C420:E420"/>
    <mergeCell ref="C421:E421"/>
    <mergeCell ref="C422:E422"/>
    <mergeCell ref="C423:E423"/>
    <mergeCell ref="C424:E424"/>
    <mergeCell ref="C425:E425"/>
    <mergeCell ref="C426:E426"/>
    <mergeCell ref="C427:E427"/>
    <mergeCell ref="I9:I10"/>
    <mergeCell ref="A465:A475"/>
    <mergeCell ref="B465:B475"/>
    <mergeCell ref="D466:D475"/>
    <mergeCell ref="G466:G475"/>
    <mergeCell ref="B476:G476"/>
    <mergeCell ref="A477:A487"/>
    <mergeCell ref="B477:B487"/>
    <mergeCell ref="B463:G463"/>
    <mergeCell ref="B464:G464"/>
    <mergeCell ref="C455:E455"/>
    <mergeCell ref="C456:E456"/>
    <mergeCell ref="C457:E457"/>
    <mergeCell ref="C458:E458"/>
    <mergeCell ref="C459:E459"/>
    <mergeCell ref="C460:E460"/>
    <mergeCell ref="A452:A462"/>
    <mergeCell ref="B452:B462"/>
    <mergeCell ref="C452:E452"/>
    <mergeCell ref="C453:E453"/>
    <mergeCell ref="C454:E454"/>
    <mergeCell ref="C461:E461"/>
    <mergeCell ref="C462:E462"/>
    <mergeCell ref="A418:A428"/>
  </mergeCells>
  <conditionalFormatting sqref="G38:H46 C69:D88 F71:G88">
    <cfRule type="cellIs" dxfId="2146" priority="81" operator="equal">
      <formula>0</formula>
    </cfRule>
  </conditionalFormatting>
  <conditionalFormatting sqref="F49:H67">
    <cfRule type="cellIs" dxfId="2145" priority="80" operator="equal">
      <formula>0</formula>
    </cfRule>
  </conditionalFormatting>
  <conditionalFormatting sqref="H71:H88 F69:H70">
    <cfRule type="cellIs" dxfId="2144" priority="79" operator="equal">
      <formula>0</formula>
    </cfRule>
  </conditionalFormatting>
  <conditionalFormatting sqref="G288:H297">
    <cfRule type="cellIs" dxfId="2143" priority="76" operator="equal">
      <formula>0</formula>
    </cfRule>
  </conditionalFormatting>
  <conditionalFormatting sqref="H277:H286">
    <cfRule type="cellIs" dxfId="2142" priority="77" operator="equal">
      <formula>0</formula>
    </cfRule>
  </conditionalFormatting>
  <conditionalFormatting sqref="C309 C299:C300">
    <cfRule type="cellIs" dxfId="2141" priority="75" operator="equal">
      <formula>0</formula>
    </cfRule>
  </conditionalFormatting>
  <conditionalFormatting sqref="H266:H275">
    <cfRule type="cellIs" dxfId="2140" priority="78" operator="equal">
      <formula>0</formula>
    </cfRule>
  </conditionalFormatting>
  <conditionalFormatting sqref="F299:H310 H311:H317">
    <cfRule type="cellIs" dxfId="2139" priority="74" operator="equal">
      <formula>0</formula>
    </cfRule>
  </conditionalFormatting>
  <conditionalFormatting sqref="F320:G320">
    <cfRule type="cellIs" dxfId="2138" priority="73" operator="equal">
      <formula>0</formula>
    </cfRule>
  </conditionalFormatting>
  <conditionalFormatting sqref="H320">
    <cfRule type="cellIs" dxfId="2137" priority="72" operator="equal">
      <formula>0</formula>
    </cfRule>
  </conditionalFormatting>
  <conditionalFormatting sqref="F320:H339">
    <cfRule type="cellIs" dxfId="2136" priority="71" operator="equal">
      <formula>0</formula>
    </cfRule>
  </conditionalFormatting>
  <conditionalFormatting sqref="H341">
    <cfRule type="cellIs" dxfId="2135" priority="70" operator="equal">
      <formula>0</formula>
    </cfRule>
  </conditionalFormatting>
  <conditionalFormatting sqref="H341">
    <cfRule type="cellIs" dxfId="2134" priority="69" operator="equal">
      <formula>0</formula>
    </cfRule>
  </conditionalFormatting>
  <conditionalFormatting sqref="G341:G360">
    <cfRule type="cellIs" dxfId="2133" priority="68" operator="equal">
      <formula>0</formula>
    </cfRule>
  </conditionalFormatting>
  <conditionalFormatting sqref="C351:C352 C341:C342">
    <cfRule type="cellIs" dxfId="2132" priority="67" operator="equal">
      <formula>0</formula>
    </cfRule>
  </conditionalFormatting>
  <conditionalFormatting sqref="F341:H360">
    <cfRule type="cellIs" dxfId="2131" priority="66" operator="equal">
      <formula>0</formula>
    </cfRule>
  </conditionalFormatting>
  <conditionalFormatting sqref="H364:H383">
    <cfRule type="cellIs" dxfId="2130" priority="65" operator="equal">
      <formula>0</formula>
    </cfRule>
  </conditionalFormatting>
  <conditionalFormatting sqref="H364:H383">
    <cfRule type="cellIs" dxfId="2129" priority="64" operator="equal">
      <formula>0</formula>
    </cfRule>
  </conditionalFormatting>
  <conditionalFormatting sqref="H364:H383">
    <cfRule type="cellIs" dxfId="2128" priority="63" operator="equal">
      <formula>0</formula>
    </cfRule>
  </conditionalFormatting>
  <conditionalFormatting sqref="H385:H404">
    <cfRule type="cellIs" dxfId="2127" priority="62" operator="equal">
      <formula>0</formula>
    </cfRule>
  </conditionalFormatting>
  <conditionalFormatting sqref="H385:H404">
    <cfRule type="cellIs" dxfId="2126" priority="61" operator="equal">
      <formula>0</formula>
    </cfRule>
  </conditionalFormatting>
  <conditionalFormatting sqref="H385:H404">
    <cfRule type="cellIs" dxfId="2125" priority="60" operator="equal">
      <formula>0</formula>
    </cfRule>
  </conditionalFormatting>
  <conditionalFormatting sqref="G374:G383 G385:G396">
    <cfRule type="cellIs" dxfId="2124" priority="59" operator="equal">
      <formula>0</formula>
    </cfRule>
  </conditionalFormatting>
  <conditionalFormatting sqref="G374:G383 G385:G396">
    <cfRule type="cellIs" dxfId="2123" priority="58" operator="equal">
      <formula>0</formula>
    </cfRule>
  </conditionalFormatting>
  <conditionalFormatting sqref="H431:H440">
    <cfRule type="cellIs" dxfId="2122" priority="57" operator="equal">
      <formula>0</formula>
    </cfRule>
  </conditionalFormatting>
  <conditionalFormatting sqref="H26:H35">
    <cfRule type="cellIs" dxfId="2121" priority="55" operator="equal">
      <formula>0</formula>
    </cfRule>
  </conditionalFormatting>
  <conditionalFormatting sqref="H453:H462">
    <cfRule type="cellIs" dxfId="2120" priority="56" operator="equal">
      <formula>0</formula>
    </cfRule>
  </conditionalFormatting>
  <conditionalFormatting sqref="C47:D56 C67:D67">
    <cfRule type="cellIs" dxfId="2119" priority="53" operator="equal">
      <formula>0</formula>
    </cfRule>
  </conditionalFormatting>
  <conditionalFormatting sqref="H15:H24">
    <cfRule type="cellIs" dxfId="2118" priority="54" operator="equal">
      <formula>0</formula>
    </cfRule>
  </conditionalFormatting>
  <conditionalFormatting sqref="C57:D66">
    <cfRule type="cellIs" dxfId="2117" priority="52" operator="equal">
      <formula>0</formula>
    </cfRule>
  </conditionalFormatting>
  <conditionalFormatting sqref="C68:D68">
    <cfRule type="cellIs" dxfId="2116" priority="51" operator="equal">
      <formula>0</formula>
    </cfRule>
  </conditionalFormatting>
  <conditionalFormatting sqref="F90:H90 H91:H97 F91:G109">
    <cfRule type="cellIs" dxfId="2115" priority="50" operator="equal">
      <formula>0</formula>
    </cfRule>
  </conditionalFormatting>
  <conditionalFormatting sqref="C90:D109">
    <cfRule type="cellIs" dxfId="2114" priority="48" operator="equal">
      <formula>0</formula>
    </cfRule>
  </conditionalFormatting>
  <conditionalFormatting sqref="H98:H109">
    <cfRule type="cellIs" dxfId="2113" priority="49" operator="equal">
      <formula>0</formula>
    </cfRule>
  </conditionalFormatting>
  <conditionalFormatting sqref="C89:D89">
    <cfRule type="cellIs" dxfId="2112" priority="47" operator="equal">
      <formula>0</formula>
    </cfRule>
  </conditionalFormatting>
  <conditionalFormatting sqref="C112:D112">
    <cfRule type="cellIs" dxfId="2111" priority="46" operator="equal">
      <formula>0</formula>
    </cfRule>
  </conditionalFormatting>
  <conditionalFormatting sqref="F113:H113 H114:H120 F114:G132">
    <cfRule type="cellIs" dxfId="2110" priority="45" operator="equal">
      <formula>0</formula>
    </cfRule>
  </conditionalFormatting>
  <conditionalFormatting sqref="C113:D132">
    <cfRule type="cellIs" dxfId="2109" priority="43" operator="equal">
      <formula>0</formula>
    </cfRule>
  </conditionalFormatting>
  <conditionalFormatting sqref="H121:H132">
    <cfRule type="cellIs" dxfId="2108" priority="44" operator="equal">
      <formula>0</formula>
    </cfRule>
  </conditionalFormatting>
  <conditionalFormatting sqref="F134:H134 H135:H141 F135:G153">
    <cfRule type="cellIs" dxfId="2107" priority="42" operator="equal">
      <formula>0</formula>
    </cfRule>
  </conditionalFormatting>
  <conditionalFormatting sqref="C134:D153">
    <cfRule type="cellIs" dxfId="2106" priority="40" operator="equal">
      <formula>0</formula>
    </cfRule>
  </conditionalFormatting>
  <conditionalFormatting sqref="H142:H153">
    <cfRule type="cellIs" dxfId="2105" priority="41" operator="equal">
      <formula>0</formula>
    </cfRule>
  </conditionalFormatting>
  <conditionalFormatting sqref="C133:D133">
    <cfRule type="cellIs" dxfId="2104" priority="39" operator="equal">
      <formula>0</formula>
    </cfRule>
  </conditionalFormatting>
  <conditionalFormatting sqref="H318">
    <cfRule type="cellIs" dxfId="2103" priority="38" operator="equal">
      <formula>0</formula>
    </cfRule>
  </conditionalFormatting>
  <conditionalFormatting sqref="F311:G318">
    <cfRule type="cellIs" dxfId="2102" priority="37" operator="equal">
      <formula>0</formula>
    </cfRule>
  </conditionalFormatting>
  <conditionalFormatting sqref="C310:C318">
    <cfRule type="cellIs" dxfId="2101" priority="36" operator="equal">
      <formula>0</formula>
    </cfRule>
  </conditionalFormatting>
  <conditionalFormatting sqref="C330 C320:C321">
    <cfRule type="cellIs" dxfId="2100" priority="35" operator="equal">
      <formula>0</formula>
    </cfRule>
  </conditionalFormatting>
  <conditionalFormatting sqref="C331">
    <cfRule type="cellIs" dxfId="2099" priority="34" operator="equal">
      <formula>0</formula>
    </cfRule>
  </conditionalFormatting>
  <conditionalFormatting sqref="C374:D383">
    <cfRule type="cellIs" dxfId="2098" priority="33" operator="equal">
      <formula>0</formula>
    </cfRule>
  </conditionalFormatting>
  <conditionalFormatting sqref="F376:H383">
    <cfRule type="cellIs" dxfId="2097" priority="32" operator="equal">
      <formula>0</formula>
    </cfRule>
  </conditionalFormatting>
  <conditionalFormatting sqref="C385:D385">
    <cfRule type="cellIs" dxfId="2096" priority="31" operator="equal">
      <formula>0</formula>
    </cfRule>
  </conditionalFormatting>
  <conditionalFormatting sqref="C386:D404">
    <cfRule type="cellIs" dxfId="2095" priority="30" operator="equal">
      <formula>0</formula>
    </cfRule>
  </conditionalFormatting>
  <conditionalFormatting sqref="F385:H404">
    <cfRule type="cellIs" dxfId="2094" priority="29" operator="equal">
      <formula>0</formula>
    </cfRule>
  </conditionalFormatting>
  <conditionalFormatting sqref="C364:D373">
    <cfRule type="cellIs" dxfId="2093" priority="28" operator="equal">
      <formula>0</formula>
    </cfRule>
  </conditionalFormatting>
  <conditionalFormatting sqref="F364:H373">
    <cfRule type="cellIs" dxfId="2092" priority="27" operator="equal">
      <formula>0</formula>
    </cfRule>
  </conditionalFormatting>
  <conditionalFormatting sqref="C343:C350">
    <cfRule type="cellIs" dxfId="2091" priority="23" operator="equal">
      <formula>0</formula>
    </cfRule>
  </conditionalFormatting>
  <conditionalFormatting sqref="C353:C360">
    <cfRule type="cellIs" dxfId="2090" priority="22" operator="equal">
      <formula>0</formula>
    </cfRule>
  </conditionalFormatting>
  <conditionalFormatting sqref="C301:C308">
    <cfRule type="cellIs" dxfId="2089" priority="26" operator="equal">
      <formula>0</formula>
    </cfRule>
  </conditionalFormatting>
  <conditionalFormatting sqref="C322:C329">
    <cfRule type="cellIs" dxfId="2088" priority="25" operator="equal">
      <formula>0</formula>
    </cfRule>
  </conditionalFormatting>
  <conditionalFormatting sqref="C332:C339">
    <cfRule type="cellIs" dxfId="2087" priority="24" operator="equal">
      <formula>0</formula>
    </cfRule>
  </conditionalFormatting>
  <conditionalFormatting sqref="I568">
    <cfRule type="cellIs" dxfId="2086" priority="12" operator="equal">
      <formula>TRUE</formula>
    </cfRule>
  </conditionalFormatting>
  <conditionalFormatting sqref="I538:I567">
    <cfRule type="cellIs" dxfId="2085" priority="21" operator="equal">
      <formula>TRUE</formula>
    </cfRule>
  </conditionalFormatting>
  <conditionalFormatting sqref="I569:I592 I595 I597:I598">
    <cfRule type="cellIs" dxfId="2084" priority="13" operator="equal">
      <formula>TRUE</formula>
    </cfRule>
  </conditionalFormatting>
  <conditionalFormatting sqref="H227:H236 H239:H248 H250:H259">
    <cfRule type="cellIs" dxfId="2083" priority="18" operator="equal">
      <formula>0</formula>
    </cfRule>
  </conditionalFormatting>
  <conditionalFormatting sqref="H203:H212">
    <cfRule type="cellIs" dxfId="2082" priority="20" operator="equal">
      <formula>0</formula>
    </cfRule>
  </conditionalFormatting>
  <conditionalFormatting sqref="H214:H223">
    <cfRule type="cellIs" dxfId="2081" priority="19" operator="equal">
      <formula>0</formula>
    </cfRule>
  </conditionalFormatting>
  <conditionalFormatting sqref="H180:H189">
    <cfRule type="cellIs" dxfId="2080" priority="17" operator="equal">
      <formula>0</formula>
    </cfRule>
  </conditionalFormatting>
  <conditionalFormatting sqref="H191:H200">
    <cfRule type="cellIs" dxfId="2079" priority="16" operator="equal">
      <formula>0</formula>
    </cfRule>
  </conditionalFormatting>
  <conditionalFormatting sqref="H157:H166">
    <cfRule type="cellIs" dxfId="2078" priority="15" operator="equal">
      <formula>0</formula>
    </cfRule>
  </conditionalFormatting>
  <conditionalFormatting sqref="H168:H177">
    <cfRule type="cellIs" dxfId="2077" priority="14" operator="equal">
      <formula>0</formula>
    </cfRule>
  </conditionalFormatting>
  <conditionalFormatting sqref="I593">
    <cfRule type="cellIs" dxfId="2076" priority="11" operator="equal">
      <formula>TRUE</formula>
    </cfRule>
  </conditionalFormatting>
  <conditionalFormatting sqref="I594">
    <cfRule type="cellIs" dxfId="2075" priority="10" operator="equal">
      <formula>TRUE</formula>
    </cfRule>
  </conditionalFormatting>
  <conditionalFormatting sqref="I596">
    <cfRule type="cellIs" dxfId="2074" priority="9" operator="equal">
      <formula>TRUE</formula>
    </cfRule>
  </conditionalFormatting>
  <conditionalFormatting sqref="I599">
    <cfRule type="cellIs" dxfId="2073" priority="8" operator="equal">
      <formula>TRUE</formula>
    </cfRule>
  </conditionalFormatting>
  <conditionalFormatting sqref="H419:H428">
    <cfRule type="cellIs" dxfId="2072" priority="5" operator="equal">
      <formula>0</formula>
    </cfRule>
  </conditionalFormatting>
  <conditionalFormatting sqref="H466:H475">
    <cfRule type="cellIs" dxfId="2071" priority="7" operator="equal">
      <formula>0</formula>
    </cfRule>
  </conditionalFormatting>
  <conditionalFormatting sqref="H408:H417">
    <cfRule type="cellIs" dxfId="2070" priority="6" operator="equal">
      <formula>0</formula>
    </cfRule>
  </conditionalFormatting>
  <conditionalFormatting sqref="C26:D26">
    <cfRule type="cellIs" dxfId="2069" priority="4" operator="equal">
      <formula>0</formula>
    </cfRule>
  </conditionalFormatting>
  <conditionalFormatting sqref="H442:H451">
    <cfRule type="cellIs" dxfId="2068" priority="3" operator="equal">
      <formula>0</formula>
    </cfRule>
  </conditionalFormatting>
  <conditionalFormatting sqref="H478:H487">
    <cfRule type="cellIs" dxfId="2067" priority="2" operator="equal">
      <formula>0</formula>
    </cfRule>
  </conditionalFormatting>
  <conditionalFormatting sqref="H489:H498">
    <cfRule type="cellIs" dxfId="2066" priority="1" operator="equal">
      <formula>0</formula>
    </cfRule>
  </conditionalFormatting>
  <printOptions horizontalCentered="1"/>
  <pageMargins left="0.23622047244094491" right="0.23622047244094491" top="0.74803149606299213" bottom="0.15748031496062992" header="0.31496062992125984" footer="0"/>
  <pageSetup paperSize="9" scale="65" fitToHeight="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I600"/>
  <sheetViews>
    <sheetView zoomScaleNormal="100" workbookViewId="0">
      <pane ySplit="10" topLeftCell="A11" activePane="bottomLeft" state="frozen"/>
      <selection pane="bottomLeft" activeCell="B442" sqref="B442:B452"/>
    </sheetView>
  </sheetViews>
  <sheetFormatPr defaultColWidth="9.140625" defaultRowHeight="15" x14ac:dyDescent="0.25"/>
  <cols>
    <col min="1" max="1" width="9.28515625" style="1" customWidth="1"/>
    <col min="2" max="2" width="50.5703125" style="1" customWidth="1"/>
    <col min="3" max="3" width="47.5703125" style="1" customWidth="1"/>
    <col min="4" max="4" width="10.28515625" style="1" customWidth="1"/>
    <col min="5" max="5" width="9.28515625" style="1" customWidth="1"/>
    <col min="6" max="6" width="8.7109375" style="1" bestFit="1" customWidth="1"/>
    <col min="7" max="7" width="8.42578125" style="1" bestFit="1" customWidth="1"/>
    <col min="8" max="8" width="9" style="2" bestFit="1" customWidth="1"/>
    <col min="9" max="9" width="51.42578125" style="1" customWidth="1"/>
    <col min="10" max="16384" width="9.140625" style="1"/>
  </cols>
  <sheetData>
    <row r="1" spans="1:9" ht="18.75" x14ac:dyDescent="0.3">
      <c r="A1" s="228" t="s">
        <v>34</v>
      </c>
      <c r="B1" s="228"/>
      <c r="C1" s="228"/>
      <c r="D1" s="228"/>
      <c r="E1" s="228"/>
      <c r="F1" s="228"/>
      <c r="G1" s="228"/>
      <c r="H1" s="228"/>
    </row>
    <row r="2" spans="1:9" ht="11.25" customHeight="1" x14ac:dyDescent="0.25"/>
    <row r="3" spans="1:9" x14ac:dyDescent="0.25">
      <c r="A3" s="230" t="s">
        <v>126</v>
      </c>
      <c r="B3" s="230"/>
      <c r="C3" s="230"/>
      <c r="D3" s="230"/>
      <c r="E3" s="230"/>
      <c r="F3" s="230"/>
      <c r="G3" s="230"/>
      <c r="H3" s="230"/>
    </row>
    <row r="4" spans="1:9" x14ac:dyDescent="0.25">
      <c r="A4" s="31" t="s">
        <v>416</v>
      </c>
    </row>
    <row r="5" spans="1:9" x14ac:dyDescent="0.25">
      <c r="A5" s="31" t="s">
        <v>443</v>
      </c>
    </row>
    <row r="6" spans="1:9" x14ac:dyDescent="0.25">
      <c r="A6" s="355" t="s">
        <v>183</v>
      </c>
      <c r="B6" s="356"/>
    </row>
    <row r="7" spans="1:9" ht="7.5" customHeight="1" x14ac:dyDescent="0.25"/>
    <row r="8" spans="1:9" ht="7.5" customHeight="1" x14ac:dyDescent="0.25"/>
    <row r="9" spans="1:9" ht="7.5" customHeight="1" x14ac:dyDescent="0.25"/>
    <row r="10" spans="1:9" s="3" customFormat="1" ht="36" customHeight="1" x14ac:dyDescent="0.25">
      <c r="A10" s="195" t="s">
        <v>165</v>
      </c>
      <c r="B10" s="195" t="s">
        <v>27</v>
      </c>
      <c r="C10" s="352" t="s">
        <v>35</v>
      </c>
      <c r="D10" s="353"/>
      <c r="E10" s="353"/>
      <c r="F10" s="353"/>
      <c r="G10" s="353"/>
      <c r="H10" s="354"/>
      <c r="I10" s="357" t="s">
        <v>226</v>
      </c>
    </row>
    <row r="11" spans="1:9" s="13" customFormat="1" ht="12" x14ac:dyDescent="0.25">
      <c r="A11" s="176">
        <v>1</v>
      </c>
      <c r="B11" s="176">
        <v>2</v>
      </c>
      <c r="C11" s="359">
        <v>3</v>
      </c>
      <c r="D11" s="360"/>
      <c r="E11" s="360"/>
      <c r="F11" s="360"/>
      <c r="G11" s="360"/>
      <c r="H11" s="361"/>
      <c r="I11" s="358"/>
    </row>
    <row r="12" spans="1:9" s="2" customFormat="1" ht="12" x14ac:dyDescent="0.2">
      <c r="A12" s="237" t="s">
        <v>13</v>
      </c>
      <c r="B12" s="238"/>
      <c r="C12" s="238"/>
      <c r="D12" s="238"/>
      <c r="E12" s="238"/>
      <c r="F12" s="238"/>
      <c r="G12" s="238"/>
      <c r="H12" s="239"/>
    </row>
    <row r="13" spans="1:9" s="5" customFormat="1" ht="15" customHeight="1" x14ac:dyDescent="0.2">
      <c r="A13" s="42" t="s">
        <v>36</v>
      </c>
      <c r="B13" s="338" t="s">
        <v>14</v>
      </c>
      <c r="C13" s="339"/>
      <c r="D13" s="339"/>
      <c r="E13" s="339"/>
      <c r="F13" s="339"/>
      <c r="G13" s="340"/>
      <c r="H13" s="43">
        <f>SUM(H14,H111)</f>
        <v>224.42000000000002</v>
      </c>
    </row>
    <row r="14" spans="1:9" s="5" customFormat="1" ht="15" customHeight="1" x14ac:dyDescent="0.2">
      <c r="A14" s="49" t="s">
        <v>37</v>
      </c>
      <c r="B14" s="338" t="s">
        <v>38</v>
      </c>
      <c r="C14" s="339"/>
      <c r="D14" s="339"/>
      <c r="E14" s="339"/>
      <c r="F14" s="339"/>
      <c r="G14" s="340"/>
      <c r="H14" s="43">
        <f>SUM(H15,H26,H37,H48,H69,H90)</f>
        <v>174.89000000000001</v>
      </c>
    </row>
    <row r="15" spans="1:9" s="2" customFormat="1" ht="25.5" x14ac:dyDescent="0.2">
      <c r="A15" s="246" t="s">
        <v>42</v>
      </c>
      <c r="B15" s="349" t="s">
        <v>43</v>
      </c>
      <c r="C15" s="287" t="s">
        <v>349</v>
      </c>
      <c r="D15" s="288"/>
      <c r="E15" s="47" t="s">
        <v>164</v>
      </c>
      <c r="F15" s="190" t="s">
        <v>39</v>
      </c>
      <c r="G15" s="47" t="s">
        <v>157</v>
      </c>
      <c r="H15" s="111">
        <f>SUM(H16:H25)</f>
        <v>151.09</v>
      </c>
    </row>
    <row r="16" spans="1:9" s="2" customFormat="1" ht="12.75" x14ac:dyDescent="0.2">
      <c r="A16" s="247"/>
      <c r="B16" s="350"/>
      <c r="C16" s="294" t="s">
        <v>176</v>
      </c>
      <c r="D16" s="295"/>
      <c r="E16" s="187">
        <v>16</v>
      </c>
      <c r="F16" s="62">
        <v>3125</v>
      </c>
      <c r="G16" s="61">
        <v>2</v>
      </c>
      <c r="H16" s="54">
        <f>ROUNDUP((F16/168*G16),2)</f>
        <v>37.21</v>
      </c>
    </row>
    <row r="17" spans="1:8" s="2" customFormat="1" ht="12.75" x14ac:dyDescent="0.2">
      <c r="A17" s="247"/>
      <c r="B17" s="350"/>
      <c r="C17" s="274" t="s">
        <v>178</v>
      </c>
      <c r="D17" s="276"/>
      <c r="E17" s="188">
        <v>14</v>
      </c>
      <c r="F17" s="64">
        <v>2253</v>
      </c>
      <c r="G17" s="63">
        <v>2</v>
      </c>
      <c r="H17" s="56">
        <f t="shared" ref="H17:H25" si="0">ROUNDUP((F17/168*G17),2)</f>
        <v>26.830000000000002</v>
      </c>
    </row>
    <row r="18" spans="1:8" s="2" customFormat="1" ht="12.75" customHeight="1" x14ac:dyDescent="0.2">
      <c r="A18" s="247"/>
      <c r="B18" s="350"/>
      <c r="C18" s="274" t="s">
        <v>181</v>
      </c>
      <c r="D18" s="276"/>
      <c r="E18" s="188">
        <v>15</v>
      </c>
      <c r="F18" s="64">
        <v>2651</v>
      </c>
      <c r="G18" s="63">
        <v>2</v>
      </c>
      <c r="H18" s="56">
        <f t="shared" si="0"/>
        <v>31.560000000000002</v>
      </c>
    </row>
    <row r="19" spans="1:8" s="2" customFormat="1" ht="12.75" customHeight="1" x14ac:dyDescent="0.2">
      <c r="A19" s="247"/>
      <c r="B19" s="350"/>
      <c r="C19" s="274" t="s">
        <v>180</v>
      </c>
      <c r="D19" s="276"/>
      <c r="E19" s="188">
        <v>15</v>
      </c>
      <c r="F19" s="64">
        <v>2651</v>
      </c>
      <c r="G19" s="63">
        <v>2</v>
      </c>
      <c r="H19" s="56">
        <f t="shared" si="0"/>
        <v>31.560000000000002</v>
      </c>
    </row>
    <row r="20" spans="1:8" s="2" customFormat="1" ht="12.75" x14ac:dyDescent="0.2">
      <c r="A20" s="247"/>
      <c r="B20" s="350"/>
      <c r="C20" s="274" t="s">
        <v>182</v>
      </c>
      <c r="D20" s="276"/>
      <c r="E20" s="188">
        <v>11</v>
      </c>
      <c r="F20" s="64">
        <v>2010</v>
      </c>
      <c r="G20" s="63">
        <v>2</v>
      </c>
      <c r="H20" s="56">
        <f t="shared" si="0"/>
        <v>23.930000000000003</v>
      </c>
    </row>
    <row r="21" spans="1:8" s="2" customFormat="1" ht="12.75" hidden="1" customHeight="1" x14ac:dyDescent="0.2">
      <c r="A21" s="247"/>
      <c r="B21" s="350"/>
      <c r="C21" s="252"/>
      <c r="D21" s="254"/>
      <c r="E21" s="83"/>
      <c r="F21" s="84"/>
      <c r="G21" s="63"/>
      <c r="H21" s="56">
        <f t="shared" si="0"/>
        <v>0</v>
      </c>
    </row>
    <row r="22" spans="1:8" s="2" customFormat="1" ht="12.75" hidden="1" customHeight="1" x14ac:dyDescent="0.2">
      <c r="A22" s="247"/>
      <c r="B22" s="350"/>
      <c r="C22" s="274"/>
      <c r="D22" s="276"/>
      <c r="E22" s="188"/>
      <c r="F22" s="64"/>
      <c r="G22" s="63"/>
      <c r="H22" s="56">
        <f t="shared" si="0"/>
        <v>0</v>
      </c>
    </row>
    <row r="23" spans="1:8" s="2" customFormat="1" ht="12.75" hidden="1" customHeight="1" x14ac:dyDescent="0.2">
      <c r="A23" s="247"/>
      <c r="B23" s="350"/>
      <c r="C23" s="274"/>
      <c r="D23" s="276"/>
      <c r="E23" s="188"/>
      <c r="F23" s="64"/>
      <c r="G23" s="63"/>
      <c r="H23" s="56">
        <f t="shared" si="0"/>
        <v>0</v>
      </c>
    </row>
    <row r="24" spans="1:8" s="2" customFormat="1" ht="12.75" hidden="1" customHeight="1" x14ac:dyDescent="0.2">
      <c r="A24" s="247"/>
      <c r="B24" s="350"/>
      <c r="C24" s="274"/>
      <c r="D24" s="276"/>
      <c r="E24" s="188"/>
      <c r="F24" s="64"/>
      <c r="G24" s="63"/>
      <c r="H24" s="56">
        <f t="shared" si="0"/>
        <v>0</v>
      </c>
    </row>
    <row r="25" spans="1:8" s="2" customFormat="1" ht="12.75" hidden="1" customHeight="1" x14ac:dyDescent="0.2">
      <c r="A25" s="248"/>
      <c r="B25" s="351"/>
      <c r="C25" s="296"/>
      <c r="D25" s="298"/>
      <c r="E25" s="189"/>
      <c r="F25" s="66"/>
      <c r="G25" s="65"/>
      <c r="H25" s="58">
        <f t="shared" si="0"/>
        <v>0</v>
      </c>
    </row>
    <row r="26" spans="1:8" s="2" customFormat="1" ht="25.5" x14ac:dyDescent="0.2">
      <c r="A26" s="246" t="s">
        <v>44</v>
      </c>
      <c r="B26" s="249" t="s">
        <v>45</v>
      </c>
      <c r="C26" s="287" t="s">
        <v>349</v>
      </c>
      <c r="D26" s="288"/>
      <c r="E26" s="47" t="s">
        <v>164</v>
      </c>
      <c r="F26" s="190" t="s">
        <v>39</v>
      </c>
      <c r="G26" s="47" t="s">
        <v>157</v>
      </c>
      <c r="H26" s="111">
        <f>SUM(H27:H36)</f>
        <v>15.33</v>
      </c>
    </row>
    <row r="27" spans="1:8" s="2" customFormat="1" ht="12.75" x14ac:dyDescent="0.2">
      <c r="A27" s="247"/>
      <c r="B27" s="250"/>
      <c r="C27" s="294" t="s">
        <v>276</v>
      </c>
      <c r="D27" s="295"/>
      <c r="E27" s="187">
        <v>10</v>
      </c>
      <c r="F27" s="62">
        <v>1287</v>
      </c>
      <c r="G27" s="61">
        <v>2</v>
      </c>
      <c r="H27" s="54">
        <f>ROUNDUP((F27/168*G27),2)</f>
        <v>15.33</v>
      </c>
    </row>
    <row r="28" spans="1:8" s="2" customFormat="1" ht="12" hidden="1" customHeight="1" x14ac:dyDescent="0.2">
      <c r="A28" s="247"/>
      <c r="B28" s="250"/>
      <c r="C28" s="274"/>
      <c r="D28" s="276"/>
      <c r="E28" s="188"/>
      <c r="F28" s="64"/>
      <c r="G28" s="63"/>
      <c r="H28" s="56">
        <f t="shared" ref="H28:H36" si="1">ROUNDUP((F28/168*G28),2)</f>
        <v>0</v>
      </c>
    </row>
    <row r="29" spans="1:8" s="2" customFormat="1" ht="12.75" hidden="1" customHeight="1" x14ac:dyDescent="0.2">
      <c r="A29" s="247"/>
      <c r="B29" s="250"/>
      <c r="C29" s="274"/>
      <c r="D29" s="276"/>
      <c r="E29" s="188"/>
      <c r="F29" s="64"/>
      <c r="G29" s="63"/>
      <c r="H29" s="56">
        <f t="shared" si="1"/>
        <v>0</v>
      </c>
    </row>
    <row r="30" spans="1:8" s="2" customFormat="1" ht="12.75" hidden="1" customHeight="1" x14ac:dyDescent="0.2">
      <c r="A30" s="247"/>
      <c r="B30" s="250"/>
      <c r="C30" s="274"/>
      <c r="D30" s="276"/>
      <c r="E30" s="188"/>
      <c r="F30" s="64"/>
      <c r="G30" s="63"/>
      <c r="H30" s="56">
        <f t="shared" si="1"/>
        <v>0</v>
      </c>
    </row>
    <row r="31" spans="1:8" s="2" customFormat="1" ht="12.75" hidden="1" customHeight="1" x14ac:dyDescent="0.2">
      <c r="A31" s="247"/>
      <c r="B31" s="250"/>
      <c r="C31" s="274"/>
      <c r="D31" s="276"/>
      <c r="E31" s="188"/>
      <c r="F31" s="64"/>
      <c r="G31" s="63"/>
      <c r="H31" s="56">
        <f t="shared" si="1"/>
        <v>0</v>
      </c>
    </row>
    <row r="32" spans="1:8" s="2" customFormat="1" ht="12.75" hidden="1" customHeight="1" x14ac:dyDescent="0.2">
      <c r="A32" s="247"/>
      <c r="B32" s="250"/>
      <c r="C32" s="274"/>
      <c r="D32" s="276"/>
      <c r="E32" s="188"/>
      <c r="F32" s="64"/>
      <c r="G32" s="63"/>
      <c r="H32" s="56">
        <f t="shared" si="1"/>
        <v>0</v>
      </c>
    </row>
    <row r="33" spans="1:8" s="2" customFormat="1" ht="12.75" hidden="1" customHeight="1" x14ac:dyDescent="0.2">
      <c r="A33" s="247"/>
      <c r="B33" s="250"/>
      <c r="C33" s="274"/>
      <c r="D33" s="276"/>
      <c r="E33" s="188"/>
      <c r="F33" s="64"/>
      <c r="G33" s="63"/>
      <c r="H33" s="56">
        <f t="shared" si="1"/>
        <v>0</v>
      </c>
    </row>
    <row r="34" spans="1:8" s="2" customFormat="1" ht="12.75" hidden="1" customHeight="1" x14ac:dyDescent="0.2">
      <c r="A34" s="247"/>
      <c r="B34" s="250"/>
      <c r="C34" s="274"/>
      <c r="D34" s="276"/>
      <c r="E34" s="188"/>
      <c r="F34" s="64"/>
      <c r="G34" s="63"/>
      <c r="H34" s="56">
        <f t="shared" si="1"/>
        <v>0</v>
      </c>
    </row>
    <row r="35" spans="1:8" s="2" customFormat="1" ht="12.75" hidden="1" customHeight="1" x14ac:dyDescent="0.2">
      <c r="A35" s="247"/>
      <c r="B35" s="250"/>
      <c r="C35" s="274"/>
      <c r="D35" s="276"/>
      <c r="E35" s="188"/>
      <c r="F35" s="64"/>
      <c r="G35" s="63"/>
      <c r="H35" s="56">
        <f t="shared" si="1"/>
        <v>0</v>
      </c>
    </row>
    <row r="36" spans="1:8" s="2" customFormat="1" ht="12.75" hidden="1" customHeight="1" x14ac:dyDescent="0.2">
      <c r="A36" s="248"/>
      <c r="B36" s="251"/>
      <c r="C36" s="296"/>
      <c r="D36" s="298"/>
      <c r="E36" s="189"/>
      <c r="F36" s="66"/>
      <c r="G36" s="65"/>
      <c r="H36" s="58">
        <f t="shared" si="1"/>
        <v>0</v>
      </c>
    </row>
    <row r="37" spans="1:8" s="2" customFormat="1" ht="25.5" x14ac:dyDescent="0.2">
      <c r="A37" s="246" t="s">
        <v>51</v>
      </c>
      <c r="B37" s="249" t="s">
        <v>15</v>
      </c>
      <c r="C37" s="266" t="s">
        <v>158</v>
      </c>
      <c r="D37" s="267"/>
      <c r="E37" s="268"/>
      <c r="F37" s="51" t="s">
        <v>159</v>
      </c>
      <c r="G37" s="47" t="s">
        <v>157</v>
      </c>
      <c r="H37" s="111">
        <f>SUM(H38:H47)</f>
        <v>8.4700000000000006</v>
      </c>
    </row>
    <row r="38" spans="1:8" s="2" customFormat="1" ht="12.75" x14ac:dyDescent="0.2">
      <c r="A38" s="247"/>
      <c r="B38" s="250"/>
      <c r="C38" s="299" t="s">
        <v>177</v>
      </c>
      <c r="D38" s="320"/>
      <c r="E38" s="300"/>
      <c r="F38" s="52">
        <v>170</v>
      </c>
      <c r="G38" s="52">
        <f t="shared" ref="G38:G47" si="2">G16</f>
        <v>2</v>
      </c>
      <c r="H38" s="54">
        <f>ROUNDUP((F38/168*G38),2)</f>
        <v>2.0299999999999998</v>
      </c>
    </row>
    <row r="39" spans="1:8" s="2" customFormat="1" ht="12.75" customHeight="1" x14ac:dyDescent="0.2">
      <c r="A39" s="247"/>
      <c r="B39" s="250"/>
      <c r="C39" s="258" t="s">
        <v>179</v>
      </c>
      <c r="D39" s="308"/>
      <c r="E39" s="259"/>
      <c r="F39" s="55">
        <v>135</v>
      </c>
      <c r="G39" s="55">
        <f t="shared" si="2"/>
        <v>2</v>
      </c>
      <c r="H39" s="56">
        <f t="shared" ref="H39:H47" si="3">ROUNDUP((F39/168*G39),2)</f>
        <v>1.61</v>
      </c>
    </row>
    <row r="40" spans="1:8" s="2" customFormat="1" ht="12.75" customHeight="1" x14ac:dyDescent="0.2">
      <c r="A40" s="247"/>
      <c r="B40" s="250"/>
      <c r="C40" s="258" t="s">
        <v>179</v>
      </c>
      <c r="D40" s="308"/>
      <c r="E40" s="259"/>
      <c r="F40" s="55">
        <v>135</v>
      </c>
      <c r="G40" s="55">
        <f t="shared" si="2"/>
        <v>2</v>
      </c>
      <c r="H40" s="56">
        <f t="shared" si="3"/>
        <v>1.61</v>
      </c>
    </row>
    <row r="41" spans="1:8" s="2" customFormat="1" ht="12.75" customHeight="1" x14ac:dyDescent="0.2">
      <c r="A41" s="247"/>
      <c r="B41" s="250"/>
      <c r="C41" s="258" t="s">
        <v>179</v>
      </c>
      <c r="D41" s="308"/>
      <c r="E41" s="259"/>
      <c r="F41" s="55">
        <v>135</v>
      </c>
      <c r="G41" s="55">
        <f t="shared" si="2"/>
        <v>2</v>
      </c>
      <c r="H41" s="56">
        <f t="shared" si="3"/>
        <v>1.61</v>
      </c>
    </row>
    <row r="42" spans="1:8" s="2" customFormat="1" ht="12.75" customHeight="1" x14ac:dyDescent="0.2">
      <c r="A42" s="247"/>
      <c r="B42" s="250"/>
      <c r="C42" s="258" t="s">
        <v>179</v>
      </c>
      <c r="D42" s="308"/>
      <c r="E42" s="259"/>
      <c r="F42" s="55">
        <v>135</v>
      </c>
      <c r="G42" s="55">
        <f t="shared" si="2"/>
        <v>2</v>
      </c>
      <c r="H42" s="56">
        <f t="shared" si="3"/>
        <v>1.61</v>
      </c>
    </row>
    <row r="43" spans="1:8" s="2" customFormat="1" ht="12.75" hidden="1" customHeight="1" x14ac:dyDescent="0.2">
      <c r="A43" s="247"/>
      <c r="B43" s="250"/>
      <c r="C43" s="258"/>
      <c r="D43" s="308"/>
      <c r="E43" s="259"/>
      <c r="F43" s="55"/>
      <c r="G43" s="55">
        <f t="shared" si="2"/>
        <v>0</v>
      </c>
      <c r="H43" s="56">
        <f t="shared" si="3"/>
        <v>0</v>
      </c>
    </row>
    <row r="44" spans="1:8" s="2" customFormat="1" ht="12.75" hidden="1" customHeight="1" x14ac:dyDescent="0.2">
      <c r="A44" s="247"/>
      <c r="B44" s="250"/>
      <c r="C44" s="258"/>
      <c r="D44" s="308"/>
      <c r="E44" s="259"/>
      <c r="F44" s="55"/>
      <c r="G44" s="55">
        <f t="shared" si="2"/>
        <v>0</v>
      </c>
      <c r="H44" s="56">
        <f t="shared" si="3"/>
        <v>0</v>
      </c>
    </row>
    <row r="45" spans="1:8" s="2" customFormat="1" ht="12.75" hidden="1" customHeight="1" x14ac:dyDescent="0.2">
      <c r="A45" s="247"/>
      <c r="B45" s="250"/>
      <c r="C45" s="258"/>
      <c r="D45" s="308"/>
      <c r="E45" s="259"/>
      <c r="F45" s="55"/>
      <c r="G45" s="55">
        <f t="shared" si="2"/>
        <v>0</v>
      </c>
      <c r="H45" s="56">
        <f t="shared" si="3"/>
        <v>0</v>
      </c>
    </row>
    <row r="46" spans="1:8" s="2" customFormat="1" ht="12.75" hidden="1" customHeight="1" x14ac:dyDescent="0.2">
      <c r="A46" s="247"/>
      <c r="B46" s="250"/>
      <c r="C46" s="258"/>
      <c r="D46" s="308"/>
      <c r="E46" s="259"/>
      <c r="F46" s="55"/>
      <c r="G46" s="55">
        <f t="shared" si="2"/>
        <v>0</v>
      </c>
      <c r="H46" s="56">
        <f t="shared" si="3"/>
        <v>0</v>
      </c>
    </row>
    <row r="47" spans="1:8" s="2" customFormat="1" ht="12.75" hidden="1" customHeight="1" x14ac:dyDescent="0.2">
      <c r="A47" s="248"/>
      <c r="B47" s="251"/>
      <c r="C47" s="305"/>
      <c r="D47" s="306"/>
      <c r="E47" s="307"/>
      <c r="F47" s="57"/>
      <c r="G47" s="57">
        <f t="shared" si="2"/>
        <v>0</v>
      </c>
      <c r="H47" s="58">
        <f t="shared" si="3"/>
        <v>0</v>
      </c>
    </row>
    <row r="48" spans="1:8" s="2" customFormat="1" ht="25.5" hidden="1" x14ac:dyDescent="0.2">
      <c r="A48" s="246" t="s">
        <v>53</v>
      </c>
      <c r="B48" s="349" t="s">
        <v>54</v>
      </c>
      <c r="C48" s="287" t="s">
        <v>349</v>
      </c>
      <c r="D48" s="288"/>
      <c r="E48" s="47" t="s">
        <v>161</v>
      </c>
      <c r="F48" s="190" t="s">
        <v>39</v>
      </c>
      <c r="G48" s="47" t="s">
        <v>157</v>
      </c>
      <c r="H48" s="111">
        <f>SUM(H49:H68)</f>
        <v>0</v>
      </c>
    </row>
    <row r="49" spans="1:8" s="2" customFormat="1" ht="12.75" hidden="1" x14ac:dyDescent="0.2">
      <c r="A49" s="247"/>
      <c r="B49" s="350"/>
      <c r="C49" s="294" t="str">
        <f t="shared" ref="C49:C58" si="4">C16</f>
        <v>VP priekšnieka vietnieks</v>
      </c>
      <c r="D49" s="295"/>
      <c r="E49" s="292">
        <v>5</v>
      </c>
      <c r="F49" s="52">
        <f>F16</f>
        <v>3125</v>
      </c>
      <c r="G49" s="52"/>
      <c r="H49" s="54">
        <f>ROUNDUP((F49*$E$49%)/168*G49,2)</f>
        <v>0</v>
      </c>
    </row>
    <row r="50" spans="1:8" s="2" customFormat="1" ht="12.75" hidden="1" x14ac:dyDescent="0.2">
      <c r="A50" s="247"/>
      <c r="B50" s="350"/>
      <c r="C50" s="274" t="str">
        <f t="shared" si="4"/>
        <v>VP koledžas direktora vietnieks</v>
      </c>
      <c r="D50" s="276"/>
      <c r="E50" s="293"/>
      <c r="F50" s="59">
        <f t="shared" ref="F50:F58" si="5">F17</f>
        <v>2253</v>
      </c>
      <c r="G50" s="59"/>
      <c r="H50" s="56">
        <f t="shared" ref="H50:H68" si="6">ROUNDUP((F50*$E$49%)/168*G50,2)</f>
        <v>0</v>
      </c>
    </row>
    <row r="51" spans="1:8" s="2" customFormat="1" ht="12.75" hidden="1" customHeight="1" x14ac:dyDescent="0.2">
      <c r="A51" s="247"/>
      <c r="B51" s="350"/>
      <c r="C51" s="274" t="str">
        <f t="shared" si="4"/>
        <v>VP Galvenās kriminālpolicijas pārvaldes priekšnieka vietnieks</v>
      </c>
      <c r="D51" s="276"/>
      <c r="E51" s="293"/>
      <c r="F51" s="59">
        <f t="shared" si="5"/>
        <v>2651</v>
      </c>
      <c r="G51" s="59"/>
      <c r="H51" s="56">
        <f t="shared" si="6"/>
        <v>0</v>
      </c>
    </row>
    <row r="52" spans="1:8" s="2" customFormat="1" ht="12.75" hidden="1" customHeight="1" x14ac:dyDescent="0.2">
      <c r="A52" s="247"/>
      <c r="B52" s="350"/>
      <c r="C52" s="274" t="str">
        <f t="shared" si="4"/>
        <v>VP Galvenās kārtības policijas pārvaldes priekšnieka vietnieks</v>
      </c>
      <c r="D52" s="276"/>
      <c r="E52" s="293"/>
      <c r="F52" s="59">
        <f t="shared" si="5"/>
        <v>2651</v>
      </c>
      <c r="G52" s="59"/>
      <c r="H52" s="56">
        <f t="shared" si="6"/>
        <v>0</v>
      </c>
    </row>
    <row r="53" spans="1:8" s="2" customFormat="1" ht="12.75" hidden="1" x14ac:dyDescent="0.2">
      <c r="A53" s="247"/>
      <c r="B53" s="350"/>
      <c r="C53" s="274" t="str">
        <f t="shared" si="4"/>
        <v>VP koledžas katedras vadītājs</v>
      </c>
      <c r="D53" s="276"/>
      <c r="E53" s="293"/>
      <c r="F53" s="59">
        <f t="shared" si="5"/>
        <v>2010</v>
      </c>
      <c r="G53" s="59"/>
      <c r="H53" s="56">
        <f t="shared" si="6"/>
        <v>0</v>
      </c>
    </row>
    <row r="54" spans="1:8" s="2" customFormat="1" ht="12.75" hidden="1" customHeight="1" x14ac:dyDescent="0.2">
      <c r="A54" s="247"/>
      <c r="B54" s="350"/>
      <c r="C54" s="274">
        <f t="shared" si="4"/>
        <v>0</v>
      </c>
      <c r="D54" s="276"/>
      <c r="E54" s="293"/>
      <c r="F54" s="59">
        <f t="shared" si="5"/>
        <v>0</v>
      </c>
      <c r="G54" s="73"/>
      <c r="H54" s="56">
        <f t="shared" si="6"/>
        <v>0</v>
      </c>
    </row>
    <row r="55" spans="1:8" s="2" customFormat="1" ht="12.75" hidden="1" customHeight="1" x14ac:dyDescent="0.2">
      <c r="A55" s="247"/>
      <c r="B55" s="350"/>
      <c r="C55" s="274">
        <f t="shared" si="4"/>
        <v>0</v>
      </c>
      <c r="D55" s="276"/>
      <c r="E55" s="293"/>
      <c r="F55" s="59">
        <f t="shared" si="5"/>
        <v>0</v>
      </c>
      <c r="G55" s="73"/>
      <c r="H55" s="56">
        <f t="shared" si="6"/>
        <v>0</v>
      </c>
    </row>
    <row r="56" spans="1:8" s="2" customFormat="1" ht="12.75" hidden="1" customHeight="1" x14ac:dyDescent="0.2">
      <c r="A56" s="247"/>
      <c r="B56" s="350"/>
      <c r="C56" s="274">
        <f t="shared" si="4"/>
        <v>0</v>
      </c>
      <c r="D56" s="276"/>
      <c r="E56" s="293"/>
      <c r="F56" s="59">
        <f t="shared" si="5"/>
        <v>0</v>
      </c>
      <c r="G56" s="73"/>
      <c r="H56" s="56">
        <f t="shared" si="6"/>
        <v>0</v>
      </c>
    </row>
    <row r="57" spans="1:8" s="2" customFormat="1" ht="12.75" hidden="1" customHeight="1" x14ac:dyDescent="0.2">
      <c r="A57" s="247"/>
      <c r="B57" s="350"/>
      <c r="C57" s="274">
        <f t="shared" si="4"/>
        <v>0</v>
      </c>
      <c r="D57" s="276"/>
      <c r="E57" s="293"/>
      <c r="F57" s="59">
        <f t="shared" si="5"/>
        <v>0</v>
      </c>
      <c r="G57" s="73"/>
      <c r="H57" s="56">
        <f t="shared" si="6"/>
        <v>0</v>
      </c>
    </row>
    <row r="58" spans="1:8" s="2" customFormat="1" ht="12.75" hidden="1" customHeight="1" x14ac:dyDescent="0.2">
      <c r="A58" s="247"/>
      <c r="B58" s="350"/>
      <c r="C58" s="274">
        <f t="shared" si="4"/>
        <v>0</v>
      </c>
      <c r="D58" s="276"/>
      <c r="E58" s="293"/>
      <c r="F58" s="59">
        <f t="shared" si="5"/>
        <v>0</v>
      </c>
      <c r="G58" s="73"/>
      <c r="H58" s="56">
        <f t="shared" si="6"/>
        <v>0</v>
      </c>
    </row>
    <row r="59" spans="1:8" s="2" customFormat="1" ht="12.75" hidden="1" x14ac:dyDescent="0.2">
      <c r="A59" s="247"/>
      <c r="B59" s="350"/>
      <c r="C59" s="274" t="str">
        <f>C27</f>
        <v xml:space="preserve">Vecākais speciālists Izglītības koordinācijas nodaļā </v>
      </c>
      <c r="D59" s="276"/>
      <c r="E59" s="293"/>
      <c r="F59" s="59">
        <f>F27</f>
        <v>1287</v>
      </c>
      <c r="G59" s="59"/>
      <c r="H59" s="56">
        <f t="shared" si="6"/>
        <v>0</v>
      </c>
    </row>
    <row r="60" spans="1:8" s="2" customFormat="1" ht="12.75" hidden="1" customHeight="1" x14ac:dyDescent="0.2">
      <c r="A60" s="247"/>
      <c r="B60" s="350"/>
      <c r="C60" s="274">
        <f t="shared" ref="C60:C68" si="7">C28</f>
        <v>0</v>
      </c>
      <c r="D60" s="276"/>
      <c r="E60" s="293"/>
      <c r="F60" s="59">
        <f t="shared" ref="F60:G68" si="8">F28</f>
        <v>0</v>
      </c>
      <c r="G60" s="73">
        <f t="shared" si="8"/>
        <v>0</v>
      </c>
      <c r="H60" s="56">
        <f t="shared" si="6"/>
        <v>0</v>
      </c>
    </row>
    <row r="61" spans="1:8" s="2" customFormat="1" ht="12.75" hidden="1" customHeight="1" x14ac:dyDescent="0.2">
      <c r="A61" s="247"/>
      <c r="B61" s="350"/>
      <c r="C61" s="274">
        <f t="shared" si="7"/>
        <v>0</v>
      </c>
      <c r="D61" s="276"/>
      <c r="E61" s="293"/>
      <c r="F61" s="59">
        <f t="shared" si="8"/>
        <v>0</v>
      </c>
      <c r="G61" s="73">
        <f t="shared" si="8"/>
        <v>0</v>
      </c>
      <c r="H61" s="56">
        <f t="shared" si="6"/>
        <v>0</v>
      </c>
    </row>
    <row r="62" spans="1:8" s="2" customFormat="1" ht="12.75" hidden="1" customHeight="1" x14ac:dyDescent="0.2">
      <c r="A62" s="247"/>
      <c r="B62" s="350"/>
      <c r="C62" s="274">
        <f t="shared" si="7"/>
        <v>0</v>
      </c>
      <c r="D62" s="276"/>
      <c r="E62" s="293"/>
      <c r="F62" s="59">
        <f t="shared" si="8"/>
        <v>0</v>
      </c>
      <c r="G62" s="73">
        <f t="shared" si="8"/>
        <v>0</v>
      </c>
      <c r="H62" s="56">
        <f t="shared" si="6"/>
        <v>0</v>
      </c>
    </row>
    <row r="63" spans="1:8" s="2" customFormat="1" ht="12.75" hidden="1" customHeight="1" x14ac:dyDescent="0.2">
      <c r="A63" s="247"/>
      <c r="B63" s="350"/>
      <c r="C63" s="274">
        <f t="shared" si="7"/>
        <v>0</v>
      </c>
      <c r="D63" s="276"/>
      <c r="E63" s="293"/>
      <c r="F63" s="59">
        <f t="shared" si="8"/>
        <v>0</v>
      </c>
      <c r="G63" s="73">
        <f t="shared" si="8"/>
        <v>0</v>
      </c>
      <c r="H63" s="56">
        <f t="shared" si="6"/>
        <v>0</v>
      </c>
    </row>
    <row r="64" spans="1:8" s="2" customFormat="1" ht="12.75" hidden="1" customHeight="1" x14ac:dyDescent="0.2">
      <c r="A64" s="247"/>
      <c r="B64" s="350"/>
      <c r="C64" s="274">
        <f t="shared" si="7"/>
        <v>0</v>
      </c>
      <c r="D64" s="276"/>
      <c r="E64" s="293"/>
      <c r="F64" s="59">
        <f t="shared" si="8"/>
        <v>0</v>
      </c>
      <c r="G64" s="73">
        <f t="shared" si="8"/>
        <v>0</v>
      </c>
      <c r="H64" s="56">
        <f t="shared" si="6"/>
        <v>0</v>
      </c>
    </row>
    <row r="65" spans="1:8" s="2" customFormat="1" ht="12.75" hidden="1" customHeight="1" x14ac:dyDescent="0.2">
      <c r="A65" s="247"/>
      <c r="B65" s="350"/>
      <c r="C65" s="274">
        <f t="shared" si="7"/>
        <v>0</v>
      </c>
      <c r="D65" s="276"/>
      <c r="E65" s="293"/>
      <c r="F65" s="59">
        <f t="shared" si="8"/>
        <v>0</v>
      </c>
      <c r="G65" s="73">
        <f t="shared" si="8"/>
        <v>0</v>
      </c>
      <c r="H65" s="56">
        <f t="shared" si="6"/>
        <v>0</v>
      </c>
    </row>
    <row r="66" spans="1:8" s="2" customFormat="1" ht="12.75" hidden="1" customHeight="1" x14ac:dyDescent="0.2">
      <c r="A66" s="247"/>
      <c r="B66" s="350"/>
      <c r="C66" s="274">
        <f t="shared" si="7"/>
        <v>0</v>
      </c>
      <c r="D66" s="276"/>
      <c r="E66" s="293"/>
      <c r="F66" s="59">
        <f t="shared" si="8"/>
        <v>0</v>
      </c>
      <c r="G66" s="73">
        <f t="shared" si="8"/>
        <v>0</v>
      </c>
      <c r="H66" s="56">
        <f t="shared" si="6"/>
        <v>0</v>
      </c>
    </row>
    <row r="67" spans="1:8" s="2" customFormat="1" ht="12.75" hidden="1" customHeight="1" x14ac:dyDescent="0.2">
      <c r="A67" s="247"/>
      <c r="B67" s="350"/>
      <c r="C67" s="274">
        <f t="shared" si="7"/>
        <v>0</v>
      </c>
      <c r="D67" s="276"/>
      <c r="E67" s="293"/>
      <c r="F67" s="59">
        <f t="shared" si="8"/>
        <v>0</v>
      </c>
      <c r="G67" s="73">
        <f t="shared" si="8"/>
        <v>0</v>
      </c>
      <c r="H67" s="56">
        <f t="shared" si="6"/>
        <v>0</v>
      </c>
    </row>
    <row r="68" spans="1:8" s="2" customFormat="1" ht="12.75" hidden="1" customHeight="1" x14ac:dyDescent="0.2">
      <c r="A68" s="248"/>
      <c r="B68" s="351"/>
      <c r="C68" s="296">
        <f t="shared" si="7"/>
        <v>0</v>
      </c>
      <c r="D68" s="298"/>
      <c r="E68" s="302"/>
      <c r="F68" s="59">
        <f t="shared" si="8"/>
        <v>0</v>
      </c>
      <c r="G68" s="73">
        <f t="shared" si="8"/>
        <v>0</v>
      </c>
      <c r="H68" s="56">
        <f t="shared" si="6"/>
        <v>0</v>
      </c>
    </row>
    <row r="69" spans="1:8" s="2" customFormat="1" ht="25.5" hidden="1" x14ac:dyDescent="0.2">
      <c r="A69" s="246" t="s">
        <v>55</v>
      </c>
      <c r="B69" s="249" t="s">
        <v>56</v>
      </c>
      <c r="C69" s="287" t="s">
        <v>349</v>
      </c>
      <c r="D69" s="288"/>
      <c r="E69" s="47" t="s">
        <v>161</v>
      </c>
      <c r="F69" s="190" t="s">
        <v>39</v>
      </c>
      <c r="G69" s="47" t="s">
        <v>157</v>
      </c>
      <c r="H69" s="111">
        <f>SUM(H70:H89)</f>
        <v>0</v>
      </c>
    </row>
    <row r="70" spans="1:8" s="2" customFormat="1" ht="12.75" hidden="1" x14ac:dyDescent="0.2">
      <c r="A70" s="247"/>
      <c r="B70" s="250"/>
      <c r="C70" s="294" t="str">
        <f>C16</f>
        <v>VP priekšnieka vietnieks</v>
      </c>
      <c r="D70" s="295"/>
      <c r="E70" s="292">
        <v>5</v>
      </c>
      <c r="F70" s="59">
        <f t="shared" ref="F70:F79" si="9">F16</f>
        <v>3125</v>
      </c>
      <c r="G70" s="59"/>
      <c r="H70" s="56">
        <f>ROUNDUP((F70*$E$70%)/168*G70,2)</f>
        <v>0</v>
      </c>
    </row>
    <row r="71" spans="1:8" s="2" customFormat="1" ht="12.75" hidden="1" x14ac:dyDescent="0.2">
      <c r="A71" s="247"/>
      <c r="B71" s="250"/>
      <c r="C71" s="274" t="str">
        <f t="shared" ref="C71:C79" si="10">C17</f>
        <v>VP koledžas direktora vietnieks</v>
      </c>
      <c r="D71" s="276"/>
      <c r="E71" s="293"/>
      <c r="F71" s="59">
        <f t="shared" si="9"/>
        <v>2253</v>
      </c>
      <c r="G71" s="59"/>
      <c r="H71" s="56">
        <f t="shared" ref="H71:H89" si="11">ROUNDUP((F71*$E$70%)/168*G71,2)</f>
        <v>0</v>
      </c>
    </row>
    <row r="72" spans="1:8" s="2" customFormat="1" ht="12.75" hidden="1" customHeight="1" x14ac:dyDescent="0.2">
      <c r="A72" s="247"/>
      <c r="B72" s="250"/>
      <c r="C72" s="274" t="str">
        <f t="shared" si="10"/>
        <v>VP Galvenās kriminālpolicijas pārvaldes priekšnieka vietnieks</v>
      </c>
      <c r="D72" s="276"/>
      <c r="E72" s="293"/>
      <c r="F72" s="59">
        <f t="shared" si="9"/>
        <v>2651</v>
      </c>
      <c r="G72" s="59"/>
      <c r="H72" s="56">
        <f t="shared" si="11"/>
        <v>0</v>
      </c>
    </row>
    <row r="73" spans="1:8" s="2" customFormat="1" ht="12.75" hidden="1" customHeight="1" x14ac:dyDescent="0.2">
      <c r="A73" s="247"/>
      <c r="B73" s="250"/>
      <c r="C73" s="274" t="str">
        <f t="shared" si="10"/>
        <v>VP Galvenās kārtības policijas pārvaldes priekšnieka vietnieks</v>
      </c>
      <c r="D73" s="276"/>
      <c r="E73" s="293"/>
      <c r="F73" s="59">
        <f t="shared" si="9"/>
        <v>2651</v>
      </c>
      <c r="G73" s="59"/>
      <c r="H73" s="56">
        <f t="shared" si="11"/>
        <v>0</v>
      </c>
    </row>
    <row r="74" spans="1:8" s="2" customFormat="1" ht="12.75" hidden="1" x14ac:dyDescent="0.2">
      <c r="A74" s="247"/>
      <c r="B74" s="250"/>
      <c r="C74" s="274" t="str">
        <f t="shared" si="10"/>
        <v>VP koledžas katedras vadītājs</v>
      </c>
      <c r="D74" s="276"/>
      <c r="E74" s="293"/>
      <c r="F74" s="59">
        <f t="shared" si="9"/>
        <v>2010</v>
      </c>
      <c r="G74" s="59"/>
      <c r="H74" s="56">
        <f t="shared" si="11"/>
        <v>0</v>
      </c>
    </row>
    <row r="75" spans="1:8" s="2" customFormat="1" ht="12.75" hidden="1" customHeight="1" x14ac:dyDescent="0.2">
      <c r="A75" s="247"/>
      <c r="B75" s="250"/>
      <c r="C75" s="274">
        <f t="shared" si="10"/>
        <v>0</v>
      </c>
      <c r="D75" s="276"/>
      <c r="E75" s="293"/>
      <c r="F75" s="59">
        <f t="shared" si="9"/>
        <v>0</v>
      </c>
      <c r="G75" s="59"/>
      <c r="H75" s="56">
        <f t="shared" si="11"/>
        <v>0</v>
      </c>
    </row>
    <row r="76" spans="1:8" s="2" customFormat="1" ht="12.75" hidden="1" customHeight="1" x14ac:dyDescent="0.2">
      <c r="A76" s="247"/>
      <c r="B76" s="250"/>
      <c r="C76" s="274">
        <f t="shared" si="10"/>
        <v>0</v>
      </c>
      <c r="D76" s="276"/>
      <c r="E76" s="293"/>
      <c r="F76" s="59">
        <f t="shared" si="9"/>
        <v>0</v>
      </c>
      <c r="G76" s="59"/>
      <c r="H76" s="56">
        <f t="shared" si="11"/>
        <v>0</v>
      </c>
    </row>
    <row r="77" spans="1:8" s="2" customFormat="1" ht="12.75" hidden="1" customHeight="1" x14ac:dyDescent="0.2">
      <c r="A77" s="247"/>
      <c r="B77" s="250"/>
      <c r="C77" s="274">
        <f t="shared" si="10"/>
        <v>0</v>
      </c>
      <c r="D77" s="276"/>
      <c r="E77" s="293"/>
      <c r="F77" s="59">
        <f t="shared" si="9"/>
        <v>0</v>
      </c>
      <c r="G77" s="59"/>
      <c r="H77" s="56">
        <f t="shared" si="11"/>
        <v>0</v>
      </c>
    </row>
    <row r="78" spans="1:8" s="2" customFormat="1" ht="12.75" hidden="1" customHeight="1" x14ac:dyDescent="0.2">
      <c r="A78" s="247"/>
      <c r="B78" s="250"/>
      <c r="C78" s="274">
        <f t="shared" si="10"/>
        <v>0</v>
      </c>
      <c r="D78" s="276"/>
      <c r="E78" s="293"/>
      <c r="F78" s="59">
        <f t="shared" si="9"/>
        <v>0</v>
      </c>
      <c r="G78" s="59"/>
      <c r="H78" s="56">
        <f t="shared" si="11"/>
        <v>0</v>
      </c>
    </row>
    <row r="79" spans="1:8" s="2" customFormat="1" ht="12.75" hidden="1" customHeight="1" x14ac:dyDescent="0.2">
      <c r="A79" s="247"/>
      <c r="B79" s="250"/>
      <c r="C79" s="274">
        <f t="shared" si="10"/>
        <v>0</v>
      </c>
      <c r="D79" s="276"/>
      <c r="E79" s="293"/>
      <c r="F79" s="59">
        <f t="shared" si="9"/>
        <v>0</v>
      </c>
      <c r="G79" s="59"/>
      <c r="H79" s="56">
        <f t="shared" si="11"/>
        <v>0</v>
      </c>
    </row>
    <row r="80" spans="1:8" s="2" customFormat="1" ht="12.75" hidden="1" x14ac:dyDescent="0.2">
      <c r="A80" s="247"/>
      <c r="B80" s="250"/>
      <c r="C80" s="274" t="str">
        <f>C27</f>
        <v xml:space="preserve">Vecākais speciālists Izglītības koordinācijas nodaļā </v>
      </c>
      <c r="D80" s="276"/>
      <c r="E80" s="293"/>
      <c r="F80" s="59">
        <f t="shared" ref="F80:G89" si="12">F27</f>
        <v>1287</v>
      </c>
      <c r="G80" s="59"/>
      <c r="H80" s="56">
        <f t="shared" si="11"/>
        <v>0</v>
      </c>
    </row>
    <row r="81" spans="1:8" s="2" customFormat="1" ht="12.75" hidden="1" customHeight="1" x14ac:dyDescent="0.2">
      <c r="A81" s="247"/>
      <c r="B81" s="250"/>
      <c r="C81" s="274"/>
      <c r="D81" s="276"/>
      <c r="E81" s="293"/>
      <c r="F81" s="59">
        <f t="shared" si="12"/>
        <v>0</v>
      </c>
      <c r="G81" s="59">
        <f t="shared" si="12"/>
        <v>0</v>
      </c>
      <c r="H81" s="56">
        <f t="shared" si="11"/>
        <v>0</v>
      </c>
    </row>
    <row r="82" spans="1:8" s="2" customFormat="1" ht="12.75" hidden="1" customHeight="1" x14ac:dyDescent="0.2">
      <c r="A82" s="247"/>
      <c r="B82" s="250"/>
      <c r="C82" s="274">
        <f>C30</f>
        <v>0</v>
      </c>
      <c r="D82" s="276"/>
      <c r="E82" s="293"/>
      <c r="F82" s="59">
        <f t="shared" si="12"/>
        <v>0</v>
      </c>
      <c r="G82" s="59">
        <f t="shared" si="12"/>
        <v>0</v>
      </c>
      <c r="H82" s="56">
        <f t="shared" si="11"/>
        <v>0</v>
      </c>
    </row>
    <row r="83" spans="1:8" s="2" customFormat="1" ht="12.75" hidden="1" customHeight="1" x14ac:dyDescent="0.2">
      <c r="A83" s="247"/>
      <c r="B83" s="250"/>
      <c r="C83" s="274">
        <f>C31</f>
        <v>0</v>
      </c>
      <c r="D83" s="276"/>
      <c r="E83" s="293"/>
      <c r="F83" s="59">
        <f t="shared" si="12"/>
        <v>0</v>
      </c>
      <c r="G83" s="59">
        <f t="shared" si="12"/>
        <v>0</v>
      </c>
      <c r="H83" s="56">
        <f t="shared" si="11"/>
        <v>0</v>
      </c>
    </row>
    <row r="84" spans="1:8" s="2" customFormat="1" ht="12.75" hidden="1" customHeight="1" x14ac:dyDescent="0.2">
      <c r="A84" s="247"/>
      <c r="B84" s="250"/>
      <c r="C84" s="274">
        <f>C32</f>
        <v>0</v>
      </c>
      <c r="D84" s="276"/>
      <c r="E84" s="293"/>
      <c r="F84" s="59">
        <f t="shared" si="12"/>
        <v>0</v>
      </c>
      <c r="G84" s="59">
        <f t="shared" si="12"/>
        <v>0</v>
      </c>
      <c r="H84" s="56">
        <f t="shared" si="11"/>
        <v>0</v>
      </c>
    </row>
    <row r="85" spans="1:8" s="2" customFormat="1" ht="12.75" hidden="1" customHeight="1" x14ac:dyDescent="0.2">
      <c r="A85" s="247"/>
      <c r="B85" s="250"/>
      <c r="C85" s="274">
        <f>C33</f>
        <v>0</v>
      </c>
      <c r="D85" s="276"/>
      <c r="E85" s="293"/>
      <c r="F85" s="59">
        <f t="shared" si="12"/>
        <v>0</v>
      </c>
      <c r="G85" s="59">
        <f t="shared" si="12"/>
        <v>0</v>
      </c>
      <c r="H85" s="56">
        <f t="shared" si="11"/>
        <v>0</v>
      </c>
    </row>
    <row r="86" spans="1:8" s="2" customFormat="1" ht="12.75" hidden="1" customHeight="1" x14ac:dyDescent="0.2">
      <c r="A86" s="247"/>
      <c r="B86" s="250"/>
      <c r="C86" s="274">
        <f>C34</f>
        <v>0</v>
      </c>
      <c r="D86" s="276"/>
      <c r="E86" s="293"/>
      <c r="F86" s="59">
        <f t="shared" si="12"/>
        <v>0</v>
      </c>
      <c r="G86" s="59">
        <f t="shared" si="12"/>
        <v>0</v>
      </c>
      <c r="H86" s="56">
        <f t="shared" si="11"/>
        <v>0</v>
      </c>
    </row>
    <row r="87" spans="1:8" s="2" customFormat="1" ht="12.75" hidden="1" customHeight="1" x14ac:dyDescent="0.2">
      <c r="A87" s="247"/>
      <c r="B87" s="250"/>
      <c r="C87" s="182"/>
      <c r="D87" s="183"/>
      <c r="E87" s="293"/>
      <c r="F87" s="59">
        <f t="shared" si="12"/>
        <v>0</v>
      </c>
      <c r="G87" s="59">
        <f t="shared" si="12"/>
        <v>0</v>
      </c>
      <c r="H87" s="56">
        <f t="shared" si="11"/>
        <v>0</v>
      </c>
    </row>
    <row r="88" spans="1:8" s="2" customFormat="1" ht="12.75" hidden="1" customHeight="1" x14ac:dyDescent="0.2">
      <c r="A88" s="247"/>
      <c r="B88" s="250"/>
      <c r="C88" s="274">
        <f>C35</f>
        <v>0</v>
      </c>
      <c r="D88" s="276"/>
      <c r="E88" s="293"/>
      <c r="F88" s="59">
        <f t="shared" si="12"/>
        <v>0</v>
      </c>
      <c r="G88" s="59">
        <f t="shared" si="12"/>
        <v>0</v>
      </c>
      <c r="H88" s="56">
        <f t="shared" si="11"/>
        <v>0</v>
      </c>
    </row>
    <row r="89" spans="1:8" s="2" customFormat="1" ht="12.75" hidden="1" customHeight="1" x14ac:dyDescent="0.2">
      <c r="A89" s="248"/>
      <c r="B89" s="251"/>
      <c r="C89" s="296">
        <f>C36</f>
        <v>0</v>
      </c>
      <c r="D89" s="298"/>
      <c r="E89" s="302"/>
      <c r="F89" s="60">
        <f t="shared" si="12"/>
        <v>0</v>
      </c>
      <c r="G89" s="60">
        <f t="shared" si="12"/>
        <v>0</v>
      </c>
      <c r="H89" s="58">
        <f t="shared" si="11"/>
        <v>0</v>
      </c>
    </row>
    <row r="90" spans="1:8" s="2" customFormat="1" ht="25.5" hidden="1" x14ac:dyDescent="0.2">
      <c r="A90" s="246" t="s">
        <v>57</v>
      </c>
      <c r="B90" s="249" t="s">
        <v>58</v>
      </c>
      <c r="C90" s="287" t="s">
        <v>349</v>
      </c>
      <c r="D90" s="288"/>
      <c r="E90" s="47" t="s">
        <v>161</v>
      </c>
      <c r="F90" s="190" t="s">
        <v>39</v>
      </c>
      <c r="G90" s="47" t="s">
        <v>157</v>
      </c>
      <c r="H90" s="111">
        <f>SUM(H91:H110)</f>
        <v>0</v>
      </c>
    </row>
    <row r="91" spans="1:8" s="2" customFormat="1" ht="12.75" hidden="1" x14ac:dyDescent="0.2">
      <c r="A91" s="247"/>
      <c r="B91" s="250"/>
      <c r="C91" s="294" t="str">
        <f t="shared" ref="C91:C100" si="13">C16</f>
        <v>VP priekšnieka vietnieks</v>
      </c>
      <c r="D91" s="295"/>
      <c r="E91" s="292">
        <v>10</v>
      </c>
      <c r="F91" s="59">
        <f t="shared" ref="F91:F100" si="14">F16</f>
        <v>3125</v>
      </c>
      <c r="G91" s="59"/>
      <c r="H91" s="56">
        <f>ROUNDUP((F91*$E$91%)/168*$G$91,2)</f>
        <v>0</v>
      </c>
    </row>
    <row r="92" spans="1:8" s="2" customFormat="1" ht="12.75" hidden="1" x14ac:dyDescent="0.2">
      <c r="A92" s="247"/>
      <c r="B92" s="250"/>
      <c r="C92" s="274" t="str">
        <f t="shared" si="13"/>
        <v>VP koledžas direktora vietnieks</v>
      </c>
      <c r="D92" s="276"/>
      <c r="E92" s="293"/>
      <c r="F92" s="59">
        <f t="shared" si="14"/>
        <v>2253</v>
      </c>
      <c r="G92" s="59"/>
      <c r="H92" s="56">
        <f t="shared" ref="H92:H110" si="15">ROUNDUP((F92*$E$91%)/168*$G$91,2)</f>
        <v>0</v>
      </c>
    </row>
    <row r="93" spans="1:8" s="2" customFormat="1" ht="12.75" hidden="1" customHeight="1" x14ac:dyDescent="0.2">
      <c r="A93" s="247"/>
      <c r="B93" s="250"/>
      <c r="C93" s="274" t="str">
        <f t="shared" si="13"/>
        <v>VP Galvenās kriminālpolicijas pārvaldes priekšnieka vietnieks</v>
      </c>
      <c r="D93" s="276"/>
      <c r="E93" s="293"/>
      <c r="F93" s="59">
        <f t="shared" si="14"/>
        <v>2651</v>
      </c>
      <c r="G93" s="59"/>
      <c r="H93" s="56">
        <f t="shared" si="15"/>
        <v>0</v>
      </c>
    </row>
    <row r="94" spans="1:8" s="2" customFormat="1" ht="12.75" hidden="1" customHeight="1" x14ac:dyDescent="0.2">
      <c r="A94" s="247"/>
      <c r="B94" s="250"/>
      <c r="C94" s="274" t="str">
        <f t="shared" si="13"/>
        <v>VP Galvenās kārtības policijas pārvaldes priekšnieka vietnieks</v>
      </c>
      <c r="D94" s="276"/>
      <c r="E94" s="293"/>
      <c r="F94" s="59">
        <f t="shared" si="14"/>
        <v>2651</v>
      </c>
      <c r="G94" s="59"/>
      <c r="H94" s="56">
        <f t="shared" si="15"/>
        <v>0</v>
      </c>
    </row>
    <row r="95" spans="1:8" s="2" customFormat="1" ht="12.75" hidden="1" x14ac:dyDescent="0.2">
      <c r="A95" s="247"/>
      <c r="B95" s="250"/>
      <c r="C95" s="274" t="str">
        <f t="shared" si="13"/>
        <v>VP koledžas katedras vadītājs</v>
      </c>
      <c r="D95" s="276"/>
      <c r="E95" s="293"/>
      <c r="F95" s="59">
        <f t="shared" si="14"/>
        <v>2010</v>
      </c>
      <c r="G95" s="59"/>
      <c r="H95" s="56">
        <f t="shared" si="15"/>
        <v>0</v>
      </c>
    </row>
    <row r="96" spans="1:8" s="2" customFormat="1" ht="12.75" hidden="1" customHeight="1" x14ac:dyDescent="0.2">
      <c r="A96" s="247"/>
      <c r="B96" s="250"/>
      <c r="C96" s="274">
        <f t="shared" si="13"/>
        <v>0</v>
      </c>
      <c r="D96" s="276"/>
      <c r="E96" s="293"/>
      <c r="F96" s="59">
        <f t="shared" si="14"/>
        <v>0</v>
      </c>
      <c r="G96" s="73"/>
      <c r="H96" s="56">
        <f t="shared" si="15"/>
        <v>0</v>
      </c>
    </row>
    <row r="97" spans="1:8" s="2" customFormat="1" ht="12.75" hidden="1" customHeight="1" x14ac:dyDescent="0.2">
      <c r="A97" s="247"/>
      <c r="B97" s="250"/>
      <c r="C97" s="274">
        <f t="shared" si="13"/>
        <v>0</v>
      </c>
      <c r="D97" s="276"/>
      <c r="E97" s="293"/>
      <c r="F97" s="59">
        <f t="shared" si="14"/>
        <v>0</v>
      </c>
      <c r="G97" s="73"/>
      <c r="H97" s="56">
        <f t="shared" si="15"/>
        <v>0</v>
      </c>
    </row>
    <row r="98" spans="1:8" s="2" customFormat="1" ht="12.75" hidden="1" customHeight="1" x14ac:dyDescent="0.2">
      <c r="A98" s="247"/>
      <c r="B98" s="250"/>
      <c r="C98" s="274">
        <f t="shared" si="13"/>
        <v>0</v>
      </c>
      <c r="D98" s="276"/>
      <c r="E98" s="293"/>
      <c r="F98" s="59">
        <f t="shared" si="14"/>
        <v>0</v>
      </c>
      <c r="G98" s="73"/>
      <c r="H98" s="56">
        <f t="shared" si="15"/>
        <v>0</v>
      </c>
    </row>
    <row r="99" spans="1:8" s="2" customFormat="1" ht="12.75" hidden="1" customHeight="1" x14ac:dyDescent="0.2">
      <c r="A99" s="247"/>
      <c r="B99" s="250"/>
      <c r="C99" s="274">
        <f t="shared" si="13"/>
        <v>0</v>
      </c>
      <c r="D99" s="276"/>
      <c r="E99" s="293"/>
      <c r="F99" s="59">
        <f t="shared" si="14"/>
        <v>0</v>
      </c>
      <c r="G99" s="73"/>
      <c r="H99" s="56">
        <f t="shared" si="15"/>
        <v>0</v>
      </c>
    </row>
    <row r="100" spans="1:8" s="2" customFormat="1" ht="12.75" hidden="1" customHeight="1" x14ac:dyDescent="0.2">
      <c r="A100" s="247"/>
      <c r="B100" s="250"/>
      <c r="C100" s="274">
        <f t="shared" si="13"/>
        <v>0</v>
      </c>
      <c r="D100" s="276"/>
      <c r="E100" s="293"/>
      <c r="F100" s="59">
        <f t="shared" si="14"/>
        <v>0</v>
      </c>
      <c r="G100" s="73"/>
      <c r="H100" s="56">
        <f t="shared" si="15"/>
        <v>0</v>
      </c>
    </row>
    <row r="101" spans="1:8" s="2" customFormat="1" ht="12.75" hidden="1" x14ac:dyDescent="0.2">
      <c r="A101" s="247"/>
      <c r="B101" s="250"/>
      <c r="C101" s="274" t="str">
        <f t="shared" ref="C101:C110" si="16">C27</f>
        <v xml:space="preserve">Vecākais speciālists Izglītības koordinācijas nodaļā </v>
      </c>
      <c r="D101" s="276"/>
      <c r="E101" s="293"/>
      <c r="F101" s="59">
        <f t="shared" ref="F101:G110" si="17">F27</f>
        <v>1287</v>
      </c>
      <c r="G101" s="59"/>
      <c r="H101" s="56">
        <f t="shared" si="15"/>
        <v>0</v>
      </c>
    </row>
    <row r="102" spans="1:8" s="2" customFormat="1" ht="12.75" hidden="1" customHeight="1" x14ac:dyDescent="0.2">
      <c r="A102" s="247"/>
      <c r="B102" s="250"/>
      <c r="C102" s="274">
        <f t="shared" si="16"/>
        <v>0</v>
      </c>
      <c r="D102" s="276"/>
      <c r="E102" s="293"/>
      <c r="F102" s="59">
        <f t="shared" si="17"/>
        <v>0</v>
      </c>
      <c r="G102" s="59">
        <f t="shared" si="17"/>
        <v>0</v>
      </c>
      <c r="H102" s="56">
        <f t="shared" si="15"/>
        <v>0</v>
      </c>
    </row>
    <row r="103" spans="1:8" s="2" customFormat="1" ht="12.75" hidden="1" customHeight="1" x14ac:dyDescent="0.2">
      <c r="A103" s="247"/>
      <c r="B103" s="250"/>
      <c r="C103" s="274">
        <f t="shared" si="16"/>
        <v>0</v>
      </c>
      <c r="D103" s="276"/>
      <c r="E103" s="293"/>
      <c r="F103" s="59">
        <f t="shared" si="17"/>
        <v>0</v>
      </c>
      <c r="G103" s="59">
        <f t="shared" si="17"/>
        <v>0</v>
      </c>
      <c r="H103" s="56">
        <f t="shared" si="15"/>
        <v>0</v>
      </c>
    </row>
    <row r="104" spans="1:8" s="2" customFormat="1" ht="12.75" hidden="1" customHeight="1" x14ac:dyDescent="0.2">
      <c r="A104" s="247"/>
      <c r="B104" s="250"/>
      <c r="C104" s="274">
        <f t="shared" si="16"/>
        <v>0</v>
      </c>
      <c r="D104" s="276"/>
      <c r="E104" s="293"/>
      <c r="F104" s="59">
        <f t="shared" si="17"/>
        <v>0</v>
      </c>
      <c r="G104" s="59">
        <f t="shared" si="17"/>
        <v>0</v>
      </c>
      <c r="H104" s="56">
        <f t="shared" si="15"/>
        <v>0</v>
      </c>
    </row>
    <row r="105" spans="1:8" s="2" customFormat="1" ht="12.75" hidden="1" customHeight="1" x14ac:dyDescent="0.2">
      <c r="A105" s="247"/>
      <c r="B105" s="250"/>
      <c r="C105" s="274">
        <f t="shared" si="16"/>
        <v>0</v>
      </c>
      <c r="D105" s="276"/>
      <c r="E105" s="293"/>
      <c r="F105" s="59">
        <f t="shared" si="17"/>
        <v>0</v>
      </c>
      <c r="G105" s="59">
        <f t="shared" si="17"/>
        <v>0</v>
      </c>
      <c r="H105" s="56">
        <f t="shared" si="15"/>
        <v>0</v>
      </c>
    </row>
    <row r="106" spans="1:8" s="2" customFormat="1" ht="12.75" hidden="1" customHeight="1" x14ac:dyDescent="0.2">
      <c r="A106" s="247"/>
      <c r="B106" s="250"/>
      <c r="C106" s="274">
        <f t="shared" si="16"/>
        <v>0</v>
      </c>
      <c r="D106" s="276"/>
      <c r="E106" s="293"/>
      <c r="F106" s="59">
        <f t="shared" si="17"/>
        <v>0</v>
      </c>
      <c r="G106" s="59">
        <f t="shared" si="17"/>
        <v>0</v>
      </c>
      <c r="H106" s="56">
        <f t="shared" si="15"/>
        <v>0</v>
      </c>
    </row>
    <row r="107" spans="1:8" s="2" customFormat="1" ht="12.75" hidden="1" customHeight="1" x14ac:dyDescent="0.2">
      <c r="A107" s="247"/>
      <c r="B107" s="250"/>
      <c r="C107" s="274">
        <f t="shared" si="16"/>
        <v>0</v>
      </c>
      <c r="D107" s="276"/>
      <c r="E107" s="293"/>
      <c r="F107" s="59">
        <f t="shared" si="17"/>
        <v>0</v>
      </c>
      <c r="G107" s="59">
        <f t="shared" si="17"/>
        <v>0</v>
      </c>
      <c r="H107" s="56">
        <f t="shared" si="15"/>
        <v>0</v>
      </c>
    </row>
    <row r="108" spans="1:8" s="2" customFormat="1" ht="12.75" hidden="1" customHeight="1" x14ac:dyDescent="0.2">
      <c r="A108" s="247"/>
      <c r="B108" s="250"/>
      <c r="C108" s="274">
        <f t="shared" si="16"/>
        <v>0</v>
      </c>
      <c r="D108" s="276"/>
      <c r="E108" s="293"/>
      <c r="F108" s="59">
        <f t="shared" si="17"/>
        <v>0</v>
      </c>
      <c r="G108" s="59">
        <f t="shared" si="17"/>
        <v>0</v>
      </c>
      <c r="H108" s="56">
        <f t="shared" si="15"/>
        <v>0</v>
      </c>
    </row>
    <row r="109" spans="1:8" s="2" customFormat="1" ht="12.75" hidden="1" customHeight="1" x14ac:dyDescent="0.2">
      <c r="A109" s="247"/>
      <c r="B109" s="250"/>
      <c r="C109" s="274">
        <f t="shared" si="16"/>
        <v>0</v>
      </c>
      <c r="D109" s="276"/>
      <c r="E109" s="293"/>
      <c r="F109" s="59">
        <f t="shared" si="17"/>
        <v>0</v>
      </c>
      <c r="G109" s="59">
        <f t="shared" si="17"/>
        <v>0</v>
      </c>
      <c r="H109" s="56">
        <f t="shared" si="15"/>
        <v>0</v>
      </c>
    </row>
    <row r="110" spans="1:8" s="2" customFormat="1" ht="12.75" hidden="1" customHeight="1" x14ac:dyDescent="0.2">
      <c r="A110" s="248"/>
      <c r="B110" s="251"/>
      <c r="C110" s="296">
        <f t="shared" si="16"/>
        <v>0</v>
      </c>
      <c r="D110" s="298"/>
      <c r="E110" s="302"/>
      <c r="F110" s="59">
        <f t="shared" si="17"/>
        <v>0</v>
      </c>
      <c r="G110" s="59">
        <f t="shared" si="17"/>
        <v>0</v>
      </c>
      <c r="H110" s="56">
        <f t="shared" si="15"/>
        <v>0</v>
      </c>
    </row>
    <row r="111" spans="1:8" s="5" customFormat="1" ht="12.75" customHeight="1" x14ac:dyDescent="0.2">
      <c r="A111" s="49" t="s">
        <v>65</v>
      </c>
      <c r="B111" s="338" t="s">
        <v>66</v>
      </c>
      <c r="C111" s="339"/>
      <c r="D111" s="339"/>
      <c r="E111" s="339"/>
      <c r="F111" s="339"/>
      <c r="G111" s="340"/>
      <c r="H111" s="43">
        <f>SUM(H112,H113,H134)</f>
        <v>49.529999999999994</v>
      </c>
    </row>
    <row r="112" spans="1:8" s="2" customFormat="1" ht="12.75" customHeight="1" x14ac:dyDescent="0.2">
      <c r="A112" s="181" t="s">
        <v>67</v>
      </c>
      <c r="B112" s="341" t="s">
        <v>356</v>
      </c>
      <c r="C112" s="342"/>
      <c r="D112" s="342"/>
      <c r="E112" s="342"/>
      <c r="F112" s="342"/>
      <c r="G112" s="343"/>
      <c r="H112" s="44">
        <f>ROUNDUP((H14+H113)*0.2359,2)</f>
        <v>42.839999999999996</v>
      </c>
    </row>
    <row r="113" spans="1:8" s="2" customFormat="1" ht="25.5" customHeight="1" x14ac:dyDescent="0.2">
      <c r="A113" s="246" t="s">
        <v>70</v>
      </c>
      <c r="B113" s="249" t="s">
        <v>71</v>
      </c>
      <c r="C113" s="287" t="s">
        <v>349</v>
      </c>
      <c r="D113" s="288"/>
      <c r="E113" s="47" t="s">
        <v>161</v>
      </c>
      <c r="F113" s="190" t="s">
        <v>39</v>
      </c>
      <c r="G113" s="47" t="s">
        <v>157</v>
      </c>
      <c r="H113" s="111">
        <f>SUM(H114:H133)</f>
        <v>6.69</v>
      </c>
    </row>
    <row r="114" spans="1:8" s="2" customFormat="1" ht="12.75" x14ac:dyDescent="0.2">
      <c r="A114" s="247"/>
      <c r="B114" s="250"/>
      <c r="C114" s="294" t="str">
        <f t="shared" ref="C114:C123" si="18">C16</f>
        <v>VP priekšnieka vietnieks</v>
      </c>
      <c r="D114" s="295"/>
      <c r="E114" s="292">
        <v>4</v>
      </c>
      <c r="F114" s="59">
        <f t="shared" ref="F114:G123" si="19">F16</f>
        <v>3125</v>
      </c>
      <c r="G114" s="59">
        <f t="shared" si="19"/>
        <v>2</v>
      </c>
      <c r="H114" s="56">
        <f>ROUNDUP((F114*$E$114%)/168*G114,2)</f>
        <v>1.49</v>
      </c>
    </row>
    <row r="115" spans="1:8" s="2" customFormat="1" ht="12.75" x14ac:dyDescent="0.2">
      <c r="A115" s="247"/>
      <c r="B115" s="250"/>
      <c r="C115" s="274" t="str">
        <f t="shared" si="18"/>
        <v>VP koledžas direktora vietnieks</v>
      </c>
      <c r="D115" s="276"/>
      <c r="E115" s="293"/>
      <c r="F115" s="59">
        <f t="shared" si="19"/>
        <v>2253</v>
      </c>
      <c r="G115" s="59">
        <f t="shared" si="19"/>
        <v>2</v>
      </c>
      <c r="H115" s="56">
        <f t="shared" ref="H115:H133" si="20">ROUNDUP((F115*$E$114%)/168*G115,2)</f>
        <v>1.08</v>
      </c>
    </row>
    <row r="116" spans="1:8" s="2" customFormat="1" ht="12.75" customHeight="1" x14ac:dyDescent="0.2">
      <c r="A116" s="247"/>
      <c r="B116" s="250"/>
      <c r="C116" s="274" t="str">
        <f t="shared" si="18"/>
        <v>VP Galvenās kriminālpolicijas pārvaldes priekšnieka vietnieks</v>
      </c>
      <c r="D116" s="276"/>
      <c r="E116" s="293"/>
      <c r="F116" s="59">
        <f t="shared" si="19"/>
        <v>2651</v>
      </c>
      <c r="G116" s="59">
        <f t="shared" si="19"/>
        <v>2</v>
      </c>
      <c r="H116" s="56">
        <f t="shared" si="20"/>
        <v>1.27</v>
      </c>
    </row>
    <row r="117" spans="1:8" s="2" customFormat="1" ht="13.5" customHeight="1" x14ac:dyDescent="0.2">
      <c r="A117" s="247"/>
      <c r="B117" s="250"/>
      <c r="C117" s="274" t="str">
        <f t="shared" si="18"/>
        <v>VP Galvenās kārtības policijas pārvaldes priekšnieka vietnieks</v>
      </c>
      <c r="D117" s="276"/>
      <c r="E117" s="293"/>
      <c r="F117" s="59">
        <f t="shared" si="19"/>
        <v>2651</v>
      </c>
      <c r="G117" s="59">
        <f t="shared" si="19"/>
        <v>2</v>
      </c>
      <c r="H117" s="56">
        <f t="shared" si="20"/>
        <v>1.27</v>
      </c>
    </row>
    <row r="118" spans="1:8" s="2" customFormat="1" ht="12.75" x14ac:dyDescent="0.2">
      <c r="A118" s="247"/>
      <c r="B118" s="250"/>
      <c r="C118" s="274" t="str">
        <f t="shared" si="18"/>
        <v>VP koledžas katedras vadītājs</v>
      </c>
      <c r="D118" s="276"/>
      <c r="E118" s="293"/>
      <c r="F118" s="59">
        <f t="shared" si="19"/>
        <v>2010</v>
      </c>
      <c r="G118" s="59">
        <f t="shared" si="19"/>
        <v>2</v>
      </c>
      <c r="H118" s="56">
        <f t="shared" si="20"/>
        <v>0.96</v>
      </c>
    </row>
    <row r="119" spans="1:8" s="2" customFormat="1" ht="12.75" hidden="1" customHeight="1" x14ac:dyDescent="0.2">
      <c r="A119" s="247"/>
      <c r="B119" s="250"/>
      <c r="C119" s="274">
        <f t="shared" si="18"/>
        <v>0</v>
      </c>
      <c r="D119" s="276"/>
      <c r="E119" s="293"/>
      <c r="F119" s="59">
        <f t="shared" si="19"/>
        <v>0</v>
      </c>
      <c r="G119" s="73">
        <f t="shared" si="19"/>
        <v>0</v>
      </c>
      <c r="H119" s="56">
        <f t="shared" si="20"/>
        <v>0</v>
      </c>
    </row>
    <row r="120" spans="1:8" s="2" customFormat="1" ht="12.75" hidden="1" customHeight="1" x14ac:dyDescent="0.2">
      <c r="A120" s="247"/>
      <c r="B120" s="250"/>
      <c r="C120" s="274">
        <f t="shared" si="18"/>
        <v>0</v>
      </c>
      <c r="D120" s="276"/>
      <c r="E120" s="293"/>
      <c r="F120" s="59">
        <f t="shared" si="19"/>
        <v>0</v>
      </c>
      <c r="G120" s="73">
        <f t="shared" si="19"/>
        <v>0</v>
      </c>
      <c r="H120" s="56">
        <f t="shared" si="20"/>
        <v>0</v>
      </c>
    </row>
    <row r="121" spans="1:8" s="2" customFormat="1" ht="12.75" hidden="1" customHeight="1" x14ac:dyDescent="0.2">
      <c r="A121" s="247"/>
      <c r="B121" s="250"/>
      <c r="C121" s="274">
        <f t="shared" si="18"/>
        <v>0</v>
      </c>
      <c r="D121" s="276"/>
      <c r="E121" s="293"/>
      <c r="F121" s="59">
        <f t="shared" si="19"/>
        <v>0</v>
      </c>
      <c r="G121" s="73">
        <f t="shared" si="19"/>
        <v>0</v>
      </c>
      <c r="H121" s="56">
        <f t="shared" si="20"/>
        <v>0</v>
      </c>
    </row>
    <row r="122" spans="1:8" s="2" customFormat="1" ht="12.75" hidden="1" customHeight="1" x14ac:dyDescent="0.2">
      <c r="A122" s="247"/>
      <c r="B122" s="250"/>
      <c r="C122" s="274">
        <f t="shared" si="18"/>
        <v>0</v>
      </c>
      <c r="D122" s="276"/>
      <c r="E122" s="293"/>
      <c r="F122" s="59">
        <f t="shared" si="19"/>
        <v>0</v>
      </c>
      <c r="G122" s="73">
        <f t="shared" si="19"/>
        <v>0</v>
      </c>
      <c r="H122" s="56">
        <f t="shared" si="20"/>
        <v>0</v>
      </c>
    </row>
    <row r="123" spans="1:8" s="2" customFormat="1" ht="12.75" hidden="1" customHeight="1" x14ac:dyDescent="0.2">
      <c r="A123" s="247"/>
      <c r="B123" s="250"/>
      <c r="C123" s="274">
        <f t="shared" si="18"/>
        <v>0</v>
      </c>
      <c r="D123" s="276"/>
      <c r="E123" s="293"/>
      <c r="F123" s="59">
        <f t="shared" si="19"/>
        <v>0</v>
      </c>
      <c r="G123" s="73">
        <f t="shared" si="19"/>
        <v>0</v>
      </c>
      <c r="H123" s="56">
        <f t="shared" si="20"/>
        <v>0</v>
      </c>
    </row>
    <row r="124" spans="1:8" s="2" customFormat="1" ht="12.75" x14ac:dyDescent="0.2">
      <c r="A124" s="247"/>
      <c r="B124" s="250"/>
      <c r="C124" s="274" t="str">
        <f t="shared" ref="C124:C133" si="21">C27</f>
        <v xml:space="preserve">Vecākais speciālists Izglītības koordinācijas nodaļā </v>
      </c>
      <c r="D124" s="276"/>
      <c r="E124" s="293"/>
      <c r="F124" s="59">
        <f t="shared" ref="F124:G133" si="22">F27</f>
        <v>1287</v>
      </c>
      <c r="G124" s="59">
        <f t="shared" si="22"/>
        <v>2</v>
      </c>
      <c r="H124" s="56">
        <f t="shared" si="20"/>
        <v>0.62</v>
      </c>
    </row>
    <row r="125" spans="1:8" s="2" customFormat="1" ht="12.75" hidden="1" customHeight="1" x14ac:dyDescent="0.2">
      <c r="A125" s="247"/>
      <c r="B125" s="250"/>
      <c r="C125" s="274">
        <f t="shared" si="21"/>
        <v>0</v>
      </c>
      <c r="D125" s="276"/>
      <c r="E125" s="293"/>
      <c r="F125" s="59">
        <f t="shared" si="22"/>
        <v>0</v>
      </c>
      <c r="G125" s="59">
        <f t="shared" si="22"/>
        <v>0</v>
      </c>
      <c r="H125" s="56">
        <f t="shared" si="20"/>
        <v>0</v>
      </c>
    </row>
    <row r="126" spans="1:8" s="2" customFormat="1" ht="12.75" hidden="1" customHeight="1" x14ac:dyDescent="0.2">
      <c r="A126" s="247"/>
      <c r="B126" s="250"/>
      <c r="C126" s="274">
        <f t="shared" si="21"/>
        <v>0</v>
      </c>
      <c r="D126" s="276"/>
      <c r="E126" s="293"/>
      <c r="F126" s="59">
        <f t="shared" si="22"/>
        <v>0</v>
      </c>
      <c r="G126" s="59">
        <f t="shared" si="22"/>
        <v>0</v>
      </c>
      <c r="H126" s="56">
        <f t="shared" si="20"/>
        <v>0</v>
      </c>
    </row>
    <row r="127" spans="1:8" s="2" customFormat="1" ht="12.75" hidden="1" customHeight="1" x14ac:dyDescent="0.2">
      <c r="A127" s="247"/>
      <c r="B127" s="250"/>
      <c r="C127" s="274">
        <f t="shared" si="21"/>
        <v>0</v>
      </c>
      <c r="D127" s="276"/>
      <c r="E127" s="293"/>
      <c r="F127" s="59">
        <f t="shared" si="22"/>
        <v>0</v>
      </c>
      <c r="G127" s="59">
        <f t="shared" si="22"/>
        <v>0</v>
      </c>
      <c r="H127" s="56">
        <f t="shared" si="20"/>
        <v>0</v>
      </c>
    </row>
    <row r="128" spans="1:8" s="2" customFormat="1" ht="12.75" hidden="1" customHeight="1" x14ac:dyDescent="0.2">
      <c r="A128" s="247"/>
      <c r="B128" s="250"/>
      <c r="C128" s="274">
        <f t="shared" si="21"/>
        <v>0</v>
      </c>
      <c r="D128" s="276"/>
      <c r="E128" s="293"/>
      <c r="F128" s="59">
        <f t="shared" si="22"/>
        <v>0</v>
      </c>
      <c r="G128" s="59">
        <f t="shared" si="22"/>
        <v>0</v>
      </c>
      <c r="H128" s="56">
        <f t="shared" si="20"/>
        <v>0</v>
      </c>
    </row>
    <row r="129" spans="1:8" s="2" customFormat="1" ht="12.75" hidden="1" customHeight="1" x14ac:dyDescent="0.2">
      <c r="A129" s="247"/>
      <c r="B129" s="250"/>
      <c r="C129" s="274">
        <f t="shared" si="21"/>
        <v>0</v>
      </c>
      <c r="D129" s="276"/>
      <c r="E129" s="293"/>
      <c r="F129" s="59">
        <f t="shared" si="22"/>
        <v>0</v>
      </c>
      <c r="G129" s="59">
        <f t="shared" si="22"/>
        <v>0</v>
      </c>
      <c r="H129" s="56">
        <f t="shared" si="20"/>
        <v>0</v>
      </c>
    </row>
    <row r="130" spans="1:8" s="2" customFormat="1" ht="12.75" hidden="1" customHeight="1" x14ac:dyDescent="0.2">
      <c r="A130" s="247"/>
      <c r="B130" s="250"/>
      <c r="C130" s="274">
        <f t="shared" si="21"/>
        <v>0</v>
      </c>
      <c r="D130" s="276"/>
      <c r="E130" s="293"/>
      <c r="F130" s="59">
        <f t="shared" si="22"/>
        <v>0</v>
      </c>
      <c r="G130" s="59">
        <f t="shared" si="22"/>
        <v>0</v>
      </c>
      <c r="H130" s="56">
        <f t="shared" si="20"/>
        <v>0</v>
      </c>
    </row>
    <row r="131" spans="1:8" s="2" customFormat="1" ht="12.75" hidden="1" customHeight="1" x14ac:dyDescent="0.2">
      <c r="A131" s="247"/>
      <c r="B131" s="250"/>
      <c r="C131" s="274">
        <f t="shared" si="21"/>
        <v>0</v>
      </c>
      <c r="D131" s="276"/>
      <c r="E131" s="293"/>
      <c r="F131" s="59">
        <f t="shared" si="22"/>
        <v>0</v>
      </c>
      <c r="G131" s="59">
        <f t="shared" si="22"/>
        <v>0</v>
      </c>
      <c r="H131" s="56">
        <f t="shared" si="20"/>
        <v>0</v>
      </c>
    </row>
    <row r="132" spans="1:8" s="2" customFormat="1" ht="12.75" hidden="1" customHeight="1" x14ac:dyDescent="0.2">
      <c r="A132" s="247"/>
      <c r="B132" s="250"/>
      <c r="C132" s="274">
        <f t="shared" si="21"/>
        <v>0</v>
      </c>
      <c r="D132" s="276"/>
      <c r="E132" s="293"/>
      <c r="F132" s="59">
        <f t="shared" si="22"/>
        <v>0</v>
      </c>
      <c r="G132" s="59">
        <f t="shared" si="22"/>
        <v>0</v>
      </c>
      <c r="H132" s="56">
        <f t="shared" si="20"/>
        <v>0</v>
      </c>
    </row>
    <row r="133" spans="1:8" s="2" customFormat="1" ht="12.75" hidden="1" customHeight="1" x14ac:dyDescent="0.2">
      <c r="A133" s="248"/>
      <c r="B133" s="251"/>
      <c r="C133" s="296">
        <f t="shared" si="21"/>
        <v>0</v>
      </c>
      <c r="D133" s="298"/>
      <c r="E133" s="302"/>
      <c r="F133" s="59">
        <f t="shared" si="22"/>
        <v>0</v>
      </c>
      <c r="G133" s="59">
        <f t="shared" si="22"/>
        <v>0</v>
      </c>
      <c r="H133" s="56">
        <f t="shared" si="20"/>
        <v>0</v>
      </c>
    </row>
    <row r="134" spans="1:8" s="2" customFormat="1" ht="25.5" hidden="1" customHeight="1" x14ac:dyDescent="0.2">
      <c r="A134" s="246" t="s">
        <v>82</v>
      </c>
      <c r="B134" s="249" t="s">
        <v>83</v>
      </c>
      <c r="C134" s="287" t="s">
        <v>349</v>
      </c>
      <c r="D134" s="288"/>
      <c r="E134" s="47" t="s">
        <v>161</v>
      </c>
      <c r="F134" s="190" t="s">
        <v>39</v>
      </c>
      <c r="G134" s="47" t="s">
        <v>157</v>
      </c>
      <c r="H134" s="111">
        <f>SUM(H135:H154)</f>
        <v>0</v>
      </c>
    </row>
    <row r="135" spans="1:8" s="2" customFormat="1" ht="12.75" hidden="1" x14ac:dyDescent="0.2">
      <c r="A135" s="247"/>
      <c r="B135" s="250"/>
      <c r="C135" s="294" t="str">
        <f t="shared" ref="C135:C144" si="23">C16</f>
        <v>VP priekšnieka vietnieks</v>
      </c>
      <c r="D135" s="295"/>
      <c r="E135" s="292">
        <v>1</v>
      </c>
      <c r="F135" s="59">
        <f t="shared" ref="F135:F144" si="24">F16</f>
        <v>3125</v>
      </c>
      <c r="G135" s="59"/>
      <c r="H135" s="56">
        <f>ROUNDUP((F135*$E$135%)/168*G135,2)</f>
        <v>0</v>
      </c>
    </row>
    <row r="136" spans="1:8" s="2" customFormat="1" ht="12.75" hidden="1" x14ac:dyDescent="0.2">
      <c r="A136" s="247"/>
      <c r="B136" s="250"/>
      <c r="C136" s="274" t="str">
        <f t="shared" si="23"/>
        <v>VP koledžas direktora vietnieks</v>
      </c>
      <c r="D136" s="276"/>
      <c r="E136" s="293"/>
      <c r="F136" s="59">
        <f t="shared" si="24"/>
        <v>2253</v>
      </c>
      <c r="G136" s="59"/>
      <c r="H136" s="56">
        <f t="shared" ref="H136:H154" si="25">ROUNDUP((F136*$E$135%)/168*G136,2)</f>
        <v>0</v>
      </c>
    </row>
    <row r="137" spans="1:8" s="2" customFormat="1" ht="12.75" hidden="1" customHeight="1" x14ac:dyDescent="0.2">
      <c r="A137" s="247"/>
      <c r="B137" s="250"/>
      <c r="C137" s="274" t="str">
        <f t="shared" si="23"/>
        <v>VP Galvenās kriminālpolicijas pārvaldes priekšnieka vietnieks</v>
      </c>
      <c r="D137" s="276"/>
      <c r="E137" s="293"/>
      <c r="F137" s="59">
        <f t="shared" si="24"/>
        <v>2651</v>
      </c>
      <c r="G137" s="59"/>
      <c r="H137" s="56">
        <f t="shared" si="25"/>
        <v>0</v>
      </c>
    </row>
    <row r="138" spans="1:8" s="2" customFormat="1" ht="12.75" hidden="1" customHeight="1" x14ac:dyDescent="0.2">
      <c r="A138" s="247"/>
      <c r="B138" s="250"/>
      <c r="C138" s="274" t="str">
        <f t="shared" si="23"/>
        <v>VP Galvenās kārtības policijas pārvaldes priekšnieka vietnieks</v>
      </c>
      <c r="D138" s="276"/>
      <c r="E138" s="293"/>
      <c r="F138" s="59">
        <f t="shared" si="24"/>
        <v>2651</v>
      </c>
      <c r="G138" s="59"/>
      <c r="H138" s="56">
        <f t="shared" si="25"/>
        <v>0</v>
      </c>
    </row>
    <row r="139" spans="1:8" s="2" customFormat="1" ht="12.75" hidden="1" x14ac:dyDescent="0.2">
      <c r="A139" s="247"/>
      <c r="B139" s="250"/>
      <c r="C139" s="274" t="str">
        <f t="shared" si="23"/>
        <v>VP koledžas katedras vadītājs</v>
      </c>
      <c r="D139" s="276"/>
      <c r="E139" s="293"/>
      <c r="F139" s="59">
        <f t="shared" si="24"/>
        <v>2010</v>
      </c>
      <c r="G139" s="59"/>
      <c r="H139" s="56">
        <f t="shared" si="25"/>
        <v>0</v>
      </c>
    </row>
    <row r="140" spans="1:8" s="2" customFormat="1" ht="12.75" hidden="1" customHeight="1" x14ac:dyDescent="0.2">
      <c r="A140" s="247"/>
      <c r="B140" s="250"/>
      <c r="C140" s="274">
        <f t="shared" si="23"/>
        <v>0</v>
      </c>
      <c r="D140" s="276"/>
      <c r="E140" s="293"/>
      <c r="F140" s="59">
        <f t="shared" si="24"/>
        <v>0</v>
      </c>
      <c r="G140" s="73"/>
      <c r="H140" s="56">
        <f t="shared" si="25"/>
        <v>0</v>
      </c>
    </row>
    <row r="141" spans="1:8" s="2" customFormat="1" ht="12.75" hidden="1" customHeight="1" x14ac:dyDescent="0.2">
      <c r="A141" s="247"/>
      <c r="B141" s="250"/>
      <c r="C141" s="274">
        <f t="shared" si="23"/>
        <v>0</v>
      </c>
      <c r="D141" s="276"/>
      <c r="E141" s="293"/>
      <c r="F141" s="59">
        <f t="shared" si="24"/>
        <v>0</v>
      </c>
      <c r="G141" s="73"/>
      <c r="H141" s="56">
        <f t="shared" si="25"/>
        <v>0</v>
      </c>
    </row>
    <row r="142" spans="1:8" s="2" customFormat="1" ht="12.75" hidden="1" customHeight="1" x14ac:dyDescent="0.2">
      <c r="A142" s="247"/>
      <c r="B142" s="250"/>
      <c r="C142" s="274">
        <f t="shared" si="23"/>
        <v>0</v>
      </c>
      <c r="D142" s="276"/>
      <c r="E142" s="293"/>
      <c r="F142" s="59">
        <f t="shared" si="24"/>
        <v>0</v>
      </c>
      <c r="G142" s="73"/>
      <c r="H142" s="56">
        <f t="shared" si="25"/>
        <v>0</v>
      </c>
    </row>
    <row r="143" spans="1:8" s="2" customFormat="1" ht="12.75" hidden="1" customHeight="1" x14ac:dyDescent="0.2">
      <c r="A143" s="247"/>
      <c r="B143" s="250"/>
      <c r="C143" s="274">
        <f t="shared" si="23"/>
        <v>0</v>
      </c>
      <c r="D143" s="276"/>
      <c r="E143" s="293"/>
      <c r="F143" s="59">
        <f t="shared" si="24"/>
        <v>0</v>
      </c>
      <c r="G143" s="73"/>
      <c r="H143" s="56">
        <f t="shared" si="25"/>
        <v>0</v>
      </c>
    </row>
    <row r="144" spans="1:8" s="2" customFormat="1" ht="12.75" hidden="1" customHeight="1" x14ac:dyDescent="0.2">
      <c r="A144" s="247"/>
      <c r="B144" s="250"/>
      <c r="C144" s="274">
        <f t="shared" si="23"/>
        <v>0</v>
      </c>
      <c r="D144" s="276"/>
      <c r="E144" s="293"/>
      <c r="F144" s="59">
        <f t="shared" si="24"/>
        <v>0</v>
      </c>
      <c r="G144" s="73"/>
      <c r="H144" s="56">
        <f t="shared" si="25"/>
        <v>0</v>
      </c>
    </row>
    <row r="145" spans="1:8" s="2" customFormat="1" ht="12.75" hidden="1" x14ac:dyDescent="0.2">
      <c r="A145" s="247"/>
      <c r="B145" s="250"/>
      <c r="C145" s="274" t="str">
        <f t="shared" ref="C145:C154" si="26">C27</f>
        <v xml:space="preserve">Vecākais speciālists Izglītības koordinācijas nodaļā </v>
      </c>
      <c r="D145" s="276"/>
      <c r="E145" s="293"/>
      <c r="F145" s="59">
        <f t="shared" ref="F145:G154" si="27">F27</f>
        <v>1287</v>
      </c>
      <c r="G145" s="59"/>
      <c r="H145" s="56">
        <f t="shared" si="25"/>
        <v>0</v>
      </c>
    </row>
    <row r="146" spans="1:8" s="2" customFormat="1" ht="12.75" hidden="1" customHeight="1" x14ac:dyDescent="0.2">
      <c r="A146" s="247"/>
      <c r="B146" s="250"/>
      <c r="C146" s="274">
        <f t="shared" si="26"/>
        <v>0</v>
      </c>
      <c r="D146" s="276"/>
      <c r="E146" s="293"/>
      <c r="F146" s="59">
        <f t="shared" si="27"/>
        <v>0</v>
      </c>
      <c r="G146" s="59">
        <f t="shared" si="27"/>
        <v>0</v>
      </c>
      <c r="H146" s="56">
        <f t="shared" si="25"/>
        <v>0</v>
      </c>
    </row>
    <row r="147" spans="1:8" s="2" customFormat="1" ht="12.75" hidden="1" customHeight="1" x14ac:dyDescent="0.2">
      <c r="A147" s="247"/>
      <c r="B147" s="250"/>
      <c r="C147" s="274">
        <f t="shared" si="26"/>
        <v>0</v>
      </c>
      <c r="D147" s="276"/>
      <c r="E147" s="293"/>
      <c r="F147" s="59">
        <f t="shared" si="27"/>
        <v>0</v>
      </c>
      <c r="G147" s="59">
        <f t="shared" si="27"/>
        <v>0</v>
      </c>
      <c r="H147" s="56">
        <f t="shared" si="25"/>
        <v>0</v>
      </c>
    </row>
    <row r="148" spans="1:8" s="2" customFormat="1" ht="12.75" hidden="1" customHeight="1" x14ac:dyDescent="0.2">
      <c r="A148" s="247"/>
      <c r="B148" s="250"/>
      <c r="C148" s="274">
        <f t="shared" si="26"/>
        <v>0</v>
      </c>
      <c r="D148" s="276"/>
      <c r="E148" s="293"/>
      <c r="F148" s="59">
        <f t="shared" si="27"/>
        <v>0</v>
      </c>
      <c r="G148" s="59">
        <f t="shared" si="27"/>
        <v>0</v>
      </c>
      <c r="H148" s="56">
        <f t="shared" si="25"/>
        <v>0</v>
      </c>
    </row>
    <row r="149" spans="1:8" s="2" customFormat="1" ht="12.75" hidden="1" customHeight="1" x14ac:dyDescent="0.2">
      <c r="A149" s="247"/>
      <c r="B149" s="250"/>
      <c r="C149" s="274">
        <f t="shared" si="26"/>
        <v>0</v>
      </c>
      <c r="D149" s="276"/>
      <c r="E149" s="293"/>
      <c r="F149" s="59">
        <f t="shared" si="27"/>
        <v>0</v>
      </c>
      <c r="G149" s="59">
        <f t="shared" si="27"/>
        <v>0</v>
      </c>
      <c r="H149" s="56">
        <f t="shared" si="25"/>
        <v>0</v>
      </c>
    </row>
    <row r="150" spans="1:8" s="2" customFormat="1" ht="12.75" hidden="1" customHeight="1" x14ac:dyDescent="0.2">
      <c r="A150" s="247"/>
      <c r="B150" s="250"/>
      <c r="C150" s="274">
        <f t="shared" si="26"/>
        <v>0</v>
      </c>
      <c r="D150" s="276"/>
      <c r="E150" s="293"/>
      <c r="F150" s="59">
        <f t="shared" si="27"/>
        <v>0</v>
      </c>
      <c r="G150" s="59">
        <f t="shared" si="27"/>
        <v>0</v>
      </c>
      <c r="H150" s="56">
        <f t="shared" si="25"/>
        <v>0</v>
      </c>
    </row>
    <row r="151" spans="1:8" s="2" customFormat="1" ht="12.75" hidden="1" customHeight="1" x14ac:dyDescent="0.2">
      <c r="A151" s="247"/>
      <c r="B151" s="250"/>
      <c r="C151" s="274">
        <f t="shared" si="26"/>
        <v>0</v>
      </c>
      <c r="D151" s="276"/>
      <c r="E151" s="293"/>
      <c r="F151" s="59">
        <f t="shared" si="27"/>
        <v>0</v>
      </c>
      <c r="G151" s="59">
        <f t="shared" si="27"/>
        <v>0</v>
      </c>
      <c r="H151" s="56">
        <f t="shared" si="25"/>
        <v>0</v>
      </c>
    </row>
    <row r="152" spans="1:8" s="2" customFormat="1" ht="12.75" hidden="1" customHeight="1" x14ac:dyDescent="0.2">
      <c r="A152" s="247"/>
      <c r="B152" s="250"/>
      <c r="C152" s="274">
        <f t="shared" si="26"/>
        <v>0</v>
      </c>
      <c r="D152" s="276"/>
      <c r="E152" s="293"/>
      <c r="F152" s="59">
        <f t="shared" si="27"/>
        <v>0</v>
      </c>
      <c r="G152" s="59">
        <f t="shared" si="27"/>
        <v>0</v>
      </c>
      <c r="H152" s="56">
        <f t="shared" si="25"/>
        <v>0</v>
      </c>
    </row>
    <row r="153" spans="1:8" s="2" customFormat="1" ht="12.75" hidden="1" customHeight="1" x14ac:dyDescent="0.2">
      <c r="A153" s="247"/>
      <c r="B153" s="250"/>
      <c r="C153" s="274">
        <f t="shared" si="26"/>
        <v>0</v>
      </c>
      <c r="D153" s="276"/>
      <c r="E153" s="293"/>
      <c r="F153" s="59">
        <f t="shared" si="27"/>
        <v>0</v>
      </c>
      <c r="G153" s="59">
        <f t="shared" si="27"/>
        <v>0</v>
      </c>
      <c r="H153" s="56">
        <f t="shared" si="25"/>
        <v>0</v>
      </c>
    </row>
    <row r="154" spans="1:8" s="2" customFormat="1" ht="12.75" hidden="1" customHeight="1" x14ac:dyDescent="0.2">
      <c r="A154" s="248"/>
      <c r="B154" s="251"/>
      <c r="C154" s="296">
        <f t="shared" si="26"/>
        <v>0</v>
      </c>
      <c r="D154" s="298"/>
      <c r="E154" s="302"/>
      <c r="F154" s="59">
        <f t="shared" si="27"/>
        <v>0</v>
      </c>
      <c r="G154" s="59">
        <f t="shared" si="27"/>
        <v>0</v>
      </c>
      <c r="H154" s="56">
        <f t="shared" si="25"/>
        <v>0</v>
      </c>
    </row>
    <row r="155" spans="1:8" s="2" customFormat="1" ht="12.75" hidden="1" customHeight="1" x14ac:dyDescent="0.2">
      <c r="A155" s="49" t="s">
        <v>84</v>
      </c>
      <c r="B155" s="338" t="s">
        <v>17</v>
      </c>
      <c r="C155" s="339"/>
      <c r="D155" s="339"/>
      <c r="E155" s="339"/>
      <c r="F155" s="339"/>
      <c r="G155" s="340"/>
      <c r="H155" s="43">
        <f>SUM(H156,H179,H202)</f>
        <v>0</v>
      </c>
    </row>
    <row r="156" spans="1:8" s="2" customFormat="1" ht="12.75" hidden="1" customHeight="1" x14ac:dyDescent="0.2">
      <c r="A156" s="42">
        <v>2100</v>
      </c>
      <c r="B156" s="338" t="s">
        <v>204</v>
      </c>
      <c r="C156" s="339"/>
      <c r="D156" s="339"/>
      <c r="E156" s="339"/>
      <c r="F156" s="339"/>
      <c r="G156" s="340"/>
      <c r="H156" s="43">
        <f>SUM(H157,H168)</f>
        <v>0</v>
      </c>
    </row>
    <row r="157" spans="1:8" s="2" customFormat="1" ht="25.5" hidden="1" customHeight="1" x14ac:dyDescent="0.2">
      <c r="A157" s="260"/>
      <c r="B157" s="249"/>
      <c r="C157" s="266"/>
      <c r="D157" s="267"/>
      <c r="E157" s="268"/>
      <c r="F157" s="51" t="s">
        <v>167</v>
      </c>
      <c r="G157" s="47" t="s">
        <v>157</v>
      </c>
      <c r="H157" s="111">
        <f>SUM(H158:H167)</f>
        <v>0</v>
      </c>
    </row>
    <row r="158" spans="1:8" s="2" customFormat="1" ht="12.75" hidden="1" customHeight="1" x14ac:dyDescent="0.2">
      <c r="A158" s="261"/>
      <c r="B158" s="250"/>
      <c r="C158" s="255"/>
      <c r="D158" s="256"/>
      <c r="E158" s="257"/>
      <c r="F158" s="74"/>
      <c r="G158" s="74"/>
      <c r="H158" s="75"/>
    </row>
    <row r="159" spans="1:8" s="2" customFormat="1" ht="12.75" hidden="1" customHeight="1" x14ac:dyDescent="0.2">
      <c r="A159" s="261"/>
      <c r="B159" s="250"/>
      <c r="C159" s="252"/>
      <c r="D159" s="253"/>
      <c r="E159" s="254"/>
      <c r="F159" s="76"/>
      <c r="G159" s="76"/>
      <c r="H159" s="77"/>
    </row>
    <row r="160" spans="1:8" s="2" customFormat="1" ht="12.75" hidden="1" customHeight="1" x14ac:dyDescent="0.2">
      <c r="A160" s="261"/>
      <c r="B160" s="250"/>
      <c r="C160" s="252"/>
      <c r="D160" s="253"/>
      <c r="E160" s="254"/>
      <c r="F160" s="76"/>
      <c r="G160" s="76"/>
      <c r="H160" s="77"/>
    </row>
    <row r="161" spans="1:8" s="2" customFormat="1" ht="12.75" hidden="1" customHeight="1" x14ac:dyDescent="0.2">
      <c r="A161" s="261"/>
      <c r="B161" s="250"/>
      <c r="C161" s="252"/>
      <c r="D161" s="253"/>
      <c r="E161" s="254"/>
      <c r="F161" s="76"/>
      <c r="G161" s="76"/>
      <c r="H161" s="77"/>
    </row>
    <row r="162" spans="1:8" s="2" customFormat="1" ht="12.75" hidden="1" customHeight="1" x14ac:dyDescent="0.2">
      <c r="A162" s="261"/>
      <c r="B162" s="250"/>
      <c r="C162" s="252"/>
      <c r="D162" s="253"/>
      <c r="E162" s="254"/>
      <c r="F162" s="76"/>
      <c r="G162" s="76"/>
      <c r="H162" s="77"/>
    </row>
    <row r="163" spans="1:8" s="2" customFormat="1" ht="12.75" hidden="1" customHeight="1" x14ac:dyDescent="0.2">
      <c r="A163" s="261"/>
      <c r="B163" s="250"/>
      <c r="C163" s="252"/>
      <c r="D163" s="253"/>
      <c r="E163" s="254"/>
      <c r="F163" s="76"/>
      <c r="G163" s="76"/>
      <c r="H163" s="77"/>
    </row>
    <row r="164" spans="1:8" s="2" customFormat="1" ht="12.75" hidden="1" customHeight="1" x14ac:dyDescent="0.2">
      <c r="A164" s="261"/>
      <c r="B164" s="250"/>
      <c r="C164" s="252"/>
      <c r="D164" s="253"/>
      <c r="E164" s="254"/>
      <c r="F164" s="76"/>
      <c r="G164" s="76"/>
      <c r="H164" s="77"/>
    </row>
    <row r="165" spans="1:8" s="2" customFormat="1" ht="12.75" hidden="1" customHeight="1" x14ac:dyDescent="0.2">
      <c r="A165" s="261"/>
      <c r="B165" s="250"/>
      <c r="C165" s="252"/>
      <c r="D165" s="253"/>
      <c r="E165" s="254"/>
      <c r="F165" s="76"/>
      <c r="G165" s="76"/>
      <c r="H165" s="77"/>
    </row>
    <row r="166" spans="1:8" s="2" customFormat="1" ht="12.75" hidden="1" customHeight="1" x14ac:dyDescent="0.2">
      <c r="A166" s="261"/>
      <c r="B166" s="250"/>
      <c r="C166" s="252"/>
      <c r="D166" s="253"/>
      <c r="E166" s="254"/>
      <c r="F166" s="76"/>
      <c r="G166" s="76"/>
      <c r="H166" s="77"/>
    </row>
    <row r="167" spans="1:8" s="2" customFormat="1" ht="12.75" hidden="1" customHeight="1" x14ac:dyDescent="0.2">
      <c r="A167" s="262"/>
      <c r="B167" s="251"/>
      <c r="C167" s="269"/>
      <c r="D167" s="270"/>
      <c r="E167" s="271"/>
      <c r="F167" s="78"/>
      <c r="G167" s="78"/>
      <c r="H167" s="79">
        <f>ROUNDUP(F167/168*G167,2)</f>
        <v>0</v>
      </c>
    </row>
    <row r="168" spans="1:8" s="2" customFormat="1" ht="25.5" hidden="1" customHeight="1" x14ac:dyDescent="0.2">
      <c r="A168" s="260"/>
      <c r="B168" s="249"/>
      <c r="C168" s="266"/>
      <c r="D168" s="267"/>
      <c r="E168" s="268"/>
      <c r="F168" s="51" t="s">
        <v>167</v>
      </c>
      <c r="G168" s="47" t="s">
        <v>157</v>
      </c>
      <c r="H168" s="111">
        <f>SUM(H169:H178)</f>
        <v>0</v>
      </c>
    </row>
    <row r="169" spans="1:8" s="2" customFormat="1" ht="12.75" hidden="1" customHeight="1" x14ac:dyDescent="0.2">
      <c r="A169" s="261"/>
      <c r="B169" s="250"/>
      <c r="C169" s="255"/>
      <c r="D169" s="256"/>
      <c r="E169" s="257"/>
      <c r="F169" s="74"/>
      <c r="G169" s="74"/>
      <c r="H169" s="75"/>
    </row>
    <row r="170" spans="1:8" s="2" customFormat="1" ht="12.75" hidden="1" customHeight="1" x14ac:dyDescent="0.2">
      <c r="A170" s="261"/>
      <c r="B170" s="250"/>
      <c r="C170" s="252"/>
      <c r="D170" s="253"/>
      <c r="E170" s="254"/>
      <c r="F170" s="76"/>
      <c r="G170" s="76"/>
      <c r="H170" s="77"/>
    </row>
    <row r="171" spans="1:8" s="2" customFormat="1" ht="12.75" hidden="1" customHeight="1" x14ac:dyDescent="0.2">
      <c r="A171" s="261"/>
      <c r="B171" s="250"/>
      <c r="C171" s="252"/>
      <c r="D171" s="253"/>
      <c r="E171" s="254"/>
      <c r="F171" s="76"/>
      <c r="G171" s="76"/>
      <c r="H171" s="77"/>
    </row>
    <row r="172" spans="1:8" s="2" customFormat="1" ht="12.75" hidden="1" customHeight="1" x14ac:dyDescent="0.2">
      <c r="A172" s="261"/>
      <c r="B172" s="250"/>
      <c r="C172" s="252"/>
      <c r="D172" s="253"/>
      <c r="E172" s="254"/>
      <c r="F172" s="76"/>
      <c r="G172" s="76"/>
      <c r="H172" s="77"/>
    </row>
    <row r="173" spans="1:8" s="2" customFormat="1" ht="12.75" hidden="1" customHeight="1" x14ac:dyDescent="0.2">
      <c r="A173" s="261"/>
      <c r="B173" s="250"/>
      <c r="C173" s="252"/>
      <c r="D173" s="253"/>
      <c r="E173" s="254"/>
      <c r="F173" s="76"/>
      <c r="G173" s="76"/>
      <c r="H173" s="77"/>
    </row>
    <row r="174" spans="1:8" s="2" customFormat="1" ht="12.75" hidden="1" customHeight="1" x14ac:dyDescent="0.2">
      <c r="A174" s="261"/>
      <c r="B174" s="250"/>
      <c r="C174" s="252"/>
      <c r="D174" s="253"/>
      <c r="E174" s="254"/>
      <c r="F174" s="76"/>
      <c r="G174" s="76"/>
      <c r="H174" s="77"/>
    </row>
    <row r="175" spans="1:8" s="2" customFormat="1" ht="12.75" hidden="1" customHeight="1" x14ac:dyDescent="0.2">
      <c r="A175" s="261"/>
      <c r="B175" s="250"/>
      <c r="C175" s="252"/>
      <c r="D175" s="253"/>
      <c r="E175" s="254"/>
      <c r="F175" s="76"/>
      <c r="G175" s="76"/>
      <c r="H175" s="77"/>
    </row>
    <row r="176" spans="1:8" s="2" customFormat="1" ht="12.75" hidden="1" customHeight="1" x14ac:dyDescent="0.2">
      <c r="A176" s="261"/>
      <c r="B176" s="250"/>
      <c r="C176" s="252"/>
      <c r="D176" s="253"/>
      <c r="E176" s="254"/>
      <c r="F176" s="76"/>
      <c r="G176" s="76"/>
      <c r="H176" s="77"/>
    </row>
    <row r="177" spans="1:8" s="2" customFormat="1" ht="12.75" hidden="1" customHeight="1" x14ac:dyDescent="0.2">
      <c r="A177" s="261"/>
      <c r="B177" s="250"/>
      <c r="C177" s="252"/>
      <c r="D177" s="253"/>
      <c r="E177" s="254"/>
      <c r="F177" s="76"/>
      <c r="G177" s="76"/>
      <c r="H177" s="77"/>
    </row>
    <row r="178" spans="1:8" s="2" customFormat="1" ht="12.75" hidden="1" customHeight="1" x14ac:dyDescent="0.2">
      <c r="A178" s="262"/>
      <c r="B178" s="251"/>
      <c r="C178" s="269"/>
      <c r="D178" s="270"/>
      <c r="E178" s="271"/>
      <c r="F178" s="78"/>
      <c r="G178" s="78"/>
      <c r="H178" s="79">
        <f>ROUNDUP(F178/168*G178,2)</f>
        <v>0</v>
      </c>
    </row>
    <row r="179" spans="1:8" s="2" customFormat="1" ht="12.75" hidden="1" customHeight="1" x14ac:dyDescent="0.2">
      <c r="A179" s="48" t="s">
        <v>85</v>
      </c>
      <c r="B179" s="338" t="s">
        <v>86</v>
      </c>
      <c r="C179" s="339"/>
      <c r="D179" s="339"/>
      <c r="E179" s="339"/>
      <c r="F179" s="339"/>
      <c r="G179" s="340"/>
      <c r="H179" s="43">
        <f>SUM(H180)</f>
        <v>0</v>
      </c>
    </row>
    <row r="180" spans="1:8" s="2" customFormat="1" ht="15" hidden="1" customHeight="1" x14ac:dyDescent="0.2">
      <c r="A180" s="246"/>
      <c r="B180" s="249"/>
      <c r="C180" s="266"/>
      <c r="D180" s="267"/>
      <c r="E180" s="268"/>
      <c r="F180" s="47" t="s">
        <v>167</v>
      </c>
      <c r="G180" s="47" t="s">
        <v>166</v>
      </c>
      <c r="H180" s="111">
        <f>SUM(H181:H190)</f>
        <v>0</v>
      </c>
    </row>
    <row r="181" spans="1:8" s="2" customFormat="1" ht="12.75" hidden="1" customHeight="1" x14ac:dyDescent="0.2">
      <c r="A181" s="247"/>
      <c r="B181" s="250"/>
      <c r="C181" s="255"/>
      <c r="D181" s="256"/>
      <c r="E181" s="257"/>
      <c r="F181" s="74"/>
      <c r="G181" s="74"/>
      <c r="H181" s="75">
        <f>ROUND(F181*G181,2)</f>
        <v>0</v>
      </c>
    </row>
    <row r="182" spans="1:8" s="2" customFormat="1" ht="12.75" hidden="1" customHeight="1" x14ac:dyDescent="0.2">
      <c r="A182" s="247"/>
      <c r="B182" s="250"/>
      <c r="C182" s="252"/>
      <c r="D182" s="253"/>
      <c r="E182" s="254"/>
      <c r="F182" s="76"/>
      <c r="G182" s="76"/>
      <c r="H182" s="77">
        <f>ROUND(F182*G182,2)</f>
        <v>0</v>
      </c>
    </row>
    <row r="183" spans="1:8" s="2" customFormat="1" ht="12.75" hidden="1" customHeight="1" x14ac:dyDescent="0.2">
      <c r="A183" s="247"/>
      <c r="B183" s="250"/>
      <c r="C183" s="252"/>
      <c r="D183" s="253"/>
      <c r="E183" s="254"/>
      <c r="F183" s="76"/>
      <c r="G183" s="76"/>
      <c r="H183" s="77">
        <f t="shared" ref="H183:H190" si="28">ROUND(F183*G183,2)</f>
        <v>0</v>
      </c>
    </row>
    <row r="184" spans="1:8" s="2" customFormat="1" ht="12.75" hidden="1" customHeight="1" x14ac:dyDescent="0.2">
      <c r="A184" s="247"/>
      <c r="B184" s="250"/>
      <c r="C184" s="252"/>
      <c r="D184" s="253"/>
      <c r="E184" s="254"/>
      <c r="F184" s="76"/>
      <c r="G184" s="76"/>
      <c r="H184" s="77">
        <f t="shared" si="28"/>
        <v>0</v>
      </c>
    </row>
    <row r="185" spans="1:8" s="2" customFormat="1" ht="12.75" hidden="1" customHeight="1" x14ac:dyDescent="0.2">
      <c r="A185" s="247"/>
      <c r="B185" s="250"/>
      <c r="C185" s="252"/>
      <c r="D185" s="253"/>
      <c r="E185" s="254"/>
      <c r="F185" s="76"/>
      <c r="G185" s="76"/>
      <c r="H185" s="77">
        <f t="shared" si="28"/>
        <v>0</v>
      </c>
    </row>
    <row r="186" spans="1:8" s="2" customFormat="1" ht="12.75" hidden="1" customHeight="1" x14ac:dyDescent="0.2">
      <c r="A186" s="247"/>
      <c r="B186" s="250"/>
      <c r="C186" s="252"/>
      <c r="D186" s="253"/>
      <c r="E186" s="254"/>
      <c r="F186" s="76"/>
      <c r="G186" s="76"/>
      <c r="H186" s="77">
        <f t="shared" si="28"/>
        <v>0</v>
      </c>
    </row>
    <row r="187" spans="1:8" s="2" customFormat="1" ht="12.75" hidden="1" customHeight="1" x14ac:dyDescent="0.2">
      <c r="A187" s="247"/>
      <c r="B187" s="250"/>
      <c r="C187" s="252"/>
      <c r="D187" s="253"/>
      <c r="E187" s="254"/>
      <c r="F187" s="76"/>
      <c r="G187" s="76"/>
      <c r="H187" s="77">
        <f t="shared" si="28"/>
        <v>0</v>
      </c>
    </row>
    <row r="188" spans="1:8" s="2" customFormat="1" ht="12.75" hidden="1" customHeight="1" x14ac:dyDescent="0.2">
      <c r="A188" s="247"/>
      <c r="B188" s="250"/>
      <c r="C188" s="252"/>
      <c r="D188" s="253"/>
      <c r="E188" s="254"/>
      <c r="F188" s="76"/>
      <c r="G188" s="76"/>
      <c r="H188" s="77">
        <f t="shared" si="28"/>
        <v>0</v>
      </c>
    </row>
    <row r="189" spans="1:8" s="2" customFormat="1" ht="12.75" hidden="1" customHeight="1" x14ac:dyDescent="0.2">
      <c r="A189" s="247"/>
      <c r="B189" s="250"/>
      <c r="C189" s="252"/>
      <c r="D189" s="253"/>
      <c r="E189" s="254"/>
      <c r="F189" s="76"/>
      <c r="G189" s="76"/>
      <c r="H189" s="77">
        <f t="shared" si="28"/>
        <v>0</v>
      </c>
    </row>
    <row r="190" spans="1:8" s="2" customFormat="1" ht="12.75" hidden="1" customHeight="1" x14ac:dyDescent="0.2">
      <c r="A190" s="248"/>
      <c r="B190" s="251"/>
      <c r="C190" s="269"/>
      <c r="D190" s="270"/>
      <c r="E190" s="271"/>
      <c r="F190" s="78"/>
      <c r="G190" s="78"/>
      <c r="H190" s="79">
        <f t="shared" si="28"/>
        <v>0</v>
      </c>
    </row>
    <row r="191" spans="1:8" s="2" customFormat="1" ht="25.5" hidden="1" customHeight="1" x14ac:dyDescent="0.2">
      <c r="A191" s="246"/>
      <c r="B191" s="249"/>
      <c r="C191" s="266"/>
      <c r="D191" s="267"/>
      <c r="E191" s="268"/>
      <c r="F191" s="51" t="s">
        <v>167</v>
      </c>
      <c r="G191" s="47" t="s">
        <v>157</v>
      </c>
      <c r="H191" s="111">
        <f>SUM(H192:H201)</f>
        <v>0</v>
      </c>
    </row>
    <row r="192" spans="1:8" s="2" customFormat="1" ht="12.75" hidden="1" customHeight="1" x14ac:dyDescent="0.2">
      <c r="A192" s="247"/>
      <c r="B192" s="250"/>
      <c r="C192" s="255"/>
      <c r="D192" s="256"/>
      <c r="E192" s="257"/>
      <c r="F192" s="74"/>
      <c r="G192" s="74"/>
      <c r="H192" s="75">
        <f>ROUNDUP(F192/168*G192,2)</f>
        <v>0</v>
      </c>
    </row>
    <row r="193" spans="1:8" s="2" customFormat="1" ht="12.75" hidden="1" customHeight="1" x14ac:dyDescent="0.2">
      <c r="A193" s="247"/>
      <c r="B193" s="250"/>
      <c r="C193" s="252"/>
      <c r="D193" s="253"/>
      <c r="E193" s="254"/>
      <c r="F193" s="76"/>
      <c r="G193" s="76"/>
      <c r="H193" s="77">
        <f t="shared" ref="H193:H201" si="29">ROUNDUP(F193/168*G193,2)</f>
        <v>0</v>
      </c>
    </row>
    <row r="194" spans="1:8" s="2" customFormat="1" ht="12.75" hidden="1" customHeight="1" x14ac:dyDescent="0.2">
      <c r="A194" s="247"/>
      <c r="B194" s="250"/>
      <c r="C194" s="252"/>
      <c r="D194" s="253"/>
      <c r="E194" s="254"/>
      <c r="F194" s="76"/>
      <c r="G194" s="76"/>
      <c r="H194" s="77">
        <f t="shared" si="29"/>
        <v>0</v>
      </c>
    </row>
    <row r="195" spans="1:8" s="2" customFormat="1" ht="12.75" hidden="1" customHeight="1" x14ac:dyDescent="0.2">
      <c r="A195" s="247"/>
      <c r="B195" s="250"/>
      <c r="C195" s="252"/>
      <c r="D195" s="253"/>
      <c r="E195" s="254"/>
      <c r="F195" s="76"/>
      <c r="G195" s="76"/>
      <c r="H195" s="77">
        <f t="shared" si="29"/>
        <v>0</v>
      </c>
    </row>
    <row r="196" spans="1:8" s="2" customFormat="1" ht="12.75" hidden="1" customHeight="1" x14ac:dyDescent="0.2">
      <c r="A196" s="247"/>
      <c r="B196" s="250"/>
      <c r="C196" s="252"/>
      <c r="D196" s="253"/>
      <c r="E196" s="254"/>
      <c r="F196" s="76"/>
      <c r="G196" s="76"/>
      <c r="H196" s="77">
        <f t="shared" si="29"/>
        <v>0</v>
      </c>
    </row>
    <row r="197" spans="1:8" s="2" customFormat="1" ht="12.75" hidden="1" customHeight="1" x14ac:dyDescent="0.2">
      <c r="A197" s="247"/>
      <c r="B197" s="250"/>
      <c r="C197" s="252"/>
      <c r="D197" s="253"/>
      <c r="E197" s="254"/>
      <c r="F197" s="76"/>
      <c r="G197" s="76"/>
      <c r="H197" s="77">
        <f t="shared" si="29"/>
        <v>0</v>
      </c>
    </row>
    <row r="198" spans="1:8" s="2" customFormat="1" ht="12.75" hidden="1" customHeight="1" x14ac:dyDescent="0.2">
      <c r="A198" s="247"/>
      <c r="B198" s="250"/>
      <c r="C198" s="252"/>
      <c r="D198" s="253"/>
      <c r="E198" s="254"/>
      <c r="F198" s="76"/>
      <c r="G198" s="76"/>
      <c r="H198" s="77">
        <f t="shared" si="29"/>
        <v>0</v>
      </c>
    </row>
    <row r="199" spans="1:8" s="2" customFormat="1" ht="12.75" hidden="1" customHeight="1" x14ac:dyDescent="0.2">
      <c r="A199" s="247"/>
      <c r="B199" s="250"/>
      <c r="C199" s="252"/>
      <c r="D199" s="253"/>
      <c r="E199" s="254"/>
      <c r="F199" s="76"/>
      <c r="G199" s="76"/>
      <c r="H199" s="77">
        <f t="shared" si="29"/>
        <v>0</v>
      </c>
    </row>
    <row r="200" spans="1:8" s="2" customFormat="1" ht="12.75" hidden="1" customHeight="1" x14ac:dyDescent="0.2">
      <c r="A200" s="247"/>
      <c r="B200" s="250"/>
      <c r="C200" s="252"/>
      <c r="D200" s="253"/>
      <c r="E200" s="254"/>
      <c r="F200" s="76"/>
      <c r="G200" s="76"/>
      <c r="H200" s="77">
        <f t="shared" si="29"/>
        <v>0</v>
      </c>
    </row>
    <row r="201" spans="1:8" s="2" customFormat="1" ht="12.75" hidden="1" customHeight="1" x14ac:dyDescent="0.2">
      <c r="A201" s="248"/>
      <c r="B201" s="251"/>
      <c r="C201" s="269"/>
      <c r="D201" s="270"/>
      <c r="E201" s="271"/>
      <c r="F201" s="78"/>
      <c r="G201" s="78"/>
      <c r="H201" s="79">
        <f t="shared" si="29"/>
        <v>0</v>
      </c>
    </row>
    <row r="202" spans="1:8" s="2" customFormat="1" ht="12.75" hidden="1" customHeight="1" x14ac:dyDescent="0.2">
      <c r="A202" s="48" t="s">
        <v>93</v>
      </c>
      <c r="B202" s="338" t="s">
        <v>94</v>
      </c>
      <c r="C202" s="339"/>
      <c r="D202" s="339"/>
      <c r="E202" s="339"/>
      <c r="F202" s="339"/>
      <c r="G202" s="340"/>
      <c r="H202" s="43">
        <f>SUM(H203,H214)</f>
        <v>0</v>
      </c>
    </row>
    <row r="203" spans="1:8" s="2" customFormat="1" ht="12.75" hidden="1" customHeight="1" x14ac:dyDescent="0.2">
      <c r="A203" s="246"/>
      <c r="B203" s="249"/>
      <c r="C203" s="266"/>
      <c r="D203" s="267"/>
      <c r="E203" s="268"/>
      <c r="F203" s="47" t="s">
        <v>167</v>
      </c>
      <c r="G203" s="47" t="s">
        <v>166</v>
      </c>
      <c r="H203" s="111">
        <f>SUM(H204:H213)</f>
        <v>0</v>
      </c>
    </row>
    <row r="204" spans="1:8" s="2" customFormat="1" ht="12.75" hidden="1" customHeight="1" x14ac:dyDescent="0.2">
      <c r="A204" s="247"/>
      <c r="B204" s="250"/>
      <c r="C204" s="255"/>
      <c r="D204" s="256"/>
      <c r="E204" s="257"/>
      <c r="F204" s="74"/>
      <c r="G204" s="74"/>
      <c r="H204" s="75">
        <f>ROUND(F204*G204,2)</f>
        <v>0</v>
      </c>
    </row>
    <row r="205" spans="1:8" s="2" customFormat="1" ht="12.75" hidden="1" customHeight="1" x14ac:dyDescent="0.2">
      <c r="A205" s="247"/>
      <c r="B205" s="250"/>
      <c r="C205" s="252"/>
      <c r="D205" s="253"/>
      <c r="E205" s="254"/>
      <c r="F205" s="76"/>
      <c r="G205" s="76"/>
      <c r="H205" s="77">
        <f>ROUND(F205*G205,2)</f>
        <v>0</v>
      </c>
    </row>
    <row r="206" spans="1:8" s="2" customFormat="1" ht="12.75" hidden="1" customHeight="1" x14ac:dyDescent="0.2">
      <c r="A206" s="247"/>
      <c r="B206" s="250"/>
      <c r="C206" s="252"/>
      <c r="D206" s="253"/>
      <c r="E206" s="254"/>
      <c r="F206" s="76"/>
      <c r="G206" s="76"/>
      <c r="H206" s="77">
        <f t="shared" ref="H206:H213" si="30">ROUND(F206*G206,2)</f>
        <v>0</v>
      </c>
    </row>
    <row r="207" spans="1:8" s="2" customFormat="1" ht="12.75" hidden="1" customHeight="1" x14ac:dyDescent="0.2">
      <c r="A207" s="247"/>
      <c r="B207" s="250"/>
      <c r="C207" s="252"/>
      <c r="D207" s="253"/>
      <c r="E207" s="254"/>
      <c r="F207" s="76"/>
      <c r="G207" s="76"/>
      <c r="H207" s="77">
        <f t="shared" si="30"/>
        <v>0</v>
      </c>
    </row>
    <row r="208" spans="1:8" s="2" customFormat="1" ht="12.75" hidden="1" customHeight="1" x14ac:dyDescent="0.2">
      <c r="A208" s="247"/>
      <c r="B208" s="250"/>
      <c r="C208" s="252"/>
      <c r="D208" s="253"/>
      <c r="E208" s="254"/>
      <c r="F208" s="76"/>
      <c r="G208" s="76"/>
      <c r="H208" s="77">
        <f t="shared" si="30"/>
        <v>0</v>
      </c>
    </row>
    <row r="209" spans="1:8" s="2" customFormat="1" ht="12.75" hidden="1" customHeight="1" x14ac:dyDescent="0.2">
      <c r="A209" s="247"/>
      <c r="B209" s="250"/>
      <c r="C209" s="252"/>
      <c r="D209" s="253"/>
      <c r="E209" s="254"/>
      <c r="F209" s="76"/>
      <c r="G209" s="76"/>
      <c r="H209" s="77">
        <f t="shared" si="30"/>
        <v>0</v>
      </c>
    </row>
    <row r="210" spans="1:8" s="2" customFormat="1" ht="12.75" hidden="1" customHeight="1" x14ac:dyDescent="0.2">
      <c r="A210" s="247"/>
      <c r="B210" s="250"/>
      <c r="C210" s="252"/>
      <c r="D210" s="253"/>
      <c r="E210" s="254"/>
      <c r="F210" s="76"/>
      <c r="G210" s="76"/>
      <c r="H210" s="77">
        <f t="shared" si="30"/>
        <v>0</v>
      </c>
    </row>
    <row r="211" spans="1:8" s="2" customFormat="1" ht="12.75" hidden="1" customHeight="1" x14ac:dyDescent="0.2">
      <c r="A211" s="247"/>
      <c r="B211" s="250"/>
      <c r="C211" s="252"/>
      <c r="D211" s="253"/>
      <c r="E211" s="254"/>
      <c r="F211" s="76"/>
      <c r="G211" s="76"/>
      <c r="H211" s="77">
        <f t="shared" si="30"/>
        <v>0</v>
      </c>
    </row>
    <row r="212" spans="1:8" s="2" customFormat="1" ht="12.75" hidden="1" customHeight="1" x14ac:dyDescent="0.2">
      <c r="A212" s="247"/>
      <c r="B212" s="250"/>
      <c r="C212" s="252"/>
      <c r="D212" s="253"/>
      <c r="E212" s="254"/>
      <c r="F212" s="76"/>
      <c r="G212" s="76"/>
      <c r="H212" s="77">
        <f t="shared" si="30"/>
        <v>0</v>
      </c>
    </row>
    <row r="213" spans="1:8" s="2" customFormat="1" ht="12.75" hidden="1" customHeight="1" x14ac:dyDescent="0.2">
      <c r="A213" s="248"/>
      <c r="B213" s="251"/>
      <c r="C213" s="269"/>
      <c r="D213" s="270"/>
      <c r="E213" s="271"/>
      <c r="F213" s="78"/>
      <c r="G213" s="78"/>
      <c r="H213" s="79">
        <f t="shared" si="30"/>
        <v>0</v>
      </c>
    </row>
    <row r="214" spans="1:8" s="2" customFormat="1" ht="25.5" hidden="1" customHeight="1" x14ac:dyDescent="0.2">
      <c r="A214" s="246"/>
      <c r="B214" s="249"/>
      <c r="C214" s="266"/>
      <c r="D214" s="267"/>
      <c r="E214" s="268"/>
      <c r="F214" s="51" t="s">
        <v>167</v>
      </c>
      <c r="G214" s="47" t="s">
        <v>157</v>
      </c>
      <c r="H214" s="111">
        <f>SUM(H215:H224)</f>
        <v>0</v>
      </c>
    </row>
    <row r="215" spans="1:8" s="2" customFormat="1" ht="12.75" hidden="1" customHeight="1" x14ac:dyDescent="0.2">
      <c r="A215" s="247"/>
      <c r="B215" s="250"/>
      <c r="C215" s="255"/>
      <c r="D215" s="256"/>
      <c r="E215" s="257"/>
      <c r="F215" s="74"/>
      <c r="G215" s="74"/>
      <c r="H215" s="75">
        <f>ROUNDUP(F215/168*G215,2)</f>
        <v>0</v>
      </c>
    </row>
    <row r="216" spans="1:8" s="2" customFormat="1" ht="12.75" hidden="1" customHeight="1" x14ac:dyDescent="0.2">
      <c r="A216" s="247"/>
      <c r="B216" s="250"/>
      <c r="C216" s="252"/>
      <c r="D216" s="253"/>
      <c r="E216" s="254"/>
      <c r="F216" s="76"/>
      <c r="G216" s="76"/>
      <c r="H216" s="77">
        <f t="shared" ref="H216:H224" si="31">ROUNDUP(F216/168*G216,2)</f>
        <v>0</v>
      </c>
    </row>
    <row r="217" spans="1:8" s="2" customFormat="1" ht="12.75" hidden="1" customHeight="1" x14ac:dyDescent="0.2">
      <c r="A217" s="247"/>
      <c r="B217" s="250"/>
      <c r="C217" s="252"/>
      <c r="D217" s="253"/>
      <c r="E217" s="254"/>
      <c r="F217" s="76"/>
      <c r="G217" s="76"/>
      <c r="H217" s="77">
        <f t="shared" si="31"/>
        <v>0</v>
      </c>
    </row>
    <row r="218" spans="1:8" s="2" customFormat="1" ht="12.75" hidden="1" customHeight="1" x14ac:dyDescent="0.2">
      <c r="A218" s="247"/>
      <c r="B218" s="250"/>
      <c r="C218" s="252"/>
      <c r="D218" s="253"/>
      <c r="E218" s="254"/>
      <c r="F218" s="76"/>
      <c r="G218" s="76"/>
      <c r="H218" s="77">
        <f t="shared" si="31"/>
        <v>0</v>
      </c>
    </row>
    <row r="219" spans="1:8" s="2" customFormat="1" ht="12.75" hidden="1" customHeight="1" x14ac:dyDescent="0.2">
      <c r="A219" s="247"/>
      <c r="B219" s="250"/>
      <c r="C219" s="252"/>
      <c r="D219" s="253"/>
      <c r="E219" s="254"/>
      <c r="F219" s="76"/>
      <c r="G219" s="76"/>
      <c r="H219" s="77">
        <f t="shared" si="31"/>
        <v>0</v>
      </c>
    </row>
    <row r="220" spans="1:8" s="2" customFormat="1" ht="12.75" hidden="1" customHeight="1" x14ac:dyDescent="0.2">
      <c r="A220" s="247"/>
      <c r="B220" s="250"/>
      <c r="C220" s="252"/>
      <c r="D220" s="253"/>
      <c r="E220" s="254"/>
      <c r="F220" s="76"/>
      <c r="G220" s="76"/>
      <c r="H220" s="77">
        <f t="shared" si="31"/>
        <v>0</v>
      </c>
    </row>
    <row r="221" spans="1:8" s="2" customFormat="1" ht="12.75" hidden="1" customHeight="1" x14ac:dyDescent="0.2">
      <c r="A221" s="247"/>
      <c r="B221" s="250"/>
      <c r="C221" s="252"/>
      <c r="D221" s="253"/>
      <c r="E221" s="254"/>
      <c r="F221" s="76"/>
      <c r="G221" s="76"/>
      <c r="H221" s="77">
        <f t="shared" si="31"/>
        <v>0</v>
      </c>
    </row>
    <row r="222" spans="1:8" s="2" customFormat="1" ht="12.75" hidden="1" customHeight="1" x14ac:dyDescent="0.2">
      <c r="A222" s="247"/>
      <c r="B222" s="250"/>
      <c r="C222" s="252"/>
      <c r="D222" s="253"/>
      <c r="E222" s="254"/>
      <c r="F222" s="76"/>
      <c r="G222" s="76"/>
      <c r="H222" s="77">
        <f t="shared" si="31"/>
        <v>0</v>
      </c>
    </row>
    <row r="223" spans="1:8" s="2" customFormat="1" ht="12.75" hidden="1" customHeight="1" x14ac:dyDescent="0.2">
      <c r="A223" s="247"/>
      <c r="B223" s="250"/>
      <c r="C223" s="252"/>
      <c r="D223" s="253"/>
      <c r="E223" s="254"/>
      <c r="F223" s="76"/>
      <c r="G223" s="76"/>
      <c r="H223" s="77">
        <f t="shared" si="31"/>
        <v>0</v>
      </c>
    </row>
    <row r="224" spans="1:8" s="2" customFormat="1" ht="12.75" hidden="1" customHeight="1" x14ac:dyDescent="0.2">
      <c r="A224" s="248"/>
      <c r="B224" s="251"/>
      <c r="C224" s="269"/>
      <c r="D224" s="270"/>
      <c r="E224" s="271"/>
      <c r="F224" s="78"/>
      <c r="G224" s="78"/>
      <c r="H224" s="79">
        <f t="shared" si="31"/>
        <v>0</v>
      </c>
    </row>
    <row r="225" spans="1:8" s="2" customFormat="1" ht="12.75" hidden="1" customHeight="1" x14ac:dyDescent="0.2">
      <c r="A225" s="49" t="s">
        <v>109</v>
      </c>
      <c r="B225" s="338" t="s">
        <v>25</v>
      </c>
      <c r="C225" s="339"/>
      <c r="D225" s="339"/>
      <c r="E225" s="339"/>
      <c r="F225" s="339"/>
      <c r="G225" s="340"/>
      <c r="H225" s="43">
        <f>SUM(H226,H238)</f>
        <v>0</v>
      </c>
    </row>
    <row r="226" spans="1:8" s="2" customFormat="1" ht="12.75" hidden="1" customHeight="1" x14ac:dyDescent="0.2">
      <c r="A226" s="48">
        <v>5120</v>
      </c>
      <c r="B226" s="338" t="s">
        <v>168</v>
      </c>
      <c r="C226" s="339"/>
      <c r="D226" s="339"/>
      <c r="E226" s="339"/>
      <c r="F226" s="339"/>
      <c r="G226" s="340"/>
      <c r="H226" s="43">
        <f>SUM(H227)</f>
        <v>0</v>
      </c>
    </row>
    <row r="227" spans="1:8" s="2" customFormat="1" ht="25.5" hidden="1" customHeight="1" x14ac:dyDescent="0.2">
      <c r="A227" s="331">
        <v>5121</v>
      </c>
      <c r="B227" s="279" t="s">
        <v>169</v>
      </c>
      <c r="C227" s="190" t="s">
        <v>171</v>
      </c>
      <c r="D227" s="47" t="s">
        <v>170</v>
      </c>
      <c r="E227" s="190" t="s">
        <v>166</v>
      </c>
      <c r="F227" s="190" t="s">
        <v>167</v>
      </c>
      <c r="G227" s="47" t="s">
        <v>157</v>
      </c>
      <c r="H227" s="111">
        <f>SUM(H228:H237)</f>
        <v>0</v>
      </c>
    </row>
    <row r="228" spans="1:8" s="2" customFormat="1" ht="12.75" hidden="1" customHeight="1" x14ac:dyDescent="0.2">
      <c r="A228" s="332"/>
      <c r="B228" s="280"/>
      <c r="C228" s="67"/>
      <c r="D228" s="260">
        <v>20</v>
      </c>
      <c r="E228" s="67"/>
      <c r="F228" s="67"/>
      <c r="G228" s="260"/>
      <c r="H228" s="54">
        <f>ROUNDUP(F228*$D$228%/12/168*E228*$G$228,2)</f>
        <v>0</v>
      </c>
    </row>
    <row r="229" spans="1:8" s="2" customFormat="1" ht="12.75" hidden="1" customHeight="1" x14ac:dyDescent="0.2">
      <c r="A229" s="332"/>
      <c r="B229" s="280"/>
      <c r="C229" s="68"/>
      <c r="D229" s="261"/>
      <c r="E229" s="68"/>
      <c r="F229" s="68"/>
      <c r="G229" s="261"/>
      <c r="H229" s="56">
        <f t="shared" ref="H229:H237" si="32">ROUNDUP(F229*$D$228%/12/168*E229*$G$228,2)</f>
        <v>0</v>
      </c>
    </row>
    <row r="230" spans="1:8" s="2" customFormat="1" ht="12.75" hidden="1" customHeight="1" x14ac:dyDescent="0.2">
      <c r="A230" s="332"/>
      <c r="B230" s="280"/>
      <c r="C230" s="68"/>
      <c r="D230" s="261"/>
      <c r="E230" s="68"/>
      <c r="F230" s="68"/>
      <c r="G230" s="261"/>
      <c r="H230" s="56">
        <f t="shared" si="32"/>
        <v>0</v>
      </c>
    </row>
    <row r="231" spans="1:8" s="2" customFormat="1" ht="12.75" hidden="1" customHeight="1" x14ac:dyDescent="0.2">
      <c r="A231" s="332"/>
      <c r="B231" s="280"/>
      <c r="C231" s="68"/>
      <c r="D231" s="261"/>
      <c r="E231" s="68"/>
      <c r="F231" s="68"/>
      <c r="G231" s="261"/>
      <c r="H231" s="56">
        <f t="shared" si="32"/>
        <v>0</v>
      </c>
    </row>
    <row r="232" spans="1:8" s="2" customFormat="1" ht="12.75" hidden="1" customHeight="1" x14ac:dyDescent="0.2">
      <c r="A232" s="332"/>
      <c r="B232" s="280"/>
      <c r="C232" s="68"/>
      <c r="D232" s="261"/>
      <c r="E232" s="68"/>
      <c r="F232" s="68"/>
      <c r="G232" s="261"/>
      <c r="H232" s="56">
        <f t="shared" si="32"/>
        <v>0</v>
      </c>
    </row>
    <row r="233" spans="1:8" s="2" customFormat="1" ht="12.75" hidden="1" customHeight="1" x14ac:dyDescent="0.2">
      <c r="A233" s="332"/>
      <c r="B233" s="280"/>
      <c r="C233" s="68"/>
      <c r="D233" s="261"/>
      <c r="E233" s="68"/>
      <c r="F233" s="68"/>
      <c r="G233" s="261"/>
      <c r="H233" s="56">
        <f t="shared" si="32"/>
        <v>0</v>
      </c>
    </row>
    <row r="234" spans="1:8" s="2" customFormat="1" ht="12.75" hidden="1" customHeight="1" x14ac:dyDescent="0.2">
      <c r="A234" s="332"/>
      <c r="B234" s="280"/>
      <c r="C234" s="68"/>
      <c r="D234" s="261"/>
      <c r="E234" s="68"/>
      <c r="F234" s="68"/>
      <c r="G234" s="261"/>
      <c r="H234" s="56">
        <f t="shared" si="32"/>
        <v>0</v>
      </c>
    </row>
    <row r="235" spans="1:8" s="2" customFormat="1" ht="12.75" hidden="1" customHeight="1" x14ac:dyDescent="0.2">
      <c r="A235" s="332"/>
      <c r="B235" s="280"/>
      <c r="C235" s="68"/>
      <c r="D235" s="261"/>
      <c r="E235" s="68"/>
      <c r="F235" s="68"/>
      <c r="G235" s="261"/>
      <c r="H235" s="56">
        <f t="shared" si="32"/>
        <v>0</v>
      </c>
    </row>
    <row r="236" spans="1:8" s="2" customFormat="1" ht="12.75" hidden="1" customHeight="1" x14ac:dyDescent="0.2">
      <c r="A236" s="332"/>
      <c r="B236" s="280"/>
      <c r="C236" s="68"/>
      <c r="D236" s="261"/>
      <c r="E236" s="68"/>
      <c r="F236" s="68"/>
      <c r="G236" s="261"/>
      <c r="H236" s="56">
        <f t="shared" si="32"/>
        <v>0</v>
      </c>
    </row>
    <row r="237" spans="1:8" s="2" customFormat="1" ht="12.75" hidden="1" customHeight="1" x14ac:dyDescent="0.2">
      <c r="A237" s="333"/>
      <c r="B237" s="281"/>
      <c r="C237" s="70"/>
      <c r="D237" s="262"/>
      <c r="E237" s="70"/>
      <c r="F237" s="70"/>
      <c r="G237" s="262"/>
      <c r="H237" s="58">
        <f t="shared" si="32"/>
        <v>0</v>
      </c>
    </row>
    <row r="238" spans="1:8" s="2" customFormat="1" ht="12.75" hidden="1" customHeight="1" x14ac:dyDescent="0.2">
      <c r="A238" s="48" t="s">
        <v>110</v>
      </c>
      <c r="B238" s="338" t="s">
        <v>111</v>
      </c>
      <c r="C238" s="339"/>
      <c r="D238" s="339"/>
      <c r="E238" s="339"/>
      <c r="F238" s="339"/>
      <c r="G238" s="340"/>
      <c r="H238" s="43">
        <f>SUM(H239,H250)</f>
        <v>0</v>
      </c>
    </row>
    <row r="239" spans="1:8" s="2" customFormat="1" ht="25.5" hidden="1" customHeight="1" x14ac:dyDescent="0.2">
      <c r="A239" s="331" t="s">
        <v>117</v>
      </c>
      <c r="B239" s="279" t="s">
        <v>33</v>
      </c>
      <c r="C239" s="190" t="s">
        <v>171</v>
      </c>
      <c r="D239" s="47" t="s">
        <v>170</v>
      </c>
      <c r="E239" s="190" t="s">
        <v>166</v>
      </c>
      <c r="F239" s="190" t="s">
        <v>167</v>
      </c>
      <c r="G239" s="47" t="s">
        <v>157</v>
      </c>
      <c r="H239" s="111">
        <f>SUM(H240:H249)</f>
        <v>0</v>
      </c>
    </row>
    <row r="240" spans="1:8" s="2" customFormat="1" ht="12.75" hidden="1" customHeight="1" x14ac:dyDescent="0.2">
      <c r="A240" s="332"/>
      <c r="B240" s="280"/>
      <c r="C240" s="67"/>
      <c r="D240" s="260">
        <v>20</v>
      </c>
      <c r="E240" s="67"/>
      <c r="F240" s="67"/>
      <c r="G240" s="260"/>
      <c r="H240" s="54">
        <f>ROUNDUP(F240*$D$240%/12/168*E240*$G$240,2)</f>
        <v>0</v>
      </c>
    </row>
    <row r="241" spans="1:8" s="2" customFormat="1" ht="12.75" hidden="1" customHeight="1" x14ac:dyDescent="0.2">
      <c r="A241" s="332"/>
      <c r="B241" s="280"/>
      <c r="C241" s="68"/>
      <c r="D241" s="261"/>
      <c r="E241" s="68"/>
      <c r="F241" s="68"/>
      <c r="G241" s="261"/>
      <c r="H241" s="56">
        <f t="shared" ref="H241:H249" si="33">ROUNDUP(F241*$D$240%/12/168*E241*$G$240,2)</f>
        <v>0</v>
      </c>
    </row>
    <row r="242" spans="1:8" s="2" customFormat="1" ht="12.75" hidden="1" customHeight="1" x14ac:dyDescent="0.2">
      <c r="A242" s="332"/>
      <c r="B242" s="280"/>
      <c r="C242" s="68"/>
      <c r="D242" s="261"/>
      <c r="E242" s="68"/>
      <c r="F242" s="68"/>
      <c r="G242" s="261"/>
      <c r="H242" s="56">
        <f t="shared" si="33"/>
        <v>0</v>
      </c>
    </row>
    <row r="243" spans="1:8" s="2" customFormat="1" ht="12.75" hidden="1" customHeight="1" x14ac:dyDescent="0.2">
      <c r="A243" s="332"/>
      <c r="B243" s="280"/>
      <c r="C243" s="68"/>
      <c r="D243" s="261"/>
      <c r="E243" s="68"/>
      <c r="F243" s="68"/>
      <c r="G243" s="261"/>
      <c r="H243" s="56">
        <f t="shared" si="33"/>
        <v>0</v>
      </c>
    </row>
    <row r="244" spans="1:8" s="2" customFormat="1" ht="12.75" hidden="1" customHeight="1" x14ac:dyDescent="0.2">
      <c r="A244" s="332"/>
      <c r="B244" s="280"/>
      <c r="C244" s="68"/>
      <c r="D244" s="261"/>
      <c r="E244" s="68"/>
      <c r="F244" s="68"/>
      <c r="G244" s="261"/>
      <c r="H244" s="56">
        <f t="shared" si="33"/>
        <v>0</v>
      </c>
    </row>
    <row r="245" spans="1:8" s="2" customFormat="1" ht="12.75" hidden="1" customHeight="1" x14ac:dyDescent="0.2">
      <c r="A245" s="332"/>
      <c r="B245" s="280"/>
      <c r="C245" s="68"/>
      <c r="D245" s="261"/>
      <c r="E245" s="68"/>
      <c r="F245" s="68"/>
      <c r="G245" s="261"/>
      <c r="H245" s="56">
        <f t="shared" si="33"/>
        <v>0</v>
      </c>
    </row>
    <row r="246" spans="1:8" s="2" customFormat="1" ht="12.75" hidden="1" customHeight="1" x14ac:dyDescent="0.2">
      <c r="A246" s="332"/>
      <c r="B246" s="280"/>
      <c r="C246" s="68"/>
      <c r="D246" s="261"/>
      <c r="E246" s="68"/>
      <c r="F246" s="68"/>
      <c r="G246" s="261"/>
      <c r="H246" s="56">
        <f t="shared" si="33"/>
        <v>0</v>
      </c>
    </row>
    <row r="247" spans="1:8" s="2" customFormat="1" ht="12.75" hidden="1" customHeight="1" x14ac:dyDescent="0.2">
      <c r="A247" s="332"/>
      <c r="B247" s="280"/>
      <c r="C247" s="68"/>
      <c r="D247" s="261"/>
      <c r="E247" s="68"/>
      <c r="F247" s="68"/>
      <c r="G247" s="261"/>
      <c r="H247" s="56">
        <f t="shared" si="33"/>
        <v>0</v>
      </c>
    </row>
    <row r="248" spans="1:8" s="2" customFormat="1" ht="12.75" hidden="1" customHeight="1" x14ac:dyDescent="0.2">
      <c r="A248" s="332"/>
      <c r="B248" s="280"/>
      <c r="C248" s="68"/>
      <c r="D248" s="261"/>
      <c r="E248" s="68"/>
      <c r="F248" s="68"/>
      <c r="G248" s="261"/>
      <c r="H248" s="56">
        <f t="shared" si="33"/>
        <v>0</v>
      </c>
    </row>
    <row r="249" spans="1:8" s="2" customFormat="1" ht="12.75" hidden="1" customHeight="1" x14ac:dyDescent="0.2">
      <c r="A249" s="333"/>
      <c r="B249" s="281"/>
      <c r="C249" s="70"/>
      <c r="D249" s="262"/>
      <c r="E249" s="70"/>
      <c r="F249" s="70"/>
      <c r="G249" s="262"/>
      <c r="H249" s="58">
        <f t="shared" si="33"/>
        <v>0</v>
      </c>
    </row>
    <row r="250" spans="1:8" s="2" customFormat="1" ht="25.5" hidden="1" customHeight="1" x14ac:dyDescent="0.2">
      <c r="A250" s="331" t="s">
        <v>118</v>
      </c>
      <c r="B250" s="279" t="s">
        <v>31</v>
      </c>
      <c r="C250" s="190" t="s">
        <v>171</v>
      </c>
      <c r="D250" s="47" t="s">
        <v>170</v>
      </c>
      <c r="E250" s="190" t="s">
        <v>166</v>
      </c>
      <c r="F250" s="190" t="s">
        <v>167</v>
      </c>
      <c r="G250" s="47" t="s">
        <v>157</v>
      </c>
      <c r="H250" s="111">
        <f>SUM(H251:H260)</f>
        <v>0</v>
      </c>
    </row>
    <row r="251" spans="1:8" s="2" customFormat="1" ht="12.75" hidden="1" customHeight="1" x14ac:dyDescent="0.2">
      <c r="A251" s="332"/>
      <c r="B251" s="280"/>
      <c r="C251" s="67"/>
      <c r="D251" s="260">
        <v>20</v>
      </c>
      <c r="E251" s="67"/>
      <c r="F251" s="67"/>
      <c r="G251" s="260"/>
      <c r="H251" s="54">
        <f>ROUNDUP(F251*$D$251%/12/168*E251*$G$251,2)</f>
        <v>0</v>
      </c>
    </row>
    <row r="252" spans="1:8" s="2" customFormat="1" ht="12.75" hidden="1" customHeight="1" x14ac:dyDescent="0.2">
      <c r="A252" s="332"/>
      <c r="B252" s="280"/>
      <c r="C252" s="68"/>
      <c r="D252" s="261"/>
      <c r="E252" s="68"/>
      <c r="F252" s="68"/>
      <c r="G252" s="261"/>
      <c r="H252" s="56">
        <f t="shared" ref="H252:H260" si="34">ROUNDUP(F252*$D$251%/12/168*E252*$G$251,2)</f>
        <v>0</v>
      </c>
    </row>
    <row r="253" spans="1:8" s="2" customFormat="1" ht="12.75" hidden="1" customHeight="1" x14ac:dyDescent="0.2">
      <c r="A253" s="332"/>
      <c r="B253" s="280"/>
      <c r="C253" s="68"/>
      <c r="D253" s="261"/>
      <c r="E253" s="68"/>
      <c r="F253" s="68"/>
      <c r="G253" s="261"/>
      <c r="H253" s="56">
        <f t="shared" si="34"/>
        <v>0</v>
      </c>
    </row>
    <row r="254" spans="1:8" s="2" customFormat="1" ht="12.75" hidden="1" customHeight="1" x14ac:dyDescent="0.2">
      <c r="A254" s="332"/>
      <c r="B254" s="280"/>
      <c r="C254" s="68"/>
      <c r="D254" s="261"/>
      <c r="E254" s="68"/>
      <c r="F254" s="68"/>
      <c r="G254" s="261"/>
      <c r="H254" s="56">
        <f t="shared" si="34"/>
        <v>0</v>
      </c>
    </row>
    <row r="255" spans="1:8" s="2" customFormat="1" ht="12.75" hidden="1" customHeight="1" x14ac:dyDescent="0.2">
      <c r="A255" s="332"/>
      <c r="B255" s="280"/>
      <c r="C255" s="68"/>
      <c r="D255" s="261"/>
      <c r="E255" s="68"/>
      <c r="F255" s="68"/>
      <c r="G255" s="261"/>
      <c r="H255" s="56">
        <f t="shared" si="34"/>
        <v>0</v>
      </c>
    </row>
    <row r="256" spans="1:8" s="2" customFormat="1" ht="12.75" hidden="1" customHeight="1" x14ac:dyDescent="0.2">
      <c r="A256" s="332"/>
      <c r="B256" s="280"/>
      <c r="C256" s="68"/>
      <c r="D256" s="261"/>
      <c r="E256" s="68"/>
      <c r="F256" s="68"/>
      <c r="G256" s="261"/>
      <c r="H256" s="56">
        <f t="shared" si="34"/>
        <v>0</v>
      </c>
    </row>
    <row r="257" spans="1:8" s="2" customFormat="1" ht="12.75" hidden="1" customHeight="1" x14ac:dyDescent="0.2">
      <c r="A257" s="332"/>
      <c r="B257" s="280"/>
      <c r="C257" s="68"/>
      <c r="D257" s="261"/>
      <c r="E257" s="68"/>
      <c r="F257" s="68"/>
      <c r="G257" s="261"/>
      <c r="H257" s="56">
        <f t="shared" si="34"/>
        <v>0</v>
      </c>
    </row>
    <row r="258" spans="1:8" s="2" customFormat="1" ht="12.75" hidden="1" customHeight="1" x14ac:dyDescent="0.2">
      <c r="A258" s="332"/>
      <c r="B258" s="280"/>
      <c r="C258" s="68"/>
      <c r="D258" s="261"/>
      <c r="E258" s="68"/>
      <c r="F258" s="68"/>
      <c r="G258" s="261"/>
      <c r="H258" s="56">
        <f t="shared" si="34"/>
        <v>0</v>
      </c>
    </row>
    <row r="259" spans="1:8" s="2" customFormat="1" ht="12.75" hidden="1" customHeight="1" x14ac:dyDescent="0.2">
      <c r="A259" s="332"/>
      <c r="B259" s="280"/>
      <c r="C259" s="68"/>
      <c r="D259" s="261"/>
      <c r="E259" s="68"/>
      <c r="F259" s="68"/>
      <c r="G259" s="261"/>
      <c r="H259" s="56">
        <f t="shared" si="34"/>
        <v>0</v>
      </c>
    </row>
    <row r="260" spans="1:8" s="2" customFormat="1" ht="12.75" hidden="1" customHeight="1" x14ac:dyDescent="0.2">
      <c r="A260" s="333"/>
      <c r="B260" s="281"/>
      <c r="C260" s="68"/>
      <c r="D260" s="262"/>
      <c r="E260" s="68"/>
      <c r="F260" s="68"/>
      <c r="G260" s="262"/>
      <c r="H260" s="56">
        <f t="shared" si="34"/>
        <v>0</v>
      </c>
    </row>
    <row r="261" spans="1:8" s="2" customFormat="1" ht="12.75" x14ac:dyDescent="0.2">
      <c r="A261" s="289" t="s">
        <v>120</v>
      </c>
      <c r="B261" s="290"/>
      <c r="C261" s="290"/>
      <c r="D261" s="290"/>
      <c r="E261" s="290"/>
      <c r="F261" s="290"/>
      <c r="G261" s="291"/>
      <c r="H261" s="45">
        <f>SUM(H225,H155,H13)</f>
        <v>224.42000000000002</v>
      </c>
    </row>
    <row r="262" spans="1:8" s="2" customFormat="1" ht="6" customHeight="1" x14ac:dyDescent="0.2">
      <c r="A262" s="346"/>
      <c r="B262" s="347"/>
      <c r="C262" s="347"/>
      <c r="D262" s="347"/>
      <c r="E262" s="347"/>
      <c r="F262" s="347"/>
      <c r="G262" s="347"/>
      <c r="H262" s="348"/>
    </row>
    <row r="263" spans="1:8" s="2" customFormat="1" ht="12.75" x14ac:dyDescent="0.2">
      <c r="A263" s="322" t="s">
        <v>18</v>
      </c>
      <c r="B263" s="323"/>
      <c r="C263" s="323"/>
      <c r="D263" s="323"/>
      <c r="E263" s="323"/>
      <c r="F263" s="323"/>
      <c r="G263" s="323"/>
      <c r="H263" s="324"/>
    </row>
    <row r="264" spans="1:8" s="2" customFormat="1" ht="12.75" x14ac:dyDescent="0.2">
      <c r="A264" s="42" t="s">
        <v>36</v>
      </c>
      <c r="B264" s="338" t="s">
        <v>14</v>
      </c>
      <c r="C264" s="339"/>
      <c r="D264" s="339"/>
      <c r="E264" s="339"/>
      <c r="F264" s="339"/>
      <c r="G264" s="340"/>
      <c r="H264" s="43">
        <f>SUM(H265,H362)</f>
        <v>1.69</v>
      </c>
    </row>
    <row r="265" spans="1:8" s="2" customFormat="1" ht="12.75" x14ac:dyDescent="0.2">
      <c r="A265" s="49" t="s">
        <v>37</v>
      </c>
      <c r="B265" s="338" t="s">
        <v>38</v>
      </c>
      <c r="C265" s="339"/>
      <c r="D265" s="339"/>
      <c r="E265" s="339"/>
      <c r="F265" s="339"/>
      <c r="G265" s="340"/>
      <c r="H265" s="43">
        <f>SUM(H266,H277,H288,H299,H341,H320,)</f>
        <v>1.3</v>
      </c>
    </row>
    <row r="266" spans="1:8" s="2" customFormat="1" ht="25.5" hidden="1" customHeight="1" x14ac:dyDescent="0.2">
      <c r="A266" s="246" t="s">
        <v>42</v>
      </c>
      <c r="B266" s="249" t="s">
        <v>43</v>
      </c>
      <c r="C266" s="287" t="s">
        <v>156</v>
      </c>
      <c r="D266" s="288"/>
      <c r="E266" s="47" t="s">
        <v>164</v>
      </c>
      <c r="F266" s="190" t="s">
        <v>39</v>
      </c>
      <c r="G266" s="47" t="s">
        <v>157</v>
      </c>
      <c r="H266" s="111">
        <f>SUM(H267:H276)</f>
        <v>0</v>
      </c>
    </row>
    <row r="267" spans="1:8" s="2" customFormat="1" ht="12.75" hidden="1" customHeight="1" x14ac:dyDescent="0.2">
      <c r="A267" s="247"/>
      <c r="B267" s="250"/>
      <c r="C267" s="294"/>
      <c r="D267" s="295"/>
      <c r="E267" s="187"/>
      <c r="F267" s="62"/>
      <c r="G267" s="61"/>
      <c r="H267" s="54">
        <f>ROUNDUP((F267/168*G267),2)</f>
        <v>0</v>
      </c>
    </row>
    <row r="268" spans="1:8" s="2" customFormat="1" ht="12.75" hidden="1" customHeight="1" x14ac:dyDescent="0.2">
      <c r="A268" s="247"/>
      <c r="B268" s="250"/>
      <c r="C268" s="274"/>
      <c r="D268" s="276"/>
      <c r="E268" s="188"/>
      <c r="F268" s="64"/>
      <c r="G268" s="63"/>
      <c r="H268" s="56">
        <f t="shared" ref="H268:H287" si="35">ROUNDUP((F268/168*G268),2)</f>
        <v>0</v>
      </c>
    </row>
    <row r="269" spans="1:8" s="2" customFormat="1" ht="12.75" hidden="1" customHeight="1" x14ac:dyDescent="0.2">
      <c r="A269" s="247"/>
      <c r="B269" s="250"/>
      <c r="C269" s="274"/>
      <c r="D269" s="276"/>
      <c r="E269" s="188"/>
      <c r="F269" s="64"/>
      <c r="G269" s="63"/>
      <c r="H269" s="56">
        <f t="shared" si="35"/>
        <v>0</v>
      </c>
    </row>
    <row r="270" spans="1:8" s="2" customFormat="1" ht="12.75" hidden="1" customHeight="1" x14ac:dyDescent="0.2">
      <c r="A270" s="247"/>
      <c r="B270" s="250"/>
      <c r="C270" s="274"/>
      <c r="D270" s="276"/>
      <c r="E270" s="188"/>
      <c r="F270" s="64"/>
      <c r="G270" s="63"/>
      <c r="H270" s="56">
        <f t="shared" si="35"/>
        <v>0</v>
      </c>
    </row>
    <row r="271" spans="1:8" s="2" customFormat="1" ht="12.75" hidden="1" customHeight="1" x14ac:dyDescent="0.2">
      <c r="A271" s="247"/>
      <c r="B271" s="250"/>
      <c r="C271" s="274"/>
      <c r="D271" s="276"/>
      <c r="E271" s="188"/>
      <c r="F271" s="64"/>
      <c r="G271" s="63"/>
      <c r="H271" s="56">
        <f t="shared" si="35"/>
        <v>0</v>
      </c>
    </row>
    <row r="272" spans="1:8" s="2" customFormat="1" ht="12.75" hidden="1" customHeight="1" x14ac:dyDescent="0.2">
      <c r="A272" s="247"/>
      <c r="B272" s="250"/>
      <c r="C272" s="274"/>
      <c r="D272" s="276"/>
      <c r="E272" s="188"/>
      <c r="F272" s="64"/>
      <c r="G272" s="63"/>
      <c r="H272" s="56">
        <f t="shared" si="35"/>
        <v>0</v>
      </c>
    </row>
    <row r="273" spans="1:9" s="2" customFormat="1" ht="12.75" hidden="1" customHeight="1" x14ac:dyDescent="0.2">
      <c r="A273" s="247"/>
      <c r="B273" s="250"/>
      <c r="C273" s="274"/>
      <c r="D273" s="276"/>
      <c r="E273" s="188"/>
      <c r="F273" s="64"/>
      <c r="G273" s="63"/>
      <c r="H273" s="56">
        <f t="shared" si="35"/>
        <v>0</v>
      </c>
    </row>
    <row r="274" spans="1:9" s="2" customFormat="1" ht="12.75" hidden="1" customHeight="1" x14ac:dyDescent="0.2">
      <c r="A274" s="247"/>
      <c r="B274" s="250"/>
      <c r="C274" s="274"/>
      <c r="D274" s="276"/>
      <c r="E274" s="188"/>
      <c r="F274" s="64"/>
      <c r="G274" s="63"/>
      <c r="H274" s="56">
        <f t="shared" si="35"/>
        <v>0</v>
      </c>
    </row>
    <row r="275" spans="1:9" s="2" customFormat="1" ht="12.75" hidden="1" customHeight="1" x14ac:dyDescent="0.2">
      <c r="A275" s="247"/>
      <c r="B275" s="250"/>
      <c r="C275" s="274"/>
      <c r="D275" s="276"/>
      <c r="E275" s="188"/>
      <c r="F275" s="64"/>
      <c r="G275" s="63"/>
      <c r="H275" s="56">
        <f t="shared" si="35"/>
        <v>0</v>
      </c>
    </row>
    <row r="276" spans="1:9" s="2" customFormat="1" ht="12.75" hidden="1" customHeight="1" x14ac:dyDescent="0.2">
      <c r="A276" s="248"/>
      <c r="B276" s="251"/>
      <c r="C276" s="296"/>
      <c r="D276" s="298"/>
      <c r="E276" s="189"/>
      <c r="F276" s="66"/>
      <c r="G276" s="65"/>
      <c r="H276" s="58">
        <f t="shared" si="35"/>
        <v>0</v>
      </c>
    </row>
    <row r="277" spans="1:9" s="2" customFormat="1" ht="25.5" x14ac:dyDescent="0.2">
      <c r="A277" s="246" t="s">
        <v>44</v>
      </c>
      <c r="B277" s="249" t="s">
        <v>45</v>
      </c>
      <c r="C277" s="287" t="s">
        <v>349</v>
      </c>
      <c r="D277" s="288"/>
      <c r="E277" s="47" t="s">
        <v>164</v>
      </c>
      <c r="F277" s="190" t="s">
        <v>39</v>
      </c>
      <c r="G277" s="47" t="s">
        <v>157</v>
      </c>
      <c r="H277" s="111">
        <f>SUM(H278:H287)</f>
        <v>1.3</v>
      </c>
    </row>
    <row r="278" spans="1:9" s="2" customFormat="1" ht="12.75" x14ac:dyDescent="0.2">
      <c r="A278" s="247"/>
      <c r="B278" s="250"/>
      <c r="C278" s="294" t="s">
        <v>358</v>
      </c>
      <c r="D278" s="295"/>
      <c r="E278" s="188">
        <v>10</v>
      </c>
      <c r="F278" s="64">
        <v>1287</v>
      </c>
      <c r="G278" s="63">
        <v>8.4000000000000005E-2</v>
      </c>
      <c r="H278" s="54">
        <f t="shared" si="35"/>
        <v>0.65</v>
      </c>
      <c r="I278" s="2" t="s">
        <v>212</v>
      </c>
    </row>
    <row r="279" spans="1:9" s="2" customFormat="1" ht="12.75" x14ac:dyDescent="0.2">
      <c r="A279" s="247"/>
      <c r="B279" s="250"/>
      <c r="C279" s="274" t="s">
        <v>276</v>
      </c>
      <c r="D279" s="276"/>
      <c r="E279" s="188">
        <v>10</v>
      </c>
      <c r="F279" s="64">
        <v>1287</v>
      </c>
      <c r="G279" s="63">
        <v>8.4000000000000005E-2</v>
      </c>
      <c r="H279" s="56">
        <f t="shared" si="35"/>
        <v>0.65</v>
      </c>
    </row>
    <row r="280" spans="1:9" s="2" customFormat="1" ht="12.75" hidden="1" customHeight="1" x14ac:dyDescent="0.2">
      <c r="A280" s="247"/>
      <c r="B280" s="250"/>
      <c r="C280" s="274"/>
      <c r="D280" s="276"/>
      <c r="E280" s="188"/>
      <c r="F280" s="64"/>
      <c r="G280" s="63"/>
      <c r="H280" s="56">
        <f t="shared" si="35"/>
        <v>0</v>
      </c>
    </row>
    <row r="281" spans="1:9" s="2" customFormat="1" ht="12.75" hidden="1" customHeight="1" x14ac:dyDescent="0.2">
      <c r="A281" s="247"/>
      <c r="B281" s="250"/>
      <c r="C281" s="274"/>
      <c r="D281" s="276"/>
      <c r="E281" s="188"/>
      <c r="F281" s="64"/>
      <c r="G281" s="63"/>
      <c r="H281" s="56">
        <f t="shared" si="35"/>
        <v>0</v>
      </c>
    </row>
    <row r="282" spans="1:9" s="2" customFormat="1" ht="12.75" hidden="1" customHeight="1" x14ac:dyDescent="0.2">
      <c r="A282" s="247"/>
      <c r="B282" s="250"/>
      <c r="C282" s="274"/>
      <c r="D282" s="276"/>
      <c r="E282" s="188"/>
      <c r="F282" s="64"/>
      <c r="G282" s="63"/>
      <c r="H282" s="56">
        <f t="shared" si="35"/>
        <v>0</v>
      </c>
    </row>
    <row r="283" spans="1:9" s="2" customFormat="1" ht="12.75" hidden="1" customHeight="1" x14ac:dyDescent="0.2">
      <c r="A283" s="247"/>
      <c r="B283" s="250"/>
      <c r="C283" s="274"/>
      <c r="D283" s="276"/>
      <c r="E283" s="188"/>
      <c r="F283" s="64"/>
      <c r="G283" s="63"/>
      <c r="H283" s="56">
        <f t="shared" si="35"/>
        <v>0</v>
      </c>
    </row>
    <row r="284" spans="1:9" s="2" customFormat="1" ht="12.75" hidden="1" customHeight="1" x14ac:dyDescent="0.2">
      <c r="A284" s="247"/>
      <c r="B284" s="250"/>
      <c r="C284" s="274"/>
      <c r="D284" s="276"/>
      <c r="E284" s="188"/>
      <c r="F284" s="64"/>
      <c r="G284" s="63"/>
      <c r="H284" s="56">
        <f t="shared" si="35"/>
        <v>0</v>
      </c>
    </row>
    <row r="285" spans="1:9" s="2" customFormat="1" ht="12.75" hidden="1" customHeight="1" x14ac:dyDescent="0.2">
      <c r="A285" s="247"/>
      <c r="B285" s="250"/>
      <c r="C285" s="274"/>
      <c r="D285" s="276"/>
      <c r="E285" s="188"/>
      <c r="F285" s="64"/>
      <c r="G285" s="63"/>
      <c r="H285" s="56">
        <f t="shared" si="35"/>
        <v>0</v>
      </c>
    </row>
    <row r="286" spans="1:9" s="2" customFormat="1" ht="12.75" hidden="1" customHeight="1" x14ac:dyDescent="0.2">
      <c r="A286" s="247"/>
      <c r="B286" s="250"/>
      <c r="C286" s="274"/>
      <c r="D286" s="276"/>
      <c r="E286" s="188"/>
      <c r="F286" s="64"/>
      <c r="G286" s="63"/>
      <c r="H286" s="56">
        <f t="shared" si="35"/>
        <v>0</v>
      </c>
    </row>
    <row r="287" spans="1:9" s="2" customFormat="1" ht="12.75" hidden="1" customHeight="1" x14ac:dyDescent="0.2">
      <c r="A287" s="248"/>
      <c r="B287" s="251"/>
      <c r="C287" s="296"/>
      <c r="D287" s="298"/>
      <c r="E287" s="189"/>
      <c r="F287" s="66"/>
      <c r="G287" s="65"/>
      <c r="H287" s="58">
        <f t="shared" si="35"/>
        <v>0</v>
      </c>
    </row>
    <row r="288" spans="1:9" s="2" customFormat="1" ht="25.5" hidden="1" customHeight="1" x14ac:dyDescent="0.2">
      <c r="A288" s="246" t="s">
        <v>51</v>
      </c>
      <c r="B288" s="249" t="s">
        <v>15</v>
      </c>
      <c r="C288" s="266" t="s">
        <v>158</v>
      </c>
      <c r="D288" s="267"/>
      <c r="E288" s="268"/>
      <c r="F288" s="51" t="s">
        <v>159</v>
      </c>
      <c r="G288" s="47" t="s">
        <v>157</v>
      </c>
      <c r="H288" s="111">
        <f>SUM(H289:H298)</f>
        <v>0</v>
      </c>
    </row>
    <row r="289" spans="1:8" s="2" customFormat="1" ht="12.75" hidden="1" customHeight="1" x14ac:dyDescent="0.2">
      <c r="A289" s="247"/>
      <c r="B289" s="250"/>
      <c r="C289" s="294"/>
      <c r="D289" s="301"/>
      <c r="E289" s="295"/>
      <c r="F289" s="62"/>
      <c r="G289" s="61">
        <f>G267</f>
        <v>0</v>
      </c>
      <c r="H289" s="54">
        <f>ROUNDUP((F289/168*G289),2)</f>
        <v>0</v>
      </c>
    </row>
    <row r="290" spans="1:8" s="2" customFormat="1" ht="12.75" hidden="1" customHeight="1" x14ac:dyDescent="0.2">
      <c r="A290" s="247"/>
      <c r="B290" s="250"/>
      <c r="C290" s="274"/>
      <c r="D290" s="275"/>
      <c r="E290" s="276"/>
      <c r="F290" s="64"/>
      <c r="G290" s="63">
        <f t="shared" ref="G290:G298" si="36">G268</f>
        <v>0</v>
      </c>
      <c r="H290" s="56">
        <f t="shared" ref="H290:H298" si="37">ROUNDUP((F290/168*G290),2)</f>
        <v>0</v>
      </c>
    </row>
    <row r="291" spans="1:8" s="2" customFormat="1" ht="12.75" hidden="1" customHeight="1" x14ac:dyDescent="0.2">
      <c r="A291" s="247"/>
      <c r="B291" s="250"/>
      <c r="C291" s="274"/>
      <c r="D291" s="275"/>
      <c r="E291" s="276"/>
      <c r="F291" s="64"/>
      <c r="G291" s="63">
        <f t="shared" si="36"/>
        <v>0</v>
      </c>
      <c r="H291" s="56">
        <f t="shared" si="37"/>
        <v>0</v>
      </c>
    </row>
    <row r="292" spans="1:8" s="2" customFormat="1" ht="12.75" hidden="1" customHeight="1" x14ac:dyDescent="0.2">
      <c r="A292" s="247"/>
      <c r="B292" s="250"/>
      <c r="C292" s="274"/>
      <c r="D292" s="275"/>
      <c r="E292" s="276"/>
      <c r="F292" s="64"/>
      <c r="G292" s="63">
        <f t="shared" si="36"/>
        <v>0</v>
      </c>
      <c r="H292" s="56">
        <f t="shared" si="37"/>
        <v>0</v>
      </c>
    </row>
    <row r="293" spans="1:8" s="2" customFormat="1" ht="12.75" hidden="1" customHeight="1" x14ac:dyDescent="0.2">
      <c r="A293" s="247"/>
      <c r="B293" s="250"/>
      <c r="C293" s="274"/>
      <c r="D293" s="275"/>
      <c r="E293" s="276"/>
      <c r="F293" s="64"/>
      <c r="G293" s="63">
        <f t="shared" si="36"/>
        <v>0</v>
      </c>
      <c r="H293" s="56">
        <f t="shared" si="37"/>
        <v>0</v>
      </c>
    </row>
    <row r="294" spans="1:8" s="2" customFormat="1" ht="12.75" hidden="1" customHeight="1" x14ac:dyDescent="0.2">
      <c r="A294" s="247"/>
      <c r="B294" s="250"/>
      <c r="C294" s="274"/>
      <c r="D294" s="275"/>
      <c r="E294" s="276"/>
      <c r="F294" s="64"/>
      <c r="G294" s="63">
        <f t="shared" si="36"/>
        <v>0</v>
      </c>
      <c r="H294" s="56">
        <f t="shared" si="37"/>
        <v>0</v>
      </c>
    </row>
    <row r="295" spans="1:8" s="2" customFormat="1" ht="12.75" hidden="1" customHeight="1" x14ac:dyDescent="0.2">
      <c r="A295" s="247"/>
      <c r="B295" s="250"/>
      <c r="C295" s="274"/>
      <c r="D295" s="275"/>
      <c r="E295" s="276"/>
      <c r="F295" s="64"/>
      <c r="G295" s="63">
        <f t="shared" si="36"/>
        <v>0</v>
      </c>
      <c r="H295" s="56">
        <f t="shared" si="37"/>
        <v>0</v>
      </c>
    </row>
    <row r="296" spans="1:8" s="2" customFormat="1" ht="12.75" hidden="1" customHeight="1" x14ac:dyDescent="0.2">
      <c r="A296" s="247"/>
      <c r="B296" s="250"/>
      <c r="C296" s="274"/>
      <c r="D296" s="275"/>
      <c r="E296" s="276"/>
      <c r="F296" s="64"/>
      <c r="G296" s="63">
        <f t="shared" si="36"/>
        <v>0</v>
      </c>
      <c r="H296" s="56">
        <f t="shared" si="37"/>
        <v>0</v>
      </c>
    </row>
    <row r="297" spans="1:8" s="2" customFormat="1" ht="12.75" hidden="1" customHeight="1" x14ac:dyDescent="0.2">
      <c r="A297" s="247"/>
      <c r="B297" s="250"/>
      <c r="C297" s="274"/>
      <c r="D297" s="275"/>
      <c r="E297" s="276"/>
      <c r="F297" s="64"/>
      <c r="G297" s="63">
        <f t="shared" si="36"/>
        <v>0</v>
      </c>
      <c r="H297" s="56">
        <f t="shared" si="37"/>
        <v>0</v>
      </c>
    </row>
    <row r="298" spans="1:8" s="2" customFormat="1" ht="12.75" hidden="1" customHeight="1" x14ac:dyDescent="0.2">
      <c r="A298" s="248"/>
      <c r="B298" s="251"/>
      <c r="C298" s="296"/>
      <c r="D298" s="297"/>
      <c r="E298" s="298"/>
      <c r="F298" s="66"/>
      <c r="G298" s="65">
        <f t="shared" si="36"/>
        <v>0</v>
      </c>
      <c r="H298" s="58">
        <f t="shared" si="37"/>
        <v>0</v>
      </c>
    </row>
    <row r="299" spans="1:8" s="2" customFormat="1" ht="25.5" hidden="1" x14ac:dyDescent="0.2">
      <c r="A299" s="246" t="s">
        <v>53</v>
      </c>
      <c r="B299" s="249" t="s">
        <v>54</v>
      </c>
      <c r="C299" s="287" t="s">
        <v>349</v>
      </c>
      <c r="D299" s="288"/>
      <c r="E299" s="47" t="s">
        <v>161</v>
      </c>
      <c r="F299" s="190" t="s">
        <v>39</v>
      </c>
      <c r="G299" s="47" t="s">
        <v>157</v>
      </c>
      <c r="H299" s="111">
        <f>SUM(H300:H319)</f>
        <v>0</v>
      </c>
    </row>
    <row r="300" spans="1:8" s="2" customFormat="1" ht="12.75" hidden="1" customHeight="1" x14ac:dyDescent="0.2">
      <c r="A300" s="247"/>
      <c r="B300" s="250"/>
      <c r="C300" s="299">
        <f>C267</f>
        <v>0</v>
      </c>
      <c r="D300" s="300"/>
      <c r="E300" s="292">
        <v>5</v>
      </c>
      <c r="F300" s="52">
        <f>F267</f>
        <v>0</v>
      </c>
      <c r="G300" s="53">
        <f>G267</f>
        <v>0</v>
      </c>
      <c r="H300" s="54">
        <f>ROUNDUP((F300*$E$300%)/168*G300,2)</f>
        <v>0</v>
      </c>
    </row>
    <row r="301" spans="1:8" s="2" customFormat="1" ht="12.75" hidden="1" customHeight="1" x14ac:dyDescent="0.2">
      <c r="A301" s="247"/>
      <c r="B301" s="250"/>
      <c r="C301" s="258">
        <f t="shared" ref="C301:G309" si="38">C268</f>
        <v>0</v>
      </c>
      <c r="D301" s="259"/>
      <c r="E301" s="293"/>
      <c r="F301" s="59">
        <f t="shared" si="38"/>
        <v>0</v>
      </c>
      <c r="G301" s="55">
        <f t="shared" si="38"/>
        <v>0</v>
      </c>
      <c r="H301" s="56">
        <f t="shared" ref="H301:H319" si="39">ROUNDUP((F301*$E$300%)/168*G301,2)</f>
        <v>0</v>
      </c>
    </row>
    <row r="302" spans="1:8" s="2" customFormat="1" ht="12.75" hidden="1" customHeight="1" x14ac:dyDescent="0.2">
      <c r="A302" s="247"/>
      <c r="B302" s="250"/>
      <c r="C302" s="258">
        <f t="shared" si="38"/>
        <v>0</v>
      </c>
      <c r="D302" s="259"/>
      <c r="E302" s="293"/>
      <c r="F302" s="59">
        <f t="shared" si="38"/>
        <v>0</v>
      </c>
      <c r="G302" s="55">
        <f t="shared" si="38"/>
        <v>0</v>
      </c>
      <c r="H302" s="56">
        <f t="shared" si="39"/>
        <v>0</v>
      </c>
    </row>
    <row r="303" spans="1:8" s="2" customFormat="1" ht="12.75" hidden="1" customHeight="1" x14ac:dyDescent="0.2">
      <c r="A303" s="247"/>
      <c r="B303" s="250"/>
      <c r="C303" s="258">
        <f t="shared" si="38"/>
        <v>0</v>
      </c>
      <c r="D303" s="259"/>
      <c r="E303" s="293"/>
      <c r="F303" s="59">
        <f t="shared" si="38"/>
        <v>0</v>
      </c>
      <c r="G303" s="55">
        <f t="shared" si="38"/>
        <v>0</v>
      </c>
      <c r="H303" s="56">
        <f t="shared" si="39"/>
        <v>0</v>
      </c>
    </row>
    <row r="304" spans="1:8" s="2" customFormat="1" ht="12.75" hidden="1" customHeight="1" x14ac:dyDescent="0.2">
      <c r="A304" s="247"/>
      <c r="B304" s="250"/>
      <c r="C304" s="258">
        <f t="shared" si="38"/>
        <v>0</v>
      </c>
      <c r="D304" s="259"/>
      <c r="E304" s="293"/>
      <c r="F304" s="59">
        <f t="shared" si="38"/>
        <v>0</v>
      </c>
      <c r="G304" s="55">
        <f t="shared" si="38"/>
        <v>0</v>
      </c>
      <c r="H304" s="56">
        <f t="shared" si="39"/>
        <v>0</v>
      </c>
    </row>
    <row r="305" spans="1:8" s="2" customFormat="1" ht="12.75" hidden="1" customHeight="1" x14ac:dyDescent="0.2">
      <c r="A305" s="247"/>
      <c r="B305" s="250"/>
      <c r="C305" s="258">
        <f t="shared" si="38"/>
        <v>0</v>
      </c>
      <c r="D305" s="259"/>
      <c r="E305" s="293"/>
      <c r="F305" s="59">
        <f t="shared" si="38"/>
        <v>0</v>
      </c>
      <c r="G305" s="55">
        <f t="shared" si="38"/>
        <v>0</v>
      </c>
      <c r="H305" s="56">
        <f t="shared" si="39"/>
        <v>0</v>
      </c>
    </row>
    <row r="306" spans="1:8" s="2" customFormat="1" ht="12.75" hidden="1" customHeight="1" x14ac:dyDescent="0.2">
      <c r="A306" s="247"/>
      <c r="B306" s="250"/>
      <c r="C306" s="258">
        <f t="shared" si="38"/>
        <v>0</v>
      </c>
      <c r="D306" s="259"/>
      <c r="E306" s="293"/>
      <c r="F306" s="59">
        <f t="shared" si="38"/>
        <v>0</v>
      </c>
      <c r="G306" s="55">
        <f t="shared" si="38"/>
        <v>0</v>
      </c>
      <c r="H306" s="56">
        <f t="shared" si="39"/>
        <v>0</v>
      </c>
    </row>
    <row r="307" spans="1:8" s="2" customFormat="1" ht="12.75" hidden="1" customHeight="1" x14ac:dyDescent="0.2">
      <c r="A307" s="247"/>
      <c r="B307" s="250"/>
      <c r="C307" s="258">
        <f t="shared" si="38"/>
        <v>0</v>
      </c>
      <c r="D307" s="259"/>
      <c r="E307" s="293"/>
      <c r="F307" s="59">
        <f t="shared" si="38"/>
        <v>0</v>
      </c>
      <c r="G307" s="55">
        <f t="shared" si="38"/>
        <v>0</v>
      </c>
      <c r="H307" s="56">
        <f t="shared" si="39"/>
        <v>0</v>
      </c>
    </row>
    <row r="308" spans="1:8" s="2" customFormat="1" ht="12.75" hidden="1" customHeight="1" x14ac:dyDescent="0.2">
      <c r="A308" s="247"/>
      <c r="B308" s="250"/>
      <c r="C308" s="258">
        <f t="shared" si="38"/>
        <v>0</v>
      </c>
      <c r="D308" s="259"/>
      <c r="E308" s="293"/>
      <c r="F308" s="59">
        <f t="shared" si="38"/>
        <v>0</v>
      </c>
      <c r="G308" s="55">
        <f t="shared" si="38"/>
        <v>0</v>
      </c>
      <c r="H308" s="56">
        <f t="shared" si="39"/>
        <v>0</v>
      </c>
    </row>
    <row r="309" spans="1:8" s="2" customFormat="1" ht="12.75" hidden="1" customHeight="1" x14ac:dyDescent="0.2">
      <c r="A309" s="247"/>
      <c r="B309" s="250"/>
      <c r="C309" s="258">
        <f t="shared" si="38"/>
        <v>0</v>
      </c>
      <c r="D309" s="259"/>
      <c r="E309" s="293"/>
      <c r="F309" s="59">
        <f t="shared" si="38"/>
        <v>0</v>
      </c>
      <c r="G309" s="55">
        <f t="shared" si="38"/>
        <v>0</v>
      </c>
      <c r="H309" s="56">
        <f t="shared" si="39"/>
        <v>0</v>
      </c>
    </row>
    <row r="310" spans="1:8" s="2" customFormat="1" ht="12.75" hidden="1" x14ac:dyDescent="0.2">
      <c r="A310" s="247"/>
      <c r="B310" s="250"/>
      <c r="C310" s="258" t="str">
        <f>C278</f>
        <v>Vecākais grāmatvedis</v>
      </c>
      <c r="D310" s="259"/>
      <c r="E310" s="293"/>
      <c r="F310" s="59">
        <f>F278</f>
        <v>1287</v>
      </c>
      <c r="G310" s="55"/>
      <c r="H310" s="56">
        <f t="shared" si="39"/>
        <v>0</v>
      </c>
    </row>
    <row r="311" spans="1:8" s="2" customFormat="1" ht="12.75" hidden="1" x14ac:dyDescent="0.2">
      <c r="A311" s="247"/>
      <c r="B311" s="250"/>
      <c r="C311" s="258" t="str">
        <f t="shared" ref="C311:G317" si="40">C279</f>
        <v xml:space="preserve">Vecākais speciālists Izglītības koordinācijas nodaļā </v>
      </c>
      <c r="D311" s="259"/>
      <c r="E311" s="293"/>
      <c r="F311" s="59">
        <f t="shared" si="40"/>
        <v>1287</v>
      </c>
      <c r="G311" s="55"/>
      <c r="H311" s="56">
        <f>ROUNDUP((F311*$E$300%)/168*G311,2)</f>
        <v>0</v>
      </c>
    </row>
    <row r="312" spans="1:8" s="2" customFormat="1" ht="12.75" hidden="1" customHeight="1" x14ac:dyDescent="0.2">
      <c r="A312" s="247"/>
      <c r="B312" s="250"/>
      <c r="C312" s="258">
        <f t="shared" si="40"/>
        <v>0</v>
      </c>
      <c r="D312" s="259"/>
      <c r="E312" s="293"/>
      <c r="F312" s="59">
        <f t="shared" si="40"/>
        <v>0</v>
      </c>
      <c r="G312" s="55">
        <f t="shared" si="40"/>
        <v>0</v>
      </c>
      <c r="H312" s="56">
        <f t="shared" si="39"/>
        <v>0</v>
      </c>
    </row>
    <row r="313" spans="1:8" s="2" customFormat="1" ht="12.75" hidden="1" customHeight="1" x14ac:dyDescent="0.2">
      <c r="A313" s="247"/>
      <c r="B313" s="250"/>
      <c r="C313" s="258">
        <f t="shared" si="40"/>
        <v>0</v>
      </c>
      <c r="D313" s="259"/>
      <c r="E313" s="293"/>
      <c r="F313" s="59">
        <f t="shared" si="40"/>
        <v>0</v>
      </c>
      <c r="G313" s="55">
        <f t="shared" si="40"/>
        <v>0</v>
      </c>
      <c r="H313" s="56">
        <f t="shared" si="39"/>
        <v>0</v>
      </c>
    </row>
    <row r="314" spans="1:8" s="2" customFormat="1" ht="12.75" hidden="1" customHeight="1" x14ac:dyDescent="0.2">
      <c r="A314" s="247"/>
      <c r="B314" s="250"/>
      <c r="C314" s="258">
        <f t="shared" si="40"/>
        <v>0</v>
      </c>
      <c r="D314" s="259"/>
      <c r="E314" s="293"/>
      <c r="F314" s="59">
        <f t="shared" si="40"/>
        <v>0</v>
      </c>
      <c r="G314" s="55">
        <f t="shared" si="40"/>
        <v>0</v>
      </c>
      <c r="H314" s="56">
        <f t="shared" si="39"/>
        <v>0</v>
      </c>
    </row>
    <row r="315" spans="1:8" s="2" customFormat="1" ht="12.75" hidden="1" customHeight="1" x14ac:dyDescent="0.2">
      <c r="A315" s="247"/>
      <c r="B315" s="250"/>
      <c r="C315" s="258">
        <f>C283</f>
        <v>0</v>
      </c>
      <c r="D315" s="259"/>
      <c r="E315" s="293"/>
      <c r="F315" s="59">
        <f t="shared" si="40"/>
        <v>0</v>
      </c>
      <c r="G315" s="55">
        <f t="shared" si="40"/>
        <v>0</v>
      </c>
      <c r="H315" s="56">
        <f t="shared" si="39"/>
        <v>0</v>
      </c>
    </row>
    <row r="316" spans="1:8" s="2" customFormat="1" ht="12.75" hidden="1" customHeight="1" x14ac:dyDescent="0.2">
      <c r="A316" s="247"/>
      <c r="B316" s="250"/>
      <c r="C316" s="258">
        <f>C284</f>
        <v>0</v>
      </c>
      <c r="D316" s="259"/>
      <c r="E316" s="293"/>
      <c r="F316" s="59">
        <f t="shared" si="40"/>
        <v>0</v>
      </c>
      <c r="G316" s="55">
        <f t="shared" si="40"/>
        <v>0</v>
      </c>
      <c r="H316" s="56">
        <f t="shared" si="39"/>
        <v>0</v>
      </c>
    </row>
    <row r="317" spans="1:8" s="2" customFormat="1" ht="12.75" hidden="1" customHeight="1" x14ac:dyDescent="0.2">
      <c r="A317" s="247"/>
      <c r="B317" s="250"/>
      <c r="C317" s="258">
        <f>C285</f>
        <v>0</v>
      </c>
      <c r="D317" s="259"/>
      <c r="E317" s="293"/>
      <c r="F317" s="59">
        <f t="shared" si="40"/>
        <v>0</v>
      </c>
      <c r="G317" s="55">
        <f t="shared" si="40"/>
        <v>0</v>
      </c>
      <c r="H317" s="56">
        <f t="shared" si="39"/>
        <v>0</v>
      </c>
    </row>
    <row r="318" spans="1:8" s="2" customFormat="1" ht="12.75" hidden="1" customHeight="1" x14ac:dyDescent="0.2">
      <c r="A318" s="247"/>
      <c r="B318" s="250"/>
      <c r="C318" s="179"/>
      <c r="D318" s="180"/>
      <c r="E318" s="293"/>
      <c r="F318" s="59"/>
      <c r="G318" s="55"/>
      <c r="H318" s="56">
        <f t="shared" si="39"/>
        <v>0</v>
      </c>
    </row>
    <row r="319" spans="1:8" s="2" customFormat="1" ht="12" hidden="1" customHeight="1" x14ac:dyDescent="0.2">
      <c r="A319" s="248"/>
      <c r="B319" s="251"/>
      <c r="C319" s="305">
        <f>C286</f>
        <v>0</v>
      </c>
      <c r="D319" s="307"/>
      <c r="E319" s="293"/>
      <c r="F319" s="59">
        <f>F286</f>
        <v>0</v>
      </c>
      <c r="G319" s="55">
        <f>G286</f>
        <v>0</v>
      </c>
      <c r="H319" s="56">
        <f t="shared" si="39"/>
        <v>0</v>
      </c>
    </row>
    <row r="320" spans="1:8" s="2" customFormat="1" ht="25.5" hidden="1" x14ac:dyDescent="0.2">
      <c r="A320" s="246" t="s">
        <v>55</v>
      </c>
      <c r="B320" s="249" t="s">
        <v>56</v>
      </c>
      <c r="C320" s="287" t="s">
        <v>349</v>
      </c>
      <c r="D320" s="288"/>
      <c r="E320" s="82" t="s">
        <v>161</v>
      </c>
      <c r="F320" s="81" t="s">
        <v>39</v>
      </c>
      <c r="G320" s="82" t="s">
        <v>157</v>
      </c>
      <c r="H320" s="120">
        <f>SUM(H321:H340)</f>
        <v>0</v>
      </c>
    </row>
    <row r="321" spans="1:8" s="2" customFormat="1" ht="12.75" hidden="1" customHeight="1" x14ac:dyDescent="0.2">
      <c r="A321" s="247"/>
      <c r="B321" s="250"/>
      <c r="C321" s="299">
        <f t="shared" ref="C321:C330" si="41">C267</f>
        <v>0</v>
      </c>
      <c r="D321" s="300"/>
      <c r="E321" s="292">
        <v>5</v>
      </c>
      <c r="F321" s="52">
        <f t="shared" ref="F321:G330" si="42">F267</f>
        <v>0</v>
      </c>
      <c r="G321" s="52">
        <f t="shared" si="42"/>
        <v>0</v>
      </c>
      <c r="H321" s="54">
        <f>ROUNDUP((F321*$E$321%)/168*G321,2)</f>
        <v>0</v>
      </c>
    </row>
    <row r="322" spans="1:8" s="2" customFormat="1" ht="12.75" hidden="1" customHeight="1" x14ac:dyDescent="0.2">
      <c r="A322" s="247"/>
      <c r="B322" s="250"/>
      <c r="C322" s="258">
        <f t="shared" si="41"/>
        <v>0</v>
      </c>
      <c r="D322" s="259"/>
      <c r="E322" s="293"/>
      <c r="F322" s="59">
        <f t="shared" si="42"/>
        <v>0</v>
      </c>
      <c r="G322" s="55">
        <f t="shared" si="42"/>
        <v>0</v>
      </c>
      <c r="H322" s="56">
        <f t="shared" ref="H322:H340" si="43">ROUNDUP((F322*$E$321%)/168*G322,2)</f>
        <v>0</v>
      </c>
    </row>
    <row r="323" spans="1:8" s="2" customFormat="1" ht="12.75" hidden="1" customHeight="1" x14ac:dyDescent="0.2">
      <c r="A323" s="247"/>
      <c r="B323" s="250"/>
      <c r="C323" s="258">
        <f t="shared" si="41"/>
        <v>0</v>
      </c>
      <c r="D323" s="259"/>
      <c r="E323" s="293"/>
      <c r="F323" s="59">
        <f t="shared" si="42"/>
        <v>0</v>
      </c>
      <c r="G323" s="55">
        <f t="shared" si="42"/>
        <v>0</v>
      </c>
      <c r="H323" s="56">
        <f t="shared" si="43"/>
        <v>0</v>
      </c>
    </row>
    <row r="324" spans="1:8" s="2" customFormat="1" ht="12.75" hidden="1" customHeight="1" x14ac:dyDescent="0.2">
      <c r="A324" s="247"/>
      <c r="B324" s="250"/>
      <c r="C324" s="258">
        <f t="shared" si="41"/>
        <v>0</v>
      </c>
      <c r="D324" s="259"/>
      <c r="E324" s="293"/>
      <c r="F324" s="59">
        <f t="shared" si="42"/>
        <v>0</v>
      </c>
      <c r="G324" s="55">
        <f t="shared" si="42"/>
        <v>0</v>
      </c>
      <c r="H324" s="56">
        <f t="shared" si="43"/>
        <v>0</v>
      </c>
    </row>
    <row r="325" spans="1:8" s="2" customFormat="1" ht="12.75" hidden="1" customHeight="1" x14ac:dyDescent="0.2">
      <c r="A325" s="247"/>
      <c r="B325" s="250"/>
      <c r="C325" s="258">
        <f t="shared" si="41"/>
        <v>0</v>
      </c>
      <c r="D325" s="259"/>
      <c r="E325" s="293"/>
      <c r="F325" s="59">
        <f t="shared" si="42"/>
        <v>0</v>
      </c>
      <c r="G325" s="55">
        <f t="shared" si="42"/>
        <v>0</v>
      </c>
      <c r="H325" s="56">
        <f t="shared" si="43"/>
        <v>0</v>
      </c>
    </row>
    <row r="326" spans="1:8" s="2" customFormat="1" ht="12.75" hidden="1" customHeight="1" x14ac:dyDescent="0.2">
      <c r="A326" s="247"/>
      <c r="B326" s="250"/>
      <c r="C326" s="258">
        <f t="shared" si="41"/>
        <v>0</v>
      </c>
      <c r="D326" s="259"/>
      <c r="E326" s="293"/>
      <c r="F326" s="59">
        <f t="shared" si="42"/>
        <v>0</v>
      </c>
      <c r="G326" s="55">
        <f t="shared" si="42"/>
        <v>0</v>
      </c>
      <c r="H326" s="56">
        <f t="shared" si="43"/>
        <v>0</v>
      </c>
    </row>
    <row r="327" spans="1:8" s="2" customFormat="1" ht="12.75" hidden="1" customHeight="1" x14ac:dyDescent="0.2">
      <c r="A327" s="247"/>
      <c r="B327" s="250"/>
      <c r="C327" s="258">
        <f t="shared" si="41"/>
        <v>0</v>
      </c>
      <c r="D327" s="259"/>
      <c r="E327" s="293"/>
      <c r="F327" s="59">
        <f t="shared" si="42"/>
        <v>0</v>
      </c>
      <c r="G327" s="55">
        <f t="shared" si="42"/>
        <v>0</v>
      </c>
      <c r="H327" s="56">
        <f t="shared" si="43"/>
        <v>0</v>
      </c>
    </row>
    <row r="328" spans="1:8" s="2" customFormat="1" ht="12.75" hidden="1" customHeight="1" x14ac:dyDescent="0.2">
      <c r="A328" s="247"/>
      <c r="B328" s="250"/>
      <c r="C328" s="258">
        <f t="shared" si="41"/>
        <v>0</v>
      </c>
      <c r="D328" s="259"/>
      <c r="E328" s="293"/>
      <c r="F328" s="59">
        <f t="shared" si="42"/>
        <v>0</v>
      </c>
      <c r="G328" s="55">
        <f t="shared" si="42"/>
        <v>0</v>
      </c>
      <c r="H328" s="56">
        <f t="shared" si="43"/>
        <v>0</v>
      </c>
    </row>
    <row r="329" spans="1:8" s="2" customFormat="1" ht="12.75" hidden="1" customHeight="1" x14ac:dyDescent="0.2">
      <c r="A329" s="247"/>
      <c r="B329" s="250"/>
      <c r="C329" s="258">
        <f t="shared" si="41"/>
        <v>0</v>
      </c>
      <c r="D329" s="259"/>
      <c r="E329" s="293"/>
      <c r="F329" s="59">
        <f t="shared" si="42"/>
        <v>0</v>
      </c>
      <c r="G329" s="55">
        <f t="shared" si="42"/>
        <v>0</v>
      </c>
      <c r="H329" s="56">
        <f t="shared" si="43"/>
        <v>0</v>
      </c>
    </row>
    <row r="330" spans="1:8" s="2" customFormat="1" ht="12.75" hidden="1" customHeight="1" x14ac:dyDescent="0.2">
      <c r="A330" s="247"/>
      <c r="B330" s="250"/>
      <c r="C330" s="258">
        <f t="shared" si="41"/>
        <v>0</v>
      </c>
      <c r="D330" s="259"/>
      <c r="E330" s="293"/>
      <c r="F330" s="59">
        <f t="shared" si="42"/>
        <v>0</v>
      </c>
      <c r="G330" s="55">
        <f t="shared" si="42"/>
        <v>0</v>
      </c>
      <c r="H330" s="56">
        <f t="shared" si="43"/>
        <v>0</v>
      </c>
    </row>
    <row r="331" spans="1:8" s="2" customFormat="1" ht="12.75" hidden="1" x14ac:dyDescent="0.2">
      <c r="A331" s="247"/>
      <c r="B331" s="250"/>
      <c r="C331" s="258" t="str">
        <f t="shared" ref="C331:C340" si="44">C278</f>
        <v>Vecākais grāmatvedis</v>
      </c>
      <c r="D331" s="259"/>
      <c r="E331" s="293"/>
      <c r="F331" s="59">
        <f t="shared" ref="F331:G340" si="45">F278</f>
        <v>1287</v>
      </c>
      <c r="G331" s="55"/>
      <c r="H331" s="56">
        <f t="shared" si="43"/>
        <v>0</v>
      </c>
    </row>
    <row r="332" spans="1:8" s="2" customFormat="1" ht="12.75" hidden="1" x14ac:dyDescent="0.2">
      <c r="A332" s="247"/>
      <c r="B332" s="250"/>
      <c r="C332" s="258" t="str">
        <f t="shared" si="44"/>
        <v xml:space="preserve">Vecākais speciālists Izglītības koordinācijas nodaļā </v>
      </c>
      <c r="D332" s="259"/>
      <c r="E332" s="293"/>
      <c r="F332" s="59">
        <f t="shared" si="45"/>
        <v>1287</v>
      </c>
      <c r="G332" s="55"/>
      <c r="H332" s="56">
        <f t="shared" si="43"/>
        <v>0</v>
      </c>
    </row>
    <row r="333" spans="1:8" s="2" customFormat="1" ht="12.75" hidden="1" customHeight="1" x14ac:dyDescent="0.2">
      <c r="A333" s="247"/>
      <c r="B333" s="250"/>
      <c r="C333" s="258">
        <f t="shared" si="44"/>
        <v>0</v>
      </c>
      <c r="D333" s="259"/>
      <c r="E333" s="293"/>
      <c r="F333" s="59">
        <f t="shared" si="45"/>
        <v>0</v>
      </c>
      <c r="G333" s="55">
        <f t="shared" si="45"/>
        <v>0</v>
      </c>
      <c r="H333" s="56">
        <f t="shared" si="43"/>
        <v>0</v>
      </c>
    </row>
    <row r="334" spans="1:8" s="2" customFormat="1" ht="12.75" hidden="1" customHeight="1" x14ac:dyDescent="0.2">
      <c r="A334" s="247"/>
      <c r="B334" s="250"/>
      <c r="C334" s="258">
        <f t="shared" si="44"/>
        <v>0</v>
      </c>
      <c r="D334" s="259"/>
      <c r="E334" s="293"/>
      <c r="F334" s="59">
        <f t="shared" si="45"/>
        <v>0</v>
      </c>
      <c r="G334" s="55">
        <f t="shared" si="45"/>
        <v>0</v>
      </c>
      <c r="H334" s="56">
        <f t="shared" si="43"/>
        <v>0</v>
      </c>
    </row>
    <row r="335" spans="1:8" s="2" customFormat="1" ht="12.75" hidden="1" customHeight="1" x14ac:dyDescent="0.2">
      <c r="A335" s="247"/>
      <c r="B335" s="250"/>
      <c r="C335" s="258">
        <f t="shared" si="44"/>
        <v>0</v>
      </c>
      <c r="D335" s="259"/>
      <c r="E335" s="293"/>
      <c r="F335" s="59">
        <f t="shared" si="45"/>
        <v>0</v>
      </c>
      <c r="G335" s="55">
        <f t="shared" si="45"/>
        <v>0</v>
      </c>
      <c r="H335" s="56">
        <f t="shared" si="43"/>
        <v>0</v>
      </c>
    </row>
    <row r="336" spans="1:8" s="2" customFormat="1" ht="12.75" hidden="1" customHeight="1" x14ac:dyDescent="0.2">
      <c r="A336" s="247"/>
      <c r="B336" s="250"/>
      <c r="C336" s="258">
        <f t="shared" si="44"/>
        <v>0</v>
      </c>
      <c r="D336" s="259"/>
      <c r="E336" s="293"/>
      <c r="F336" s="59">
        <f t="shared" si="45"/>
        <v>0</v>
      </c>
      <c r="G336" s="55">
        <f t="shared" si="45"/>
        <v>0</v>
      </c>
      <c r="H336" s="56">
        <f t="shared" si="43"/>
        <v>0</v>
      </c>
    </row>
    <row r="337" spans="1:8" s="2" customFormat="1" ht="12.75" hidden="1" customHeight="1" x14ac:dyDescent="0.2">
      <c r="A337" s="247"/>
      <c r="B337" s="250"/>
      <c r="C337" s="258">
        <f t="shared" si="44"/>
        <v>0</v>
      </c>
      <c r="D337" s="259"/>
      <c r="E337" s="293"/>
      <c r="F337" s="59">
        <f t="shared" si="45"/>
        <v>0</v>
      </c>
      <c r="G337" s="55">
        <f t="shared" si="45"/>
        <v>0</v>
      </c>
      <c r="H337" s="56">
        <f t="shared" si="43"/>
        <v>0</v>
      </c>
    </row>
    <row r="338" spans="1:8" s="2" customFormat="1" ht="12.75" hidden="1" customHeight="1" x14ac:dyDescent="0.2">
      <c r="A338" s="247"/>
      <c r="B338" s="250"/>
      <c r="C338" s="258">
        <f t="shared" si="44"/>
        <v>0</v>
      </c>
      <c r="D338" s="259"/>
      <c r="E338" s="293"/>
      <c r="F338" s="59">
        <f t="shared" si="45"/>
        <v>0</v>
      </c>
      <c r="G338" s="55">
        <f t="shared" si="45"/>
        <v>0</v>
      </c>
      <c r="H338" s="56">
        <f t="shared" si="43"/>
        <v>0</v>
      </c>
    </row>
    <row r="339" spans="1:8" s="2" customFormat="1" ht="12.75" hidden="1" customHeight="1" x14ac:dyDescent="0.2">
      <c r="A339" s="247"/>
      <c r="B339" s="250"/>
      <c r="C339" s="258">
        <f t="shared" si="44"/>
        <v>0</v>
      </c>
      <c r="D339" s="259"/>
      <c r="E339" s="293"/>
      <c r="F339" s="59">
        <f t="shared" si="45"/>
        <v>0</v>
      </c>
      <c r="G339" s="55">
        <f t="shared" si="45"/>
        <v>0</v>
      </c>
      <c r="H339" s="56">
        <f t="shared" si="43"/>
        <v>0</v>
      </c>
    </row>
    <row r="340" spans="1:8" s="2" customFormat="1" ht="12.75" hidden="1" customHeight="1" x14ac:dyDescent="0.2">
      <c r="A340" s="248"/>
      <c r="B340" s="251"/>
      <c r="C340" s="305">
        <f t="shared" si="44"/>
        <v>0</v>
      </c>
      <c r="D340" s="307"/>
      <c r="E340" s="302"/>
      <c r="F340" s="60">
        <f t="shared" si="45"/>
        <v>0</v>
      </c>
      <c r="G340" s="57">
        <f t="shared" si="45"/>
        <v>0</v>
      </c>
      <c r="H340" s="58">
        <f t="shared" si="43"/>
        <v>0</v>
      </c>
    </row>
    <row r="341" spans="1:8" s="2" customFormat="1" ht="25.5" hidden="1" x14ac:dyDescent="0.2">
      <c r="A341" s="246" t="s">
        <v>57</v>
      </c>
      <c r="B341" s="249" t="s">
        <v>58</v>
      </c>
      <c r="C341" s="287" t="s">
        <v>349</v>
      </c>
      <c r="D341" s="288"/>
      <c r="E341" s="47" t="s">
        <v>161</v>
      </c>
      <c r="F341" s="190" t="s">
        <v>39</v>
      </c>
      <c r="G341" s="47" t="s">
        <v>157</v>
      </c>
      <c r="H341" s="111">
        <f>SUM(H342:H361)</f>
        <v>0</v>
      </c>
    </row>
    <row r="342" spans="1:8" s="2" customFormat="1" ht="12.75" hidden="1" customHeight="1" x14ac:dyDescent="0.2">
      <c r="A342" s="247"/>
      <c r="B342" s="250"/>
      <c r="C342" s="309">
        <f t="shared" ref="C342:C351" si="46">C267</f>
        <v>0</v>
      </c>
      <c r="D342" s="310"/>
      <c r="E342" s="260">
        <v>10</v>
      </c>
      <c r="F342" s="67">
        <f t="shared" ref="F342:G351" si="47">F267</f>
        <v>0</v>
      </c>
      <c r="G342" s="53">
        <f t="shared" si="47"/>
        <v>0</v>
      </c>
      <c r="H342" s="54">
        <f>ROUNDUP((F342*$E$342%)/168*G342,2)</f>
        <v>0</v>
      </c>
    </row>
    <row r="343" spans="1:8" s="2" customFormat="1" ht="12.75" hidden="1" customHeight="1" x14ac:dyDescent="0.2">
      <c r="A343" s="247"/>
      <c r="B343" s="250"/>
      <c r="C343" s="311">
        <f t="shared" si="46"/>
        <v>0</v>
      </c>
      <c r="D343" s="312"/>
      <c r="E343" s="261"/>
      <c r="F343" s="68">
        <f t="shared" si="47"/>
        <v>0</v>
      </c>
      <c r="G343" s="55">
        <f t="shared" si="47"/>
        <v>0</v>
      </c>
      <c r="H343" s="56">
        <f t="shared" ref="H343:H361" si="48">ROUNDUP((F343*$E$342%)/168*G343,2)</f>
        <v>0</v>
      </c>
    </row>
    <row r="344" spans="1:8" s="2" customFormat="1" ht="12.75" hidden="1" customHeight="1" x14ac:dyDescent="0.2">
      <c r="A344" s="247"/>
      <c r="B344" s="250"/>
      <c r="C344" s="311">
        <f t="shared" si="46"/>
        <v>0</v>
      </c>
      <c r="D344" s="312"/>
      <c r="E344" s="261"/>
      <c r="F344" s="68">
        <f t="shared" si="47"/>
        <v>0</v>
      </c>
      <c r="G344" s="55">
        <f t="shared" si="47"/>
        <v>0</v>
      </c>
      <c r="H344" s="56">
        <f t="shared" si="48"/>
        <v>0</v>
      </c>
    </row>
    <row r="345" spans="1:8" s="2" customFormat="1" ht="12.75" hidden="1" customHeight="1" x14ac:dyDescent="0.2">
      <c r="A345" s="247"/>
      <c r="B345" s="250"/>
      <c r="C345" s="311">
        <f t="shared" si="46"/>
        <v>0</v>
      </c>
      <c r="D345" s="312"/>
      <c r="E345" s="261"/>
      <c r="F345" s="68">
        <f t="shared" si="47"/>
        <v>0</v>
      </c>
      <c r="G345" s="55">
        <f t="shared" si="47"/>
        <v>0</v>
      </c>
      <c r="H345" s="56">
        <f t="shared" si="48"/>
        <v>0</v>
      </c>
    </row>
    <row r="346" spans="1:8" s="2" customFormat="1" ht="12.75" hidden="1" customHeight="1" x14ac:dyDescent="0.2">
      <c r="A346" s="247"/>
      <c r="B346" s="250"/>
      <c r="C346" s="311">
        <f t="shared" si="46"/>
        <v>0</v>
      </c>
      <c r="D346" s="312"/>
      <c r="E346" s="261"/>
      <c r="F346" s="68">
        <f t="shared" si="47"/>
        <v>0</v>
      </c>
      <c r="G346" s="55">
        <f t="shared" si="47"/>
        <v>0</v>
      </c>
      <c r="H346" s="56">
        <f t="shared" si="48"/>
        <v>0</v>
      </c>
    </row>
    <row r="347" spans="1:8" s="2" customFormat="1" ht="12.75" hidden="1" customHeight="1" x14ac:dyDescent="0.2">
      <c r="A347" s="247"/>
      <c r="B347" s="250"/>
      <c r="C347" s="311">
        <f t="shared" si="46"/>
        <v>0</v>
      </c>
      <c r="D347" s="312"/>
      <c r="E347" s="261"/>
      <c r="F347" s="68">
        <f t="shared" si="47"/>
        <v>0</v>
      </c>
      <c r="G347" s="55">
        <f t="shared" si="47"/>
        <v>0</v>
      </c>
      <c r="H347" s="56">
        <f t="shared" si="48"/>
        <v>0</v>
      </c>
    </row>
    <row r="348" spans="1:8" s="2" customFormat="1" ht="12.75" hidden="1" customHeight="1" x14ac:dyDescent="0.2">
      <c r="A348" s="247"/>
      <c r="B348" s="250"/>
      <c r="C348" s="311">
        <f t="shared" si="46"/>
        <v>0</v>
      </c>
      <c r="D348" s="312"/>
      <c r="E348" s="261"/>
      <c r="F348" s="68">
        <f t="shared" si="47"/>
        <v>0</v>
      </c>
      <c r="G348" s="55">
        <f t="shared" si="47"/>
        <v>0</v>
      </c>
      <c r="H348" s="56">
        <f t="shared" si="48"/>
        <v>0</v>
      </c>
    </row>
    <row r="349" spans="1:8" s="2" customFormat="1" ht="12.75" hidden="1" customHeight="1" x14ac:dyDescent="0.2">
      <c r="A349" s="247"/>
      <c r="B349" s="250"/>
      <c r="C349" s="311">
        <f t="shared" si="46"/>
        <v>0</v>
      </c>
      <c r="D349" s="312"/>
      <c r="E349" s="261"/>
      <c r="F349" s="68">
        <f t="shared" si="47"/>
        <v>0</v>
      </c>
      <c r="G349" s="55">
        <f t="shared" si="47"/>
        <v>0</v>
      </c>
      <c r="H349" s="56">
        <f t="shared" si="48"/>
        <v>0</v>
      </c>
    </row>
    <row r="350" spans="1:8" s="2" customFormat="1" ht="12.75" hidden="1" customHeight="1" x14ac:dyDescent="0.2">
      <c r="A350" s="247"/>
      <c r="B350" s="250"/>
      <c r="C350" s="311">
        <f t="shared" si="46"/>
        <v>0</v>
      </c>
      <c r="D350" s="312"/>
      <c r="E350" s="261"/>
      <c r="F350" s="68">
        <f t="shared" si="47"/>
        <v>0</v>
      </c>
      <c r="G350" s="55">
        <f t="shared" si="47"/>
        <v>0</v>
      </c>
      <c r="H350" s="56">
        <f t="shared" si="48"/>
        <v>0</v>
      </c>
    </row>
    <row r="351" spans="1:8" s="2" customFormat="1" ht="12.75" hidden="1" customHeight="1" x14ac:dyDescent="0.2">
      <c r="A351" s="247"/>
      <c r="B351" s="250"/>
      <c r="C351" s="311">
        <f t="shared" si="46"/>
        <v>0</v>
      </c>
      <c r="D351" s="312"/>
      <c r="E351" s="261"/>
      <c r="F351" s="68">
        <f t="shared" si="47"/>
        <v>0</v>
      </c>
      <c r="G351" s="55">
        <f t="shared" si="47"/>
        <v>0</v>
      </c>
      <c r="H351" s="56">
        <f t="shared" si="48"/>
        <v>0</v>
      </c>
    </row>
    <row r="352" spans="1:8" s="2" customFormat="1" ht="12.75" hidden="1" x14ac:dyDescent="0.2">
      <c r="A352" s="247"/>
      <c r="B352" s="250"/>
      <c r="C352" s="274" t="str">
        <f t="shared" ref="C352:C361" si="49">C278</f>
        <v>Vecākais grāmatvedis</v>
      </c>
      <c r="D352" s="276"/>
      <c r="E352" s="261"/>
      <c r="F352" s="69">
        <f t="shared" ref="F352:G361" si="50">F278</f>
        <v>1287</v>
      </c>
      <c r="G352" s="55"/>
      <c r="H352" s="56">
        <f t="shared" si="48"/>
        <v>0</v>
      </c>
    </row>
    <row r="353" spans="1:8" s="2" customFormat="1" ht="12.75" hidden="1" x14ac:dyDescent="0.2">
      <c r="A353" s="247"/>
      <c r="B353" s="250"/>
      <c r="C353" s="274" t="str">
        <f t="shared" si="49"/>
        <v xml:space="preserve">Vecākais speciālists Izglītības koordinācijas nodaļā </v>
      </c>
      <c r="D353" s="276"/>
      <c r="E353" s="261"/>
      <c r="F353" s="69">
        <f t="shared" si="50"/>
        <v>1287</v>
      </c>
      <c r="G353" s="55"/>
      <c r="H353" s="56">
        <f t="shared" si="48"/>
        <v>0</v>
      </c>
    </row>
    <row r="354" spans="1:8" s="2" customFormat="1" ht="12.75" hidden="1" customHeight="1" x14ac:dyDescent="0.2">
      <c r="A354" s="247"/>
      <c r="B354" s="250"/>
      <c r="C354" s="311">
        <f t="shared" si="49"/>
        <v>0</v>
      </c>
      <c r="D354" s="312"/>
      <c r="E354" s="261"/>
      <c r="F354" s="69">
        <f t="shared" si="50"/>
        <v>0</v>
      </c>
      <c r="G354" s="55">
        <f t="shared" si="50"/>
        <v>0</v>
      </c>
      <c r="H354" s="56">
        <f t="shared" si="48"/>
        <v>0</v>
      </c>
    </row>
    <row r="355" spans="1:8" s="2" customFormat="1" ht="12.75" hidden="1" customHeight="1" x14ac:dyDescent="0.2">
      <c r="A355" s="247"/>
      <c r="B355" s="250"/>
      <c r="C355" s="311">
        <f t="shared" si="49"/>
        <v>0</v>
      </c>
      <c r="D355" s="312"/>
      <c r="E355" s="261"/>
      <c r="F355" s="69">
        <f t="shared" si="50"/>
        <v>0</v>
      </c>
      <c r="G355" s="55">
        <f t="shared" si="50"/>
        <v>0</v>
      </c>
      <c r="H355" s="56">
        <f t="shared" si="48"/>
        <v>0</v>
      </c>
    </row>
    <row r="356" spans="1:8" s="2" customFormat="1" ht="12.75" hidden="1" customHeight="1" x14ac:dyDescent="0.2">
      <c r="A356" s="247"/>
      <c r="B356" s="250"/>
      <c r="C356" s="311">
        <f t="shared" si="49"/>
        <v>0</v>
      </c>
      <c r="D356" s="312"/>
      <c r="E356" s="261"/>
      <c r="F356" s="69">
        <f t="shared" si="50"/>
        <v>0</v>
      </c>
      <c r="G356" s="55">
        <f t="shared" si="50"/>
        <v>0</v>
      </c>
      <c r="H356" s="56">
        <f t="shared" si="48"/>
        <v>0</v>
      </c>
    </row>
    <row r="357" spans="1:8" s="2" customFormat="1" ht="12.75" hidden="1" customHeight="1" x14ac:dyDescent="0.2">
      <c r="A357" s="247"/>
      <c r="B357" s="250"/>
      <c r="C357" s="311">
        <f t="shared" si="49"/>
        <v>0</v>
      </c>
      <c r="D357" s="312"/>
      <c r="E357" s="261"/>
      <c r="F357" s="69">
        <f t="shared" si="50"/>
        <v>0</v>
      </c>
      <c r="G357" s="55">
        <f t="shared" si="50"/>
        <v>0</v>
      </c>
      <c r="H357" s="56">
        <f t="shared" si="48"/>
        <v>0</v>
      </c>
    </row>
    <row r="358" spans="1:8" s="2" customFormat="1" ht="12.75" hidden="1" customHeight="1" x14ac:dyDescent="0.2">
      <c r="A358" s="247"/>
      <c r="B358" s="250"/>
      <c r="C358" s="311">
        <f t="shared" si="49"/>
        <v>0</v>
      </c>
      <c r="D358" s="312"/>
      <c r="E358" s="261"/>
      <c r="F358" s="69">
        <f t="shared" si="50"/>
        <v>0</v>
      </c>
      <c r="G358" s="55">
        <f t="shared" si="50"/>
        <v>0</v>
      </c>
      <c r="H358" s="56">
        <f t="shared" si="48"/>
        <v>0</v>
      </c>
    </row>
    <row r="359" spans="1:8" s="2" customFormat="1" ht="12.75" hidden="1" customHeight="1" x14ac:dyDescent="0.2">
      <c r="A359" s="247"/>
      <c r="B359" s="250"/>
      <c r="C359" s="311">
        <f t="shared" si="49"/>
        <v>0</v>
      </c>
      <c r="D359" s="312"/>
      <c r="E359" s="261"/>
      <c r="F359" s="69">
        <f t="shared" si="50"/>
        <v>0</v>
      </c>
      <c r="G359" s="55">
        <f t="shared" si="50"/>
        <v>0</v>
      </c>
      <c r="H359" s="56">
        <f t="shared" si="48"/>
        <v>0</v>
      </c>
    </row>
    <row r="360" spans="1:8" s="2" customFormat="1" ht="12.75" hidden="1" customHeight="1" x14ac:dyDescent="0.2">
      <c r="A360" s="247"/>
      <c r="B360" s="250"/>
      <c r="C360" s="311">
        <f t="shared" si="49"/>
        <v>0</v>
      </c>
      <c r="D360" s="312"/>
      <c r="E360" s="261"/>
      <c r="F360" s="69">
        <f t="shared" si="50"/>
        <v>0</v>
      </c>
      <c r="G360" s="55">
        <f t="shared" si="50"/>
        <v>0</v>
      </c>
      <c r="H360" s="56">
        <f t="shared" si="48"/>
        <v>0</v>
      </c>
    </row>
    <row r="361" spans="1:8" s="2" customFormat="1" ht="12.75" hidden="1" customHeight="1" x14ac:dyDescent="0.2">
      <c r="A361" s="248"/>
      <c r="B361" s="251"/>
      <c r="C361" s="344">
        <f t="shared" si="49"/>
        <v>0</v>
      </c>
      <c r="D361" s="345"/>
      <c r="E361" s="262"/>
      <c r="F361" s="71">
        <f t="shared" si="50"/>
        <v>0</v>
      </c>
      <c r="G361" s="57">
        <f t="shared" si="50"/>
        <v>0</v>
      </c>
      <c r="H361" s="58">
        <f t="shared" si="48"/>
        <v>0</v>
      </c>
    </row>
    <row r="362" spans="1:8" s="2" customFormat="1" ht="12.75" customHeight="1" x14ac:dyDescent="0.2">
      <c r="A362" s="49" t="s">
        <v>65</v>
      </c>
      <c r="B362" s="338" t="s">
        <v>66</v>
      </c>
      <c r="C362" s="339"/>
      <c r="D362" s="339"/>
      <c r="E362" s="339"/>
      <c r="F362" s="339"/>
      <c r="G362" s="340"/>
      <c r="H362" s="43">
        <f>SUM(H363,H364,H385)</f>
        <v>0.39</v>
      </c>
    </row>
    <row r="363" spans="1:8" s="2" customFormat="1" ht="12.75" customHeight="1" x14ac:dyDescent="0.2">
      <c r="A363" s="181" t="s">
        <v>67</v>
      </c>
      <c r="B363" s="341" t="s">
        <v>356</v>
      </c>
      <c r="C363" s="342"/>
      <c r="D363" s="342"/>
      <c r="E363" s="342"/>
      <c r="F363" s="342"/>
      <c r="G363" s="343"/>
      <c r="H363" s="44">
        <f>ROUNDUP((H265+H364)*0.2359,2)</f>
        <v>0.33</v>
      </c>
    </row>
    <row r="364" spans="1:8" s="2" customFormat="1" ht="25.5" customHeight="1" x14ac:dyDescent="0.2">
      <c r="A364" s="246" t="s">
        <v>70</v>
      </c>
      <c r="B364" s="249" t="s">
        <v>71</v>
      </c>
      <c r="C364" s="287" t="s">
        <v>349</v>
      </c>
      <c r="D364" s="288"/>
      <c r="E364" s="47" t="s">
        <v>161</v>
      </c>
      <c r="F364" s="190" t="s">
        <v>39</v>
      </c>
      <c r="G364" s="47" t="s">
        <v>157</v>
      </c>
      <c r="H364" s="111">
        <f>SUM(H365:H384)</f>
        <v>0.06</v>
      </c>
    </row>
    <row r="365" spans="1:8" s="2" customFormat="1" ht="12.75" hidden="1" customHeight="1" x14ac:dyDescent="0.2">
      <c r="A365" s="247"/>
      <c r="B365" s="250"/>
      <c r="C365" s="294">
        <f t="shared" ref="C365:C374" si="51">C267</f>
        <v>0</v>
      </c>
      <c r="D365" s="295"/>
      <c r="E365" s="349">
        <v>4</v>
      </c>
      <c r="F365" s="62">
        <f t="shared" ref="F365:G374" si="52">F267</f>
        <v>0</v>
      </c>
      <c r="G365" s="62">
        <f t="shared" si="52"/>
        <v>0</v>
      </c>
      <c r="H365" s="54">
        <f>ROUNDUP((F365*$E$365%)/168*G365,2)</f>
        <v>0</v>
      </c>
    </row>
    <row r="366" spans="1:8" s="2" customFormat="1" ht="12.75" hidden="1" customHeight="1" x14ac:dyDescent="0.2">
      <c r="A366" s="247"/>
      <c r="B366" s="250"/>
      <c r="C366" s="274">
        <f t="shared" si="51"/>
        <v>0</v>
      </c>
      <c r="D366" s="276"/>
      <c r="E366" s="350"/>
      <c r="F366" s="64">
        <f t="shared" si="52"/>
        <v>0</v>
      </c>
      <c r="G366" s="64">
        <f t="shared" si="52"/>
        <v>0</v>
      </c>
      <c r="H366" s="56">
        <f t="shared" ref="H366:H373" si="53">ROUNDUP((F366*$E$365%)/168*G366,2)</f>
        <v>0</v>
      </c>
    </row>
    <row r="367" spans="1:8" s="2" customFormat="1" ht="12.75" hidden="1" customHeight="1" x14ac:dyDescent="0.2">
      <c r="A367" s="247"/>
      <c r="B367" s="250"/>
      <c r="C367" s="274">
        <f t="shared" si="51"/>
        <v>0</v>
      </c>
      <c r="D367" s="276"/>
      <c r="E367" s="350"/>
      <c r="F367" s="64">
        <f t="shared" si="52"/>
        <v>0</v>
      </c>
      <c r="G367" s="64">
        <f t="shared" si="52"/>
        <v>0</v>
      </c>
      <c r="H367" s="56">
        <f t="shared" si="53"/>
        <v>0</v>
      </c>
    </row>
    <row r="368" spans="1:8" s="2" customFormat="1" ht="12.75" hidden="1" customHeight="1" x14ac:dyDescent="0.2">
      <c r="A368" s="247"/>
      <c r="B368" s="250"/>
      <c r="C368" s="274">
        <f t="shared" si="51"/>
        <v>0</v>
      </c>
      <c r="D368" s="276"/>
      <c r="E368" s="350"/>
      <c r="F368" s="64">
        <f t="shared" si="52"/>
        <v>0</v>
      </c>
      <c r="G368" s="64">
        <f t="shared" si="52"/>
        <v>0</v>
      </c>
      <c r="H368" s="56">
        <f t="shared" si="53"/>
        <v>0</v>
      </c>
    </row>
    <row r="369" spans="1:8" s="2" customFormat="1" ht="12.75" hidden="1" customHeight="1" x14ac:dyDescent="0.2">
      <c r="A369" s="247"/>
      <c r="B369" s="250"/>
      <c r="C369" s="274">
        <f t="shared" si="51"/>
        <v>0</v>
      </c>
      <c r="D369" s="276"/>
      <c r="E369" s="350"/>
      <c r="F369" s="64">
        <f t="shared" si="52"/>
        <v>0</v>
      </c>
      <c r="G369" s="64">
        <f t="shared" si="52"/>
        <v>0</v>
      </c>
      <c r="H369" s="56">
        <f t="shared" si="53"/>
        <v>0</v>
      </c>
    </row>
    <row r="370" spans="1:8" s="2" customFormat="1" ht="12.75" hidden="1" customHeight="1" x14ac:dyDescent="0.2">
      <c r="A370" s="247"/>
      <c r="B370" s="250"/>
      <c r="C370" s="274">
        <f t="shared" si="51"/>
        <v>0</v>
      </c>
      <c r="D370" s="276"/>
      <c r="E370" s="350"/>
      <c r="F370" s="64">
        <f t="shared" si="52"/>
        <v>0</v>
      </c>
      <c r="G370" s="64">
        <f t="shared" si="52"/>
        <v>0</v>
      </c>
      <c r="H370" s="56">
        <f t="shared" si="53"/>
        <v>0</v>
      </c>
    </row>
    <row r="371" spans="1:8" s="2" customFormat="1" ht="12.75" hidden="1" customHeight="1" x14ac:dyDescent="0.2">
      <c r="A371" s="247"/>
      <c r="B371" s="250"/>
      <c r="C371" s="274">
        <f t="shared" si="51"/>
        <v>0</v>
      </c>
      <c r="D371" s="276"/>
      <c r="E371" s="350"/>
      <c r="F371" s="64">
        <f t="shared" si="52"/>
        <v>0</v>
      </c>
      <c r="G371" s="64">
        <f t="shared" si="52"/>
        <v>0</v>
      </c>
      <c r="H371" s="56">
        <f t="shared" si="53"/>
        <v>0</v>
      </c>
    </row>
    <row r="372" spans="1:8" s="2" customFormat="1" ht="12.75" hidden="1" customHeight="1" x14ac:dyDescent="0.2">
      <c r="A372" s="247"/>
      <c r="B372" s="250"/>
      <c r="C372" s="274">
        <f t="shared" si="51"/>
        <v>0</v>
      </c>
      <c r="D372" s="276"/>
      <c r="E372" s="350"/>
      <c r="F372" s="64">
        <f t="shared" si="52"/>
        <v>0</v>
      </c>
      <c r="G372" s="64">
        <f t="shared" si="52"/>
        <v>0</v>
      </c>
      <c r="H372" s="56">
        <f t="shared" si="53"/>
        <v>0</v>
      </c>
    </row>
    <row r="373" spans="1:8" s="2" customFormat="1" ht="12.75" hidden="1" customHeight="1" x14ac:dyDescent="0.2">
      <c r="A373" s="247"/>
      <c r="B373" s="250"/>
      <c r="C373" s="274">
        <f t="shared" si="51"/>
        <v>0</v>
      </c>
      <c r="D373" s="276"/>
      <c r="E373" s="350"/>
      <c r="F373" s="64">
        <f t="shared" si="52"/>
        <v>0</v>
      </c>
      <c r="G373" s="64">
        <f t="shared" si="52"/>
        <v>0</v>
      </c>
      <c r="H373" s="56">
        <f t="shared" si="53"/>
        <v>0</v>
      </c>
    </row>
    <row r="374" spans="1:8" s="2" customFormat="1" ht="12.75" hidden="1" customHeight="1" x14ac:dyDescent="0.2">
      <c r="A374" s="247"/>
      <c r="B374" s="250"/>
      <c r="C374" s="274">
        <f t="shared" si="51"/>
        <v>0</v>
      </c>
      <c r="D374" s="276"/>
      <c r="E374" s="350"/>
      <c r="F374" s="64">
        <f t="shared" si="52"/>
        <v>0</v>
      </c>
      <c r="G374" s="64">
        <f t="shared" si="52"/>
        <v>0</v>
      </c>
      <c r="H374" s="56">
        <f>ROUNDUP((F374*$E$365%)/168*G374,2)</f>
        <v>0</v>
      </c>
    </row>
    <row r="375" spans="1:8" s="2" customFormat="1" ht="12.75" x14ac:dyDescent="0.2">
      <c r="A375" s="247"/>
      <c r="B375" s="250"/>
      <c r="C375" s="274" t="str">
        <f t="shared" ref="C375:C384" si="54">C278</f>
        <v>Vecākais grāmatvedis</v>
      </c>
      <c r="D375" s="276"/>
      <c r="E375" s="350"/>
      <c r="F375" s="64">
        <f t="shared" ref="F375:G384" si="55">F278</f>
        <v>1287</v>
      </c>
      <c r="G375" s="55">
        <f t="shared" si="55"/>
        <v>8.4000000000000005E-2</v>
      </c>
      <c r="H375" s="56">
        <f>ROUNDUP((F375*$E$365%)/168*G375,2)</f>
        <v>0.03</v>
      </c>
    </row>
    <row r="376" spans="1:8" s="2" customFormat="1" ht="12.75" x14ac:dyDescent="0.2">
      <c r="A376" s="247"/>
      <c r="B376" s="250"/>
      <c r="C376" s="274" t="str">
        <f t="shared" si="54"/>
        <v xml:space="preserve">Vecākais speciālists Izglītības koordinācijas nodaļā </v>
      </c>
      <c r="D376" s="276"/>
      <c r="E376" s="350"/>
      <c r="F376" s="64">
        <f t="shared" si="55"/>
        <v>1287</v>
      </c>
      <c r="G376" s="55">
        <f t="shared" si="55"/>
        <v>8.4000000000000005E-2</v>
      </c>
      <c r="H376" s="56">
        <f t="shared" ref="H376:H384" si="56">ROUNDUP((F376*$E$365%)/168*G376,2)</f>
        <v>0.03</v>
      </c>
    </row>
    <row r="377" spans="1:8" s="2" customFormat="1" ht="12.75" hidden="1" customHeight="1" x14ac:dyDescent="0.2">
      <c r="A377" s="247"/>
      <c r="B377" s="250"/>
      <c r="C377" s="274">
        <f t="shared" si="54"/>
        <v>0</v>
      </c>
      <c r="D377" s="276"/>
      <c r="E377" s="350"/>
      <c r="F377" s="64">
        <f t="shared" si="55"/>
        <v>0</v>
      </c>
      <c r="G377" s="55">
        <f t="shared" si="55"/>
        <v>0</v>
      </c>
      <c r="H377" s="56">
        <f t="shared" si="56"/>
        <v>0</v>
      </c>
    </row>
    <row r="378" spans="1:8" s="2" customFormat="1" ht="12.75" hidden="1" customHeight="1" x14ac:dyDescent="0.2">
      <c r="A378" s="247"/>
      <c r="B378" s="250"/>
      <c r="C378" s="274">
        <f t="shared" si="54"/>
        <v>0</v>
      </c>
      <c r="D378" s="276"/>
      <c r="E378" s="350"/>
      <c r="F378" s="64">
        <f t="shared" si="55"/>
        <v>0</v>
      </c>
      <c r="G378" s="55">
        <f t="shared" si="55"/>
        <v>0</v>
      </c>
      <c r="H378" s="56">
        <f t="shared" si="56"/>
        <v>0</v>
      </c>
    </row>
    <row r="379" spans="1:8" s="2" customFormat="1" ht="12.75" hidden="1" customHeight="1" x14ac:dyDescent="0.2">
      <c r="A379" s="247"/>
      <c r="B379" s="250"/>
      <c r="C379" s="274">
        <f t="shared" si="54"/>
        <v>0</v>
      </c>
      <c r="D379" s="276"/>
      <c r="E379" s="350"/>
      <c r="F379" s="64">
        <f t="shared" si="55"/>
        <v>0</v>
      </c>
      <c r="G379" s="55">
        <f t="shared" si="55"/>
        <v>0</v>
      </c>
      <c r="H379" s="56">
        <f t="shared" si="56"/>
        <v>0</v>
      </c>
    </row>
    <row r="380" spans="1:8" s="2" customFormat="1" ht="12.75" hidden="1" customHeight="1" x14ac:dyDescent="0.2">
      <c r="A380" s="247"/>
      <c r="B380" s="250"/>
      <c r="C380" s="274">
        <f t="shared" si="54"/>
        <v>0</v>
      </c>
      <c r="D380" s="276"/>
      <c r="E380" s="350"/>
      <c r="F380" s="64">
        <f t="shared" si="55"/>
        <v>0</v>
      </c>
      <c r="G380" s="55">
        <f t="shared" si="55"/>
        <v>0</v>
      </c>
      <c r="H380" s="56">
        <f t="shared" si="56"/>
        <v>0</v>
      </c>
    </row>
    <row r="381" spans="1:8" s="2" customFormat="1" ht="12.75" hidden="1" customHeight="1" x14ac:dyDescent="0.2">
      <c r="A381" s="247"/>
      <c r="B381" s="250"/>
      <c r="C381" s="274">
        <f t="shared" si="54"/>
        <v>0</v>
      </c>
      <c r="D381" s="276"/>
      <c r="E381" s="350"/>
      <c r="F381" s="64">
        <f t="shared" si="55"/>
        <v>0</v>
      </c>
      <c r="G381" s="55">
        <f t="shared" si="55"/>
        <v>0</v>
      </c>
      <c r="H381" s="56">
        <f t="shared" si="56"/>
        <v>0</v>
      </c>
    </row>
    <row r="382" spans="1:8" s="2" customFormat="1" ht="12.75" hidden="1" customHeight="1" x14ac:dyDescent="0.2">
      <c r="A382" s="247"/>
      <c r="B382" s="250"/>
      <c r="C382" s="274">
        <f t="shared" si="54"/>
        <v>0</v>
      </c>
      <c r="D382" s="276"/>
      <c r="E382" s="350"/>
      <c r="F382" s="64">
        <f t="shared" si="55"/>
        <v>0</v>
      </c>
      <c r="G382" s="55">
        <f t="shared" si="55"/>
        <v>0</v>
      </c>
      <c r="H382" s="56">
        <f t="shared" si="56"/>
        <v>0</v>
      </c>
    </row>
    <row r="383" spans="1:8" s="2" customFormat="1" ht="12.75" hidden="1" customHeight="1" x14ac:dyDescent="0.2">
      <c r="A383" s="247"/>
      <c r="B383" s="250"/>
      <c r="C383" s="274">
        <f t="shared" si="54"/>
        <v>0</v>
      </c>
      <c r="D383" s="276"/>
      <c r="E383" s="350"/>
      <c r="F383" s="64">
        <f t="shared" si="55"/>
        <v>0</v>
      </c>
      <c r="G383" s="55">
        <f t="shared" si="55"/>
        <v>0</v>
      </c>
      <c r="H383" s="56">
        <f t="shared" si="56"/>
        <v>0</v>
      </c>
    </row>
    <row r="384" spans="1:8" s="2" customFormat="1" ht="12.75" hidden="1" customHeight="1" x14ac:dyDescent="0.2">
      <c r="A384" s="248"/>
      <c r="B384" s="251"/>
      <c r="C384" s="296">
        <f t="shared" si="54"/>
        <v>0</v>
      </c>
      <c r="D384" s="298"/>
      <c r="E384" s="351"/>
      <c r="F384" s="66">
        <f t="shared" si="55"/>
        <v>0</v>
      </c>
      <c r="G384" s="55">
        <f t="shared" si="55"/>
        <v>0</v>
      </c>
      <c r="H384" s="58">
        <f t="shared" si="56"/>
        <v>0</v>
      </c>
    </row>
    <row r="385" spans="1:8" s="2" customFormat="1" ht="25.5" hidden="1" customHeight="1" x14ac:dyDescent="0.2">
      <c r="A385" s="246" t="s">
        <v>82</v>
      </c>
      <c r="B385" s="249" t="s">
        <v>83</v>
      </c>
      <c r="C385" s="287" t="s">
        <v>349</v>
      </c>
      <c r="D385" s="288"/>
      <c r="E385" s="47" t="s">
        <v>161</v>
      </c>
      <c r="F385" s="190" t="s">
        <v>39</v>
      </c>
      <c r="G385" s="47" t="s">
        <v>157</v>
      </c>
      <c r="H385" s="111">
        <f>SUM(H386:H405)</f>
        <v>0</v>
      </c>
    </row>
    <row r="386" spans="1:8" s="2" customFormat="1" ht="12.75" hidden="1" customHeight="1" x14ac:dyDescent="0.2">
      <c r="A386" s="247"/>
      <c r="B386" s="250"/>
      <c r="C386" s="294">
        <f t="shared" ref="C386:C395" si="57">C267</f>
        <v>0</v>
      </c>
      <c r="D386" s="295"/>
      <c r="E386" s="349">
        <v>1</v>
      </c>
      <c r="F386" s="62">
        <f t="shared" ref="F386:G395" si="58">F267</f>
        <v>0</v>
      </c>
      <c r="G386" s="55">
        <f t="shared" si="58"/>
        <v>0</v>
      </c>
      <c r="H386" s="54">
        <f>ROUNDUP((F386*$E$386%)/168*G386,2)</f>
        <v>0</v>
      </c>
    </row>
    <row r="387" spans="1:8" s="2" customFormat="1" ht="12.75" hidden="1" customHeight="1" x14ac:dyDescent="0.2">
      <c r="A387" s="247"/>
      <c r="B387" s="250"/>
      <c r="C387" s="274">
        <f t="shared" si="57"/>
        <v>0</v>
      </c>
      <c r="D387" s="276"/>
      <c r="E387" s="350"/>
      <c r="F387" s="64">
        <f t="shared" si="58"/>
        <v>0</v>
      </c>
      <c r="G387" s="55">
        <f t="shared" si="58"/>
        <v>0</v>
      </c>
      <c r="H387" s="56">
        <f t="shared" ref="H387:H392" si="59">ROUNDUP((F387*$E$386%)/168*G387,2)</f>
        <v>0</v>
      </c>
    </row>
    <row r="388" spans="1:8" s="2" customFormat="1" ht="12.75" hidden="1" customHeight="1" x14ac:dyDescent="0.2">
      <c r="A388" s="247"/>
      <c r="B388" s="250"/>
      <c r="C388" s="274">
        <f t="shared" si="57"/>
        <v>0</v>
      </c>
      <c r="D388" s="276"/>
      <c r="E388" s="350"/>
      <c r="F388" s="64">
        <f t="shared" si="58"/>
        <v>0</v>
      </c>
      <c r="G388" s="55">
        <f t="shared" si="58"/>
        <v>0</v>
      </c>
      <c r="H388" s="56">
        <f t="shared" si="59"/>
        <v>0</v>
      </c>
    </row>
    <row r="389" spans="1:8" s="2" customFormat="1" ht="12.75" hidden="1" customHeight="1" x14ac:dyDescent="0.2">
      <c r="A389" s="247"/>
      <c r="B389" s="250"/>
      <c r="C389" s="274">
        <f t="shared" si="57"/>
        <v>0</v>
      </c>
      <c r="D389" s="276"/>
      <c r="E389" s="350"/>
      <c r="F389" s="64">
        <f t="shared" si="58"/>
        <v>0</v>
      </c>
      <c r="G389" s="55">
        <f t="shared" si="58"/>
        <v>0</v>
      </c>
      <c r="H389" s="56">
        <f t="shared" si="59"/>
        <v>0</v>
      </c>
    </row>
    <row r="390" spans="1:8" s="2" customFormat="1" ht="12.75" hidden="1" customHeight="1" x14ac:dyDescent="0.2">
      <c r="A390" s="247"/>
      <c r="B390" s="250"/>
      <c r="C390" s="274">
        <f t="shared" si="57"/>
        <v>0</v>
      </c>
      <c r="D390" s="276"/>
      <c r="E390" s="350"/>
      <c r="F390" s="64">
        <f t="shared" si="58"/>
        <v>0</v>
      </c>
      <c r="G390" s="55">
        <f t="shared" si="58"/>
        <v>0</v>
      </c>
      <c r="H390" s="56">
        <f t="shared" si="59"/>
        <v>0</v>
      </c>
    </row>
    <row r="391" spans="1:8" s="2" customFormat="1" ht="12.75" hidden="1" customHeight="1" x14ac:dyDescent="0.2">
      <c r="A391" s="247"/>
      <c r="B391" s="250"/>
      <c r="C391" s="274">
        <f t="shared" si="57"/>
        <v>0</v>
      </c>
      <c r="D391" s="276"/>
      <c r="E391" s="350"/>
      <c r="F391" s="64">
        <f t="shared" si="58"/>
        <v>0</v>
      </c>
      <c r="G391" s="55">
        <f t="shared" si="58"/>
        <v>0</v>
      </c>
      <c r="H391" s="56">
        <f t="shared" si="59"/>
        <v>0</v>
      </c>
    </row>
    <row r="392" spans="1:8" s="2" customFormat="1" ht="12.75" hidden="1" customHeight="1" x14ac:dyDescent="0.2">
      <c r="A392" s="247"/>
      <c r="B392" s="250"/>
      <c r="C392" s="274">
        <f t="shared" si="57"/>
        <v>0</v>
      </c>
      <c r="D392" s="276"/>
      <c r="E392" s="350"/>
      <c r="F392" s="64">
        <f t="shared" si="58"/>
        <v>0</v>
      </c>
      <c r="G392" s="55">
        <f t="shared" si="58"/>
        <v>0</v>
      </c>
      <c r="H392" s="56">
        <f t="shared" si="59"/>
        <v>0</v>
      </c>
    </row>
    <row r="393" spans="1:8" s="2" customFormat="1" ht="12.75" hidden="1" customHeight="1" x14ac:dyDescent="0.2">
      <c r="A393" s="247"/>
      <c r="B393" s="250"/>
      <c r="C393" s="274">
        <f t="shared" si="57"/>
        <v>0</v>
      </c>
      <c r="D393" s="276"/>
      <c r="E393" s="350"/>
      <c r="F393" s="64">
        <f t="shared" si="58"/>
        <v>0</v>
      </c>
      <c r="G393" s="55">
        <f t="shared" si="58"/>
        <v>0</v>
      </c>
      <c r="H393" s="56">
        <f>ROUNDUP((F393*$E$386%)/168*G393,2)</f>
        <v>0</v>
      </c>
    </row>
    <row r="394" spans="1:8" s="2" customFormat="1" ht="12.75" hidden="1" customHeight="1" x14ac:dyDescent="0.2">
      <c r="A394" s="247"/>
      <c r="B394" s="250"/>
      <c r="C394" s="274">
        <f t="shared" si="57"/>
        <v>0</v>
      </c>
      <c r="D394" s="276"/>
      <c r="E394" s="350"/>
      <c r="F394" s="64">
        <f t="shared" si="58"/>
        <v>0</v>
      </c>
      <c r="G394" s="55">
        <f t="shared" si="58"/>
        <v>0</v>
      </c>
      <c r="H394" s="56">
        <f>ROUNDUP((F394*$E$386%)/168*G394,2)</f>
        <v>0</v>
      </c>
    </row>
    <row r="395" spans="1:8" s="2" customFormat="1" ht="12.75" hidden="1" customHeight="1" x14ac:dyDescent="0.2">
      <c r="A395" s="247"/>
      <c r="B395" s="250"/>
      <c r="C395" s="274">
        <f t="shared" si="57"/>
        <v>0</v>
      </c>
      <c r="D395" s="276"/>
      <c r="E395" s="350"/>
      <c r="F395" s="64">
        <f t="shared" si="58"/>
        <v>0</v>
      </c>
      <c r="G395" s="55">
        <f t="shared" si="58"/>
        <v>0</v>
      </c>
      <c r="H395" s="56">
        <f>ROUNDUP((F395*$E$386%)/168*G395,2)</f>
        <v>0</v>
      </c>
    </row>
    <row r="396" spans="1:8" s="2" customFormat="1" ht="12.75" hidden="1" x14ac:dyDescent="0.2">
      <c r="A396" s="247"/>
      <c r="B396" s="250"/>
      <c r="C396" s="274" t="str">
        <f t="shared" ref="C396:C405" si="60">C278</f>
        <v>Vecākais grāmatvedis</v>
      </c>
      <c r="D396" s="276"/>
      <c r="E396" s="350"/>
      <c r="F396" s="64">
        <f t="shared" ref="F396:G405" si="61">F278</f>
        <v>1287</v>
      </c>
      <c r="G396" s="55"/>
      <c r="H396" s="56">
        <f>ROUNDUP((F396*$E$386%)/168*G396,2)</f>
        <v>0</v>
      </c>
    </row>
    <row r="397" spans="1:8" s="2" customFormat="1" ht="12.75" hidden="1" x14ac:dyDescent="0.2">
      <c r="A397" s="247"/>
      <c r="B397" s="250"/>
      <c r="C397" s="274" t="str">
        <f t="shared" si="60"/>
        <v xml:space="preserve">Vecākais speciālists Izglītības koordinācijas nodaļā </v>
      </c>
      <c r="D397" s="276"/>
      <c r="E397" s="350"/>
      <c r="F397" s="64">
        <f t="shared" si="61"/>
        <v>1287</v>
      </c>
      <c r="G397" s="55"/>
      <c r="H397" s="56">
        <f t="shared" ref="H397:H405" si="62">ROUNDUP((F397*$E$386%)/168*G397,2)</f>
        <v>0</v>
      </c>
    </row>
    <row r="398" spans="1:8" s="2" customFormat="1" ht="12.75" hidden="1" customHeight="1" x14ac:dyDescent="0.2">
      <c r="A398" s="247"/>
      <c r="B398" s="250"/>
      <c r="C398" s="274">
        <f t="shared" si="60"/>
        <v>0</v>
      </c>
      <c r="D398" s="276"/>
      <c r="E398" s="350"/>
      <c r="F398" s="64">
        <f t="shared" si="61"/>
        <v>0</v>
      </c>
      <c r="G398" s="64">
        <f t="shared" si="61"/>
        <v>0</v>
      </c>
      <c r="H398" s="56">
        <f t="shared" si="62"/>
        <v>0</v>
      </c>
    </row>
    <row r="399" spans="1:8" s="2" customFormat="1" ht="12.75" hidden="1" customHeight="1" x14ac:dyDescent="0.2">
      <c r="A399" s="247"/>
      <c r="B399" s="250"/>
      <c r="C399" s="274">
        <f t="shared" si="60"/>
        <v>0</v>
      </c>
      <c r="D399" s="276"/>
      <c r="E399" s="350"/>
      <c r="F399" s="64">
        <f t="shared" si="61"/>
        <v>0</v>
      </c>
      <c r="G399" s="64">
        <f t="shared" si="61"/>
        <v>0</v>
      </c>
      <c r="H399" s="56">
        <f t="shared" si="62"/>
        <v>0</v>
      </c>
    </row>
    <row r="400" spans="1:8" s="2" customFormat="1" ht="12.75" hidden="1" customHeight="1" x14ac:dyDescent="0.2">
      <c r="A400" s="247"/>
      <c r="B400" s="250"/>
      <c r="C400" s="274">
        <f t="shared" si="60"/>
        <v>0</v>
      </c>
      <c r="D400" s="276"/>
      <c r="E400" s="350"/>
      <c r="F400" s="64">
        <f t="shared" si="61"/>
        <v>0</v>
      </c>
      <c r="G400" s="64">
        <f t="shared" si="61"/>
        <v>0</v>
      </c>
      <c r="H400" s="56">
        <f t="shared" si="62"/>
        <v>0</v>
      </c>
    </row>
    <row r="401" spans="1:9" s="2" customFormat="1" ht="12.75" hidden="1" customHeight="1" x14ac:dyDescent="0.2">
      <c r="A401" s="247"/>
      <c r="B401" s="250"/>
      <c r="C401" s="274">
        <f t="shared" si="60"/>
        <v>0</v>
      </c>
      <c r="D401" s="276"/>
      <c r="E401" s="350"/>
      <c r="F401" s="64">
        <f t="shared" si="61"/>
        <v>0</v>
      </c>
      <c r="G401" s="64">
        <f t="shared" si="61"/>
        <v>0</v>
      </c>
      <c r="H401" s="56">
        <f t="shared" si="62"/>
        <v>0</v>
      </c>
    </row>
    <row r="402" spans="1:9" s="2" customFormat="1" ht="12.75" hidden="1" customHeight="1" x14ac:dyDescent="0.2">
      <c r="A402" s="247"/>
      <c r="B402" s="250"/>
      <c r="C402" s="274">
        <f t="shared" si="60"/>
        <v>0</v>
      </c>
      <c r="D402" s="276"/>
      <c r="E402" s="350"/>
      <c r="F402" s="64">
        <f t="shared" si="61"/>
        <v>0</v>
      </c>
      <c r="G402" s="64">
        <f t="shared" si="61"/>
        <v>0</v>
      </c>
      <c r="H402" s="56">
        <f t="shared" si="62"/>
        <v>0</v>
      </c>
    </row>
    <row r="403" spans="1:9" s="2" customFormat="1" ht="12.75" hidden="1" customHeight="1" x14ac:dyDescent="0.2">
      <c r="A403" s="247"/>
      <c r="B403" s="250"/>
      <c r="C403" s="274">
        <f t="shared" si="60"/>
        <v>0</v>
      </c>
      <c r="D403" s="276"/>
      <c r="E403" s="350"/>
      <c r="F403" s="64">
        <f t="shared" si="61"/>
        <v>0</v>
      </c>
      <c r="G403" s="64">
        <f t="shared" si="61"/>
        <v>0</v>
      </c>
      <c r="H403" s="56">
        <f t="shared" si="62"/>
        <v>0</v>
      </c>
    </row>
    <row r="404" spans="1:9" s="2" customFormat="1" ht="12.75" hidden="1" customHeight="1" x14ac:dyDescent="0.2">
      <c r="A404" s="247"/>
      <c r="B404" s="250"/>
      <c r="C404" s="274">
        <f t="shared" si="60"/>
        <v>0</v>
      </c>
      <c r="D404" s="276"/>
      <c r="E404" s="350"/>
      <c r="F404" s="64">
        <f t="shared" si="61"/>
        <v>0</v>
      </c>
      <c r="G404" s="64">
        <f t="shared" si="61"/>
        <v>0</v>
      </c>
      <c r="H404" s="56">
        <f t="shared" si="62"/>
        <v>0</v>
      </c>
    </row>
    <row r="405" spans="1:9" s="2" customFormat="1" ht="12.75" hidden="1" customHeight="1" x14ac:dyDescent="0.2">
      <c r="A405" s="248"/>
      <c r="B405" s="251"/>
      <c r="C405" s="296">
        <f t="shared" si="60"/>
        <v>0</v>
      </c>
      <c r="D405" s="298"/>
      <c r="E405" s="351"/>
      <c r="F405" s="66">
        <f t="shared" si="61"/>
        <v>0</v>
      </c>
      <c r="G405" s="66">
        <f t="shared" si="61"/>
        <v>0</v>
      </c>
      <c r="H405" s="58">
        <f t="shared" si="62"/>
        <v>0</v>
      </c>
    </row>
    <row r="406" spans="1:9" s="2" customFormat="1" ht="12.75" x14ac:dyDescent="0.2">
      <c r="A406" s="192" t="s">
        <v>84</v>
      </c>
      <c r="B406" s="338" t="s">
        <v>17</v>
      </c>
      <c r="C406" s="339"/>
      <c r="D406" s="339"/>
      <c r="E406" s="339"/>
      <c r="F406" s="339"/>
      <c r="G406" s="340"/>
      <c r="H406" s="43">
        <f>SUM(H407,H430)</f>
        <v>2.89</v>
      </c>
    </row>
    <row r="407" spans="1:9" s="2" customFormat="1" ht="12.75" x14ac:dyDescent="0.2">
      <c r="A407" s="48" t="s">
        <v>85</v>
      </c>
      <c r="B407" s="338" t="s">
        <v>86</v>
      </c>
      <c r="C407" s="339"/>
      <c r="D407" s="339"/>
      <c r="E407" s="339"/>
      <c r="F407" s="339"/>
      <c r="G407" s="340"/>
      <c r="H407" s="43">
        <f>SUM(H408,H419)</f>
        <v>0.59</v>
      </c>
    </row>
    <row r="408" spans="1:9" s="2" customFormat="1" ht="25.5" x14ac:dyDescent="0.2">
      <c r="A408" s="246">
        <v>2220</v>
      </c>
      <c r="B408" s="249" t="s">
        <v>88</v>
      </c>
      <c r="C408" s="266" t="s">
        <v>171</v>
      </c>
      <c r="D408" s="267"/>
      <c r="E408" s="268"/>
      <c r="F408" s="47" t="s">
        <v>328</v>
      </c>
      <c r="G408" s="47" t="s">
        <v>157</v>
      </c>
      <c r="H408" s="111">
        <f>SUM(H409:H418)</f>
        <v>0.59</v>
      </c>
    </row>
    <row r="409" spans="1:9" s="2" customFormat="1" ht="33" customHeight="1" x14ac:dyDescent="0.2">
      <c r="A409" s="247"/>
      <c r="B409" s="250"/>
      <c r="C409" s="255" t="s">
        <v>198</v>
      </c>
      <c r="D409" s="256"/>
      <c r="E409" s="257"/>
      <c r="F409" s="74">
        <f>ROUND(7*1.147,2)</f>
        <v>8.0299999999999994</v>
      </c>
      <c r="G409" s="74">
        <f>G16+G17+G18+G19+G20+G27+G278+G279</f>
        <v>12.167999999999999</v>
      </c>
      <c r="H409" s="75">
        <f>ROUNDUP(F409/168*G409,2)</f>
        <v>0.59</v>
      </c>
      <c r="I409" s="149" t="s">
        <v>384</v>
      </c>
    </row>
    <row r="410" spans="1:9" s="2" customFormat="1" ht="12" hidden="1" customHeight="1" x14ac:dyDescent="0.2">
      <c r="A410" s="247"/>
      <c r="B410" s="250"/>
      <c r="C410" s="252"/>
      <c r="D410" s="253"/>
      <c r="E410" s="254"/>
      <c r="F410" s="76"/>
      <c r="G410" s="76"/>
      <c r="H410" s="77">
        <f t="shared" ref="H410:H418" si="63">ROUNDUP(F410/168*G410,2)</f>
        <v>0</v>
      </c>
    </row>
    <row r="411" spans="1:9" s="2" customFormat="1" ht="12" hidden="1" customHeight="1" x14ac:dyDescent="0.2">
      <c r="A411" s="247"/>
      <c r="B411" s="250"/>
      <c r="C411" s="252"/>
      <c r="D411" s="253"/>
      <c r="E411" s="254"/>
      <c r="F411" s="76"/>
      <c r="G411" s="76"/>
      <c r="H411" s="77">
        <f t="shared" si="63"/>
        <v>0</v>
      </c>
    </row>
    <row r="412" spans="1:9" s="2" customFormat="1" ht="12" hidden="1" customHeight="1" x14ac:dyDescent="0.2">
      <c r="A412" s="247"/>
      <c r="B412" s="250"/>
      <c r="C412" s="252"/>
      <c r="D412" s="253"/>
      <c r="E412" s="254"/>
      <c r="F412" s="76"/>
      <c r="G412" s="76"/>
      <c r="H412" s="77">
        <f t="shared" si="63"/>
        <v>0</v>
      </c>
    </row>
    <row r="413" spans="1:9" s="2" customFormat="1" ht="12" hidden="1" customHeight="1" x14ac:dyDescent="0.2">
      <c r="A413" s="247"/>
      <c r="B413" s="250"/>
      <c r="C413" s="252"/>
      <c r="D413" s="253"/>
      <c r="E413" s="254"/>
      <c r="F413" s="76"/>
      <c r="G413" s="76"/>
      <c r="H413" s="77">
        <f t="shared" si="63"/>
        <v>0</v>
      </c>
    </row>
    <row r="414" spans="1:9" s="2" customFormat="1" ht="12" hidden="1" customHeight="1" x14ac:dyDescent="0.2">
      <c r="A414" s="247"/>
      <c r="B414" s="250"/>
      <c r="C414" s="252"/>
      <c r="D414" s="253"/>
      <c r="E414" s="254"/>
      <c r="F414" s="76"/>
      <c r="G414" s="76"/>
      <c r="H414" s="77">
        <f t="shared" si="63"/>
        <v>0</v>
      </c>
    </row>
    <row r="415" spans="1:9" s="2" customFormat="1" ht="12" hidden="1" customHeight="1" x14ac:dyDescent="0.2">
      <c r="A415" s="247"/>
      <c r="B415" s="250"/>
      <c r="C415" s="252"/>
      <c r="D415" s="253"/>
      <c r="E415" s="254"/>
      <c r="F415" s="76"/>
      <c r="G415" s="76"/>
      <c r="H415" s="77">
        <f t="shared" si="63"/>
        <v>0</v>
      </c>
    </row>
    <row r="416" spans="1:9" s="2" customFormat="1" ht="12" hidden="1" customHeight="1" x14ac:dyDescent="0.2">
      <c r="A416" s="247"/>
      <c r="B416" s="250"/>
      <c r="C416" s="252"/>
      <c r="D416" s="253"/>
      <c r="E416" s="254"/>
      <c r="F416" s="76"/>
      <c r="G416" s="76"/>
      <c r="H416" s="77">
        <f t="shared" si="63"/>
        <v>0</v>
      </c>
    </row>
    <row r="417" spans="1:9" s="2" customFormat="1" ht="12" hidden="1" customHeight="1" x14ac:dyDescent="0.2">
      <c r="A417" s="247"/>
      <c r="B417" s="250"/>
      <c r="C417" s="252"/>
      <c r="D417" s="253"/>
      <c r="E417" s="254"/>
      <c r="F417" s="76"/>
      <c r="G417" s="76"/>
      <c r="H417" s="77">
        <f t="shared" si="63"/>
        <v>0</v>
      </c>
    </row>
    <row r="418" spans="1:9" s="2" customFormat="1" ht="12" hidden="1" customHeight="1" x14ac:dyDescent="0.2">
      <c r="A418" s="248"/>
      <c r="B418" s="251"/>
      <c r="C418" s="269"/>
      <c r="D418" s="270"/>
      <c r="E418" s="271"/>
      <c r="F418" s="78"/>
      <c r="G418" s="78"/>
      <c r="H418" s="79">
        <f t="shared" si="63"/>
        <v>0</v>
      </c>
    </row>
    <row r="419" spans="1:9" s="2" customFormat="1" ht="12" hidden="1" customHeight="1" x14ac:dyDescent="0.2">
      <c r="A419" s="246"/>
      <c r="B419" s="249"/>
      <c r="C419" s="266" t="s">
        <v>171</v>
      </c>
      <c r="D419" s="267"/>
      <c r="E419" s="268"/>
      <c r="F419" s="47" t="s">
        <v>167</v>
      </c>
      <c r="G419" s="47" t="s">
        <v>157</v>
      </c>
      <c r="H419" s="111">
        <f>SUM(H420:H429)</f>
        <v>0</v>
      </c>
    </row>
    <row r="420" spans="1:9" s="2" customFormat="1" ht="12" hidden="1" customHeight="1" x14ac:dyDescent="0.2">
      <c r="A420" s="247"/>
      <c r="B420" s="250"/>
      <c r="C420" s="255"/>
      <c r="D420" s="256"/>
      <c r="E420" s="257"/>
      <c r="F420" s="74"/>
      <c r="G420" s="74"/>
      <c r="H420" s="75">
        <f>ROUNDUP(F420/168*G420,2)</f>
        <v>0</v>
      </c>
    </row>
    <row r="421" spans="1:9" s="2" customFormat="1" ht="12" hidden="1" customHeight="1" x14ac:dyDescent="0.2">
      <c r="A421" s="247"/>
      <c r="B421" s="250"/>
      <c r="C421" s="252"/>
      <c r="D421" s="253"/>
      <c r="E421" s="254"/>
      <c r="F421" s="76"/>
      <c r="G421" s="76"/>
      <c r="H421" s="77">
        <f t="shared" ref="H421:H429" si="64">ROUNDUP(F421/168*G421,2)</f>
        <v>0</v>
      </c>
    </row>
    <row r="422" spans="1:9" s="2" customFormat="1" ht="12" hidden="1" customHeight="1" x14ac:dyDescent="0.2">
      <c r="A422" s="247"/>
      <c r="B422" s="250"/>
      <c r="C422" s="252"/>
      <c r="D422" s="253"/>
      <c r="E422" s="254"/>
      <c r="F422" s="76"/>
      <c r="G422" s="76"/>
      <c r="H422" s="77">
        <f t="shared" si="64"/>
        <v>0</v>
      </c>
    </row>
    <row r="423" spans="1:9" s="2" customFormat="1" ht="12" hidden="1" customHeight="1" x14ac:dyDescent="0.2">
      <c r="A423" s="247"/>
      <c r="B423" s="250"/>
      <c r="C423" s="252"/>
      <c r="D423" s="253"/>
      <c r="E423" s="254"/>
      <c r="F423" s="76"/>
      <c r="G423" s="76"/>
      <c r="H423" s="77">
        <f t="shared" si="64"/>
        <v>0</v>
      </c>
    </row>
    <row r="424" spans="1:9" s="2" customFormat="1" ht="12" hidden="1" customHeight="1" x14ac:dyDescent="0.2">
      <c r="A424" s="247"/>
      <c r="B424" s="250"/>
      <c r="C424" s="252"/>
      <c r="D424" s="253"/>
      <c r="E424" s="254"/>
      <c r="F424" s="76"/>
      <c r="G424" s="76"/>
      <c r="H424" s="77">
        <f t="shared" si="64"/>
        <v>0</v>
      </c>
    </row>
    <row r="425" spans="1:9" s="2" customFormat="1" ht="12" hidden="1" customHeight="1" x14ac:dyDescent="0.2">
      <c r="A425" s="247"/>
      <c r="B425" s="250"/>
      <c r="C425" s="252"/>
      <c r="D425" s="253"/>
      <c r="E425" s="254"/>
      <c r="F425" s="76"/>
      <c r="G425" s="76"/>
      <c r="H425" s="77">
        <f t="shared" si="64"/>
        <v>0</v>
      </c>
    </row>
    <row r="426" spans="1:9" s="2" customFormat="1" ht="12" hidden="1" customHeight="1" x14ac:dyDescent="0.2">
      <c r="A426" s="247"/>
      <c r="B426" s="250"/>
      <c r="C426" s="252"/>
      <c r="D426" s="253"/>
      <c r="E426" s="254"/>
      <c r="F426" s="76"/>
      <c r="G426" s="76"/>
      <c r="H426" s="77">
        <f t="shared" si="64"/>
        <v>0</v>
      </c>
    </row>
    <row r="427" spans="1:9" s="2" customFormat="1" ht="12" hidden="1" customHeight="1" x14ac:dyDescent="0.2">
      <c r="A427" s="247"/>
      <c r="B427" s="250"/>
      <c r="C427" s="252"/>
      <c r="D427" s="253"/>
      <c r="E427" s="254"/>
      <c r="F427" s="76"/>
      <c r="G427" s="76"/>
      <c r="H427" s="77">
        <f t="shared" si="64"/>
        <v>0</v>
      </c>
    </row>
    <row r="428" spans="1:9" s="2" customFormat="1" ht="12" hidden="1" customHeight="1" x14ac:dyDescent="0.2">
      <c r="A428" s="247"/>
      <c r="B428" s="250"/>
      <c r="C428" s="252"/>
      <c r="D428" s="253"/>
      <c r="E428" s="254"/>
      <c r="F428" s="76"/>
      <c r="G428" s="76"/>
      <c r="H428" s="77">
        <f t="shared" si="64"/>
        <v>0</v>
      </c>
    </row>
    <row r="429" spans="1:9" s="2" customFormat="1" ht="12.75" hidden="1" customHeight="1" x14ac:dyDescent="0.2">
      <c r="A429" s="248"/>
      <c r="B429" s="251"/>
      <c r="C429" s="269"/>
      <c r="D429" s="270"/>
      <c r="E429" s="271"/>
      <c r="F429" s="78"/>
      <c r="G429" s="78"/>
      <c r="H429" s="79">
        <f t="shared" si="64"/>
        <v>0</v>
      </c>
    </row>
    <row r="430" spans="1:9" s="2" customFormat="1" ht="12.75" customHeight="1" x14ac:dyDescent="0.2">
      <c r="A430" s="48" t="s">
        <v>93</v>
      </c>
      <c r="B430" s="338" t="s">
        <v>94</v>
      </c>
      <c r="C430" s="339"/>
      <c r="D430" s="339"/>
      <c r="E430" s="339"/>
      <c r="F430" s="339"/>
      <c r="G430" s="340"/>
      <c r="H430" s="43">
        <f>SUM(H431,H453,H442)</f>
        <v>2.3000000000000003</v>
      </c>
    </row>
    <row r="431" spans="1:9" s="2" customFormat="1" ht="15" customHeight="1" x14ac:dyDescent="0.2">
      <c r="A431" s="246">
        <v>2311</v>
      </c>
      <c r="B431" s="249" t="s">
        <v>19</v>
      </c>
      <c r="C431" s="266" t="s">
        <v>171</v>
      </c>
      <c r="D431" s="267"/>
      <c r="E431" s="268"/>
      <c r="F431" s="47" t="s">
        <v>326</v>
      </c>
      <c r="G431" s="47" t="s">
        <v>166</v>
      </c>
      <c r="H431" s="111">
        <f>SUM(H432:H441)</f>
        <v>0.35</v>
      </c>
    </row>
    <row r="432" spans="1:9" s="2" customFormat="1" ht="12.75" x14ac:dyDescent="0.2">
      <c r="A432" s="247"/>
      <c r="B432" s="250"/>
      <c r="C432" s="255" t="s">
        <v>214</v>
      </c>
      <c r="D432" s="256"/>
      <c r="E432" s="257"/>
      <c r="F432" s="74">
        <f>ROUND(0.02*1.095,2)</f>
        <v>0.02</v>
      </c>
      <c r="G432" s="74">
        <v>5</v>
      </c>
      <c r="H432" s="75">
        <f>ROUND(F432*G432,2)</f>
        <v>0.1</v>
      </c>
      <c r="I432" s="149" t="s">
        <v>315</v>
      </c>
    </row>
    <row r="433" spans="1:8" s="2" customFormat="1" ht="12.75" x14ac:dyDescent="0.2">
      <c r="A433" s="247"/>
      <c r="B433" s="250"/>
      <c r="C433" s="252" t="s">
        <v>173</v>
      </c>
      <c r="D433" s="253"/>
      <c r="E433" s="254"/>
      <c r="F433" s="76">
        <f>ROUND(0.05*1.095,2)</f>
        <v>0.05</v>
      </c>
      <c r="G433" s="76">
        <v>5</v>
      </c>
      <c r="H433" s="77">
        <f>ROUND(F433*G433,2)</f>
        <v>0.25</v>
      </c>
    </row>
    <row r="434" spans="1:8" s="2" customFormat="1" ht="12.75" hidden="1" customHeight="1" x14ac:dyDescent="0.2">
      <c r="A434" s="247"/>
      <c r="B434" s="250"/>
      <c r="C434" s="252"/>
      <c r="D434" s="253"/>
      <c r="E434" s="254"/>
      <c r="F434" s="76"/>
      <c r="G434" s="76"/>
      <c r="H434" s="77">
        <f t="shared" ref="H434:H441" si="65">ROUND(F434*G434,2)</f>
        <v>0</v>
      </c>
    </row>
    <row r="435" spans="1:8" s="2" customFormat="1" ht="12.75" hidden="1" customHeight="1" x14ac:dyDescent="0.2">
      <c r="A435" s="247"/>
      <c r="B435" s="250"/>
      <c r="C435" s="252"/>
      <c r="D435" s="253"/>
      <c r="E435" s="254"/>
      <c r="F435" s="76"/>
      <c r="G435" s="76"/>
      <c r="H435" s="77">
        <f t="shared" si="65"/>
        <v>0</v>
      </c>
    </row>
    <row r="436" spans="1:8" s="2" customFormat="1" ht="12.75" hidden="1" customHeight="1" x14ac:dyDescent="0.2">
      <c r="A436" s="247"/>
      <c r="B436" s="250"/>
      <c r="C436" s="252"/>
      <c r="D436" s="253"/>
      <c r="E436" s="254"/>
      <c r="F436" s="76"/>
      <c r="G436" s="76"/>
      <c r="H436" s="77">
        <f t="shared" si="65"/>
        <v>0</v>
      </c>
    </row>
    <row r="437" spans="1:8" s="2" customFormat="1" ht="12.75" hidden="1" customHeight="1" x14ac:dyDescent="0.2">
      <c r="A437" s="247"/>
      <c r="B437" s="250"/>
      <c r="C437" s="252"/>
      <c r="D437" s="253"/>
      <c r="E437" s="254"/>
      <c r="F437" s="76"/>
      <c r="G437" s="76"/>
      <c r="H437" s="77">
        <f t="shared" si="65"/>
        <v>0</v>
      </c>
    </row>
    <row r="438" spans="1:8" s="2" customFormat="1" ht="12.75" hidden="1" customHeight="1" x14ac:dyDescent="0.2">
      <c r="A438" s="247"/>
      <c r="B438" s="250"/>
      <c r="C438" s="252"/>
      <c r="D438" s="253"/>
      <c r="E438" s="254"/>
      <c r="F438" s="76"/>
      <c r="G438" s="76"/>
      <c r="H438" s="77">
        <f t="shared" si="65"/>
        <v>0</v>
      </c>
    </row>
    <row r="439" spans="1:8" s="2" customFormat="1" ht="12.75" hidden="1" customHeight="1" x14ac:dyDescent="0.2">
      <c r="A439" s="247"/>
      <c r="B439" s="250"/>
      <c r="C439" s="252"/>
      <c r="D439" s="253"/>
      <c r="E439" s="254"/>
      <c r="F439" s="76"/>
      <c r="G439" s="76"/>
      <c r="H439" s="77">
        <f t="shared" si="65"/>
        <v>0</v>
      </c>
    </row>
    <row r="440" spans="1:8" s="2" customFormat="1" ht="12.75" hidden="1" customHeight="1" x14ac:dyDescent="0.2">
      <c r="A440" s="247"/>
      <c r="B440" s="250"/>
      <c r="C440" s="252"/>
      <c r="D440" s="253"/>
      <c r="E440" s="254"/>
      <c r="F440" s="76"/>
      <c r="G440" s="76"/>
      <c r="H440" s="77">
        <f t="shared" si="65"/>
        <v>0</v>
      </c>
    </row>
    <row r="441" spans="1:8" s="2" customFormat="1" ht="12.75" hidden="1" customHeight="1" x14ac:dyDescent="0.2">
      <c r="A441" s="248"/>
      <c r="B441" s="251"/>
      <c r="C441" s="269"/>
      <c r="D441" s="270"/>
      <c r="E441" s="271"/>
      <c r="F441" s="78"/>
      <c r="G441" s="78"/>
      <c r="H441" s="79">
        <f t="shared" si="65"/>
        <v>0</v>
      </c>
    </row>
    <row r="442" spans="1:8" s="2" customFormat="1" ht="38.25" x14ac:dyDescent="0.2">
      <c r="A442" s="246">
        <v>2312</v>
      </c>
      <c r="B442" s="249" t="s">
        <v>319</v>
      </c>
      <c r="C442" s="266" t="s">
        <v>171</v>
      </c>
      <c r="D442" s="268"/>
      <c r="E442" s="51" t="s">
        <v>325</v>
      </c>
      <c r="F442" s="51" t="s">
        <v>322</v>
      </c>
      <c r="G442" s="47" t="s">
        <v>157</v>
      </c>
      <c r="H442" s="111">
        <f>SUM(H443:H452)</f>
        <v>0.08</v>
      </c>
    </row>
    <row r="443" spans="1:8" s="2" customFormat="1" ht="12.75" x14ac:dyDescent="0.2">
      <c r="A443" s="247"/>
      <c r="B443" s="250"/>
      <c r="C443" s="255" t="s">
        <v>320</v>
      </c>
      <c r="D443" s="257"/>
      <c r="E443" s="74">
        <f>ROUND(157*1.049,0)</f>
        <v>165</v>
      </c>
      <c r="F443" s="74">
        <v>5</v>
      </c>
      <c r="G443" s="74">
        <f>G27+G278+G279</f>
        <v>2.1680000000000001</v>
      </c>
      <c r="H443" s="75">
        <f>ROUNDUP(E443/F443/12/168*G443,2)</f>
        <v>0.04</v>
      </c>
    </row>
    <row r="444" spans="1:8" s="2" customFormat="1" ht="12.75" x14ac:dyDescent="0.2">
      <c r="A444" s="247"/>
      <c r="B444" s="250"/>
      <c r="C444" s="252" t="s">
        <v>321</v>
      </c>
      <c r="D444" s="254"/>
      <c r="E444" s="153">
        <f>ROUND(150*1.049,0)</f>
        <v>157</v>
      </c>
      <c r="F444" s="76">
        <v>5</v>
      </c>
      <c r="G444" s="76">
        <f>G443</f>
        <v>2.1680000000000001</v>
      </c>
      <c r="H444" s="77">
        <f>ROUNDUP(E444/F444/12/168*G444,2)</f>
        <v>0.04</v>
      </c>
    </row>
    <row r="445" spans="1:8" s="2" customFormat="1" ht="12.75" hidden="1" customHeight="1" x14ac:dyDescent="0.2">
      <c r="A445" s="247"/>
      <c r="B445" s="250"/>
      <c r="C445" s="252"/>
      <c r="D445" s="254"/>
      <c r="E445" s="177"/>
      <c r="F445" s="76"/>
      <c r="G445" s="76"/>
      <c r="H445" s="77">
        <f t="shared" ref="H445:H452" si="66">ROUNDUP(F445/168*G445,2)</f>
        <v>0</v>
      </c>
    </row>
    <row r="446" spans="1:8" s="2" customFormat="1" ht="12.75" hidden="1" customHeight="1" x14ac:dyDescent="0.2">
      <c r="A446" s="247"/>
      <c r="B446" s="250"/>
      <c r="C446" s="252"/>
      <c r="D446" s="254"/>
      <c r="E446" s="177"/>
      <c r="F446" s="76"/>
      <c r="G446" s="76"/>
      <c r="H446" s="77">
        <f t="shared" si="66"/>
        <v>0</v>
      </c>
    </row>
    <row r="447" spans="1:8" s="2" customFormat="1" ht="12.75" hidden="1" customHeight="1" x14ac:dyDescent="0.2">
      <c r="A447" s="247"/>
      <c r="B447" s="250"/>
      <c r="C447" s="252"/>
      <c r="D447" s="254"/>
      <c r="E447" s="177"/>
      <c r="F447" s="76"/>
      <c r="G447" s="76"/>
      <c r="H447" s="77">
        <f t="shared" si="66"/>
        <v>0</v>
      </c>
    </row>
    <row r="448" spans="1:8" s="2" customFormat="1" ht="12.75" hidden="1" customHeight="1" x14ac:dyDescent="0.2">
      <c r="A448" s="247"/>
      <c r="B448" s="250"/>
      <c r="C448" s="252"/>
      <c r="D448" s="254"/>
      <c r="E448" s="177"/>
      <c r="F448" s="76"/>
      <c r="G448" s="76"/>
      <c r="H448" s="77">
        <f t="shared" si="66"/>
        <v>0</v>
      </c>
    </row>
    <row r="449" spans="1:9" s="2" customFormat="1" ht="12.75" hidden="1" customHeight="1" x14ac:dyDescent="0.2">
      <c r="A449" s="247"/>
      <c r="B449" s="250"/>
      <c r="C449" s="252"/>
      <c r="D449" s="254"/>
      <c r="E449" s="177"/>
      <c r="F449" s="76"/>
      <c r="G449" s="76"/>
      <c r="H449" s="77">
        <f t="shared" si="66"/>
        <v>0</v>
      </c>
    </row>
    <row r="450" spans="1:9" s="2" customFormat="1" ht="12.75" hidden="1" customHeight="1" x14ac:dyDescent="0.2">
      <c r="A450" s="247"/>
      <c r="B450" s="250"/>
      <c r="C450" s="252"/>
      <c r="D450" s="254"/>
      <c r="E450" s="177"/>
      <c r="F450" s="76"/>
      <c r="G450" s="76"/>
      <c r="H450" s="77">
        <f t="shared" si="66"/>
        <v>0</v>
      </c>
    </row>
    <row r="451" spans="1:9" s="2" customFormat="1" ht="12.75" hidden="1" customHeight="1" x14ac:dyDescent="0.2">
      <c r="A451" s="247"/>
      <c r="B451" s="250"/>
      <c r="C451" s="252"/>
      <c r="D451" s="254"/>
      <c r="E451" s="177"/>
      <c r="F451" s="76"/>
      <c r="G451" s="76"/>
      <c r="H451" s="77">
        <f t="shared" si="66"/>
        <v>0</v>
      </c>
    </row>
    <row r="452" spans="1:9" s="2" customFormat="1" ht="12.75" hidden="1" customHeight="1" x14ac:dyDescent="0.2">
      <c r="A452" s="248"/>
      <c r="B452" s="251"/>
      <c r="C452" s="269"/>
      <c r="D452" s="271"/>
      <c r="E452" s="177"/>
      <c r="F452" s="78"/>
      <c r="G452" s="78"/>
      <c r="H452" s="79">
        <f t="shared" si="66"/>
        <v>0</v>
      </c>
    </row>
    <row r="453" spans="1:9" s="2" customFormat="1" ht="25.5" x14ac:dyDescent="0.2">
      <c r="A453" s="246">
        <v>2350</v>
      </c>
      <c r="B453" s="249" t="s">
        <v>391</v>
      </c>
      <c r="C453" s="266" t="s">
        <v>171</v>
      </c>
      <c r="D453" s="267"/>
      <c r="E453" s="268"/>
      <c r="F453" s="51" t="s">
        <v>327</v>
      </c>
      <c r="G453" s="47" t="s">
        <v>157</v>
      </c>
      <c r="H453" s="111">
        <f>SUM(H454:H463)</f>
        <v>1.87</v>
      </c>
    </row>
    <row r="454" spans="1:9" s="2" customFormat="1" ht="26.25" customHeight="1" x14ac:dyDescent="0.2">
      <c r="A454" s="247"/>
      <c r="B454" s="250"/>
      <c r="C454" s="255" t="s">
        <v>218</v>
      </c>
      <c r="D454" s="256"/>
      <c r="E454" s="257"/>
      <c r="F454" s="74">
        <f>ROUND(85*1.162,2)</f>
        <v>98.77</v>
      </c>
      <c r="G454" s="74">
        <f>G444</f>
        <v>2.1680000000000001</v>
      </c>
      <c r="H454" s="75">
        <f>ROUNDUP(F454/168*G454,2)</f>
        <v>1.28</v>
      </c>
      <c r="I454" s="149" t="s">
        <v>383</v>
      </c>
    </row>
    <row r="455" spans="1:9" s="2" customFormat="1" ht="24" x14ac:dyDescent="0.2">
      <c r="A455" s="247"/>
      <c r="B455" s="250"/>
      <c r="C455" s="252" t="s">
        <v>200</v>
      </c>
      <c r="D455" s="253"/>
      <c r="E455" s="254"/>
      <c r="F455" s="76">
        <f>ROUND(7*1.162,2)</f>
        <v>8.1300000000000008</v>
      </c>
      <c r="G455" s="76">
        <f>G409</f>
        <v>12.167999999999999</v>
      </c>
      <c r="H455" s="77">
        <f t="shared" ref="H455:H463" si="67">ROUNDUP(F455/168*G455,2)</f>
        <v>0.59</v>
      </c>
      <c r="I455" s="149" t="s">
        <v>382</v>
      </c>
    </row>
    <row r="456" spans="1:9" s="2" customFormat="1" ht="12.75" hidden="1" customHeight="1" x14ac:dyDescent="0.2">
      <c r="A456" s="247"/>
      <c r="B456" s="250"/>
      <c r="C456" s="252"/>
      <c r="D456" s="253"/>
      <c r="E456" s="254"/>
      <c r="F456" s="76"/>
      <c r="G456" s="76"/>
      <c r="H456" s="77">
        <f t="shared" si="67"/>
        <v>0</v>
      </c>
    </row>
    <row r="457" spans="1:9" s="2" customFormat="1" ht="12.75" hidden="1" customHeight="1" x14ac:dyDescent="0.2">
      <c r="A457" s="247"/>
      <c r="B457" s="250"/>
      <c r="C457" s="252"/>
      <c r="D457" s="253"/>
      <c r="E457" s="254"/>
      <c r="F457" s="76"/>
      <c r="G457" s="76"/>
      <c r="H457" s="77">
        <f t="shared" si="67"/>
        <v>0</v>
      </c>
    </row>
    <row r="458" spans="1:9" s="2" customFormat="1" ht="12.75" hidden="1" customHeight="1" x14ac:dyDescent="0.2">
      <c r="A458" s="247"/>
      <c r="B458" s="250"/>
      <c r="C458" s="252"/>
      <c r="D458" s="253"/>
      <c r="E458" s="254"/>
      <c r="F458" s="76"/>
      <c r="G458" s="76"/>
      <c r="H458" s="77">
        <f t="shared" si="67"/>
        <v>0</v>
      </c>
    </row>
    <row r="459" spans="1:9" s="2" customFormat="1" ht="12.75" hidden="1" customHeight="1" x14ac:dyDescent="0.2">
      <c r="A459" s="247"/>
      <c r="B459" s="250"/>
      <c r="C459" s="252"/>
      <c r="D459" s="253"/>
      <c r="E459" s="254"/>
      <c r="F459" s="76"/>
      <c r="G459" s="76"/>
      <c r="H459" s="77">
        <f t="shared" si="67"/>
        <v>0</v>
      </c>
    </row>
    <row r="460" spans="1:9" s="2" customFormat="1" ht="12.75" hidden="1" customHeight="1" x14ac:dyDescent="0.2">
      <c r="A460" s="247"/>
      <c r="B460" s="250"/>
      <c r="C460" s="252"/>
      <c r="D460" s="253"/>
      <c r="E460" s="254"/>
      <c r="F460" s="76"/>
      <c r="G460" s="76"/>
      <c r="H460" s="77">
        <f t="shared" si="67"/>
        <v>0</v>
      </c>
    </row>
    <row r="461" spans="1:9" s="2" customFormat="1" ht="12.75" hidden="1" customHeight="1" x14ac:dyDescent="0.2">
      <c r="A461" s="247"/>
      <c r="B461" s="250"/>
      <c r="C461" s="252"/>
      <c r="D461" s="253"/>
      <c r="E461" s="254"/>
      <c r="F461" s="76"/>
      <c r="G461" s="76"/>
      <c r="H461" s="77">
        <f t="shared" si="67"/>
        <v>0</v>
      </c>
    </row>
    <row r="462" spans="1:9" s="2" customFormat="1" ht="12.75" hidden="1" customHeight="1" x14ac:dyDescent="0.2">
      <c r="A462" s="247"/>
      <c r="B462" s="250"/>
      <c r="C462" s="252"/>
      <c r="D462" s="253"/>
      <c r="E462" s="254"/>
      <c r="F462" s="76"/>
      <c r="G462" s="76"/>
      <c r="H462" s="77">
        <f t="shared" si="67"/>
        <v>0</v>
      </c>
    </row>
    <row r="463" spans="1:9" s="2" customFormat="1" ht="12.75" hidden="1" customHeight="1" x14ac:dyDescent="0.2">
      <c r="A463" s="248"/>
      <c r="B463" s="251"/>
      <c r="C463" s="269"/>
      <c r="D463" s="270"/>
      <c r="E463" s="271"/>
      <c r="F463" s="78"/>
      <c r="G463" s="78"/>
      <c r="H463" s="79">
        <f t="shared" si="67"/>
        <v>0</v>
      </c>
    </row>
    <row r="464" spans="1:9" s="2" customFormat="1" ht="12.75" x14ac:dyDescent="0.2">
      <c r="A464" s="192" t="s">
        <v>109</v>
      </c>
      <c r="B464" s="338" t="s">
        <v>25</v>
      </c>
      <c r="C464" s="339"/>
      <c r="D464" s="339"/>
      <c r="E464" s="339"/>
      <c r="F464" s="339"/>
      <c r="G464" s="340"/>
      <c r="H464" s="43">
        <f>SUM(H465,H477)</f>
        <v>0.27</v>
      </c>
    </row>
    <row r="465" spans="1:8" s="2" customFormat="1" ht="12.75" hidden="1" customHeight="1" x14ac:dyDescent="0.2">
      <c r="A465" s="48">
        <v>5120</v>
      </c>
      <c r="B465" s="338" t="s">
        <v>168</v>
      </c>
      <c r="C465" s="339"/>
      <c r="D465" s="339"/>
      <c r="E465" s="339"/>
      <c r="F465" s="339"/>
      <c r="G465" s="340"/>
      <c r="H465" s="43">
        <f>SUM(H467:H476)</f>
        <v>0</v>
      </c>
    </row>
    <row r="466" spans="1:8" s="2" customFormat="1" ht="25.5" hidden="1" customHeight="1" x14ac:dyDescent="0.2">
      <c r="A466" s="331">
        <v>5121</v>
      </c>
      <c r="B466" s="279" t="s">
        <v>169</v>
      </c>
      <c r="C466" s="287" t="s">
        <v>171</v>
      </c>
      <c r="D466" s="288" t="s">
        <v>170</v>
      </c>
      <c r="E466" s="47" t="s">
        <v>170</v>
      </c>
      <c r="F466" s="190" t="s">
        <v>325</v>
      </c>
      <c r="G466" s="47" t="s">
        <v>157</v>
      </c>
      <c r="H466" s="111">
        <f>SUM(H467:H476)</f>
        <v>0</v>
      </c>
    </row>
    <row r="467" spans="1:8" s="2" customFormat="1" ht="12.75" hidden="1" customHeight="1" x14ac:dyDescent="0.2">
      <c r="A467" s="332"/>
      <c r="B467" s="280"/>
      <c r="C467" s="309"/>
      <c r="D467" s="310"/>
      <c r="E467" s="260"/>
      <c r="F467" s="67"/>
      <c r="G467" s="67"/>
      <c r="H467" s="54">
        <f>ROUNDUP(F467*$D$467%/12/168*E467*$G$467,2)</f>
        <v>0</v>
      </c>
    </row>
    <row r="468" spans="1:8" s="2" customFormat="1" ht="12.75" hidden="1" customHeight="1" x14ac:dyDescent="0.2">
      <c r="A468" s="332"/>
      <c r="B468" s="280"/>
      <c r="C468" s="311"/>
      <c r="D468" s="312"/>
      <c r="E468" s="261"/>
      <c r="F468" s="68"/>
      <c r="G468" s="68"/>
      <c r="H468" s="56">
        <f t="shared" ref="H468:H476" si="68">ROUNDUP(F468*$D$467%/12/168*E468*$G$467,2)</f>
        <v>0</v>
      </c>
    </row>
    <row r="469" spans="1:8" s="2" customFormat="1" ht="12.75" hidden="1" customHeight="1" x14ac:dyDescent="0.2">
      <c r="A469" s="332"/>
      <c r="B469" s="280"/>
      <c r="C469" s="311"/>
      <c r="D469" s="312"/>
      <c r="E469" s="261"/>
      <c r="F469" s="68"/>
      <c r="G469" s="68"/>
      <c r="H469" s="56">
        <f t="shared" si="68"/>
        <v>0</v>
      </c>
    </row>
    <row r="470" spans="1:8" s="2" customFormat="1" ht="12.75" hidden="1" customHeight="1" x14ac:dyDescent="0.2">
      <c r="A470" s="332"/>
      <c r="B470" s="280"/>
      <c r="C470" s="311"/>
      <c r="D470" s="312"/>
      <c r="E470" s="261"/>
      <c r="F470" s="68"/>
      <c r="G470" s="68"/>
      <c r="H470" s="56">
        <f t="shared" si="68"/>
        <v>0</v>
      </c>
    </row>
    <row r="471" spans="1:8" s="2" customFormat="1" ht="12.75" hidden="1" customHeight="1" x14ac:dyDescent="0.2">
      <c r="A471" s="332"/>
      <c r="B471" s="280"/>
      <c r="C471" s="311"/>
      <c r="D471" s="312"/>
      <c r="E471" s="261"/>
      <c r="F471" s="68"/>
      <c r="G471" s="68"/>
      <c r="H471" s="56">
        <f t="shared" si="68"/>
        <v>0</v>
      </c>
    </row>
    <row r="472" spans="1:8" s="2" customFormat="1" ht="13.5" hidden="1" customHeight="1" x14ac:dyDescent="0.2">
      <c r="A472" s="332"/>
      <c r="B472" s="280"/>
      <c r="C472" s="311"/>
      <c r="D472" s="312"/>
      <c r="E472" s="261"/>
      <c r="F472" s="68"/>
      <c r="G472" s="68"/>
      <c r="H472" s="56">
        <f t="shared" si="68"/>
        <v>0</v>
      </c>
    </row>
    <row r="473" spans="1:8" s="2" customFormat="1" ht="12.75" hidden="1" customHeight="1" x14ac:dyDescent="0.2">
      <c r="A473" s="332"/>
      <c r="B473" s="280"/>
      <c r="C473" s="311"/>
      <c r="D473" s="312"/>
      <c r="E473" s="261"/>
      <c r="F473" s="68"/>
      <c r="G473" s="68"/>
      <c r="H473" s="56">
        <f t="shared" si="68"/>
        <v>0</v>
      </c>
    </row>
    <row r="474" spans="1:8" s="2" customFormat="1" ht="12.75" hidden="1" customHeight="1" x14ac:dyDescent="0.2">
      <c r="A474" s="332"/>
      <c r="B474" s="280"/>
      <c r="C474" s="311"/>
      <c r="D474" s="312"/>
      <c r="E474" s="261"/>
      <c r="F474" s="68"/>
      <c r="G474" s="68"/>
      <c r="H474" s="56">
        <f t="shared" si="68"/>
        <v>0</v>
      </c>
    </row>
    <row r="475" spans="1:8" s="2" customFormat="1" ht="12.75" hidden="1" customHeight="1" x14ac:dyDescent="0.2">
      <c r="A475" s="332"/>
      <c r="B475" s="280"/>
      <c r="C475" s="311"/>
      <c r="D475" s="312"/>
      <c r="E475" s="261"/>
      <c r="F475" s="68"/>
      <c r="G475" s="68"/>
      <c r="H475" s="56">
        <f t="shared" si="68"/>
        <v>0</v>
      </c>
    </row>
    <row r="476" spans="1:8" s="2" customFormat="1" ht="12.75" hidden="1" customHeight="1" x14ac:dyDescent="0.2">
      <c r="A476" s="333"/>
      <c r="B476" s="281"/>
      <c r="C476" s="344"/>
      <c r="D476" s="345"/>
      <c r="E476" s="262"/>
      <c r="F476" s="70"/>
      <c r="G476" s="70"/>
      <c r="H476" s="58">
        <f t="shared" si="68"/>
        <v>0</v>
      </c>
    </row>
    <row r="477" spans="1:8" s="2" customFormat="1" ht="12.75" x14ac:dyDescent="0.2">
      <c r="A477" s="48" t="s">
        <v>110</v>
      </c>
      <c r="B477" s="338" t="s">
        <v>392</v>
      </c>
      <c r="C477" s="339"/>
      <c r="D477" s="339"/>
      <c r="E477" s="339"/>
      <c r="F477" s="339"/>
      <c r="G477" s="340"/>
      <c r="H477" s="43">
        <f>SUM(H478,H489)</f>
        <v>0.27</v>
      </c>
    </row>
    <row r="478" spans="1:8" s="2" customFormat="1" ht="25.5" x14ac:dyDescent="0.2">
      <c r="A478" s="331" t="s">
        <v>117</v>
      </c>
      <c r="B478" s="279" t="s">
        <v>33</v>
      </c>
      <c r="C478" s="287" t="s">
        <v>171</v>
      </c>
      <c r="D478" s="288"/>
      <c r="E478" s="47" t="s">
        <v>170</v>
      </c>
      <c r="F478" s="190" t="s">
        <v>325</v>
      </c>
      <c r="G478" s="47" t="s">
        <v>157</v>
      </c>
      <c r="H478" s="111">
        <f>SUM(H479:H488)</f>
        <v>0.27</v>
      </c>
    </row>
    <row r="479" spans="1:8" s="2" customFormat="1" ht="12.75" x14ac:dyDescent="0.2">
      <c r="A479" s="332"/>
      <c r="B479" s="280"/>
      <c r="C479" s="309" t="s">
        <v>323</v>
      </c>
      <c r="D479" s="310"/>
      <c r="E479" s="260">
        <v>20</v>
      </c>
      <c r="F479" s="67">
        <v>1200</v>
      </c>
      <c r="G479" s="67">
        <f>G454</f>
        <v>2.1680000000000001</v>
      </c>
      <c r="H479" s="54">
        <f>ROUNDUP(F479*$E$479%/12/168*G479,2)</f>
        <v>0.26</v>
      </c>
    </row>
    <row r="480" spans="1:8" s="2" customFormat="1" ht="12.75" x14ac:dyDescent="0.2">
      <c r="A480" s="332"/>
      <c r="B480" s="280"/>
      <c r="C480" s="311" t="s">
        <v>324</v>
      </c>
      <c r="D480" s="312"/>
      <c r="E480" s="261"/>
      <c r="F480" s="68">
        <v>500</v>
      </c>
      <c r="G480" s="68">
        <v>8.4000000000000005E-2</v>
      </c>
      <c r="H480" s="56">
        <f>ROUNDUP(F480*$E$479%/12/168*G480,2)</f>
        <v>0.01</v>
      </c>
    </row>
    <row r="481" spans="1:8" s="2" customFormat="1" ht="12.75" hidden="1" customHeight="1" x14ac:dyDescent="0.2">
      <c r="A481" s="332"/>
      <c r="B481" s="280"/>
      <c r="C481" s="311"/>
      <c r="D481" s="312"/>
      <c r="E481" s="261"/>
      <c r="F481" s="68"/>
      <c r="G481" s="68"/>
      <c r="H481" s="56">
        <f t="shared" ref="H481:H488" si="69">ROUNDUP(F481*$D$479%/12/168*E481*$G$479,2)</f>
        <v>0</v>
      </c>
    </row>
    <row r="482" spans="1:8" s="2" customFormat="1" ht="12.75" hidden="1" customHeight="1" x14ac:dyDescent="0.2">
      <c r="A482" s="332"/>
      <c r="B482" s="280"/>
      <c r="C482" s="311"/>
      <c r="D482" s="312"/>
      <c r="E482" s="261"/>
      <c r="F482" s="68"/>
      <c r="G482" s="68"/>
      <c r="H482" s="56">
        <f t="shared" si="69"/>
        <v>0</v>
      </c>
    </row>
    <row r="483" spans="1:8" s="2" customFormat="1" ht="12.75" hidden="1" customHeight="1" x14ac:dyDescent="0.2">
      <c r="A483" s="332"/>
      <c r="B483" s="280"/>
      <c r="C483" s="311"/>
      <c r="D483" s="312"/>
      <c r="E483" s="261"/>
      <c r="F483" s="68"/>
      <c r="G483" s="68"/>
      <c r="H483" s="56">
        <f t="shared" si="69"/>
        <v>0</v>
      </c>
    </row>
    <row r="484" spans="1:8" s="2" customFormat="1" ht="12.75" hidden="1" customHeight="1" x14ac:dyDescent="0.2">
      <c r="A484" s="332"/>
      <c r="B484" s="280"/>
      <c r="C484" s="311"/>
      <c r="D484" s="312"/>
      <c r="E484" s="261"/>
      <c r="F484" s="68"/>
      <c r="G484" s="68"/>
      <c r="H484" s="56">
        <f t="shared" si="69"/>
        <v>0</v>
      </c>
    </row>
    <row r="485" spans="1:8" s="2" customFormat="1" ht="12.75" hidden="1" customHeight="1" x14ac:dyDescent="0.2">
      <c r="A485" s="332"/>
      <c r="B485" s="280"/>
      <c r="C485" s="311"/>
      <c r="D485" s="312"/>
      <c r="E485" s="261"/>
      <c r="F485" s="68"/>
      <c r="G485" s="68"/>
      <c r="H485" s="56">
        <f t="shared" si="69"/>
        <v>0</v>
      </c>
    </row>
    <row r="486" spans="1:8" s="2" customFormat="1" ht="12.75" hidden="1" customHeight="1" x14ac:dyDescent="0.2">
      <c r="A486" s="332"/>
      <c r="B486" s="280"/>
      <c r="C486" s="311"/>
      <c r="D486" s="312"/>
      <c r="E486" s="261"/>
      <c r="F486" s="68"/>
      <c r="G486" s="68"/>
      <c r="H486" s="56">
        <f t="shared" si="69"/>
        <v>0</v>
      </c>
    </row>
    <row r="487" spans="1:8" s="2" customFormat="1" ht="12.75" hidden="1" customHeight="1" x14ac:dyDescent="0.2">
      <c r="A487" s="332"/>
      <c r="B487" s="280"/>
      <c r="C487" s="311"/>
      <c r="D487" s="312"/>
      <c r="E487" s="261"/>
      <c r="F487" s="68"/>
      <c r="G487" s="68"/>
      <c r="H487" s="56">
        <f t="shared" si="69"/>
        <v>0</v>
      </c>
    </row>
    <row r="488" spans="1:8" s="2" customFormat="1" ht="12.75" hidden="1" customHeight="1" x14ac:dyDescent="0.2">
      <c r="A488" s="333"/>
      <c r="B488" s="281"/>
      <c r="C488" s="344"/>
      <c r="D488" s="345"/>
      <c r="E488" s="262"/>
      <c r="F488" s="70"/>
      <c r="G488" s="70"/>
      <c r="H488" s="58">
        <f t="shared" si="69"/>
        <v>0</v>
      </c>
    </row>
    <row r="489" spans="1:8" s="2" customFormat="1" ht="25.5" hidden="1" customHeight="1" x14ac:dyDescent="0.2">
      <c r="A489" s="331" t="s">
        <v>118</v>
      </c>
      <c r="B489" s="279" t="s">
        <v>31</v>
      </c>
      <c r="C489" s="287" t="s">
        <v>171</v>
      </c>
      <c r="D489" s="288" t="s">
        <v>170</v>
      </c>
      <c r="E489" s="47" t="s">
        <v>170</v>
      </c>
      <c r="F489" s="190" t="s">
        <v>325</v>
      </c>
      <c r="G489" s="47" t="s">
        <v>157</v>
      </c>
      <c r="H489" s="111">
        <f>SUM(H490:H499)</f>
        <v>0</v>
      </c>
    </row>
    <row r="490" spans="1:8" s="2" customFormat="1" ht="12.75" hidden="1" customHeight="1" x14ac:dyDescent="0.2">
      <c r="A490" s="332"/>
      <c r="B490" s="280"/>
      <c r="C490" s="309"/>
      <c r="D490" s="310">
        <v>20</v>
      </c>
      <c r="E490" s="260"/>
      <c r="F490" s="67"/>
      <c r="G490" s="67"/>
      <c r="H490" s="54">
        <f>ROUNDUP(F490*$D$490%/12/168*E490*$G$490,2)</f>
        <v>0</v>
      </c>
    </row>
    <row r="491" spans="1:8" s="2" customFormat="1" ht="12.75" hidden="1" customHeight="1" x14ac:dyDescent="0.2">
      <c r="A491" s="332"/>
      <c r="B491" s="280"/>
      <c r="C491" s="311"/>
      <c r="D491" s="312"/>
      <c r="E491" s="261"/>
      <c r="F491" s="68"/>
      <c r="G491" s="68"/>
      <c r="H491" s="56"/>
    </row>
    <row r="492" spans="1:8" s="2" customFormat="1" ht="12.75" hidden="1" customHeight="1" x14ac:dyDescent="0.2">
      <c r="A492" s="332"/>
      <c r="B492" s="280"/>
      <c r="C492" s="311"/>
      <c r="D492" s="312"/>
      <c r="E492" s="261"/>
      <c r="F492" s="68"/>
      <c r="G492" s="68"/>
      <c r="H492" s="56"/>
    </row>
    <row r="493" spans="1:8" s="2" customFormat="1" ht="12.75" hidden="1" customHeight="1" x14ac:dyDescent="0.2">
      <c r="A493" s="332"/>
      <c r="B493" s="280"/>
      <c r="C493" s="311"/>
      <c r="D493" s="312"/>
      <c r="E493" s="261"/>
      <c r="F493" s="68"/>
      <c r="G493" s="68"/>
      <c r="H493" s="56"/>
    </row>
    <row r="494" spans="1:8" s="2" customFormat="1" ht="12.75" hidden="1" customHeight="1" x14ac:dyDescent="0.2">
      <c r="A494" s="332"/>
      <c r="B494" s="280"/>
      <c r="C494" s="311"/>
      <c r="D494" s="312"/>
      <c r="E494" s="261"/>
      <c r="F494" s="68"/>
      <c r="G494" s="68"/>
      <c r="H494" s="56"/>
    </row>
    <row r="495" spans="1:8" s="2" customFormat="1" ht="12.75" hidden="1" customHeight="1" x14ac:dyDescent="0.2">
      <c r="A495" s="332"/>
      <c r="B495" s="280"/>
      <c r="C495" s="311"/>
      <c r="D495" s="312"/>
      <c r="E495" s="261"/>
      <c r="F495" s="68"/>
      <c r="G495" s="68"/>
      <c r="H495" s="56"/>
    </row>
    <row r="496" spans="1:8" s="2" customFormat="1" ht="12.75" hidden="1" customHeight="1" x14ac:dyDescent="0.2">
      <c r="A496" s="332"/>
      <c r="B496" s="280"/>
      <c r="C496" s="311"/>
      <c r="D496" s="312"/>
      <c r="E496" s="261"/>
      <c r="F496" s="68"/>
      <c r="G496" s="68"/>
      <c r="H496" s="56"/>
    </row>
    <row r="497" spans="1:8" s="2" customFormat="1" ht="12.75" hidden="1" customHeight="1" x14ac:dyDescent="0.2">
      <c r="A497" s="332"/>
      <c r="B497" s="280"/>
      <c r="C497" s="311"/>
      <c r="D497" s="312"/>
      <c r="E497" s="261"/>
      <c r="F497" s="68"/>
      <c r="G497" s="68"/>
      <c r="H497" s="56"/>
    </row>
    <row r="498" spans="1:8" s="2" customFormat="1" ht="12.75" hidden="1" customHeight="1" x14ac:dyDescent="0.2">
      <c r="A498" s="332"/>
      <c r="B498" s="280"/>
      <c r="C498" s="311"/>
      <c r="D498" s="312"/>
      <c r="E498" s="261"/>
      <c r="F498" s="68"/>
      <c r="G498" s="68"/>
      <c r="H498" s="56"/>
    </row>
    <row r="499" spans="1:8" s="2" customFormat="1" ht="12.75" hidden="1" customHeight="1" x14ac:dyDescent="0.2">
      <c r="A499" s="333"/>
      <c r="B499" s="281"/>
      <c r="C499" s="344"/>
      <c r="D499" s="345"/>
      <c r="E499" s="262"/>
      <c r="F499" s="70"/>
      <c r="G499" s="70"/>
      <c r="H499" s="58"/>
    </row>
    <row r="500" spans="1:8" s="2" customFormat="1" ht="12.75" x14ac:dyDescent="0.2">
      <c r="A500" s="325" t="s">
        <v>122</v>
      </c>
      <c r="B500" s="326"/>
      <c r="C500" s="326"/>
      <c r="D500" s="326"/>
      <c r="E500" s="326"/>
      <c r="F500" s="326"/>
      <c r="G500" s="327"/>
      <c r="H500" s="46">
        <f>SUM(H464,H406,H264)</f>
        <v>4.8499999999999996</v>
      </c>
    </row>
    <row r="501" spans="1:8" s="2" customFormat="1" ht="12.75" x14ac:dyDescent="0.2">
      <c r="A501" s="328" t="s">
        <v>121</v>
      </c>
      <c r="B501" s="329"/>
      <c r="C501" s="329"/>
      <c r="D501" s="329"/>
      <c r="E501" s="329"/>
      <c r="F501" s="329"/>
      <c r="G501" s="330"/>
      <c r="H501" s="80">
        <f>SUM(H500,H261)</f>
        <v>229.27</v>
      </c>
    </row>
    <row r="502" spans="1:8" x14ac:dyDescent="0.25">
      <c r="H502" s="29"/>
    </row>
    <row r="503" spans="1:8" ht="15" hidden="1" customHeight="1" x14ac:dyDescent="0.25">
      <c r="H503" s="30"/>
    </row>
    <row r="504" spans="1:8" ht="15" hidden="1" customHeight="1" x14ac:dyDescent="0.25">
      <c r="H504" s="30"/>
    </row>
    <row r="505" spans="1:8" ht="15" hidden="1" customHeight="1" x14ac:dyDescent="0.25">
      <c r="H505" s="30"/>
    </row>
    <row r="506" spans="1:8" ht="15" hidden="1" customHeight="1" x14ac:dyDescent="0.25">
      <c r="H506" s="30"/>
    </row>
    <row r="507" spans="1:8" ht="15" hidden="1" customHeight="1" x14ac:dyDescent="0.25">
      <c r="H507" s="30"/>
    </row>
    <row r="508" spans="1:8" ht="15" hidden="1" customHeight="1" x14ac:dyDescent="0.25">
      <c r="H508" s="30"/>
    </row>
    <row r="509" spans="1:8" ht="15" hidden="1" customHeight="1" x14ac:dyDescent="0.25">
      <c r="H509" s="30"/>
    </row>
    <row r="510" spans="1:8" ht="15" hidden="1" customHeight="1" x14ac:dyDescent="0.25">
      <c r="H510" s="30"/>
    </row>
    <row r="511" spans="1:8" ht="15" hidden="1" customHeight="1" x14ac:dyDescent="0.25">
      <c r="H511" s="30"/>
    </row>
    <row r="512" spans="1:8" ht="15" hidden="1" customHeight="1" x14ac:dyDescent="0.25">
      <c r="H512" s="30"/>
    </row>
    <row r="513" spans="8:8" ht="15" hidden="1" customHeight="1" x14ac:dyDescent="0.25">
      <c r="H513" s="30"/>
    </row>
    <row r="514" spans="8:8" ht="15" hidden="1" customHeight="1" x14ac:dyDescent="0.25">
      <c r="H514" s="30"/>
    </row>
    <row r="515" spans="8:8" ht="15" hidden="1" customHeight="1" x14ac:dyDescent="0.25">
      <c r="H515" s="30"/>
    </row>
    <row r="516" spans="8:8" ht="15" hidden="1" customHeight="1" x14ac:dyDescent="0.25">
      <c r="H516" s="30"/>
    </row>
    <row r="517" spans="8:8" ht="15" hidden="1" customHeight="1" x14ac:dyDescent="0.25">
      <c r="H517" s="30"/>
    </row>
    <row r="518" spans="8:8" ht="15" hidden="1" customHeight="1" x14ac:dyDescent="0.25">
      <c r="H518" s="30"/>
    </row>
    <row r="519" spans="8:8" ht="15" hidden="1" customHeight="1" x14ac:dyDescent="0.25">
      <c r="H519" s="30"/>
    </row>
    <row r="520" spans="8:8" ht="15" hidden="1" customHeight="1" x14ac:dyDescent="0.25">
      <c r="H520" s="30"/>
    </row>
    <row r="521" spans="8:8" ht="15" hidden="1" customHeight="1" x14ac:dyDescent="0.25">
      <c r="H521" s="30"/>
    </row>
    <row r="522" spans="8:8" ht="15" hidden="1" customHeight="1" x14ac:dyDescent="0.25">
      <c r="H522" s="30"/>
    </row>
    <row r="523" spans="8:8" ht="15" hidden="1" customHeight="1" x14ac:dyDescent="0.25">
      <c r="H523" s="30"/>
    </row>
    <row r="524" spans="8:8" ht="15" hidden="1" customHeight="1" x14ac:dyDescent="0.25">
      <c r="H524" s="30"/>
    </row>
    <row r="525" spans="8:8" ht="15" hidden="1" customHeight="1" x14ac:dyDescent="0.25">
      <c r="H525" s="30"/>
    </row>
    <row r="526" spans="8:8" ht="15" hidden="1" customHeight="1" x14ac:dyDescent="0.25">
      <c r="H526" s="30"/>
    </row>
    <row r="527" spans="8:8" ht="15" hidden="1" customHeight="1" x14ac:dyDescent="0.25">
      <c r="H527" s="30"/>
    </row>
    <row r="528" spans="8:8" ht="15" hidden="1" customHeight="1" x14ac:dyDescent="0.25">
      <c r="H528" s="30"/>
    </row>
    <row r="529" spans="1:9" ht="15" hidden="1" customHeight="1" x14ac:dyDescent="0.25">
      <c r="H529" s="30"/>
    </row>
    <row r="530" spans="1:9" ht="15" hidden="1" customHeight="1" x14ac:dyDescent="0.25">
      <c r="H530" s="30"/>
    </row>
    <row r="531" spans="1:9" ht="15" hidden="1" customHeight="1" x14ac:dyDescent="0.25">
      <c r="H531" s="30"/>
    </row>
    <row r="532" spans="1:9" ht="15" hidden="1" customHeight="1" x14ac:dyDescent="0.25">
      <c r="H532" s="30"/>
    </row>
    <row r="533" spans="1:9" ht="15" hidden="1" customHeight="1" x14ac:dyDescent="0.25">
      <c r="H533" s="30"/>
    </row>
    <row r="534" spans="1:9" ht="15" hidden="1" customHeight="1" x14ac:dyDescent="0.25">
      <c r="H534" s="30"/>
    </row>
    <row r="535" spans="1:9" ht="15" hidden="1" customHeight="1" x14ac:dyDescent="0.25">
      <c r="H535" s="30"/>
    </row>
    <row r="536" spans="1:9" ht="15" hidden="1" customHeight="1" x14ac:dyDescent="0.25">
      <c r="H536" s="30"/>
    </row>
    <row r="537" spans="1:9" ht="15" hidden="1" customHeight="1" x14ac:dyDescent="0.25">
      <c r="H537" s="30"/>
    </row>
    <row r="538" spans="1:9" ht="15" hidden="1" customHeight="1" x14ac:dyDescent="0.25">
      <c r="H538" s="30"/>
    </row>
    <row r="539" spans="1:9" ht="15.75" x14ac:dyDescent="0.25">
      <c r="A539" s="104" t="s">
        <v>13</v>
      </c>
      <c r="B539" s="104"/>
      <c r="C539" s="104"/>
      <c r="D539" s="104"/>
      <c r="E539" s="104"/>
      <c r="F539" s="104"/>
      <c r="G539" s="104"/>
      <c r="H539" s="105">
        <f ca="1">H540+H552+H563</f>
        <v>224.42000000000002</v>
      </c>
      <c r="I539" s="106" t="b">
        <f ca="1">H539=H261</f>
        <v>1</v>
      </c>
    </row>
    <row r="540" spans="1:9" x14ac:dyDescent="0.25">
      <c r="A540" s="98">
        <v>1000</v>
      </c>
      <c r="B540" s="97"/>
      <c r="H540" s="101">
        <f ca="1">SUM(H541,H548)</f>
        <v>224.42000000000002</v>
      </c>
    </row>
    <row r="541" spans="1:9" x14ac:dyDescent="0.25">
      <c r="A541" s="191">
        <v>1100</v>
      </c>
      <c r="B541" s="97"/>
      <c r="H541" s="100">
        <f ca="1">SUM(H542:H547)</f>
        <v>174.89000000000001</v>
      </c>
    </row>
    <row r="542" spans="1:9" x14ac:dyDescent="0.25">
      <c r="A542" s="1">
        <v>1116</v>
      </c>
      <c r="B542" s="97"/>
      <c r="H542" s="99">
        <f t="shared" ref="H542:H547" ca="1" si="70">SUMIF($A$15:$H$261,A542,$H$15:$H$261)</f>
        <v>151.09</v>
      </c>
    </row>
    <row r="543" spans="1:9" x14ac:dyDescent="0.25">
      <c r="A543" s="1">
        <v>1119</v>
      </c>
      <c r="B543" s="97"/>
      <c r="H543" s="99">
        <f t="shared" ca="1" si="70"/>
        <v>15.33</v>
      </c>
    </row>
    <row r="544" spans="1:9" x14ac:dyDescent="0.25">
      <c r="A544" s="1">
        <v>1143</v>
      </c>
      <c r="B544" s="97"/>
      <c r="H544" s="99">
        <f t="shared" ca="1" si="70"/>
        <v>8.4700000000000006</v>
      </c>
    </row>
    <row r="545" spans="1:8" x14ac:dyDescent="0.25">
      <c r="A545" s="1">
        <v>1146</v>
      </c>
      <c r="B545" s="97"/>
      <c r="H545" s="99">
        <f t="shared" ca="1" si="70"/>
        <v>0</v>
      </c>
    </row>
    <row r="546" spans="1:8" x14ac:dyDescent="0.25">
      <c r="A546" s="1">
        <v>1147</v>
      </c>
      <c r="B546" s="97"/>
      <c r="H546" s="99">
        <f t="shared" ca="1" si="70"/>
        <v>0</v>
      </c>
    </row>
    <row r="547" spans="1:8" x14ac:dyDescent="0.25">
      <c r="A547" s="1">
        <v>1148</v>
      </c>
      <c r="B547" s="97"/>
      <c r="H547" s="99">
        <f t="shared" ca="1" si="70"/>
        <v>0</v>
      </c>
    </row>
    <row r="548" spans="1:8" x14ac:dyDescent="0.25">
      <c r="A548" s="191">
        <v>1200</v>
      </c>
      <c r="B548" s="97"/>
      <c r="H548" s="100">
        <f ca="1">SUM(H549:H551)</f>
        <v>49.529999999999994</v>
      </c>
    </row>
    <row r="549" spans="1:8" x14ac:dyDescent="0.25">
      <c r="A549" s="1">
        <v>1210</v>
      </c>
      <c r="B549" s="97"/>
      <c r="H549" s="99">
        <f ca="1">SUMIF($A$15:$H$261,A549,$H$15:$H$261)</f>
        <v>42.839999999999996</v>
      </c>
    </row>
    <row r="550" spans="1:8" x14ac:dyDescent="0.25">
      <c r="A550" s="1">
        <v>1221</v>
      </c>
      <c r="B550" s="97"/>
      <c r="H550" s="99">
        <f ca="1">SUMIF($A$15:$H$261,A550,$H$15:$H$261)</f>
        <v>6.69</v>
      </c>
    </row>
    <row r="551" spans="1:8" x14ac:dyDescent="0.25">
      <c r="A551" s="1">
        <v>1228</v>
      </c>
      <c r="B551" s="97"/>
      <c r="H551" s="99">
        <f ca="1">SUMIF($A$15:$H$261,A551,$H$15:$H$261)</f>
        <v>0</v>
      </c>
    </row>
    <row r="552" spans="1:8" x14ac:dyDescent="0.25">
      <c r="A552" s="98">
        <v>2000</v>
      </c>
      <c r="B552" s="97"/>
      <c r="H552" s="102"/>
    </row>
    <row r="553" spans="1:8" x14ac:dyDescent="0.25">
      <c r="A553" s="191">
        <v>2100</v>
      </c>
      <c r="B553" s="97"/>
      <c r="H553" s="103"/>
    </row>
    <row r="554" spans="1:8" x14ac:dyDescent="0.25">
      <c r="A554" s="1">
        <v>2111</v>
      </c>
      <c r="B554" s="97"/>
      <c r="H554" s="99">
        <f ca="1">SUMIF($A$15:$H$261,A554,$H$15:$H$261)</f>
        <v>0</v>
      </c>
    </row>
    <row r="555" spans="1:8" x14ac:dyDescent="0.25">
      <c r="A555" s="1">
        <v>2112</v>
      </c>
      <c r="B555" s="97"/>
      <c r="H555" s="99">
        <f ca="1">SUMIF($A$15:$H$261,A555,$H$15:$H$261)</f>
        <v>0</v>
      </c>
    </row>
    <row r="556" spans="1:8" x14ac:dyDescent="0.25">
      <c r="A556" s="191">
        <v>2200</v>
      </c>
      <c r="B556" s="97"/>
      <c r="H556" s="103"/>
    </row>
    <row r="557" spans="1:8" x14ac:dyDescent="0.25">
      <c r="A557" s="1">
        <v>2220</v>
      </c>
      <c r="B557" s="97"/>
      <c r="H557" s="99">
        <f ca="1">SUMIF($A$15:$H$261,A557,$H$15:$H$261)</f>
        <v>0</v>
      </c>
    </row>
    <row r="558" spans="1:8" x14ac:dyDescent="0.25">
      <c r="A558" s="191">
        <v>2300</v>
      </c>
      <c r="B558" s="97"/>
      <c r="H558" s="103"/>
    </row>
    <row r="559" spans="1:8" x14ac:dyDescent="0.25">
      <c r="A559" s="1">
        <v>2311</v>
      </c>
      <c r="B559" s="97"/>
      <c r="H559" s="99">
        <f ca="1">SUMIF($A$15:$H$261,A559,$H$15:$H$261)</f>
        <v>0</v>
      </c>
    </row>
    <row r="560" spans="1:8" x14ac:dyDescent="0.25">
      <c r="A560" s="1">
        <v>2322</v>
      </c>
      <c r="B560" s="97"/>
      <c r="H560" s="99">
        <f ca="1">SUMIF($A$15:$H$261,A560,$H$15:$H$261)</f>
        <v>0</v>
      </c>
    </row>
    <row r="561" spans="1:9" x14ac:dyDescent="0.25">
      <c r="A561" s="1">
        <v>2329</v>
      </c>
      <c r="B561" s="97"/>
      <c r="H561" s="99">
        <f ca="1">SUMIF($A$15:$H$261,A561,$H$15:$H$261)</f>
        <v>0</v>
      </c>
    </row>
    <row r="562" spans="1:9" x14ac:dyDescent="0.25">
      <c r="A562" s="1">
        <v>2350</v>
      </c>
      <c r="B562" s="97"/>
      <c r="H562" s="99">
        <f ca="1">SUMIF($A$15:$H$261,A562,$H$15:$H$261)</f>
        <v>0</v>
      </c>
    </row>
    <row r="563" spans="1:9" x14ac:dyDescent="0.25">
      <c r="A563" s="98">
        <v>5000</v>
      </c>
      <c r="B563" s="97"/>
      <c r="H563" s="102"/>
    </row>
    <row r="564" spans="1:9" x14ac:dyDescent="0.25">
      <c r="A564" s="191">
        <v>5200</v>
      </c>
      <c r="B564" s="97"/>
      <c r="H564" s="103"/>
    </row>
    <row r="565" spans="1:9" x14ac:dyDescent="0.25">
      <c r="A565" s="1">
        <v>5231</v>
      </c>
      <c r="B565" s="97"/>
      <c r="H565" s="99">
        <f ca="1">SUMIF(A38:H217,A565,H38:H190)</f>
        <v>0</v>
      </c>
    </row>
    <row r="566" spans="1:9" x14ac:dyDescent="0.25">
      <c r="B566" s="97"/>
    </row>
    <row r="567" spans="1:9" x14ac:dyDescent="0.25">
      <c r="B567" s="97"/>
    </row>
    <row r="568" spans="1:9" x14ac:dyDescent="0.25">
      <c r="B568" s="97"/>
    </row>
    <row r="569" spans="1:9" s="106" customFormat="1" ht="15.75" x14ac:dyDescent="0.25">
      <c r="A569" s="104" t="s">
        <v>18</v>
      </c>
      <c r="B569" s="104"/>
      <c r="C569" s="104"/>
      <c r="D569" s="104"/>
      <c r="E569" s="104"/>
      <c r="F569" s="104"/>
      <c r="G569" s="104"/>
      <c r="H569" s="105">
        <f ca="1">H570+H582+H594</f>
        <v>4.8499999999999996</v>
      </c>
      <c r="I569" s="106" t="b">
        <f ca="1">H569=H500</f>
        <v>1</v>
      </c>
    </row>
    <row r="570" spans="1:9" x14ac:dyDescent="0.25">
      <c r="A570" s="98">
        <v>1000</v>
      </c>
      <c r="B570" s="97"/>
      <c r="H570" s="101">
        <f ca="1">SUM(H571,H578)</f>
        <v>1.69</v>
      </c>
    </row>
    <row r="571" spans="1:9" x14ac:dyDescent="0.25">
      <c r="A571" s="191">
        <v>1100</v>
      </c>
      <c r="B571" s="97"/>
      <c r="H571" s="100">
        <f ca="1">SUM(H572:H577)</f>
        <v>1.3</v>
      </c>
    </row>
    <row r="572" spans="1:9" x14ac:dyDescent="0.25">
      <c r="A572" s="1">
        <v>1116</v>
      </c>
      <c r="B572" s="97"/>
      <c r="H572" s="99">
        <f t="shared" ref="H572:H577" ca="1" si="71">SUMIF($A$266:$H$516,A572,$H$266:$H$516)</f>
        <v>0</v>
      </c>
    </row>
    <row r="573" spans="1:9" x14ac:dyDescent="0.25">
      <c r="A573" s="1">
        <v>1119</v>
      </c>
      <c r="B573" s="97"/>
      <c r="H573" s="99">
        <f t="shared" ca="1" si="71"/>
        <v>1.3</v>
      </c>
    </row>
    <row r="574" spans="1:9" x14ac:dyDescent="0.25">
      <c r="A574" s="1">
        <v>1143</v>
      </c>
      <c r="B574" s="97"/>
      <c r="H574" s="99">
        <f t="shared" ca="1" si="71"/>
        <v>0</v>
      </c>
    </row>
    <row r="575" spans="1:9" x14ac:dyDescent="0.25">
      <c r="A575" s="1">
        <v>1146</v>
      </c>
      <c r="B575" s="97"/>
      <c r="H575" s="99">
        <f t="shared" ca="1" si="71"/>
        <v>0</v>
      </c>
    </row>
    <row r="576" spans="1:9" x14ac:dyDescent="0.25">
      <c r="A576" s="1">
        <v>1147</v>
      </c>
      <c r="B576" s="97"/>
      <c r="H576" s="99">
        <f t="shared" ca="1" si="71"/>
        <v>0</v>
      </c>
    </row>
    <row r="577" spans="1:8" x14ac:dyDescent="0.25">
      <c r="A577" s="1">
        <v>1148</v>
      </c>
      <c r="B577" s="97"/>
      <c r="H577" s="99">
        <f t="shared" ca="1" si="71"/>
        <v>0</v>
      </c>
    </row>
    <row r="578" spans="1:8" x14ac:dyDescent="0.25">
      <c r="A578" s="191">
        <v>1200</v>
      </c>
      <c r="B578" s="97"/>
      <c r="H578" s="100">
        <f ca="1">SUM(H579:H581)</f>
        <v>0.39</v>
      </c>
    </row>
    <row r="579" spans="1:8" x14ac:dyDescent="0.25">
      <c r="A579" s="1">
        <v>1210</v>
      </c>
      <c r="B579" s="97"/>
      <c r="H579" s="99">
        <f ca="1">SUMIF($A$266:$H$516,A579,$H$266:$H$516)</f>
        <v>0.33</v>
      </c>
    </row>
    <row r="580" spans="1:8" x14ac:dyDescent="0.25">
      <c r="A580" s="1">
        <v>1221</v>
      </c>
      <c r="B580" s="97"/>
      <c r="H580" s="99">
        <f ca="1">SUMIF($A$266:$H$516,A580,$H$266:$H$516)</f>
        <v>0.06</v>
      </c>
    </row>
    <row r="581" spans="1:8" x14ac:dyDescent="0.25">
      <c r="A581" s="1">
        <v>1228</v>
      </c>
      <c r="B581" s="97"/>
      <c r="H581" s="99">
        <f ca="1">SUMIF($A$266:$H$516,A581,$H$266:$H$516)</f>
        <v>0</v>
      </c>
    </row>
    <row r="582" spans="1:8" x14ac:dyDescent="0.25">
      <c r="A582" s="98">
        <v>2000</v>
      </c>
      <c r="B582" s="97"/>
      <c r="H582" s="101">
        <f ca="1">H583+H586+H588</f>
        <v>2.89</v>
      </c>
    </row>
    <row r="583" spans="1:8" x14ac:dyDescent="0.25">
      <c r="A583" s="191">
        <v>2100</v>
      </c>
      <c r="B583" s="97"/>
      <c r="H583" s="103">
        <f ca="1">SUM(H584:H585)</f>
        <v>0</v>
      </c>
    </row>
    <row r="584" spans="1:8" x14ac:dyDescent="0.25">
      <c r="A584" s="1">
        <v>2111</v>
      </c>
      <c r="B584" s="97"/>
      <c r="H584" s="2">
        <f ca="1">SUMIF($A$266:$H$516,A584,$H$266:$H$516)</f>
        <v>0</v>
      </c>
    </row>
    <row r="585" spans="1:8" x14ac:dyDescent="0.25">
      <c r="A585" s="1">
        <v>2112</v>
      </c>
      <c r="B585" s="97"/>
      <c r="H585" s="2">
        <f ca="1">SUMIF($A$266:$H$516,A585,$H$266:$H$516)</f>
        <v>0</v>
      </c>
    </row>
    <row r="586" spans="1:8" x14ac:dyDescent="0.25">
      <c r="A586" s="191">
        <v>2200</v>
      </c>
      <c r="B586" s="97"/>
      <c r="H586" s="100">
        <f ca="1">SUM(H587)</f>
        <v>0.59</v>
      </c>
    </row>
    <row r="587" spans="1:8" x14ac:dyDescent="0.25">
      <c r="A587" s="1">
        <v>2220</v>
      </c>
      <c r="B587" s="97"/>
      <c r="H587" s="99">
        <f ca="1">SUMIF($A$266:$H$516,A587,$H$266:$H$516)</f>
        <v>0.59</v>
      </c>
    </row>
    <row r="588" spans="1:8" x14ac:dyDescent="0.25">
      <c r="A588" s="191">
        <v>2300</v>
      </c>
      <c r="B588" s="97"/>
      <c r="H588" s="100">
        <f ca="1">SUM(H589:H593)</f>
        <v>2.3000000000000003</v>
      </c>
    </row>
    <row r="589" spans="1:8" x14ac:dyDescent="0.25">
      <c r="A589" s="1">
        <v>2311</v>
      </c>
      <c r="B589" s="97"/>
      <c r="H589" s="99">
        <f ca="1">SUMIF($A$266:$H$516,A589,$H$266:$H$516)</f>
        <v>0.35</v>
      </c>
    </row>
    <row r="590" spans="1:8" x14ac:dyDescent="0.25">
      <c r="A590" s="1">
        <v>2312</v>
      </c>
      <c r="B590" s="97"/>
      <c r="H590" s="99">
        <f ca="1">SUMIF($A$266:$H$516,A590,$H$266:$H$516)</f>
        <v>0.08</v>
      </c>
    </row>
    <row r="591" spans="1:8" x14ac:dyDescent="0.25">
      <c r="A591" s="1">
        <v>2322</v>
      </c>
      <c r="B591" s="97"/>
      <c r="H591" s="2">
        <f ca="1">SUMIF($A$266:$H$516,A591,$H$266:$H$516)</f>
        <v>0</v>
      </c>
    </row>
    <row r="592" spans="1:8" x14ac:dyDescent="0.25">
      <c r="A592" s="1">
        <v>2329</v>
      </c>
      <c r="B592" s="97"/>
      <c r="H592" s="2">
        <f ca="1">SUMIF($A$266:$H$516,A592,$H$266:$H$516)</f>
        <v>0</v>
      </c>
    </row>
    <row r="593" spans="1:9" x14ac:dyDescent="0.25">
      <c r="A593" s="1">
        <v>2350</v>
      </c>
      <c r="B593" s="97"/>
      <c r="H593" s="99">
        <f ca="1">SUMIF($A$266:$H$516,A593,$H$266:$H$516)</f>
        <v>1.87</v>
      </c>
    </row>
    <row r="594" spans="1:9" x14ac:dyDescent="0.25">
      <c r="A594" s="98">
        <v>5000</v>
      </c>
      <c r="B594" s="97"/>
      <c r="H594" s="101">
        <f ca="1">H595+H597</f>
        <v>0.27</v>
      </c>
    </row>
    <row r="595" spans="1:9" x14ac:dyDescent="0.25">
      <c r="A595" s="191">
        <v>5100</v>
      </c>
      <c r="B595" s="97"/>
      <c r="H595" s="100">
        <f ca="1">SUM(H596)</f>
        <v>0</v>
      </c>
    </row>
    <row r="596" spans="1:9" x14ac:dyDescent="0.25">
      <c r="A596" s="1">
        <v>5121</v>
      </c>
      <c r="B596" s="97"/>
      <c r="H596" s="99">
        <f ca="1">SUMIF($A$266:$H$516,A596,$H$266:$H$516)</f>
        <v>0</v>
      </c>
    </row>
    <row r="597" spans="1:9" x14ac:dyDescent="0.25">
      <c r="A597" s="191">
        <v>5200</v>
      </c>
      <c r="B597" s="97"/>
      <c r="H597" s="100">
        <f ca="1">SUM(H598:H599)</f>
        <v>0.27</v>
      </c>
    </row>
    <row r="598" spans="1:9" x14ac:dyDescent="0.25">
      <c r="A598" s="1">
        <v>5238</v>
      </c>
      <c r="B598" s="97"/>
      <c r="H598" s="99">
        <f ca="1">SUMIF($A$266:$H$516,A598,$H$266:$H$516)</f>
        <v>0.27</v>
      </c>
    </row>
    <row r="599" spans="1:9" x14ac:dyDescent="0.25">
      <c r="A599" s="1">
        <v>5239</v>
      </c>
      <c r="B599" s="97"/>
      <c r="H599" s="99">
        <f ca="1">SUMIF($A$266:$H$516,A599,$H$266:$H$516)</f>
        <v>0</v>
      </c>
    </row>
    <row r="600" spans="1:9" s="106" customFormat="1" ht="15.75" x14ac:dyDescent="0.25">
      <c r="A600" s="104" t="s">
        <v>278</v>
      </c>
      <c r="B600" s="104"/>
      <c r="C600" s="104"/>
      <c r="D600" s="104"/>
      <c r="E600" s="104"/>
      <c r="F600" s="104"/>
      <c r="G600" s="104"/>
      <c r="H600" s="105">
        <f ca="1">H569+H539</f>
        <v>229.27</v>
      </c>
      <c r="I600" s="106" t="b">
        <f ca="1">H600=H501</f>
        <v>1</v>
      </c>
    </row>
  </sheetData>
  <mergeCells count="546">
    <mergeCell ref="A478:A488"/>
    <mergeCell ref="B478:B488"/>
    <mergeCell ref="E479:E488"/>
    <mergeCell ref="A489:A499"/>
    <mergeCell ref="B489:B499"/>
    <mergeCell ref="E490:E499"/>
    <mergeCell ref="C499:D499"/>
    <mergeCell ref="A501:G501"/>
    <mergeCell ref="C485:D485"/>
    <mergeCell ref="C486:D486"/>
    <mergeCell ref="C487:D487"/>
    <mergeCell ref="C488:D488"/>
    <mergeCell ref="C489:D489"/>
    <mergeCell ref="C490:D490"/>
    <mergeCell ref="C491:D491"/>
    <mergeCell ref="C492:D492"/>
    <mergeCell ref="C493:D493"/>
    <mergeCell ref="C494:D494"/>
    <mergeCell ref="C495:D495"/>
    <mergeCell ref="C496:D496"/>
    <mergeCell ref="C497:D497"/>
    <mergeCell ref="C498:D498"/>
    <mergeCell ref="A500:G500"/>
    <mergeCell ref="C480:D480"/>
    <mergeCell ref="A442:A452"/>
    <mergeCell ref="B442:B452"/>
    <mergeCell ref="C452:D452"/>
    <mergeCell ref="A453:A463"/>
    <mergeCell ref="B453:B463"/>
    <mergeCell ref="C463:E463"/>
    <mergeCell ref="B465:G465"/>
    <mergeCell ref="A466:A476"/>
    <mergeCell ref="B466:B476"/>
    <mergeCell ref="E467:E476"/>
    <mergeCell ref="C476:D476"/>
    <mergeCell ref="C466:D466"/>
    <mergeCell ref="C467:D467"/>
    <mergeCell ref="C468:D468"/>
    <mergeCell ref="C469:D469"/>
    <mergeCell ref="C470:D470"/>
    <mergeCell ref="C471:D471"/>
    <mergeCell ref="C472:D472"/>
    <mergeCell ref="C473:D473"/>
    <mergeCell ref="C474:D474"/>
    <mergeCell ref="C475:D475"/>
    <mergeCell ref="C442:D442"/>
    <mergeCell ref="C443:D443"/>
    <mergeCell ref="C444:D444"/>
    <mergeCell ref="A408:A418"/>
    <mergeCell ref="B408:B418"/>
    <mergeCell ref="A419:A429"/>
    <mergeCell ref="B419:B429"/>
    <mergeCell ref="C429:E429"/>
    <mergeCell ref="B430:G430"/>
    <mergeCell ref="A431:A441"/>
    <mergeCell ref="B431:B441"/>
    <mergeCell ref="C441:E441"/>
    <mergeCell ref="C408:E408"/>
    <mergeCell ref="C428:E428"/>
    <mergeCell ref="C409:E409"/>
    <mergeCell ref="C410:E410"/>
    <mergeCell ref="C411:E411"/>
    <mergeCell ref="C412:E412"/>
    <mergeCell ref="C413:E413"/>
    <mergeCell ref="C414:E414"/>
    <mergeCell ref="C415:E415"/>
    <mergeCell ref="C416:E416"/>
    <mergeCell ref="C417:E417"/>
    <mergeCell ref="C431:E431"/>
    <mergeCell ref="C432:E432"/>
    <mergeCell ref="C433:E433"/>
    <mergeCell ref="C434:E434"/>
    <mergeCell ref="A364:A384"/>
    <mergeCell ref="B364:B384"/>
    <mergeCell ref="E365:E384"/>
    <mergeCell ref="A385:A405"/>
    <mergeCell ref="B385:B405"/>
    <mergeCell ref="E386:E405"/>
    <mergeCell ref="C405:D405"/>
    <mergeCell ref="B407:G407"/>
    <mergeCell ref="C378:D378"/>
    <mergeCell ref="C379:D379"/>
    <mergeCell ref="C380:D380"/>
    <mergeCell ref="C381:D381"/>
    <mergeCell ref="C382:D382"/>
    <mergeCell ref="C383:D383"/>
    <mergeCell ref="C384:D384"/>
    <mergeCell ref="C385:D385"/>
    <mergeCell ref="C395:D395"/>
    <mergeCell ref="C396:D396"/>
    <mergeCell ref="C403:D403"/>
    <mergeCell ref="C404:D404"/>
    <mergeCell ref="B406:G406"/>
    <mergeCell ref="C397:D397"/>
    <mergeCell ref="C398:D398"/>
    <mergeCell ref="C399:D399"/>
    <mergeCell ref="A277:A287"/>
    <mergeCell ref="B277:B287"/>
    <mergeCell ref="C287:D287"/>
    <mergeCell ref="A288:A298"/>
    <mergeCell ref="B288:B298"/>
    <mergeCell ref="C298:E298"/>
    <mergeCell ref="A299:A319"/>
    <mergeCell ref="B299:B319"/>
    <mergeCell ref="E300:E319"/>
    <mergeCell ref="C317:D317"/>
    <mergeCell ref="C288:E288"/>
    <mergeCell ref="C289:E289"/>
    <mergeCell ref="C290:E290"/>
    <mergeCell ref="C291:E291"/>
    <mergeCell ref="C277:D277"/>
    <mergeCell ref="C278:D278"/>
    <mergeCell ref="C279:D279"/>
    <mergeCell ref="C280:D280"/>
    <mergeCell ref="C281:D281"/>
    <mergeCell ref="C282:D282"/>
    <mergeCell ref="C283:D283"/>
    <mergeCell ref="C292:E292"/>
    <mergeCell ref="C293:E293"/>
    <mergeCell ref="C294:E294"/>
    <mergeCell ref="A239:A249"/>
    <mergeCell ref="B239:B249"/>
    <mergeCell ref="D240:D249"/>
    <mergeCell ref="G240:G249"/>
    <mergeCell ref="A250:A260"/>
    <mergeCell ref="B250:B260"/>
    <mergeCell ref="D251:D260"/>
    <mergeCell ref="G251:G260"/>
    <mergeCell ref="A261:G261"/>
    <mergeCell ref="A214:A224"/>
    <mergeCell ref="B214:B224"/>
    <mergeCell ref="C224:E224"/>
    <mergeCell ref="B226:G226"/>
    <mergeCell ref="A227:A237"/>
    <mergeCell ref="B227:B237"/>
    <mergeCell ref="D228:D237"/>
    <mergeCell ref="G228:G237"/>
    <mergeCell ref="B238:G238"/>
    <mergeCell ref="C223:E223"/>
    <mergeCell ref="B225:G225"/>
    <mergeCell ref="C216:E216"/>
    <mergeCell ref="C217:E217"/>
    <mergeCell ref="C218:E218"/>
    <mergeCell ref="C219:E219"/>
    <mergeCell ref="C214:E214"/>
    <mergeCell ref="C215:E215"/>
    <mergeCell ref="A180:A190"/>
    <mergeCell ref="B180:B190"/>
    <mergeCell ref="A191:A201"/>
    <mergeCell ref="B191:B201"/>
    <mergeCell ref="C201:E201"/>
    <mergeCell ref="B202:G202"/>
    <mergeCell ref="A203:A213"/>
    <mergeCell ref="B203:B213"/>
    <mergeCell ref="C198:E198"/>
    <mergeCell ref="C200:E200"/>
    <mergeCell ref="C203:E203"/>
    <mergeCell ref="C204:E204"/>
    <mergeCell ref="C205:E205"/>
    <mergeCell ref="C206:E206"/>
    <mergeCell ref="C207:E207"/>
    <mergeCell ref="C190:E190"/>
    <mergeCell ref="C191:E191"/>
    <mergeCell ref="C192:E192"/>
    <mergeCell ref="C193:E193"/>
    <mergeCell ref="C194:E194"/>
    <mergeCell ref="C195:E195"/>
    <mergeCell ref="C196:E196"/>
    <mergeCell ref="C212:E212"/>
    <mergeCell ref="C213:E213"/>
    <mergeCell ref="A134:A154"/>
    <mergeCell ref="B134:B154"/>
    <mergeCell ref="E135:E154"/>
    <mergeCell ref="C154:D154"/>
    <mergeCell ref="B156:G156"/>
    <mergeCell ref="C127:D127"/>
    <mergeCell ref="C128:D128"/>
    <mergeCell ref="C129:D129"/>
    <mergeCell ref="C130:D130"/>
    <mergeCell ref="C131:D131"/>
    <mergeCell ref="C132:D132"/>
    <mergeCell ref="C133:D133"/>
    <mergeCell ref="C134:D134"/>
    <mergeCell ref="C144:D144"/>
    <mergeCell ref="C145:D145"/>
    <mergeCell ref="C152:D152"/>
    <mergeCell ref="C153:D153"/>
    <mergeCell ref="C146:D146"/>
    <mergeCell ref="C147:D147"/>
    <mergeCell ref="C148:D148"/>
    <mergeCell ref="C149:D149"/>
    <mergeCell ref="C150:D150"/>
    <mergeCell ref="C151:D151"/>
    <mergeCell ref="C135:D135"/>
    <mergeCell ref="C56:D56"/>
    <mergeCell ref="C57:D57"/>
    <mergeCell ref="C58:D58"/>
    <mergeCell ref="C59:D59"/>
    <mergeCell ref="C60:D60"/>
    <mergeCell ref="C67:D67"/>
    <mergeCell ref="B112:G112"/>
    <mergeCell ref="A113:A133"/>
    <mergeCell ref="B113:B133"/>
    <mergeCell ref="E114:E133"/>
    <mergeCell ref="A69:A89"/>
    <mergeCell ref="B69:B89"/>
    <mergeCell ref="E70:E89"/>
    <mergeCell ref="C86:D86"/>
    <mergeCell ref="A90:A110"/>
    <mergeCell ref="B90:B110"/>
    <mergeCell ref="E91:E110"/>
    <mergeCell ref="C110:D110"/>
    <mergeCell ref="C61:D61"/>
    <mergeCell ref="C62:D62"/>
    <mergeCell ref="C63:D63"/>
    <mergeCell ref="C64:D64"/>
    <mergeCell ref="C65:D65"/>
    <mergeCell ref="C66:D66"/>
    <mergeCell ref="I10:I11"/>
    <mergeCell ref="C11:H11"/>
    <mergeCell ref="A12:H12"/>
    <mergeCell ref="B14:G14"/>
    <mergeCell ref="A15:A25"/>
    <mergeCell ref="B15:B25"/>
    <mergeCell ref="A26:A36"/>
    <mergeCell ref="B26:B36"/>
    <mergeCell ref="C36:D36"/>
    <mergeCell ref="C20:D20"/>
    <mergeCell ref="C21:D21"/>
    <mergeCell ref="C22:D22"/>
    <mergeCell ref="C23:D23"/>
    <mergeCell ref="C24:D24"/>
    <mergeCell ref="C25:D25"/>
    <mergeCell ref="C26:D26"/>
    <mergeCell ref="C27:D27"/>
    <mergeCell ref="C34:D34"/>
    <mergeCell ref="C35:D35"/>
    <mergeCell ref="C28:D28"/>
    <mergeCell ref="C29:D29"/>
    <mergeCell ref="C30:D30"/>
    <mergeCell ref="C31:D31"/>
    <mergeCell ref="C32:D32"/>
    <mergeCell ref="C445:D445"/>
    <mergeCell ref="C446:D446"/>
    <mergeCell ref="C447:D447"/>
    <mergeCell ref="C448:D448"/>
    <mergeCell ref="C449:D449"/>
    <mergeCell ref="C450:D450"/>
    <mergeCell ref="C451:D451"/>
    <mergeCell ref="C478:D478"/>
    <mergeCell ref="C479:D479"/>
    <mergeCell ref="B464:G464"/>
    <mergeCell ref="C455:E455"/>
    <mergeCell ref="C456:E456"/>
    <mergeCell ref="C457:E457"/>
    <mergeCell ref="C458:E458"/>
    <mergeCell ref="C459:E459"/>
    <mergeCell ref="C460:E460"/>
    <mergeCell ref="C453:E453"/>
    <mergeCell ref="C454:E454"/>
    <mergeCell ref="C461:E461"/>
    <mergeCell ref="C462:E462"/>
    <mergeCell ref="B477:G477"/>
    <mergeCell ref="C481:D481"/>
    <mergeCell ref="C482:D482"/>
    <mergeCell ref="C483:D483"/>
    <mergeCell ref="C484:D484"/>
    <mergeCell ref="C197:E197"/>
    <mergeCell ref="C199:E199"/>
    <mergeCell ref="C180:E180"/>
    <mergeCell ref="C181:E181"/>
    <mergeCell ref="C182:E182"/>
    <mergeCell ref="C183:E183"/>
    <mergeCell ref="C184:E184"/>
    <mergeCell ref="C185:E185"/>
    <mergeCell ref="C186:E186"/>
    <mergeCell ref="C187:E187"/>
    <mergeCell ref="C188:E188"/>
    <mergeCell ref="C189:E189"/>
    <mergeCell ref="C208:E208"/>
    <mergeCell ref="C209:E209"/>
    <mergeCell ref="C210:E210"/>
    <mergeCell ref="C211:E211"/>
    <mergeCell ref="C220:E220"/>
    <mergeCell ref="C221:E221"/>
    <mergeCell ref="C222:E222"/>
    <mergeCell ref="C270:D270"/>
    <mergeCell ref="A157:A167"/>
    <mergeCell ref="B157:B167"/>
    <mergeCell ref="A168:A178"/>
    <mergeCell ref="B168:B178"/>
    <mergeCell ref="C178:E178"/>
    <mergeCell ref="C161:E161"/>
    <mergeCell ref="C162:E162"/>
    <mergeCell ref="C163:E163"/>
    <mergeCell ref="C164:E164"/>
    <mergeCell ref="C165:E165"/>
    <mergeCell ref="C166:E166"/>
    <mergeCell ref="C167:E167"/>
    <mergeCell ref="C168:E168"/>
    <mergeCell ref="C169:E169"/>
    <mergeCell ref="C157:E157"/>
    <mergeCell ref="C158:E158"/>
    <mergeCell ref="C159:E159"/>
    <mergeCell ref="C160:E160"/>
    <mergeCell ref="C170:E170"/>
    <mergeCell ref="C171:E171"/>
    <mergeCell ref="C172:E172"/>
    <mergeCell ref="C173:E173"/>
    <mergeCell ref="C174:E174"/>
    <mergeCell ref="C175:E175"/>
    <mergeCell ref="C33:D33"/>
    <mergeCell ref="A1:H1"/>
    <mergeCell ref="A3:H3"/>
    <mergeCell ref="C10:H10"/>
    <mergeCell ref="B13:G13"/>
    <mergeCell ref="C15:D15"/>
    <mergeCell ref="C16:D16"/>
    <mergeCell ref="C17:D17"/>
    <mergeCell ref="C18:D18"/>
    <mergeCell ref="C19:D19"/>
    <mergeCell ref="A6:B6"/>
    <mergeCell ref="A37:A47"/>
    <mergeCell ref="B37:B47"/>
    <mergeCell ref="C47:E47"/>
    <mergeCell ref="C49:D49"/>
    <mergeCell ref="C50:D50"/>
    <mergeCell ref="C51:D51"/>
    <mergeCell ref="C52:D52"/>
    <mergeCell ref="C53:D53"/>
    <mergeCell ref="C54:D54"/>
    <mergeCell ref="C42:E42"/>
    <mergeCell ref="C43:E43"/>
    <mergeCell ref="C44:E44"/>
    <mergeCell ref="C45:E45"/>
    <mergeCell ref="C46:E46"/>
    <mergeCell ref="C48:D48"/>
    <mergeCell ref="C37:E37"/>
    <mergeCell ref="C38:E38"/>
    <mergeCell ref="C39:E39"/>
    <mergeCell ref="C40:E40"/>
    <mergeCell ref="C41:E41"/>
    <mergeCell ref="A48:A68"/>
    <mergeCell ref="B48:B68"/>
    <mergeCell ref="E49:E68"/>
    <mergeCell ref="C55:D55"/>
    <mergeCell ref="C68:D68"/>
    <mergeCell ref="C69:D69"/>
    <mergeCell ref="C70:D70"/>
    <mergeCell ref="C71:D71"/>
    <mergeCell ref="C72:D72"/>
    <mergeCell ref="C73:D73"/>
    <mergeCell ref="C80:D80"/>
    <mergeCell ref="C81:D81"/>
    <mergeCell ref="C82:D82"/>
    <mergeCell ref="C83:D83"/>
    <mergeCell ref="C84:D84"/>
    <mergeCell ref="C85:D85"/>
    <mergeCell ref="C74:D74"/>
    <mergeCell ref="C75:D75"/>
    <mergeCell ref="C76:D76"/>
    <mergeCell ref="C77:D77"/>
    <mergeCell ref="C78:D78"/>
    <mergeCell ref="C79:D79"/>
    <mergeCell ref="C88:D88"/>
    <mergeCell ref="C89:D89"/>
    <mergeCell ref="C90:D90"/>
    <mergeCell ref="C100:D100"/>
    <mergeCell ref="C101:D101"/>
    <mergeCell ref="C102:D102"/>
    <mergeCell ref="C103:D103"/>
    <mergeCell ref="C104:D104"/>
    <mergeCell ref="C105:D105"/>
    <mergeCell ref="C106:D106"/>
    <mergeCell ref="C107:D107"/>
    <mergeCell ref="C108:D108"/>
    <mergeCell ref="C109:D109"/>
    <mergeCell ref="C91:D91"/>
    <mergeCell ref="C92:D92"/>
    <mergeCell ref="C93:D93"/>
    <mergeCell ref="C94:D94"/>
    <mergeCell ref="C95:D95"/>
    <mergeCell ref="C96:D96"/>
    <mergeCell ref="C97:D97"/>
    <mergeCell ref="C98:D98"/>
    <mergeCell ref="C99:D99"/>
    <mergeCell ref="B111:G111"/>
    <mergeCell ref="C113:D113"/>
    <mergeCell ref="C114:D114"/>
    <mergeCell ref="C115:D115"/>
    <mergeCell ref="C116:D116"/>
    <mergeCell ref="C123:D123"/>
    <mergeCell ref="C124:D124"/>
    <mergeCell ref="C125:D125"/>
    <mergeCell ref="C126:D126"/>
    <mergeCell ref="C117:D117"/>
    <mergeCell ref="C118:D118"/>
    <mergeCell ref="C119:D119"/>
    <mergeCell ref="C120:D120"/>
    <mergeCell ref="C121:D121"/>
    <mergeCell ref="C122:D122"/>
    <mergeCell ref="C176:E176"/>
    <mergeCell ref="C177:E177"/>
    <mergeCell ref="B179:G179"/>
    <mergeCell ref="C136:D136"/>
    <mergeCell ref="C137:D137"/>
    <mergeCell ref="C138:D138"/>
    <mergeCell ref="C139:D139"/>
    <mergeCell ref="C140:D140"/>
    <mergeCell ref="C141:D141"/>
    <mergeCell ref="C142:D142"/>
    <mergeCell ref="C143:D143"/>
    <mergeCell ref="B155:G155"/>
    <mergeCell ref="C274:D274"/>
    <mergeCell ref="C275:D275"/>
    <mergeCell ref="A262:H262"/>
    <mergeCell ref="B264:G264"/>
    <mergeCell ref="C266:D266"/>
    <mergeCell ref="C267:D267"/>
    <mergeCell ref="C268:D268"/>
    <mergeCell ref="C269:D269"/>
    <mergeCell ref="A263:H263"/>
    <mergeCell ref="B265:G265"/>
    <mergeCell ref="A266:A276"/>
    <mergeCell ref="B266:B276"/>
    <mergeCell ref="C276:D276"/>
    <mergeCell ref="C271:D271"/>
    <mergeCell ref="C272:D272"/>
    <mergeCell ref="C273:D273"/>
    <mergeCell ref="C295:E295"/>
    <mergeCell ref="C296:E296"/>
    <mergeCell ref="C297:E297"/>
    <mergeCell ref="C284:D284"/>
    <mergeCell ref="C285:D285"/>
    <mergeCell ref="C286:D286"/>
    <mergeCell ref="C305:D305"/>
    <mergeCell ref="C306:D306"/>
    <mergeCell ref="C307:D307"/>
    <mergeCell ref="C308:D308"/>
    <mergeCell ref="C309:D309"/>
    <mergeCell ref="C310:D310"/>
    <mergeCell ref="C299:D299"/>
    <mergeCell ref="C300:D300"/>
    <mergeCell ref="C301:D301"/>
    <mergeCell ref="C302:D302"/>
    <mergeCell ref="C303:D303"/>
    <mergeCell ref="C304:D304"/>
    <mergeCell ref="C311:D311"/>
    <mergeCell ref="C312:D312"/>
    <mergeCell ref="C313:D313"/>
    <mergeCell ref="C314:D314"/>
    <mergeCell ref="C315:D315"/>
    <mergeCell ref="C316:D316"/>
    <mergeCell ref="C321:D321"/>
    <mergeCell ref="C322:D322"/>
    <mergeCell ref="C323:D323"/>
    <mergeCell ref="C319:D319"/>
    <mergeCell ref="C320:D320"/>
    <mergeCell ref="E321:E340"/>
    <mergeCell ref="C340:D340"/>
    <mergeCell ref="C341:D341"/>
    <mergeCell ref="C351:D351"/>
    <mergeCell ref="C352:D352"/>
    <mergeCell ref="C353:D353"/>
    <mergeCell ref="C354:D354"/>
    <mergeCell ref="E342:E361"/>
    <mergeCell ref="C324:D324"/>
    <mergeCell ref="C325:D325"/>
    <mergeCell ref="C332:D332"/>
    <mergeCell ref="C333:D333"/>
    <mergeCell ref="C334:D334"/>
    <mergeCell ref="C335:D335"/>
    <mergeCell ref="C336:D336"/>
    <mergeCell ref="C337:D337"/>
    <mergeCell ref="C326:D326"/>
    <mergeCell ref="C327:D327"/>
    <mergeCell ref="C328:D328"/>
    <mergeCell ref="C329:D329"/>
    <mergeCell ref="C330:D330"/>
    <mergeCell ref="C331:D331"/>
    <mergeCell ref="C355:D355"/>
    <mergeCell ref="C356:D356"/>
    <mergeCell ref="C357:D357"/>
    <mergeCell ref="C358:D358"/>
    <mergeCell ref="C359:D359"/>
    <mergeCell ref="C360:D360"/>
    <mergeCell ref="A320:A340"/>
    <mergeCell ref="B320:B340"/>
    <mergeCell ref="A341:A361"/>
    <mergeCell ref="B341:B361"/>
    <mergeCell ref="C361:D361"/>
    <mergeCell ref="C342:D342"/>
    <mergeCell ref="C343:D343"/>
    <mergeCell ref="C344:D344"/>
    <mergeCell ref="C345:D345"/>
    <mergeCell ref="C346:D346"/>
    <mergeCell ref="C347:D347"/>
    <mergeCell ref="C348:D348"/>
    <mergeCell ref="C349:D349"/>
    <mergeCell ref="C350:D350"/>
    <mergeCell ref="C338:D338"/>
    <mergeCell ref="C339:D339"/>
    <mergeCell ref="B362:G362"/>
    <mergeCell ref="C364:D364"/>
    <mergeCell ref="C365:D365"/>
    <mergeCell ref="C366:D366"/>
    <mergeCell ref="C367:D367"/>
    <mergeCell ref="C374:D374"/>
    <mergeCell ref="C375:D375"/>
    <mergeCell ref="C376:D376"/>
    <mergeCell ref="C377:D377"/>
    <mergeCell ref="C368:D368"/>
    <mergeCell ref="C369:D369"/>
    <mergeCell ref="C370:D370"/>
    <mergeCell ref="C371:D371"/>
    <mergeCell ref="C372:D372"/>
    <mergeCell ref="C373:D373"/>
    <mergeCell ref="B363:G363"/>
    <mergeCell ref="C400:D400"/>
    <mergeCell ref="C401:D401"/>
    <mergeCell ref="C402:D402"/>
    <mergeCell ref="C386:D386"/>
    <mergeCell ref="C387:D387"/>
    <mergeCell ref="C388:D388"/>
    <mergeCell ref="C389:D389"/>
    <mergeCell ref="C390:D390"/>
    <mergeCell ref="C391:D391"/>
    <mergeCell ref="C392:D392"/>
    <mergeCell ref="C393:D393"/>
    <mergeCell ref="C394:D394"/>
    <mergeCell ref="C435:E435"/>
    <mergeCell ref="C436:E436"/>
    <mergeCell ref="C437:E437"/>
    <mergeCell ref="C438:E438"/>
    <mergeCell ref="C439:E439"/>
    <mergeCell ref="C440:E440"/>
    <mergeCell ref="C418:E418"/>
    <mergeCell ref="C419:E419"/>
    <mergeCell ref="C420:E420"/>
    <mergeCell ref="C421:E421"/>
    <mergeCell ref="C422:E422"/>
    <mergeCell ref="C423:E423"/>
    <mergeCell ref="C424:E424"/>
    <mergeCell ref="C425:E425"/>
    <mergeCell ref="C426:E426"/>
    <mergeCell ref="C427:E427"/>
  </mergeCells>
  <conditionalFormatting sqref="G39:H47 F312:H319 C315">
    <cfRule type="cellIs" dxfId="2065" priority="80" operator="equal">
      <formula>0</formula>
    </cfRule>
  </conditionalFormatting>
  <conditionalFormatting sqref="F50:H68">
    <cfRule type="cellIs" dxfId="2064" priority="79" operator="equal">
      <formula>0</formula>
    </cfRule>
  </conditionalFormatting>
  <conditionalFormatting sqref="F70:H89">
    <cfRule type="cellIs" dxfId="2063" priority="78" operator="equal">
      <formula>0</formula>
    </cfRule>
  </conditionalFormatting>
  <conditionalFormatting sqref="G289:H298">
    <cfRule type="cellIs" dxfId="2062" priority="75" operator="equal">
      <formula>0</formula>
    </cfRule>
  </conditionalFormatting>
  <conditionalFormatting sqref="H278:H287">
    <cfRule type="cellIs" dxfId="2061" priority="76" operator="equal">
      <formula>0</formula>
    </cfRule>
  </conditionalFormatting>
  <conditionalFormatting sqref="C310 C300:C301">
    <cfRule type="cellIs" dxfId="2060" priority="74" operator="equal">
      <formula>0</formula>
    </cfRule>
  </conditionalFormatting>
  <conditionalFormatting sqref="H267:H276">
    <cfRule type="cellIs" dxfId="2059" priority="77" operator="equal">
      <formula>0</formula>
    </cfRule>
  </conditionalFormatting>
  <conditionalFormatting sqref="F300:H311">
    <cfRule type="cellIs" dxfId="2058" priority="73" operator="equal">
      <formula>0</formula>
    </cfRule>
  </conditionalFormatting>
  <conditionalFormatting sqref="F321:G321">
    <cfRule type="cellIs" dxfId="2057" priority="72" operator="equal">
      <formula>0</formula>
    </cfRule>
  </conditionalFormatting>
  <conditionalFormatting sqref="H321">
    <cfRule type="cellIs" dxfId="2056" priority="71" operator="equal">
      <formula>0</formula>
    </cfRule>
  </conditionalFormatting>
  <conditionalFormatting sqref="F321:H340">
    <cfRule type="cellIs" dxfId="2055" priority="70" operator="equal">
      <formula>0</formula>
    </cfRule>
  </conditionalFormatting>
  <conditionalFormatting sqref="H342">
    <cfRule type="cellIs" dxfId="2054" priority="69" operator="equal">
      <formula>0</formula>
    </cfRule>
  </conditionalFormatting>
  <conditionalFormatting sqref="H342">
    <cfRule type="cellIs" dxfId="2053" priority="68" operator="equal">
      <formula>0</formula>
    </cfRule>
  </conditionalFormatting>
  <conditionalFormatting sqref="G342:G361">
    <cfRule type="cellIs" dxfId="2052" priority="67" operator="equal">
      <formula>0</formula>
    </cfRule>
  </conditionalFormatting>
  <conditionalFormatting sqref="C352:C353 C342:C343">
    <cfRule type="cellIs" dxfId="2051" priority="66" operator="equal">
      <formula>0</formula>
    </cfRule>
  </conditionalFormatting>
  <conditionalFormatting sqref="F342:H361">
    <cfRule type="cellIs" dxfId="2050" priority="65" operator="equal">
      <formula>0</formula>
    </cfRule>
  </conditionalFormatting>
  <conditionalFormatting sqref="H365:H384">
    <cfRule type="cellIs" dxfId="2049" priority="64" operator="equal">
      <formula>0</formula>
    </cfRule>
  </conditionalFormatting>
  <conditionalFormatting sqref="H365:H384">
    <cfRule type="cellIs" dxfId="2048" priority="63" operator="equal">
      <formula>0</formula>
    </cfRule>
  </conditionalFormatting>
  <conditionalFormatting sqref="H365:H384">
    <cfRule type="cellIs" dxfId="2047" priority="62" operator="equal">
      <formula>0</formula>
    </cfRule>
  </conditionalFormatting>
  <conditionalFormatting sqref="H386:H405">
    <cfRule type="cellIs" dxfId="2046" priority="61" operator="equal">
      <formula>0</formula>
    </cfRule>
  </conditionalFormatting>
  <conditionalFormatting sqref="H386:H405">
    <cfRule type="cellIs" dxfId="2045" priority="60" operator="equal">
      <formula>0</formula>
    </cfRule>
  </conditionalFormatting>
  <conditionalFormatting sqref="H386:H405">
    <cfRule type="cellIs" dxfId="2044" priority="59" operator="equal">
      <formula>0</formula>
    </cfRule>
  </conditionalFormatting>
  <conditionalFormatting sqref="G375:G384 G386:G397">
    <cfRule type="cellIs" dxfId="2043" priority="58" operator="equal">
      <formula>0</formula>
    </cfRule>
  </conditionalFormatting>
  <conditionalFormatting sqref="G375:G384 G386:G397">
    <cfRule type="cellIs" dxfId="2042" priority="57" operator="equal">
      <formula>0</formula>
    </cfRule>
  </conditionalFormatting>
  <conditionalFormatting sqref="H432:H441">
    <cfRule type="cellIs" dxfId="2041" priority="56" operator="equal">
      <formula>0</formula>
    </cfRule>
  </conditionalFormatting>
  <conditionalFormatting sqref="H27:H36">
    <cfRule type="cellIs" dxfId="2040" priority="54" operator="equal">
      <formula>0</formula>
    </cfRule>
  </conditionalFormatting>
  <conditionalFormatting sqref="H454:H463">
    <cfRule type="cellIs" dxfId="2039" priority="55" operator="equal">
      <formula>0</formula>
    </cfRule>
  </conditionalFormatting>
  <conditionalFormatting sqref="H16:H25">
    <cfRule type="cellIs" dxfId="2038" priority="53" operator="equal">
      <formula>0</formula>
    </cfRule>
  </conditionalFormatting>
  <conditionalFormatting sqref="C48:D57 C68:D68">
    <cfRule type="cellIs" dxfId="2037" priority="52" operator="equal">
      <formula>0</formula>
    </cfRule>
  </conditionalFormatting>
  <conditionalFormatting sqref="C58:D67">
    <cfRule type="cellIs" dxfId="2036" priority="51" operator="equal">
      <formula>0</formula>
    </cfRule>
  </conditionalFormatting>
  <conditionalFormatting sqref="C70:D89">
    <cfRule type="cellIs" dxfId="2035" priority="49" operator="equal">
      <formula>0</formula>
    </cfRule>
  </conditionalFormatting>
  <conditionalFormatting sqref="C69:D69">
    <cfRule type="cellIs" dxfId="2034" priority="50" operator="equal">
      <formula>0</formula>
    </cfRule>
  </conditionalFormatting>
  <conditionalFormatting sqref="F91:H91 H92:H98 F92:G110">
    <cfRule type="cellIs" dxfId="2033" priority="48" operator="equal">
      <formula>0</formula>
    </cfRule>
  </conditionalFormatting>
  <conditionalFormatting sqref="C91:D110">
    <cfRule type="cellIs" dxfId="2032" priority="46" operator="equal">
      <formula>0</formula>
    </cfRule>
  </conditionalFormatting>
  <conditionalFormatting sqref="H99:H110">
    <cfRule type="cellIs" dxfId="2031" priority="47" operator="equal">
      <formula>0</formula>
    </cfRule>
  </conditionalFormatting>
  <conditionalFormatting sqref="C90:D90">
    <cfRule type="cellIs" dxfId="2030" priority="45" operator="equal">
      <formula>0</formula>
    </cfRule>
  </conditionalFormatting>
  <conditionalFormatting sqref="C113:D113">
    <cfRule type="cellIs" dxfId="2029" priority="44" operator="equal">
      <formula>0</formula>
    </cfRule>
  </conditionalFormatting>
  <conditionalFormatting sqref="F114:H114 H115:H121 F115:G133">
    <cfRule type="cellIs" dxfId="2028" priority="43" operator="equal">
      <formula>0</formula>
    </cfRule>
  </conditionalFormatting>
  <conditionalFormatting sqref="C114:D133">
    <cfRule type="cellIs" dxfId="2027" priority="41" operator="equal">
      <formula>0</formula>
    </cfRule>
  </conditionalFormatting>
  <conditionalFormatting sqref="H122:H133">
    <cfRule type="cellIs" dxfId="2026" priority="42" operator="equal">
      <formula>0</formula>
    </cfRule>
  </conditionalFormatting>
  <conditionalFormatting sqref="F135:H135 H136:H142 F136:G154">
    <cfRule type="cellIs" dxfId="2025" priority="40" operator="equal">
      <formula>0</formula>
    </cfRule>
  </conditionalFormatting>
  <conditionalFormatting sqref="C135:D154">
    <cfRule type="cellIs" dxfId="2024" priority="38" operator="equal">
      <formula>0</formula>
    </cfRule>
  </conditionalFormatting>
  <conditionalFormatting sqref="H143:H154">
    <cfRule type="cellIs" dxfId="2023" priority="39" operator="equal">
      <formula>0</formula>
    </cfRule>
  </conditionalFormatting>
  <conditionalFormatting sqref="C134:D134">
    <cfRule type="cellIs" dxfId="2022" priority="37" operator="equal">
      <formula>0</formula>
    </cfRule>
  </conditionalFormatting>
  <conditionalFormatting sqref="C344:C351">
    <cfRule type="cellIs" dxfId="2021" priority="23" operator="equal">
      <formula>0</formula>
    </cfRule>
  </conditionalFormatting>
  <conditionalFormatting sqref="C311:C314 C316:C319">
    <cfRule type="cellIs" dxfId="2020" priority="36" operator="equal">
      <formula>0</formula>
    </cfRule>
  </conditionalFormatting>
  <conditionalFormatting sqref="C331 C321:C322">
    <cfRule type="cellIs" dxfId="2019" priority="35" operator="equal">
      <formula>0</formula>
    </cfRule>
  </conditionalFormatting>
  <conditionalFormatting sqref="C332">
    <cfRule type="cellIs" dxfId="2018" priority="34" operator="equal">
      <formula>0</formula>
    </cfRule>
  </conditionalFormatting>
  <conditionalFormatting sqref="C375:D384">
    <cfRule type="cellIs" dxfId="2017" priority="33" operator="equal">
      <formula>0</formula>
    </cfRule>
  </conditionalFormatting>
  <conditionalFormatting sqref="F377:H384">
    <cfRule type="cellIs" dxfId="2016" priority="32" operator="equal">
      <formula>0</formula>
    </cfRule>
  </conditionalFormatting>
  <conditionalFormatting sqref="C386:D386">
    <cfRule type="cellIs" dxfId="2015" priority="31" operator="equal">
      <formula>0</formula>
    </cfRule>
  </conditionalFormatting>
  <conditionalFormatting sqref="C387:D405">
    <cfRule type="cellIs" dxfId="2014" priority="30" operator="equal">
      <formula>0</formula>
    </cfRule>
  </conditionalFormatting>
  <conditionalFormatting sqref="F386:H405">
    <cfRule type="cellIs" dxfId="2013" priority="29" operator="equal">
      <formula>0</formula>
    </cfRule>
  </conditionalFormatting>
  <conditionalFormatting sqref="C365:D374">
    <cfRule type="cellIs" dxfId="2012" priority="28" operator="equal">
      <formula>0</formula>
    </cfRule>
  </conditionalFormatting>
  <conditionalFormatting sqref="F365:H374">
    <cfRule type="cellIs" dxfId="2011" priority="27" operator="equal">
      <formula>0</formula>
    </cfRule>
  </conditionalFormatting>
  <conditionalFormatting sqref="C354:C361">
    <cfRule type="cellIs" dxfId="2010" priority="22" operator="equal">
      <formula>0</formula>
    </cfRule>
  </conditionalFormatting>
  <conditionalFormatting sqref="C302:C309">
    <cfRule type="cellIs" dxfId="2009" priority="26" operator="equal">
      <formula>0</formula>
    </cfRule>
  </conditionalFormatting>
  <conditionalFormatting sqref="C323:C330">
    <cfRule type="cellIs" dxfId="2008" priority="25" operator="equal">
      <formula>0</formula>
    </cfRule>
  </conditionalFormatting>
  <conditionalFormatting sqref="C333:C340">
    <cfRule type="cellIs" dxfId="2007" priority="24" operator="equal">
      <formula>0</formula>
    </cfRule>
  </conditionalFormatting>
  <conditionalFormatting sqref="I539:I568">
    <cfRule type="cellIs" dxfId="2006" priority="21" operator="equal">
      <formula>TRUE</formula>
    </cfRule>
  </conditionalFormatting>
  <conditionalFormatting sqref="H228:H237 H240:H249 H251:H260">
    <cfRule type="cellIs" dxfId="2005" priority="18" operator="equal">
      <formula>0</formula>
    </cfRule>
  </conditionalFormatting>
  <conditionalFormatting sqref="H204:H213">
    <cfRule type="cellIs" dxfId="2004" priority="20" operator="equal">
      <formula>0</formula>
    </cfRule>
  </conditionalFormatting>
  <conditionalFormatting sqref="H215:H224">
    <cfRule type="cellIs" dxfId="2003" priority="19" operator="equal">
      <formula>0</formula>
    </cfRule>
  </conditionalFormatting>
  <conditionalFormatting sqref="H181:H190">
    <cfRule type="cellIs" dxfId="2002" priority="17" operator="equal">
      <formula>0</formula>
    </cfRule>
  </conditionalFormatting>
  <conditionalFormatting sqref="H192:H201">
    <cfRule type="cellIs" dxfId="2001" priority="16" operator="equal">
      <formula>0</formula>
    </cfRule>
  </conditionalFormatting>
  <conditionalFormatting sqref="H158:H167">
    <cfRule type="cellIs" dxfId="2000" priority="15" operator="equal">
      <formula>0</formula>
    </cfRule>
  </conditionalFormatting>
  <conditionalFormatting sqref="H169:H178">
    <cfRule type="cellIs" dxfId="1999" priority="14" operator="equal">
      <formula>0</formula>
    </cfRule>
  </conditionalFormatting>
  <conditionalFormatting sqref="I570:I593 I596 I598:I599">
    <cfRule type="cellIs" dxfId="1998" priority="13" operator="equal">
      <formula>TRUE</formula>
    </cfRule>
  </conditionalFormatting>
  <conditionalFormatting sqref="I569">
    <cfRule type="cellIs" dxfId="1997" priority="12" operator="equal">
      <formula>TRUE</formula>
    </cfRule>
  </conditionalFormatting>
  <conditionalFormatting sqref="I594">
    <cfRule type="cellIs" dxfId="1996" priority="11" operator="equal">
      <formula>TRUE</formula>
    </cfRule>
  </conditionalFormatting>
  <conditionalFormatting sqref="I595">
    <cfRule type="cellIs" dxfId="1995" priority="10" operator="equal">
      <formula>TRUE</formula>
    </cfRule>
  </conditionalFormatting>
  <conditionalFormatting sqref="I597">
    <cfRule type="cellIs" dxfId="1994" priority="9" operator="equal">
      <formula>TRUE</formula>
    </cfRule>
  </conditionalFormatting>
  <conditionalFormatting sqref="I600">
    <cfRule type="cellIs" dxfId="1993" priority="8" operator="equal">
      <formula>TRUE</formula>
    </cfRule>
  </conditionalFormatting>
  <conditionalFormatting sqref="H420:H429">
    <cfRule type="cellIs" dxfId="1992" priority="6" operator="equal">
      <formula>0</formula>
    </cfRule>
  </conditionalFormatting>
  <conditionalFormatting sqref="H409:H418">
    <cfRule type="cellIs" dxfId="1991" priority="7" operator="equal">
      <formula>0</formula>
    </cfRule>
  </conditionalFormatting>
  <conditionalFormatting sqref="C27:D27">
    <cfRule type="cellIs" dxfId="1990" priority="5" operator="equal">
      <formula>0</formula>
    </cfRule>
  </conditionalFormatting>
  <conditionalFormatting sqref="H443:H452">
    <cfRule type="cellIs" dxfId="1989" priority="4" operator="equal">
      <formula>0</formula>
    </cfRule>
  </conditionalFormatting>
  <conditionalFormatting sqref="H479:H488">
    <cfRule type="cellIs" dxfId="1988" priority="3" operator="equal">
      <formula>0</formula>
    </cfRule>
  </conditionalFormatting>
  <conditionalFormatting sqref="H490:H499">
    <cfRule type="cellIs" dxfId="1987" priority="2" operator="equal">
      <formula>0</formula>
    </cfRule>
  </conditionalFormatting>
  <conditionalFormatting sqref="H467:H476">
    <cfRule type="cellIs" dxfId="1986" priority="1" operator="equal">
      <formula>0</formula>
    </cfRule>
  </conditionalFormatting>
  <printOptions horizontalCentered="1"/>
  <pageMargins left="0.23622047244094491" right="0.23622047244094491" top="0.74803149606299213" bottom="0.15748031496062992" header="0.31496062992125984" footer="0"/>
  <pageSetup paperSize="9" scale="64" fitToHeight="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I597"/>
  <sheetViews>
    <sheetView zoomScaleNormal="100" workbookViewId="0">
      <selection activeCell="B10" sqref="B10"/>
    </sheetView>
  </sheetViews>
  <sheetFormatPr defaultColWidth="9.140625" defaultRowHeight="15" x14ac:dyDescent="0.25"/>
  <cols>
    <col min="1" max="1" width="9.28515625" style="1" customWidth="1"/>
    <col min="2" max="2" width="50.5703125" style="1" customWidth="1"/>
    <col min="3" max="3" width="47.5703125" style="1" customWidth="1"/>
    <col min="4" max="4" width="10.28515625" style="1" customWidth="1"/>
    <col min="5" max="5" width="9.28515625" style="1" customWidth="1"/>
    <col min="6" max="6" width="8.7109375" style="1" bestFit="1" customWidth="1"/>
    <col min="7" max="7" width="8.42578125" style="1" bestFit="1" customWidth="1"/>
    <col min="8" max="8" width="9" style="2" bestFit="1" customWidth="1"/>
    <col min="9" max="9" width="51.42578125" style="1" customWidth="1"/>
    <col min="10" max="16384" width="9.140625" style="1"/>
  </cols>
  <sheetData>
    <row r="1" spans="1:9" ht="18.75" x14ac:dyDescent="0.3">
      <c r="A1" s="228" t="s">
        <v>34</v>
      </c>
      <c r="B1" s="228"/>
      <c r="C1" s="228"/>
      <c r="D1" s="228"/>
      <c r="E1" s="228"/>
      <c r="F1" s="228"/>
      <c r="G1" s="228"/>
      <c r="H1" s="228"/>
    </row>
    <row r="2" spans="1:9" ht="11.25" customHeight="1" x14ac:dyDescent="0.25"/>
    <row r="3" spans="1:9" x14ac:dyDescent="0.25">
      <c r="A3" s="230" t="s">
        <v>126</v>
      </c>
      <c r="B3" s="230"/>
      <c r="C3" s="230"/>
      <c r="D3" s="230"/>
      <c r="E3" s="230"/>
      <c r="F3" s="230"/>
      <c r="G3" s="230"/>
      <c r="H3" s="230"/>
    </row>
    <row r="4" spans="1:9" x14ac:dyDescent="0.25">
      <c r="A4" s="31" t="s">
        <v>416</v>
      </c>
    </row>
    <row r="5" spans="1:9" x14ac:dyDescent="0.25">
      <c r="A5" s="31" t="s">
        <v>444</v>
      </c>
    </row>
    <row r="6" spans="1:9" x14ac:dyDescent="0.25">
      <c r="A6" s="229" t="s">
        <v>183</v>
      </c>
      <c r="B6" s="229"/>
    </row>
    <row r="7" spans="1:9" ht="7.5" customHeight="1" x14ac:dyDescent="0.25"/>
    <row r="8" spans="1:9" ht="7.5" customHeight="1" x14ac:dyDescent="0.25"/>
    <row r="9" spans="1:9" ht="7.5" customHeight="1" x14ac:dyDescent="0.25"/>
    <row r="10" spans="1:9" s="3" customFormat="1" ht="36" customHeight="1" x14ac:dyDescent="0.25">
      <c r="A10" s="195" t="s">
        <v>165</v>
      </c>
      <c r="B10" s="195" t="s">
        <v>27</v>
      </c>
      <c r="C10" s="362" t="s">
        <v>35</v>
      </c>
      <c r="D10" s="362"/>
      <c r="E10" s="362"/>
      <c r="F10" s="362"/>
      <c r="G10" s="362"/>
      <c r="H10" s="362"/>
      <c r="I10" s="278" t="s">
        <v>226</v>
      </c>
    </row>
    <row r="11" spans="1:9" s="13" customFormat="1" ht="12" x14ac:dyDescent="0.25">
      <c r="A11" s="176">
        <v>1</v>
      </c>
      <c r="B11" s="176">
        <v>2</v>
      </c>
      <c r="C11" s="236">
        <v>3</v>
      </c>
      <c r="D11" s="236"/>
      <c r="E11" s="236"/>
      <c r="F11" s="236"/>
      <c r="G11" s="236"/>
      <c r="H11" s="236"/>
      <c r="I11" s="278"/>
    </row>
    <row r="12" spans="1:9" s="2" customFormat="1" ht="12" x14ac:dyDescent="0.2">
      <c r="A12" s="237" t="s">
        <v>13</v>
      </c>
      <c r="B12" s="238"/>
      <c r="C12" s="238"/>
      <c r="D12" s="238"/>
      <c r="E12" s="238"/>
      <c r="F12" s="238"/>
      <c r="G12" s="238"/>
      <c r="H12" s="239"/>
    </row>
    <row r="13" spans="1:9" s="5" customFormat="1" ht="15" customHeight="1" x14ac:dyDescent="0.2">
      <c r="A13" s="42" t="s">
        <v>36</v>
      </c>
      <c r="B13" s="277" t="s">
        <v>14</v>
      </c>
      <c r="C13" s="277"/>
      <c r="D13" s="277"/>
      <c r="E13" s="277"/>
      <c r="F13" s="277"/>
      <c r="G13" s="277"/>
      <c r="H13" s="43">
        <f>SUM(H14,H111)</f>
        <v>237.74</v>
      </c>
    </row>
    <row r="14" spans="1:9" s="5" customFormat="1" ht="15" customHeight="1" x14ac:dyDescent="0.2">
      <c r="A14" s="49" t="s">
        <v>37</v>
      </c>
      <c r="B14" s="277" t="s">
        <v>38</v>
      </c>
      <c r="C14" s="277"/>
      <c r="D14" s="277"/>
      <c r="E14" s="277"/>
      <c r="F14" s="277"/>
      <c r="G14" s="277"/>
      <c r="H14" s="43">
        <f>SUM(H15,H26,H37,H48,H69,H90)</f>
        <v>182.78</v>
      </c>
    </row>
    <row r="15" spans="1:9" s="2" customFormat="1" ht="25.5" x14ac:dyDescent="0.2">
      <c r="A15" s="246" t="s">
        <v>42</v>
      </c>
      <c r="B15" s="349" t="s">
        <v>43</v>
      </c>
      <c r="C15" s="287" t="s">
        <v>349</v>
      </c>
      <c r="D15" s="288"/>
      <c r="E15" s="47" t="s">
        <v>164</v>
      </c>
      <c r="F15" s="190" t="s">
        <v>39</v>
      </c>
      <c r="G15" s="47" t="s">
        <v>157</v>
      </c>
      <c r="H15" s="111">
        <f>SUM(H16:H25)</f>
        <v>94.679999999999993</v>
      </c>
    </row>
    <row r="16" spans="1:9" s="2" customFormat="1" ht="12.75" hidden="1" x14ac:dyDescent="0.2">
      <c r="A16" s="247"/>
      <c r="B16" s="350"/>
      <c r="C16" s="294"/>
      <c r="D16" s="295"/>
      <c r="E16" s="187"/>
      <c r="F16" s="62"/>
      <c r="G16" s="61">
        <v>2</v>
      </c>
      <c r="H16" s="54">
        <f>ROUNDUP((F16/168*G16),2)</f>
        <v>0</v>
      </c>
    </row>
    <row r="17" spans="1:8" s="2" customFormat="1" ht="12.75" hidden="1" x14ac:dyDescent="0.2">
      <c r="A17" s="247"/>
      <c r="B17" s="350"/>
      <c r="C17" s="274"/>
      <c r="D17" s="276"/>
      <c r="E17" s="188"/>
      <c r="F17" s="64"/>
      <c r="G17" s="63"/>
      <c r="H17" s="56">
        <f t="shared" ref="H17:H25" si="0">ROUNDUP((F17/168*G17),2)</f>
        <v>0</v>
      </c>
    </row>
    <row r="18" spans="1:8" s="2" customFormat="1" ht="12.75" x14ac:dyDescent="0.2">
      <c r="A18" s="247"/>
      <c r="B18" s="350"/>
      <c r="C18" s="274" t="s">
        <v>181</v>
      </c>
      <c r="D18" s="276"/>
      <c r="E18" s="188">
        <v>15</v>
      </c>
      <c r="F18" s="64">
        <v>2651</v>
      </c>
      <c r="G18" s="63">
        <v>3</v>
      </c>
      <c r="H18" s="56">
        <f t="shared" si="0"/>
        <v>47.339999999999996</v>
      </c>
    </row>
    <row r="19" spans="1:8" s="2" customFormat="1" ht="12.75" customHeight="1" x14ac:dyDescent="0.2">
      <c r="A19" s="247"/>
      <c r="B19" s="350"/>
      <c r="C19" s="274" t="s">
        <v>180</v>
      </c>
      <c r="D19" s="276"/>
      <c r="E19" s="188">
        <v>15</v>
      </c>
      <c r="F19" s="64">
        <v>2651</v>
      </c>
      <c r="G19" s="63">
        <v>3</v>
      </c>
      <c r="H19" s="56">
        <f t="shared" si="0"/>
        <v>47.339999999999996</v>
      </c>
    </row>
    <row r="20" spans="1:8" s="2" customFormat="1" ht="12.75" hidden="1" x14ac:dyDescent="0.2">
      <c r="A20" s="247"/>
      <c r="B20" s="350"/>
      <c r="C20" s="274"/>
      <c r="D20" s="276"/>
      <c r="E20" s="188"/>
      <c r="F20" s="64"/>
      <c r="G20" s="63"/>
      <c r="H20" s="56">
        <f t="shared" si="0"/>
        <v>0</v>
      </c>
    </row>
    <row r="21" spans="1:8" s="2" customFormat="1" ht="12.75" hidden="1" x14ac:dyDescent="0.2">
      <c r="A21" s="247"/>
      <c r="B21" s="350"/>
      <c r="C21" s="252"/>
      <c r="D21" s="254"/>
      <c r="E21" s="83"/>
      <c r="F21" s="84"/>
      <c r="G21" s="63"/>
      <c r="H21" s="56">
        <f t="shared" si="0"/>
        <v>0</v>
      </c>
    </row>
    <row r="22" spans="1:8" s="2" customFormat="1" ht="12.75" hidden="1" x14ac:dyDescent="0.2">
      <c r="A22" s="247"/>
      <c r="B22" s="350"/>
      <c r="C22" s="274"/>
      <c r="D22" s="276"/>
      <c r="E22" s="188"/>
      <c r="F22" s="64"/>
      <c r="G22" s="63"/>
      <c r="H22" s="56">
        <f t="shared" si="0"/>
        <v>0</v>
      </c>
    </row>
    <row r="23" spans="1:8" s="2" customFormat="1" ht="12.75" hidden="1" x14ac:dyDescent="0.2">
      <c r="A23" s="247"/>
      <c r="B23" s="350"/>
      <c r="C23" s="274"/>
      <c r="D23" s="276"/>
      <c r="E23" s="188"/>
      <c r="F23" s="64"/>
      <c r="G23" s="63"/>
      <c r="H23" s="56">
        <f t="shared" si="0"/>
        <v>0</v>
      </c>
    </row>
    <row r="24" spans="1:8" s="2" customFormat="1" ht="12.75" hidden="1" x14ac:dyDescent="0.2">
      <c r="A24" s="247"/>
      <c r="B24" s="350"/>
      <c r="C24" s="274"/>
      <c r="D24" s="276"/>
      <c r="E24" s="188"/>
      <c r="F24" s="64"/>
      <c r="G24" s="63"/>
      <c r="H24" s="56">
        <f t="shared" si="0"/>
        <v>0</v>
      </c>
    </row>
    <row r="25" spans="1:8" s="2" customFormat="1" ht="12.75" hidden="1" x14ac:dyDescent="0.2">
      <c r="A25" s="248"/>
      <c r="B25" s="351"/>
      <c r="C25" s="296"/>
      <c r="D25" s="298"/>
      <c r="E25" s="189"/>
      <c r="F25" s="66"/>
      <c r="G25" s="65"/>
      <c r="H25" s="58">
        <f t="shared" si="0"/>
        <v>0</v>
      </c>
    </row>
    <row r="26" spans="1:8" s="2" customFormat="1" ht="25.5" x14ac:dyDescent="0.2">
      <c r="A26" s="246" t="s">
        <v>44</v>
      </c>
      <c r="B26" s="249" t="s">
        <v>45</v>
      </c>
      <c r="C26" s="287" t="s">
        <v>349</v>
      </c>
      <c r="D26" s="288"/>
      <c r="E26" s="47" t="s">
        <v>164</v>
      </c>
      <c r="F26" s="190" t="s">
        <v>39</v>
      </c>
      <c r="G26" s="47" t="s">
        <v>157</v>
      </c>
      <c r="H26" s="111">
        <f>SUM(H27:H36)</f>
        <v>83.26</v>
      </c>
    </row>
    <row r="27" spans="1:8" s="2" customFormat="1" ht="12.75" x14ac:dyDescent="0.2">
      <c r="A27" s="247"/>
      <c r="B27" s="250"/>
      <c r="C27" s="274" t="s">
        <v>276</v>
      </c>
      <c r="D27" s="276"/>
      <c r="E27" s="187">
        <v>10</v>
      </c>
      <c r="F27" s="62">
        <v>1287</v>
      </c>
      <c r="G27" s="61">
        <v>3</v>
      </c>
      <c r="H27" s="54">
        <f>ROUNDUP((F27/168*G27),2)</f>
        <v>22.990000000000002</v>
      </c>
    </row>
    <row r="28" spans="1:8" s="2" customFormat="1" ht="12" customHeight="1" x14ac:dyDescent="0.2">
      <c r="A28" s="247"/>
      <c r="B28" s="250"/>
      <c r="C28" s="274" t="s">
        <v>318</v>
      </c>
      <c r="D28" s="276"/>
      <c r="E28" s="188">
        <v>9</v>
      </c>
      <c r="F28" s="64">
        <f>ROUND(865*1.3,0)</f>
        <v>1125</v>
      </c>
      <c r="G28" s="63">
        <v>3</v>
      </c>
      <c r="H28" s="56">
        <f t="shared" ref="H28:H36" si="1">ROUNDUP((F28/168*G28),2)</f>
        <v>20.09</v>
      </c>
    </row>
    <row r="29" spans="1:8" s="2" customFormat="1" ht="12.75" x14ac:dyDescent="0.2">
      <c r="A29" s="247"/>
      <c r="B29" s="250"/>
      <c r="C29" s="274" t="s">
        <v>318</v>
      </c>
      <c r="D29" s="276"/>
      <c r="E29" s="188">
        <v>9</v>
      </c>
      <c r="F29" s="64">
        <f t="shared" ref="F29:F30" si="2">ROUND(865*1.3,0)</f>
        <v>1125</v>
      </c>
      <c r="G29" s="63">
        <v>3</v>
      </c>
      <c r="H29" s="56">
        <f t="shared" si="1"/>
        <v>20.09</v>
      </c>
    </row>
    <row r="30" spans="1:8" s="2" customFormat="1" ht="12.75" x14ac:dyDescent="0.2">
      <c r="A30" s="247"/>
      <c r="B30" s="250"/>
      <c r="C30" s="274" t="s">
        <v>318</v>
      </c>
      <c r="D30" s="276"/>
      <c r="E30" s="188">
        <v>9</v>
      </c>
      <c r="F30" s="64">
        <f t="shared" si="2"/>
        <v>1125</v>
      </c>
      <c r="G30" s="63">
        <v>3</v>
      </c>
      <c r="H30" s="56">
        <f t="shared" si="1"/>
        <v>20.09</v>
      </c>
    </row>
    <row r="31" spans="1:8" s="2" customFormat="1" ht="12.75" hidden="1" x14ac:dyDescent="0.2">
      <c r="A31" s="247"/>
      <c r="B31" s="250"/>
      <c r="C31" s="274"/>
      <c r="D31" s="276"/>
      <c r="E31" s="188"/>
      <c r="F31" s="64"/>
      <c r="G31" s="63"/>
      <c r="H31" s="56">
        <f t="shared" si="1"/>
        <v>0</v>
      </c>
    </row>
    <row r="32" spans="1:8" s="2" customFormat="1" ht="12.75" hidden="1" x14ac:dyDescent="0.2">
      <c r="A32" s="247"/>
      <c r="B32" s="250"/>
      <c r="C32" s="274"/>
      <c r="D32" s="276"/>
      <c r="E32" s="188"/>
      <c r="F32" s="64"/>
      <c r="G32" s="63"/>
      <c r="H32" s="56">
        <f t="shared" si="1"/>
        <v>0</v>
      </c>
    </row>
    <row r="33" spans="1:8" s="2" customFormat="1" ht="12.75" hidden="1" x14ac:dyDescent="0.2">
      <c r="A33" s="247"/>
      <c r="B33" s="250"/>
      <c r="C33" s="274"/>
      <c r="D33" s="276"/>
      <c r="E33" s="188"/>
      <c r="F33" s="64"/>
      <c r="G33" s="63"/>
      <c r="H33" s="56">
        <f t="shared" si="1"/>
        <v>0</v>
      </c>
    </row>
    <row r="34" spans="1:8" s="2" customFormat="1" ht="12.75" hidden="1" x14ac:dyDescent="0.2">
      <c r="A34" s="247"/>
      <c r="B34" s="250"/>
      <c r="C34" s="274"/>
      <c r="D34" s="276"/>
      <c r="E34" s="188"/>
      <c r="F34" s="64"/>
      <c r="G34" s="63"/>
      <c r="H34" s="56">
        <f t="shared" si="1"/>
        <v>0</v>
      </c>
    </row>
    <row r="35" spans="1:8" s="2" customFormat="1" ht="12.75" hidden="1" x14ac:dyDescent="0.2">
      <c r="A35" s="247"/>
      <c r="B35" s="250"/>
      <c r="C35" s="274"/>
      <c r="D35" s="276"/>
      <c r="E35" s="188"/>
      <c r="F35" s="64"/>
      <c r="G35" s="63"/>
      <c r="H35" s="56">
        <f t="shared" si="1"/>
        <v>0</v>
      </c>
    </row>
    <row r="36" spans="1:8" s="2" customFormat="1" ht="12.75" hidden="1" x14ac:dyDescent="0.2">
      <c r="A36" s="248"/>
      <c r="B36" s="251"/>
      <c r="C36" s="296"/>
      <c r="D36" s="298"/>
      <c r="E36" s="189"/>
      <c r="F36" s="66"/>
      <c r="G36" s="65"/>
      <c r="H36" s="58">
        <f t="shared" si="1"/>
        <v>0</v>
      </c>
    </row>
    <row r="37" spans="1:8" s="2" customFormat="1" ht="25.5" x14ac:dyDescent="0.2">
      <c r="A37" s="246" t="s">
        <v>51</v>
      </c>
      <c r="B37" s="249" t="s">
        <v>15</v>
      </c>
      <c r="C37" s="266" t="s">
        <v>158</v>
      </c>
      <c r="D37" s="267"/>
      <c r="E37" s="268"/>
      <c r="F37" s="51" t="s">
        <v>159</v>
      </c>
      <c r="G37" s="47" t="s">
        <v>157</v>
      </c>
      <c r="H37" s="111">
        <f>SUM(H38:H47)</f>
        <v>4.84</v>
      </c>
    </row>
    <row r="38" spans="1:8" s="2" customFormat="1" ht="12.75" hidden="1" x14ac:dyDescent="0.2">
      <c r="A38" s="247"/>
      <c r="B38" s="250"/>
      <c r="C38" s="299"/>
      <c r="D38" s="320"/>
      <c r="E38" s="300"/>
      <c r="F38" s="52"/>
      <c r="G38" s="52">
        <f t="shared" ref="G38:G47" si="3">G16</f>
        <v>2</v>
      </c>
      <c r="H38" s="54">
        <f>ROUNDUP((F38/168*G38),2)</f>
        <v>0</v>
      </c>
    </row>
    <row r="39" spans="1:8" s="2" customFormat="1" ht="12.75" hidden="1" customHeight="1" x14ac:dyDescent="0.2">
      <c r="A39" s="247"/>
      <c r="B39" s="250"/>
      <c r="C39" s="258" t="s">
        <v>179</v>
      </c>
      <c r="D39" s="308"/>
      <c r="E39" s="259"/>
      <c r="F39" s="55"/>
      <c r="G39" s="55">
        <f t="shared" si="3"/>
        <v>0</v>
      </c>
      <c r="H39" s="56">
        <f t="shared" ref="H39:H47" si="4">ROUNDUP((F39/168*G39),2)</f>
        <v>0</v>
      </c>
    </row>
    <row r="40" spans="1:8" s="2" customFormat="1" ht="12.75" customHeight="1" x14ac:dyDescent="0.2">
      <c r="A40" s="247"/>
      <c r="B40" s="250"/>
      <c r="C40" s="258" t="s">
        <v>179</v>
      </c>
      <c r="D40" s="308"/>
      <c r="E40" s="259"/>
      <c r="F40" s="55">
        <v>135</v>
      </c>
      <c r="G40" s="55">
        <f t="shared" si="3"/>
        <v>3</v>
      </c>
      <c r="H40" s="56">
        <f t="shared" si="4"/>
        <v>2.42</v>
      </c>
    </row>
    <row r="41" spans="1:8" s="2" customFormat="1" ht="12.75" customHeight="1" x14ac:dyDescent="0.2">
      <c r="A41" s="247"/>
      <c r="B41" s="250"/>
      <c r="C41" s="258" t="s">
        <v>179</v>
      </c>
      <c r="D41" s="308"/>
      <c r="E41" s="259"/>
      <c r="F41" s="55">
        <v>135</v>
      </c>
      <c r="G41" s="55">
        <f t="shared" si="3"/>
        <v>3</v>
      </c>
      <c r="H41" s="56">
        <f t="shared" si="4"/>
        <v>2.42</v>
      </c>
    </row>
    <row r="42" spans="1:8" s="2" customFormat="1" ht="12.75" hidden="1" customHeight="1" x14ac:dyDescent="0.2">
      <c r="A42" s="247"/>
      <c r="B42" s="250"/>
      <c r="C42" s="258" t="s">
        <v>179</v>
      </c>
      <c r="D42" s="308"/>
      <c r="E42" s="259"/>
      <c r="F42" s="55"/>
      <c r="G42" s="55">
        <f t="shared" si="3"/>
        <v>0</v>
      </c>
      <c r="H42" s="56">
        <f t="shared" si="4"/>
        <v>0</v>
      </c>
    </row>
    <row r="43" spans="1:8" s="2" customFormat="1" ht="12.75" hidden="1" customHeight="1" x14ac:dyDescent="0.2">
      <c r="A43" s="247"/>
      <c r="B43" s="250"/>
      <c r="C43" s="258"/>
      <c r="D43" s="308"/>
      <c r="E43" s="259"/>
      <c r="F43" s="55"/>
      <c r="G43" s="55">
        <f t="shared" si="3"/>
        <v>0</v>
      </c>
      <c r="H43" s="56">
        <f t="shared" si="4"/>
        <v>0</v>
      </c>
    </row>
    <row r="44" spans="1:8" s="2" customFormat="1" ht="12.75" hidden="1" customHeight="1" x14ac:dyDescent="0.2">
      <c r="A44" s="247"/>
      <c r="B44" s="250"/>
      <c r="C44" s="258"/>
      <c r="D44" s="308"/>
      <c r="E44" s="259"/>
      <c r="F44" s="55"/>
      <c r="G44" s="55">
        <f t="shared" si="3"/>
        <v>0</v>
      </c>
      <c r="H44" s="56">
        <f t="shared" si="4"/>
        <v>0</v>
      </c>
    </row>
    <row r="45" spans="1:8" s="2" customFormat="1" ht="12.75" hidden="1" customHeight="1" x14ac:dyDescent="0.2">
      <c r="A45" s="247"/>
      <c r="B45" s="250"/>
      <c r="C45" s="258"/>
      <c r="D45" s="308"/>
      <c r="E45" s="259"/>
      <c r="F45" s="55"/>
      <c r="G45" s="55">
        <f t="shared" si="3"/>
        <v>0</v>
      </c>
      <c r="H45" s="56">
        <f t="shared" si="4"/>
        <v>0</v>
      </c>
    </row>
    <row r="46" spans="1:8" s="2" customFormat="1" ht="12.75" hidden="1" customHeight="1" x14ac:dyDescent="0.2">
      <c r="A46" s="247"/>
      <c r="B46" s="250"/>
      <c r="C46" s="258"/>
      <c r="D46" s="308"/>
      <c r="E46" s="259"/>
      <c r="F46" s="55"/>
      <c r="G46" s="55">
        <f t="shared" si="3"/>
        <v>0</v>
      </c>
      <c r="H46" s="56">
        <f t="shared" si="4"/>
        <v>0</v>
      </c>
    </row>
    <row r="47" spans="1:8" s="2" customFormat="1" ht="12.75" hidden="1" customHeight="1" x14ac:dyDescent="0.2">
      <c r="A47" s="248"/>
      <c r="B47" s="251"/>
      <c r="C47" s="305"/>
      <c r="D47" s="306"/>
      <c r="E47" s="307"/>
      <c r="F47" s="57"/>
      <c r="G47" s="57">
        <f t="shared" si="3"/>
        <v>0</v>
      </c>
      <c r="H47" s="58">
        <f t="shared" si="4"/>
        <v>0</v>
      </c>
    </row>
    <row r="48" spans="1:8" s="2" customFormat="1" ht="25.5" hidden="1" x14ac:dyDescent="0.2">
      <c r="A48" s="303" t="s">
        <v>53</v>
      </c>
      <c r="B48" s="335" t="s">
        <v>54</v>
      </c>
      <c r="C48" s="287" t="s">
        <v>349</v>
      </c>
      <c r="D48" s="288"/>
      <c r="E48" s="47" t="s">
        <v>161</v>
      </c>
      <c r="F48" s="190" t="s">
        <v>39</v>
      </c>
      <c r="G48" s="47" t="s">
        <v>157</v>
      </c>
      <c r="H48" s="111"/>
    </row>
    <row r="49" spans="1:8" s="2" customFormat="1" ht="12.75" hidden="1" x14ac:dyDescent="0.2">
      <c r="A49" s="303"/>
      <c r="B49" s="335"/>
      <c r="C49" s="294">
        <f t="shared" ref="C49:C55" si="5">C16</f>
        <v>0</v>
      </c>
      <c r="D49" s="295"/>
      <c r="E49" s="292">
        <v>5</v>
      </c>
      <c r="F49" s="52">
        <f>F16</f>
        <v>0</v>
      </c>
      <c r="G49" s="52"/>
      <c r="H49" s="54">
        <f>ROUNDUP((F49*$E$49%)/168*G49,2)</f>
        <v>0</v>
      </c>
    </row>
    <row r="50" spans="1:8" s="2" customFormat="1" ht="12.75" hidden="1" x14ac:dyDescent="0.2">
      <c r="A50" s="303"/>
      <c r="B50" s="335"/>
      <c r="C50" s="274">
        <f t="shared" si="5"/>
        <v>0</v>
      </c>
      <c r="D50" s="276"/>
      <c r="E50" s="293"/>
      <c r="F50" s="59">
        <f t="shared" ref="F50:F55" si="6">F17</f>
        <v>0</v>
      </c>
      <c r="G50" s="59"/>
      <c r="H50" s="56">
        <f t="shared" ref="H50:H68" si="7">ROUNDUP((F50*$E$49%)/168*G50,2)</f>
        <v>0</v>
      </c>
    </row>
    <row r="51" spans="1:8" s="2" customFormat="1" ht="12.75" hidden="1" x14ac:dyDescent="0.2">
      <c r="A51" s="303"/>
      <c r="B51" s="335"/>
      <c r="C51" s="274" t="str">
        <f t="shared" si="5"/>
        <v>VP Galvenās kriminālpolicijas pārvaldes priekšnieka vietnieks</v>
      </c>
      <c r="D51" s="276"/>
      <c r="E51" s="293"/>
      <c r="F51" s="59">
        <f t="shared" si="6"/>
        <v>2651</v>
      </c>
      <c r="G51" s="59"/>
      <c r="H51" s="56">
        <f t="shared" si="7"/>
        <v>0</v>
      </c>
    </row>
    <row r="52" spans="1:8" s="2" customFormat="1" ht="12.75" hidden="1" x14ac:dyDescent="0.2">
      <c r="A52" s="303"/>
      <c r="B52" s="335"/>
      <c r="C52" s="274" t="str">
        <f t="shared" si="5"/>
        <v>VP Galvenās kārtības policijas pārvaldes priekšnieka vietnieks</v>
      </c>
      <c r="D52" s="276"/>
      <c r="E52" s="293"/>
      <c r="F52" s="59">
        <f t="shared" si="6"/>
        <v>2651</v>
      </c>
      <c r="G52" s="59"/>
      <c r="H52" s="56">
        <f t="shared" si="7"/>
        <v>0</v>
      </c>
    </row>
    <row r="53" spans="1:8" s="2" customFormat="1" ht="12.75" hidden="1" x14ac:dyDescent="0.2">
      <c r="A53" s="303"/>
      <c r="B53" s="335"/>
      <c r="C53" s="274">
        <f t="shared" si="5"/>
        <v>0</v>
      </c>
      <c r="D53" s="276"/>
      <c r="E53" s="293"/>
      <c r="F53" s="59">
        <f t="shared" si="6"/>
        <v>0</v>
      </c>
      <c r="G53" s="59"/>
      <c r="H53" s="56">
        <f t="shared" si="7"/>
        <v>0</v>
      </c>
    </row>
    <row r="54" spans="1:8" s="2" customFormat="1" ht="12.75" hidden="1" x14ac:dyDescent="0.2">
      <c r="A54" s="303"/>
      <c r="B54" s="335"/>
      <c r="C54" s="274">
        <f t="shared" si="5"/>
        <v>0</v>
      </c>
      <c r="D54" s="276"/>
      <c r="E54" s="293"/>
      <c r="F54" s="59">
        <f t="shared" si="6"/>
        <v>0</v>
      </c>
      <c r="G54" s="73"/>
      <c r="H54" s="56">
        <f t="shared" si="7"/>
        <v>0</v>
      </c>
    </row>
    <row r="55" spans="1:8" s="2" customFormat="1" ht="12.75" hidden="1" x14ac:dyDescent="0.2">
      <c r="A55" s="303"/>
      <c r="B55" s="335"/>
      <c r="C55" s="274">
        <f t="shared" si="5"/>
        <v>0</v>
      </c>
      <c r="D55" s="276"/>
      <c r="E55" s="293"/>
      <c r="F55" s="59">
        <f t="shared" si="6"/>
        <v>0</v>
      </c>
      <c r="G55" s="73"/>
      <c r="H55" s="56">
        <f t="shared" si="7"/>
        <v>0</v>
      </c>
    </row>
    <row r="56" spans="1:8" s="2" customFormat="1" ht="12.75" hidden="1" x14ac:dyDescent="0.2">
      <c r="A56" s="303"/>
      <c r="B56" s="335"/>
      <c r="C56" s="274" t="str">
        <f>C28</f>
        <v>Lektors</v>
      </c>
      <c r="D56" s="276"/>
      <c r="E56" s="293"/>
      <c r="F56" s="59">
        <f>F28</f>
        <v>1125</v>
      </c>
      <c r="G56" s="73"/>
      <c r="H56" s="56">
        <f t="shared" si="7"/>
        <v>0</v>
      </c>
    </row>
    <row r="57" spans="1:8" s="2" customFormat="1" ht="12.75" hidden="1" x14ac:dyDescent="0.2">
      <c r="A57" s="303"/>
      <c r="B57" s="335"/>
      <c r="C57" s="274" t="str">
        <f>C29</f>
        <v>Lektors</v>
      </c>
      <c r="D57" s="276"/>
      <c r="E57" s="293"/>
      <c r="F57" s="59">
        <f>F29</f>
        <v>1125</v>
      </c>
      <c r="G57" s="73"/>
      <c r="H57" s="56">
        <f t="shared" si="7"/>
        <v>0</v>
      </c>
    </row>
    <row r="58" spans="1:8" s="2" customFormat="1" ht="12.75" hidden="1" x14ac:dyDescent="0.2">
      <c r="A58" s="303"/>
      <c r="B58" s="335"/>
      <c r="C58" s="274" t="str">
        <f>C30</f>
        <v>Lektors</v>
      </c>
      <c r="D58" s="276"/>
      <c r="E58" s="293"/>
      <c r="F58" s="59">
        <f>F30</f>
        <v>1125</v>
      </c>
      <c r="G58" s="73"/>
      <c r="H58" s="56">
        <f t="shared" si="7"/>
        <v>0</v>
      </c>
    </row>
    <row r="59" spans="1:8" s="2" customFormat="1" ht="12.75" hidden="1" x14ac:dyDescent="0.2">
      <c r="A59" s="303"/>
      <c r="B59" s="335"/>
      <c r="C59" s="274" t="str">
        <f>C27</f>
        <v xml:space="preserve">Vecākais speciālists Izglītības koordinācijas nodaļā </v>
      </c>
      <c r="D59" s="276"/>
      <c r="E59" s="293"/>
      <c r="F59" s="59">
        <f>F27</f>
        <v>1287</v>
      </c>
      <c r="G59" s="59"/>
      <c r="H59" s="56">
        <f t="shared" si="7"/>
        <v>0</v>
      </c>
    </row>
    <row r="60" spans="1:8" s="2" customFormat="1" ht="12.75" hidden="1" x14ac:dyDescent="0.2">
      <c r="A60" s="303"/>
      <c r="B60" s="335"/>
      <c r="C60" s="274" t="str">
        <f t="shared" ref="C60:C68" si="8">C28</f>
        <v>Lektors</v>
      </c>
      <c r="D60" s="276"/>
      <c r="E60" s="293"/>
      <c r="F60" s="59">
        <f t="shared" ref="F60:G68" si="9">F28</f>
        <v>1125</v>
      </c>
      <c r="G60" s="73">
        <f t="shared" si="9"/>
        <v>3</v>
      </c>
      <c r="H60" s="56">
        <f t="shared" si="7"/>
        <v>1.01</v>
      </c>
    </row>
    <row r="61" spans="1:8" s="2" customFormat="1" ht="12.75" hidden="1" x14ac:dyDescent="0.2">
      <c r="A61" s="303"/>
      <c r="B61" s="335"/>
      <c r="C61" s="274" t="str">
        <f t="shared" si="8"/>
        <v>Lektors</v>
      </c>
      <c r="D61" s="276"/>
      <c r="E61" s="293"/>
      <c r="F61" s="59">
        <f t="shared" si="9"/>
        <v>1125</v>
      </c>
      <c r="G61" s="73">
        <f t="shared" si="9"/>
        <v>3</v>
      </c>
      <c r="H61" s="56">
        <f t="shared" si="7"/>
        <v>1.01</v>
      </c>
    </row>
    <row r="62" spans="1:8" s="2" customFormat="1" ht="12.75" hidden="1" x14ac:dyDescent="0.2">
      <c r="A62" s="303"/>
      <c r="B62" s="335"/>
      <c r="C62" s="274" t="str">
        <f t="shared" si="8"/>
        <v>Lektors</v>
      </c>
      <c r="D62" s="276"/>
      <c r="E62" s="293"/>
      <c r="F62" s="59">
        <f t="shared" si="9"/>
        <v>1125</v>
      </c>
      <c r="G62" s="73">
        <f t="shared" si="9"/>
        <v>3</v>
      </c>
      <c r="H62" s="56">
        <f t="shared" si="7"/>
        <v>1.01</v>
      </c>
    </row>
    <row r="63" spans="1:8" s="2" customFormat="1" ht="12.75" hidden="1" x14ac:dyDescent="0.2">
      <c r="A63" s="303"/>
      <c r="B63" s="335"/>
      <c r="C63" s="274">
        <f t="shared" si="8"/>
        <v>0</v>
      </c>
      <c r="D63" s="276"/>
      <c r="E63" s="293"/>
      <c r="F63" s="59">
        <f t="shared" si="9"/>
        <v>0</v>
      </c>
      <c r="G63" s="73">
        <f t="shared" si="9"/>
        <v>0</v>
      </c>
      <c r="H63" s="56">
        <f t="shared" si="7"/>
        <v>0</v>
      </c>
    </row>
    <row r="64" spans="1:8" s="2" customFormat="1" ht="12.75" hidden="1" x14ac:dyDescent="0.2">
      <c r="A64" s="303"/>
      <c r="B64" s="335"/>
      <c r="C64" s="274">
        <f t="shared" si="8"/>
        <v>0</v>
      </c>
      <c r="D64" s="276"/>
      <c r="E64" s="293"/>
      <c r="F64" s="59">
        <f t="shared" si="9"/>
        <v>0</v>
      </c>
      <c r="G64" s="73">
        <f t="shared" si="9"/>
        <v>0</v>
      </c>
      <c r="H64" s="56">
        <f t="shared" si="7"/>
        <v>0</v>
      </c>
    </row>
    <row r="65" spans="1:8" s="2" customFormat="1" ht="12.75" hidden="1" x14ac:dyDescent="0.2">
      <c r="A65" s="303"/>
      <c r="B65" s="335"/>
      <c r="C65" s="274">
        <f t="shared" si="8"/>
        <v>0</v>
      </c>
      <c r="D65" s="276"/>
      <c r="E65" s="293"/>
      <c r="F65" s="59">
        <f t="shared" si="9"/>
        <v>0</v>
      </c>
      <c r="G65" s="73">
        <f t="shared" si="9"/>
        <v>0</v>
      </c>
      <c r="H65" s="56">
        <f t="shared" si="7"/>
        <v>0</v>
      </c>
    </row>
    <row r="66" spans="1:8" s="2" customFormat="1" ht="12.75" hidden="1" x14ac:dyDescent="0.2">
      <c r="A66" s="303"/>
      <c r="B66" s="335"/>
      <c r="C66" s="274">
        <f t="shared" si="8"/>
        <v>0</v>
      </c>
      <c r="D66" s="276"/>
      <c r="E66" s="293"/>
      <c r="F66" s="59">
        <f t="shared" si="9"/>
        <v>0</v>
      </c>
      <c r="G66" s="73">
        <f t="shared" si="9"/>
        <v>0</v>
      </c>
      <c r="H66" s="56">
        <f t="shared" si="7"/>
        <v>0</v>
      </c>
    </row>
    <row r="67" spans="1:8" s="2" customFormat="1" ht="12.75" hidden="1" x14ac:dyDescent="0.2">
      <c r="A67" s="303"/>
      <c r="B67" s="335"/>
      <c r="C67" s="274">
        <f t="shared" si="8"/>
        <v>0</v>
      </c>
      <c r="D67" s="276"/>
      <c r="E67" s="293"/>
      <c r="F67" s="59">
        <f t="shared" si="9"/>
        <v>0</v>
      </c>
      <c r="G67" s="73">
        <f t="shared" si="9"/>
        <v>0</v>
      </c>
      <c r="H67" s="56">
        <f t="shared" si="7"/>
        <v>0</v>
      </c>
    </row>
    <row r="68" spans="1:8" s="2" customFormat="1" ht="12.75" hidden="1" x14ac:dyDescent="0.2">
      <c r="A68" s="303"/>
      <c r="B68" s="335"/>
      <c r="C68" s="296">
        <f t="shared" si="8"/>
        <v>0</v>
      </c>
      <c r="D68" s="298"/>
      <c r="E68" s="302"/>
      <c r="F68" s="59">
        <f t="shared" si="9"/>
        <v>0</v>
      </c>
      <c r="G68" s="73">
        <f t="shared" si="9"/>
        <v>0</v>
      </c>
      <c r="H68" s="56">
        <f t="shared" si="7"/>
        <v>0</v>
      </c>
    </row>
    <row r="69" spans="1:8" s="2" customFormat="1" ht="25.5" hidden="1" x14ac:dyDescent="0.2">
      <c r="A69" s="246" t="s">
        <v>55</v>
      </c>
      <c r="B69" s="249" t="s">
        <v>56</v>
      </c>
      <c r="C69" s="287" t="s">
        <v>349</v>
      </c>
      <c r="D69" s="288"/>
      <c r="E69" s="47" t="s">
        <v>161</v>
      </c>
      <c r="F69" s="190" t="s">
        <v>39</v>
      </c>
      <c r="G69" s="47" t="s">
        <v>157</v>
      </c>
      <c r="H69" s="111"/>
    </row>
    <row r="70" spans="1:8" s="2" customFormat="1" ht="12.75" hidden="1" x14ac:dyDescent="0.2">
      <c r="A70" s="247"/>
      <c r="B70" s="250"/>
      <c r="C70" s="274">
        <f>C16</f>
        <v>0</v>
      </c>
      <c r="D70" s="276"/>
      <c r="E70" s="292">
        <v>5</v>
      </c>
      <c r="F70" s="59">
        <f t="shared" ref="F70:F76" si="10">F16</f>
        <v>0</v>
      </c>
      <c r="G70" s="59"/>
      <c r="H70" s="56">
        <f>ROUNDUP((F70*$E$70%)/168*G70,2)</f>
        <v>0</v>
      </c>
    </row>
    <row r="71" spans="1:8" s="2" customFormat="1" ht="12.75" hidden="1" x14ac:dyDescent="0.2">
      <c r="A71" s="247"/>
      <c r="B71" s="250"/>
      <c r="C71" s="274">
        <f t="shared" ref="C71:C76" si="11">C17</f>
        <v>0</v>
      </c>
      <c r="D71" s="276"/>
      <c r="E71" s="293"/>
      <c r="F71" s="59">
        <f t="shared" si="10"/>
        <v>0</v>
      </c>
      <c r="G71" s="59"/>
      <c r="H71" s="56">
        <f t="shared" ref="H71:H89" si="12">ROUNDUP((F71*$E$70%)/168*G71,2)</f>
        <v>0</v>
      </c>
    </row>
    <row r="72" spans="1:8" s="2" customFormat="1" ht="12.75" hidden="1" x14ac:dyDescent="0.2">
      <c r="A72" s="247"/>
      <c r="B72" s="250"/>
      <c r="C72" s="274" t="str">
        <f t="shared" si="11"/>
        <v>VP Galvenās kriminālpolicijas pārvaldes priekšnieka vietnieks</v>
      </c>
      <c r="D72" s="276"/>
      <c r="E72" s="293"/>
      <c r="F72" s="59">
        <f t="shared" si="10"/>
        <v>2651</v>
      </c>
      <c r="G72" s="59"/>
      <c r="H72" s="56">
        <f t="shared" si="12"/>
        <v>0</v>
      </c>
    </row>
    <row r="73" spans="1:8" s="2" customFormat="1" ht="12.75" hidden="1" x14ac:dyDescent="0.2">
      <c r="A73" s="247"/>
      <c r="B73" s="250"/>
      <c r="C73" s="274" t="str">
        <f t="shared" si="11"/>
        <v>VP Galvenās kārtības policijas pārvaldes priekšnieka vietnieks</v>
      </c>
      <c r="D73" s="276"/>
      <c r="E73" s="293"/>
      <c r="F73" s="59">
        <f t="shared" si="10"/>
        <v>2651</v>
      </c>
      <c r="G73" s="59"/>
      <c r="H73" s="56">
        <f t="shared" si="12"/>
        <v>0</v>
      </c>
    </row>
    <row r="74" spans="1:8" s="2" customFormat="1" ht="12.75" hidden="1" x14ac:dyDescent="0.2">
      <c r="A74" s="247"/>
      <c r="B74" s="250"/>
      <c r="C74" s="274">
        <f t="shared" si="11"/>
        <v>0</v>
      </c>
      <c r="D74" s="276"/>
      <c r="E74" s="293"/>
      <c r="F74" s="59">
        <f t="shared" si="10"/>
        <v>0</v>
      </c>
      <c r="G74" s="59"/>
      <c r="H74" s="56">
        <f t="shared" si="12"/>
        <v>0</v>
      </c>
    </row>
    <row r="75" spans="1:8" s="2" customFormat="1" ht="12.75" hidden="1" x14ac:dyDescent="0.2">
      <c r="A75" s="247"/>
      <c r="B75" s="250"/>
      <c r="C75" s="274">
        <f t="shared" si="11"/>
        <v>0</v>
      </c>
      <c r="D75" s="276"/>
      <c r="E75" s="293"/>
      <c r="F75" s="59">
        <f t="shared" si="10"/>
        <v>0</v>
      </c>
      <c r="G75" s="59"/>
      <c r="H75" s="56">
        <f t="shared" si="12"/>
        <v>0</v>
      </c>
    </row>
    <row r="76" spans="1:8" s="2" customFormat="1" ht="12.75" hidden="1" x14ac:dyDescent="0.2">
      <c r="A76" s="247"/>
      <c r="B76" s="250"/>
      <c r="C76" s="274">
        <f t="shared" si="11"/>
        <v>0</v>
      </c>
      <c r="D76" s="276"/>
      <c r="E76" s="293"/>
      <c r="F76" s="59">
        <f t="shared" si="10"/>
        <v>0</v>
      </c>
      <c r="G76" s="59"/>
      <c r="H76" s="56">
        <f t="shared" si="12"/>
        <v>0</v>
      </c>
    </row>
    <row r="77" spans="1:8" s="2" customFormat="1" ht="12.75" hidden="1" x14ac:dyDescent="0.2">
      <c r="A77" s="247"/>
      <c r="B77" s="250"/>
      <c r="C77" s="274" t="str">
        <f>C28</f>
        <v>Lektors</v>
      </c>
      <c r="D77" s="276"/>
      <c r="E77" s="293"/>
      <c r="F77" s="59">
        <f>F28</f>
        <v>1125</v>
      </c>
      <c r="G77" s="59"/>
      <c r="H77" s="56">
        <f t="shared" si="12"/>
        <v>0</v>
      </c>
    </row>
    <row r="78" spans="1:8" s="2" customFormat="1" ht="12.75" hidden="1" x14ac:dyDescent="0.2">
      <c r="A78" s="247"/>
      <c r="B78" s="250"/>
      <c r="C78" s="274" t="str">
        <f>C29</f>
        <v>Lektors</v>
      </c>
      <c r="D78" s="276"/>
      <c r="E78" s="293"/>
      <c r="F78" s="59">
        <f>F29</f>
        <v>1125</v>
      </c>
      <c r="G78" s="59"/>
      <c r="H78" s="56">
        <f t="shared" si="12"/>
        <v>0</v>
      </c>
    </row>
    <row r="79" spans="1:8" s="2" customFormat="1" ht="12.75" hidden="1" x14ac:dyDescent="0.2">
      <c r="A79" s="247"/>
      <c r="B79" s="250"/>
      <c r="C79" s="274" t="str">
        <f>C30</f>
        <v>Lektors</v>
      </c>
      <c r="D79" s="276"/>
      <c r="E79" s="293"/>
      <c r="F79" s="59">
        <f>F30</f>
        <v>1125</v>
      </c>
      <c r="G79" s="59"/>
      <c r="H79" s="56">
        <f t="shared" si="12"/>
        <v>0</v>
      </c>
    </row>
    <row r="80" spans="1:8" s="2" customFormat="1" ht="12.75" hidden="1" x14ac:dyDescent="0.2">
      <c r="A80" s="247"/>
      <c r="B80" s="250"/>
      <c r="C80" s="274" t="str">
        <f>C27</f>
        <v xml:space="preserve">Vecākais speciālists Izglītības koordinācijas nodaļā </v>
      </c>
      <c r="D80" s="276"/>
      <c r="E80" s="293"/>
      <c r="F80" s="59">
        <f t="shared" ref="F80:G89" si="13">F27</f>
        <v>1287</v>
      </c>
      <c r="G80" s="59"/>
      <c r="H80" s="56">
        <f t="shared" si="12"/>
        <v>0</v>
      </c>
    </row>
    <row r="81" spans="1:8" s="2" customFormat="1" ht="12.75" hidden="1" x14ac:dyDescent="0.2">
      <c r="A81" s="247"/>
      <c r="B81" s="250"/>
      <c r="C81" s="274"/>
      <c r="D81" s="276"/>
      <c r="E81" s="293"/>
      <c r="F81" s="59">
        <f t="shared" si="13"/>
        <v>1125</v>
      </c>
      <c r="G81" s="59">
        <f t="shared" si="13"/>
        <v>3</v>
      </c>
      <c r="H81" s="56">
        <f t="shared" si="12"/>
        <v>1.01</v>
      </c>
    </row>
    <row r="82" spans="1:8" s="2" customFormat="1" ht="12.75" hidden="1" x14ac:dyDescent="0.2">
      <c r="A82" s="247"/>
      <c r="B82" s="250"/>
      <c r="C82" s="274" t="str">
        <f>C30</f>
        <v>Lektors</v>
      </c>
      <c r="D82" s="276"/>
      <c r="E82" s="293"/>
      <c r="F82" s="59">
        <f t="shared" si="13"/>
        <v>1125</v>
      </c>
      <c r="G82" s="59">
        <f t="shared" si="13"/>
        <v>3</v>
      </c>
      <c r="H82" s="56">
        <f t="shared" si="12"/>
        <v>1.01</v>
      </c>
    </row>
    <row r="83" spans="1:8" s="2" customFormat="1" ht="12.75" hidden="1" x14ac:dyDescent="0.2">
      <c r="A83" s="247"/>
      <c r="B83" s="250"/>
      <c r="C83" s="274">
        <f>C31</f>
        <v>0</v>
      </c>
      <c r="D83" s="276"/>
      <c r="E83" s="293"/>
      <c r="F83" s="59">
        <f t="shared" si="13"/>
        <v>1125</v>
      </c>
      <c r="G83" s="59">
        <f t="shared" si="13"/>
        <v>3</v>
      </c>
      <c r="H83" s="56">
        <f t="shared" si="12"/>
        <v>1.01</v>
      </c>
    </row>
    <row r="84" spans="1:8" s="2" customFormat="1" ht="12.75" hidden="1" x14ac:dyDescent="0.2">
      <c r="A84" s="247"/>
      <c r="B84" s="250"/>
      <c r="C84" s="274">
        <f>C32</f>
        <v>0</v>
      </c>
      <c r="D84" s="276"/>
      <c r="E84" s="293"/>
      <c r="F84" s="59">
        <f t="shared" si="13"/>
        <v>0</v>
      </c>
      <c r="G84" s="59">
        <f t="shared" si="13"/>
        <v>0</v>
      </c>
      <c r="H84" s="56">
        <f t="shared" si="12"/>
        <v>0</v>
      </c>
    </row>
    <row r="85" spans="1:8" s="2" customFormat="1" ht="12.75" hidden="1" x14ac:dyDescent="0.2">
      <c r="A85" s="247"/>
      <c r="B85" s="250"/>
      <c r="C85" s="274">
        <f>C33</f>
        <v>0</v>
      </c>
      <c r="D85" s="276"/>
      <c r="E85" s="293"/>
      <c r="F85" s="59">
        <f t="shared" si="13"/>
        <v>0</v>
      </c>
      <c r="G85" s="59">
        <f t="shared" si="13"/>
        <v>0</v>
      </c>
      <c r="H85" s="56">
        <f t="shared" si="12"/>
        <v>0</v>
      </c>
    </row>
    <row r="86" spans="1:8" s="2" customFormat="1" ht="12.75" hidden="1" x14ac:dyDescent="0.2">
      <c r="A86" s="247"/>
      <c r="B86" s="250"/>
      <c r="C86" s="274">
        <f>C34</f>
        <v>0</v>
      </c>
      <c r="D86" s="276"/>
      <c r="E86" s="293"/>
      <c r="F86" s="59">
        <f t="shared" si="13"/>
        <v>0</v>
      </c>
      <c r="G86" s="59">
        <f t="shared" si="13"/>
        <v>0</v>
      </c>
      <c r="H86" s="56">
        <f t="shared" si="12"/>
        <v>0</v>
      </c>
    </row>
    <row r="87" spans="1:8" s="2" customFormat="1" ht="12.75" hidden="1" x14ac:dyDescent="0.2">
      <c r="A87" s="247"/>
      <c r="B87" s="250"/>
      <c r="C87" s="182"/>
      <c r="D87" s="183"/>
      <c r="E87" s="293"/>
      <c r="F87" s="59">
        <f t="shared" si="13"/>
        <v>0</v>
      </c>
      <c r="G87" s="59">
        <f t="shared" si="13"/>
        <v>0</v>
      </c>
      <c r="H87" s="56">
        <f t="shared" si="12"/>
        <v>0</v>
      </c>
    </row>
    <row r="88" spans="1:8" s="2" customFormat="1" ht="12.75" hidden="1" x14ac:dyDescent="0.2">
      <c r="A88" s="247"/>
      <c r="B88" s="250"/>
      <c r="C88" s="274">
        <f>C35</f>
        <v>0</v>
      </c>
      <c r="D88" s="276"/>
      <c r="E88" s="293"/>
      <c r="F88" s="59">
        <f t="shared" si="13"/>
        <v>0</v>
      </c>
      <c r="G88" s="59">
        <f t="shared" si="13"/>
        <v>0</v>
      </c>
      <c r="H88" s="56">
        <f t="shared" si="12"/>
        <v>0</v>
      </c>
    </row>
    <row r="89" spans="1:8" s="2" customFormat="1" ht="12.75" hidden="1" x14ac:dyDescent="0.2">
      <c r="A89" s="248"/>
      <c r="B89" s="251"/>
      <c r="C89" s="296">
        <f>C36</f>
        <v>0</v>
      </c>
      <c r="D89" s="298"/>
      <c r="E89" s="302"/>
      <c r="F89" s="60">
        <f t="shared" si="13"/>
        <v>0</v>
      </c>
      <c r="G89" s="60">
        <f t="shared" si="13"/>
        <v>0</v>
      </c>
      <c r="H89" s="58">
        <f t="shared" si="12"/>
        <v>0</v>
      </c>
    </row>
    <row r="90" spans="1:8" s="2" customFormat="1" ht="25.5" hidden="1" x14ac:dyDescent="0.2">
      <c r="A90" s="246" t="s">
        <v>57</v>
      </c>
      <c r="B90" s="249" t="s">
        <v>58</v>
      </c>
      <c r="C90" s="287" t="s">
        <v>349</v>
      </c>
      <c r="D90" s="288"/>
      <c r="E90" s="47" t="s">
        <v>161</v>
      </c>
      <c r="F90" s="190" t="s">
        <v>39</v>
      </c>
      <c r="G90" s="47" t="s">
        <v>157</v>
      </c>
      <c r="H90" s="111"/>
    </row>
    <row r="91" spans="1:8" s="2" customFormat="1" ht="12.75" hidden="1" x14ac:dyDescent="0.2">
      <c r="A91" s="247"/>
      <c r="B91" s="250"/>
      <c r="C91" s="274">
        <f t="shared" ref="C91:C97" si="14">C16</f>
        <v>0</v>
      </c>
      <c r="D91" s="276"/>
      <c r="E91" s="292">
        <v>10</v>
      </c>
      <c r="F91" s="59">
        <f t="shared" ref="F91:G97" si="15">F16</f>
        <v>0</v>
      </c>
      <c r="G91" s="59">
        <f t="shared" si="15"/>
        <v>2</v>
      </c>
      <c r="H91" s="56">
        <f>ROUNDUP((F91*$E$91%)/168*$G$91,2)</f>
        <v>0</v>
      </c>
    </row>
    <row r="92" spans="1:8" s="2" customFormat="1" ht="12.75" hidden="1" x14ac:dyDescent="0.2">
      <c r="A92" s="247"/>
      <c r="B92" s="250"/>
      <c r="C92" s="274">
        <f t="shared" si="14"/>
        <v>0</v>
      </c>
      <c r="D92" s="276"/>
      <c r="E92" s="293"/>
      <c r="F92" s="59">
        <f t="shared" si="15"/>
        <v>0</v>
      </c>
      <c r="G92" s="59">
        <f t="shared" si="15"/>
        <v>0</v>
      </c>
      <c r="H92" s="56">
        <f t="shared" ref="H92:H110" si="16">ROUNDUP((F92*$E$91%)/168*$G$91,2)</f>
        <v>0</v>
      </c>
    </row>
    <row r="93" spans="1:8" s="2" customFormat="1" ht="12.75" hidden="1" x14ac:dyDescent="0.2">
      <c r="A93" s="247"/>
      <c r="B93" s="250"/>
      <c r="C93" s="274" t="str">
        <f t="shared" si="14"/>
        <v>VP Galvenās kriminālpolicijas pārvaldes priekšnieka vietnieks</v>
      </c>
      <c r="D93" s="276"/>
      <c r="E93" s="293"/>
      <c r="F93" s="59">
        <f t="shared" si="15"/>
        <v>2651</v>
      </c>
      <c r="G93" s="59"/>
      <c r="H93" s="56"/>
    </row>
    <row r="94" spans="1:8" s="2" customFormat="1" ht="12.75" hidden="1" x14ac:dyDescent="0.2">
      <c r="A94" s="247"/>
      <c r="B94" s="250"/>
      <c r="C94" s="274" t="str">
        <f t="shared" si="14"/>
        <v>VP Galvenās kārtības policijas pārvaldes priekšnieka vietnieks</v>
      </c>
      <c r="D94" s="276"/>
      <c r="E94" s="293"/>
      <c r="F94" s="59">
        <f t="shared" si="15"/>
        <v>2651</v>
      </c>
      <c r="G94" s="59"/>
      <c r="H94" s="56"/>
    </row>
    <row r="95" spans="1:8" s="2" customFormat="1" ht="12.75" hidden="1" x14ac:dyDescent="0.2">
      <c r="A95" s="247"/>
      <c r="B95" s="250"/>
      <c r="C95" s="274">
        <f t="shared" si="14"/>
        <v>0</v>
      </c>
      <c r="D95" s="276"/>
      <c r="E95" s="293"/>
      <c r="F95" s="59">
        <f t="shared" si="15"/>
        <v>0</v>
      </c>
      <c r="G95" s="59"/>
      <c r="H95" s="56"/>
    </row>
    <row r="96" spans="1:8" s="2" customFormat="1" ht="12.75" hidden="1" x14ac:dyDescent="0.2">
      <c r="A96" s="247"/>
      <c r="B96" s="250"/>
      <c r="C96" s="274">
        <f t="shared" si="14"/>
        <v>0</v>
      </c>
      <c r="D96" s="276"/>
      <c r="E96" s="293"/>
      <c r="F96" s="59">
        <f t="shared" si="15"/>
        <v>0</v>
      </c>
      <c r="G96" s="73"/>
      <c r="H96" s="56"/>
    </row>
    <row r="97" spans="1:8" s="2" customFormat="1" ht="12.75" hidden="1" x14ac:dyDescent="0.2">
      <c r="A97" s="247"/>
      <c r="B97" s="250"/>
      <c r="C97" s="274">
        <f t="shared" si="14"/>
        <v>0</v>
      </c>
      <c r="D97" s="276"/>
      <c r="E97" s="293"/>
      <c r="F97" s="59">
        <f t="shared" si="15"/>
        <v>0</v>
      </c>
      <c r="G97" s="73"/>
      <c r="H97" s="56"/>
    </row>
    <row r="98" spans="1:8" s="2" customFormat="1" ht="12.75" hidden="1" x14ac:dyDescent="0.2">
      <c r="A98" s="247"/>
      <c r="B98" s="250"/>
      <c r="C98" s="274" t="str">
        <f>C28</f>
        <v>Lektors</v>
      </c>
      <c r="D98" s="276"/>
      <c r="E98" s="293"/>
      <c r="F98" s="59">
        <f t="shared" ref="F98:F100" si="17">F28</f>
        <v>1125</v>
      </c>
      <c r="G98" s="59"/>
      <c r="H98" s="56"/>
    </row>
    <row r="99" spans="1:8" s="2" customFormat="1" ht="12.75" hidden="1" x14ac:dyDescent="0.2">
      <c r="A99" s="247"/>
      <c r="B99" s="250"/>
      <c r="C99" s="274" t="str">
        <f>C29</f>
        <v>Lektors</v>
      </c>
      <c r="D99" s="276"/>
      <c r="E99" s="293"/>
      <c r="F99" s="59">
        <f t="shared" si="17"/>
        <v>1125</v>
      </c>
      <c r="G99" s="59"/>
      <c r="H99" s="56"/>
    </row>
    <row r="100" spans="1:8" s="2" customFormat="1" ht="12.75" hidden="1" x14ac:dyDescent="0.2">
      <c r="A100" s="247"/>
      <c r="B100" s="250"/>
      <c r="C100" s="274" t="str">
        <f>C30</f>
        <v>Lektors</v>
      </c>
      <c r="D100" s="276"/>
      <c r="E100" s="293"/>
      <c r="F100" s="59">
        <f t="shared" si="17"/>
        <v>1125</v>
      </c>
      <c r="G100" s="59"/>
      <c r="H100" s="56"/>
    </row>
    <row r="101" spans="1:8" s="2" customFormat="1" ht="12.75" hidden="1" x14ac:dyDescent="0.2">
      <c r="A101" s="247"/>
      <c r="B101" s="250"/>
      <c r="C101" s="274" t="str">
        <f t="shared" ref="C101:C110" si="18">C27</f>
        <v xml:space="preserve">Vecākais speciālists Izglītības koordinācijas nodaļā </v>
      </c>
      <c r="D101" s="276"/>
      <c r="E101" s="293"/>
      <c r="F101" s="59">
        <f t="shared" ref="F101:G110" si="19">F27</f>
        <v>1287</v>
      </c>
      <c r="G101" s="59"/>
      <c r="H101" s="56"/>
    </row>
    <row r="102" spans="1:8" s="2" customFormat="1" ht="12.75" hidden="1" x14ac:dyDescent="0.2">
      <c r="A102" s="247"/>
      <c r="B102" s="250"/>
      <c r="C102" s="274" t="str">
        <f t="shared" si="18"/>
        <v>Lektors</v>
      </c>
      <c r="D102" s="276"/>
      <c r="E102" s="293"/>
      <c r="F102" s="59">
        <f t="shared" si="19"/>
        <v>1125</v>
      </c>
      <c r="G102" s="59">
        <f t="shared" si="19"/>
        <v>3</v>
      </c>
      <c r="H102" s="56">
        <f t="shared" si="16"/>
        <v>1.34</v>
      </c>
    </row>
    <row r="103" spans="1:8" s="2" customFormat="1" ht="12.75" hidden="1" x14ac:dyDescent="0.2">
      <c r="A103" s="247"/>
      <c r="B103" s="250"/>
      <c r="C103" s="274" t="str">
        <f t="shared" si="18"/>
        <v>Lektors</v>
      </c>
      <c r="D103" s="276"/>
      <c r="E103" s="293"/>
      <c r="F103" s="59">
        <f t="shared" si="19"/>
        <v>1125</v>
      </c>
      <c r="G103" s="59">
        <f t="shared" si="19"/>
        <v>3</v>
      </c>
      <c r="H103" s="56">
        <f t="shared" si="16"/>
        <v>1.34</v>
      </c>
    </row>
    <row r="104" spans="1:8" s="2" customFormat="1" ht="12.75" hidden="1" x14ac:dyDescent="0.2">
      <c r="A104" s="247"/>
      <c r="B104" s="250"/>
      <c r="C104" s="274" t="str">
        <f t="shared" si="18"/>
        <v>Lektors</v>
      </c>
      <c r="D104" s="276"/>
      <c r="E104" s="293"/>
      <c r="F104" s="59">
        <f t="shared" si="19"/>
        <v>1125</v>
      </c>
      <c r="G104" s="59">
        <f t="shared" si="19"/>
        <v>3</v>
      </c>
      <c r="H104" s="56">
        <f t="shared" si="16"/>
        <v>1.34</v>
      </c>
    </row>
    <row r="105" spans="1:8" s="2" customFormat="1" ht="12.75" hidden="1" x14ac:dyDescent="0.2">
      <c r="A105" s="247"/>
      <c r="B105" s="250"/>
      <c r="C105" s="274">
        <f t="shared" si="18"/>
        <v>0</v>
      </c>
      <c r="D105" s="276"/>
      <c r="E105" s="293"/>
      <c r="F105" s="59">
        <f t="shared" si="19"/>
        <v>0</v>
      </c>
      <c r="G105" s="59">
        <f t="shared" si="19"/>
        <v>0</v>
      </c>
      <c r="H105" s="56">
        <f t="shared" si="16"/>
        <v>0</v>
      </c>
    </row>
    <row r="106" spans="1:8" s="2" customFormat="1" ht="12.75" hidden="1" x14ac:dyDescent="0.2">
      <c r="A106" s="247"/>
      <c r="B106" s="250"/>
      <c r="C106" s="274">
        <f t="shared" si="18"/>
        <v>0</v>
      </c>
      <c r="D106" s="276"/>
      <c r="E106" s="293"/>
      <c r="F106" s="59">
        <f t="shared" si="19"/>
        <v>0</v>
      </c>
      <c r="G106" s="59">
        <f t="shared" si="19"/>
        <v>0</v>
      </c>
      <c r="H106" s="56">
        <f t="shared" si="16"/>
        <v>0</v>
      </c>
    </row>
    <row r="107" spans="1:8" s="2" customFormat="1" ht="12.75" hidden="1" x14ac:dyDescent="0.2">
      <c r="A107" s="247"/>
      <c r="B107" s="250"/>
      <c r="C107" s="274">
        <f t="shared" si="18"/>
        <v>0</v>
      </c>
      <c r="D107" s="276"/>
      <c r="E107" s="293"/>
      <c r="F107" s="59">
        <f t="shared" si="19"/>
        <v>0</v>
      </c>
      <c r="G107" s="59">
        <f t="shared" si="19"/>
        <v>0</v>
      </c>
      <c r="H107" s="56">
        <f t="shared" si="16"/>
        <v>0</v>
      </c>
    </row>
    <row r="108" spans="1:8" s="2" customFormat="1" ht="12.75" hidden="1" x14ac:dyDescent="0.2">
      <c r="A108" s="247"/>
      <c r="B108" s="250"/>
      <c r="C108" s="274">
        <f t="shared" si="18"/>
        <v>0</v>
      </c>
      <c r="D108" s="276"/>
      <c r="E108" s="293"/>
      <c r="F108" s="59">
        <f t="shared" si="19"/>
        <v>0</v>
      </c>
      <c r="G108" s="59">
        <f t="shared" si="19"/>
        <v>0</v>
      </c>
      <c r="H108" s="56">
        <f t="shared" si="16"/>
        <v>0</v>
      </c>
    </row>
    <row r="109" spans="1:8" s="2" customFormat="1" ht="12.75" hidden="1" x14ac:dyDescent="0.2">
      <c r="A109" s="247"/>
      <c r="B109" s="250"/>
      <c r="C109" s="274">
        <f t="shared" si="18"/>
        <v>0</v>
      </c>
      <c r="D109" s="276"/>
      <c r="E109" s="293"/>
      <c r="F109" s="59">
        <f t="shared" si="19"/>
        <v>0</v>
      </c>
      <c r="G109" s="59">
        <f t="shared" si="19"/>
        <v>0</v>
      </c>
      <c r="H109" s="56">
        <f t="shared" si="16"/>
        <v>0</v>
      </c>
    </row>
    <row r="110" spans="1:8" s="2" customFormat="1" ht="12.75" hidden="1" x14ac:dyDescent="0.2">
      <c r="A110" s="248"/>
      <c r="B110" s="251"/>
      <c r="C110" s="274">
        <f t="shared" si="18"/>
        <v>0</v>
      </c>
      <c r="D110" s="276"/>
      <c r="E110" s="302"/>
      <c r="F110" s="59">
        <f t="shared" si="19"/>
        <v>0</v>
      </c>
      <c r="G110" s="59">
        <f t="shared" si="19"/>
        <v>0</v>
      </c>
      <c r="H110" s="56">
        <f t="shared" si="16"/>
        <v>0</v>
      </c>
    </row>
    <row r="111" spans="1:8" s="5" customFormat="1" ht="12.75" x14ac:dyDescent="0.2">
      <c r="A111" s="49" t="s">
        <v>65</v>
      </c>
      <c r="B111" s="277" t="s">
        <v>66</v>
      </c>
      <c r="C111" s="277"/>
      <c r="D111" s="277"/>
      <c r="E111" s="277"/>
      <c r="F111" s="277"/>
      <c r="G111" s="277"/>
      <c r="H111" s="43">
        <f>SUM(H112,H113,H134)</f>
        <v>54.959999999999994</v>
      </c>
    </row>
    <row r="112" spans="1:8" s="2" customFormat="1" ht="12.75" x14ac:dyDescent="0.2">
      <c r="A112" s="181" t="s">
        <v>67</v>
      </c>
      <c r="B112" s="304" t="s">
        <v>356</v>
      </c>
      <c r="C112" s="304"/>
      <c r="D112" s="304"/>
      <c r="E112" s="304"/>
      <c r="F112" s="304"/>
      <c r="G112" s="304"/>
      <c r="H112" s="44">
        <f>ROUNDUP((H14+H113)*0.2359,2)</f>
        <v>45.379999999999995</v>
      </c>
    </row>
    <row r="113" spans="1:8" s="2" customFormat="1" ht="25.5" x14ac:dyDescent="0.2">
      <c r="A113" s="303" t="s">
        <v>70</v>
      </c>
      <c r="B113" s="304" t="s">
        <v>71</v>
      </c>
      <c r="C113" s="287" t="s">
        <v>349</v>
      </c>
      <c r="D113" s="288"/>
      <c r="E113" s="47" t="s">
        <v>161</v>
      </c>
      <c r="F113" s="190" t="s">
        <v>39</v>
      </c>
      <c r="G113" s="47" t="s">
        <v>157</v>
      </c>
      <c r="H113" s="111">
        <f>SUM(H114:H133)</f>
        <v>9.5800000000000018</v>
      </c>
    </row>
    <row r="114" spans="1:8" s="2" customFormat="1" ht="12.75" hidden="1" x14ac:dyDescent="0.2">
      <c r="A114" s="303"/>
      <c r="B114" s="304"/>
      <c r="C114" s="274">
        <f t="shared" ref="C114:C120" si="20">C16</f>
        <v>0</v>
      </c>
      <c r="D114" s="276"/>
      <c r="E114" s="292">
        <v>4</v>
      </c>
      <c r="F114" s="59">
        <f t="shared" ref="F114:G120" si="21">F16</f>
        <v>0</v>
      </c>
      <c r="G114" s="59"/>
      <c r="H114" s="56">
        <f>ROUNDUP((F114*$E$114%)/168*G114,2)</f>
        <v>0</v>
      </c>
    </row>
    <row r="115" spans="1:8" s="2" customFormat="1" ht="12.75" hidden="1" x14ac:dyDescent="0.2">
      <c r="A115" s="303"/>
      <c r="B115" s="304"/>
      <c r="C115" s="274">
        <f t="shared" si="20"/>
        <v>0</v>
      </c>
      <c r="D115" s="276"/>
      <c r="E115" s="293"/>
      <c r="F115" s="59">
        <f t="shared" si="21"/>
        <v>0</v>
      </c>
      <c r="G115" s="59">
        <f t="shared" si="21"/>
        <v>0</v>
      </c>
      <c r="H115" s="56">
        <f t="shared" ref="H115:H133" si="22">ROUNDUP((F115*$E$114%)/168*G115,2)</f>
        <v>0</v>
      </c>
    </row>
    <row r="116" spans="1:8" s="2" customFormat="1" ht="12.75" x14ac:dyDescent="0.2">
      <c r="A116" s="303"/>
      <c r="B116" s="304"/>
      <c r="C116" s="274" t="str">
        <f t="shared" si="20"/>
        <v>VP Galvenās kriminālpolicijas pārvaldes priekšnieka vietnieks</v>
      </c>
      <c r="D116" s="276"/>
      <c r="E116" s="293"/>
      <c r="F116" s="59">
        <f t="shared" si="21"/>
        <v>2651</v>
      </c>
      <c r="G116" s="59">
        <f t="shared" si="21"/>
        <v>3</v>
      </c>
      <c r="H116" s="56">
        <f t="shared" si="22"/>
        <v>1.9</v>
      </c>
    </row>
    <row r="117" spans="1:8" s="2" customFormat="1" ht="13.5" customHeight="1" x14ac:dyDescent="0.2">
      <c r="A117" s="303"/>
      <c r="B117" s="304"/>
      <c r="C117" s="274" t="str">
        <f t="shared" si="20"/>
        <v>VP Galvenās kārtības policijas pārvaldes priekšnieka vietnieks</v>
      </c>
      <c r="D117" s="276"/>
      <c r="E117" s="293"/>
      <c r="F117" s="59">
        <f t="shared" si="21"/>
        <v>2651</v>
      </c>
      <c r="G117" s="59">
        <f t="shared" si="21"/>
        <v>3</v>
      </c>
      <c r="H117" s="56">
        <f t="shared" si="22"/>
        <v>1.9</v>
      </c>
    </row>
    <row r="118" spans="1:8" s="2" customFormat="1" ht="12.75" hidden="1" x14ac:dyDescent="0.2">
      <c r="A118" s="303"/>
      <c r="B118" s="304"/>
      <c r="C118" s="274">
        <f t="shared" si="20"/>
        <v>0</v>
      </c>
      <c r="D118" s="276"/>
      <c r="E118" s="293"/>
      <c r="F118" s="59">
        <f t="shared" si="21"/>
        <v>0</v>
      </c>
      <c r="G118" s="59">
        <f t="shared" si="21"/>
        <v>0</v>
      </c>
      <c r="H118" s="56">
        <f t="shared" si="22"/>
        <v>0</v>
      </c>
    </row>
    <row r="119" spans="1:8" s="2" customFormat="1" ht="12.75" hidden="1" x14ac:dyDescent="0.2">
      <c r="A119" s="303"/>
      <c r="B119" s="304"/>
      <c r="C119" s="274">
        <f t="shared" si="20"/>
        <v>0</v>
      </c>
      <c r="D119" s="276"/>
      <c r="E119" s="293"/>
      <c r="F119" s="59">
        <f t="shared" si="21"/>
        <v>0</v>
      </c>
      <c r="G119" s="73">
        <f t="shared" si="21"/>
        <v>0</v>
      </c>
      <c r="H119" s="56">
        <f t="shared" si="22"/>
        <v>0</v>
      </c>
    </row>
    <row r="120" spans="1:8" s="2" customFormat="1" ht="12.75" hidden="1" x14ac:dyDescent="0.2">
      <c r="A120" s="303"/>
      <c r="B120" s="304"/>
      <c r="C120" s="274">
        <f t="shared" si="20"/>
        <v>0</v>
      </c>
      <c r="D120" s="276"/>
      <c r="E120" s="293"/>
      <c r="F120" s="59">
        <f t="shared" si="21"/>
        <v>0</v>
      </c>
      <c r="G120" s="73">
        <f t="shared" si="21"/>
        <v>0</v>
      </c>
      <c r="H120" s="56">
        <f t="shared" si="22"/>
        <v>0</v>
      </c>
    </row>
    <row r="121" spans="1:8" s="2" customFormat="1" ht="12.75" x14ac:dyDescent="0.2">
      <c r="A121" s="303"/>
      <c r="B121" s="304"/>
      <c r="C121" s="274" t="str">
        <f>C28</f>
        <v>Lektors</v>
      </c>
      <c r="D121" s="276"/>
      <c r="E121" s="293"/>
      <c r="F121" s="59">
        <f t="shared" ref="F121:G123" si="23">F28</f>
        <v>1125</v>
      </c>
      <c r="G121" s="59">
        <f t="shared" si="23"/>
        <v>3</v>
      </c>
      <c r="H121" s="56">
        <f t="shared" si="22"/>
        <v>0.81</v>
      </c>
    </row>
    <row r="122" spans="1:8" s="2" customFormat="1" ht="12.75" x14ac:dyDescent="0.2">
      <c r="A122" s="303"/>
      <c r="B122" s="304"/>
      <c r="C122" s="274" t="str">
        <f>C29</f>
        <v>Lektors</v>
      </c>
      <c r="D122" s="276"/>
      <c r="E122" s="293"/>
      <c r="F122" s="59">
        <f t="shared" si="23"/>
        <v>1125</v>
      </c>
      <c r="G122" s="59">
        <f t="shared" si="23"/>
        <v>3</v>
      </c>
      <c r="H122" s="56">
        <f t="shared" si="22"/>
        <v>0.81</v>
      </c>
    </row>
    <row r="123" spans="1:8" s="2" customFormat="1" ht="12.75" x14ac:dyDescent="0.2">
      <c r="A123" s="303"/>
      <c r="B123" s="304"/>
      <c r="C123" s="274" t="str">
        <f>C30</f>
        <v>Lektors</v>
      </c>
      <c r="D123" s="276"/>
      <c r="E123" s="293"/>
      <c r="F123" s="59">
        <f t="shared" si="23"/>
        <v>1125</v>
      </c>
      <c r="G123" s="59">
        <f t="shared" si="23"/>
        <v>3</v>
      </c>
      <c r="H123" s="56">
        <f t="shared" si="22"/>
        <v>0.81</v>
      </c>
    </row>
    <row r="124" spans="1:8" s="2" customFormat="1" ht="12.75" x14ac:dyDescent="0.2">
      <c r="A124" s="303"/>
      <c r="B124" s="304"/>
      <c r="C124" s="274" t="str">
        <f t="shared" ref="C124:C133" si="24">C27</f>
        <v xml:space="preserve">Vecākais speciālists Izglītības koordinācijas nodaļā </v>
      </c>
      <c r="D124" s="276"/>
      <c r="E124" s="293"/>
      <c r="F124" s="59">
        <f t="shared" ref="F124:G133" si="25">F27</f>
        <v>1287</v>
      </c>
      <c r="G124" s="59">
        <f t="shared" si="25"/>
        <v>3</v>
      </c>
      <c r="H124" s="56">
        <f t="shared" si="22"/>
        <v>0.92</v>
      </c>
    </row>
    <row r="125" spans="1:8" s="2" customFormat="1" ht="12.75" hidden="1" x14ac:dyDescent="0.2">
      <c r="A125" s="303"/>
      <c r="B125" s="304"/>
      <c r="C125" s="274" t="str">
        <f t="shared" si="24"/>
        <v>Lektors</v>
      </c>
      <c r="D125" s="276"/>
      <c r="E125" s="293"/>
      <c r="F125" s="59">
        <f t="shared" si="25"/>
        <v>1125</v>
      </c>
      <c r="G125" s="59">
        <f t="shared" si="25"/>
        <v>3</v>
      </c>
      <c r="H125" s="56">
        <f t="shared" si="22"/>
        <v>0.81</v>
      </c>
    </row>
    <row r="126" spans="1:8" s="2" customFormat="1" ht="12.75" hidden="1" x14ac:dyDescent="0.2">
      <c r="A126" s="303"/>
      <c r="B126" s="304"/>
      <c r="C126" s="274" t="str">
        <f t="shared" si="24"/>
        <v>Lektors</v>
      </c>
      <c r="D126" s="276"/>
      <c r="E126" s="293"/>
      <c r="F126" s="59">
        <f t="shared" si="25"/>
        <v>1125</v>
      </c>
      <c r="G126" s="59">
        <f t="shared" si="25"/>
        <v>3</v>
      </c>
      <c r="H126" s="56">
        <f t="shared" si="22"/>
        <v>0.81</v>
      </c>
    </row>
    <row r="127" spans="1:8" s="2" customFormat="1" ht="12.75" hidden="1" x14ac:dyDescent="0.2">
      <c r="A127" s="303"/>
      <c r="B127" s="304"/>
      <c r="C127" s="274" t="str">
        <f t="shared" si="24"/>
        <v>Lektors</v>
      </c>
      <c r="D127" s="276"/>
      <c r="E127" s="293"/>
      <c r="F127" s="59">
        <f t="shared" si="25"/>
        <v>1125</v>
      </c>
      <c r="G127" s="59">
        <f t="shared" si="25"/>
        <v>3</v>
      </c>
      <c r="H127" s="56">
        <f t="shared" si="22"/>
        <v>0.81</v>
      </c>
    </row>
    <row r="128" spans="1:8" s="2" customFormat="1" ht="12.75" hidden="1" x14ac:dyDescent="0.2">
      <c r="A128" s="303"/>
      <c r="B128" s="304"/>
      <c r="C128" s="274">
        <f t="shared" si="24"/>
        <v>0</v>
      </c>
      <c r="D128" s="276"/>
      <c r="E128" s="293"/>
      <c r="F128" s="59">
        <f t="shared" si="25"/>
        <v>0</v>
      </c>
      <c r="G128" s="59">
        <f t="shared" si="25"/>
        <v>0</v>
      </c>
      <c r="H128" s="56">
        <f t="shared" si="22"/>
        <v>0</v>
      </c>
    </row>
    <row r="129" spans="1:8" s="2" customFormat="1" ht="12.75" hidden="1" x14ac:dyDescent="0.2">
      <c r="A129" s="303"/>
      <c r="B129" s="304"/>
      <c r="C129" s="274">
        <f t="shared" si="24"/>
        <v>0</v>
      </c>
      <c r="D129" s="276"/>
      <c r="E129" s="293"/>
      <c r="F129" s="59">
        <f t="shared" si="25"/>
        <v>0</v>
      </c>
      <c r="G129" s="59">
        <f t="shared" si="25"/>
        <v>0</v>
      </c>
      <c r="H129" s="56">
        <f t="shared" si="22"/>
        <v>0</v>
      </c>
    </row>
    <row r="130" spans="1:8" s="2" customFormat="1" ht="12.75" hidden="1" x14ac:dyDescent="0.2">
      <c r="A130" s="303"/>
      <c r="B130" s="304"/>
      <c r="C130" s="274">
        <f t="shared" si="24"/>
        <v>0</v>
      </c>
      <c r="D130" s="276"/>
      <c r="E130" s="293"/>
      <c r="F130" s="59">
        <f t="shared" si="25"/>
        <v>0</v>
      </c>
      <c r="G130" s="59">
        <f t="shared" si="25"/>
        <v>0</v>
      </c>
      <c r="H130" s="56">
        <f t="shared" si="22"/>
        <v>0</v>
      </c>
    </row>
    <row r="131" spans="1:8" s="2" customFormat="1" ht="12.75" hidden="1" x14ac:dyDescent="0.2">
      <c r="A131" s="303"/>
      <c r="B131" s="304"/>
      <c r="C131" s="274">
        <f t="shared" si="24"/>
        <v>0</v>
      </c>
      <c r="D131" s="276"/>
      <c r="E131" s="293"/>
      <c r="F131" s="59">
        <f t="shared" si="25"/>
        <v>0</v>
      </c>
      <c r="G131" s="59">
        <f t="shared" si="25"/>
        <v>0</v>
      </c>
      <c r="H131" s="56">
        <f t="shared" si="22"/>
        <v>0</v>
      </c>
    </row>
    <row r="132" spans="1:8" s="2" customFormat="1" ht="12.75" hidden="1" x14ac:dyDescent="0.2">
      <c r="A132" s="303"/>
      <c r="B132" s="304"/>
      <c r="C132" s="274">
        <f t="shared" si="24"/>
        <v>0</v>
      </c>
      <c r="D132" s="276"/>
      <c r="E132" s="293"/>
      <c r="F132" s="59">
        <f t="shared" si="25"/>
        <v>0</v>
      </c>
      <c r="G132" s="59">
        <f t="shared" si="25"/>
        <v>0</v>
      </c>
      <c r="H132" s="56">
        <f t="shared" si="22"/>
        <v>0</v>
      </c>
    </row>
    <row r="133" spans="1:8" s="2" customFormat="1" ht="12.75" hidden="1" x14ac:dyDescent="0.2">
      <c r="A133" s="303"/>
      <c r="B133" s="304"/>
      <c r="C133" s="274">
        <f t="shared" si="24"/>
        <v>0</v>
      </c>
      <c r="D133" s="276"/>
      <c r="E133" s="302"/>
      <c r="F133" s="59">
        <f t="shared" si="25"/>
        <v>0</v>
      </c>
      <c r="G133" s="59">
        <f t="shared" si="25"/>
        <v>0</v>
      </c>
      <c r="H133" s="56">
        <f t="shared" si="22"/>
        <v>0</v>
      </c>
    </row>
    <row r="134" spans="1:8" s="2" customFormat="1" ht="25.5" hidden="1" x14ac:dyDescent="0.2">
      <c r="A134" s="303" t="s">
        <v>82</v>
      </c>
      <c r="B134" s="304" t="s">
        <v>83</v>
      </c>
      <c r="C134" s="287" t="s">
        <v>349</v>
      </c>
      <c r="D134" s="288"/>
      <c r="E134" s="47" t="s">
        <v>161</v>
      </c>
      <c r="F134" s="190" t="s">
        <v>39</v>
      </c>
      <c r="G134" s="47" t="s">
        <v>157</v>
      </c>
      <c r="H134" s="111">
        <f>SUM(H135:H151)</f>
        <v>0</v>
      </c>
    </row>
    <row r="135" spans="1:8" s="2" customFormat="1" ht="12.75" hidden="1" x14ac:dyDescent="0.2">
      <c r="A135" s="303"/>
      <c r="B135" s="304"/>
      <c r="C135" s="274">
        <f t="shared" ref="C135:C141" si="26">C16</f>
        <v>0</v>
      </c>
      <c r="D135" s="276"/>
      <c r="E135" s="292">
        <v>1</v>
      </c>
      <c r="F135" s="59">
        <f t="shared" ref="F135:F141" si="27">F16</f>
        <v>0</v>
      </c>
      <c r="G135" s="59"/>
      <c r="H135" s="56">
        <f t="shared" ref="H135:H151" si="28">ROUNDUP((F135*$E$135%)/168*G135,2)</f>
        <v>0</v>
      </c>
    </row>
    <row r="136" spans="1:8" s="2" customFormat="1" ht="12.75" hidden="1" x14ac:dyDescent="0.2">
      <c r="A136" s="303"/>
      <c r="B136" s="304"/>
      <c r="C136" s="274">
        <f t="shared" si="26"/>
        <v>0</v>
      </c>
      <c r="D136" s="276"/>
      <c r="E136" s="293"/>
      <c r="F136" s="59">
        <f t="shared" si="27"/>
        <v>0</v>
      </c>
      <c r="G136" s="59"/>
      <c r="H136" s="56">
        <f t="shared" si="28"/>
        <v>0</v>
      </c>
    </row>
    <row r="137" spans="1:8" s="2" customFormat="1" ht="12.75" hidden="1" x14ac:dyDescent="0.2">
      <c r="A137" s="303"/>
      <c r="B137" s="304"/>
      <c r="C137" s="274" t="str">
        <f t="shared" si="26"/>
        <v>VP Galvenās kriminālpolicijas pārvaldes priekšnieka vietnieks</v>
      </c>
      <c r="D137" s="276"/>
      <c r="E137" s="293"/>
      <c r="F137" s="59">
        <f t="shared" si="27"/>
        <v>2651</v>
      </c>
      <c r="G137" s="59"/>
      <c r="H137" s="56">
        <f t="shared" si="28"/>
        <v>0</v>
      </c>
    </row>
    <row r="138" spans="1:8" s="2" customFormat="1" ht="12.75" hidden="1" x14ac:dyDescent="0.2">
      <c r="A138" s="303"/>
      <c r="B138" s="304"/>
      <c r="C138" s="274" t="str">
        <f t="shared" si="26"/>
        <v>VP Galvenās kārtības policijas pārvaldes priekšnieka vietnieks</v>
      </c>
      <c r="D138" s="276"/>
      <c r="E138" s="293"/>
      <c r="F138" s="59">
        <f t="shared" si="27"/>
        <v>2651</v>
      </c>
      <c r="G138" s="59"/>
      <c r="H138" s="56">
        <f t="shared" si="28"/>
        <v>0</v>
      </c>
    </row>
    <row r="139" spans="1:8" s="2" customFormat="1" ht="12.75" hidden="1" x14ac:dyDescent="0.2">
      <c r="A139" s="303"/>
      <c r="B139" s="304"/>
      <c r="C139" s="274">
        <f t="shared" si="26"/>
        <v>0</v>
      </c>
      <c r="D139" s="276"/>
      <c r="E139" s="293"/>
      <c r="F139" s="59">
        <f t="shared" si="27"/>
        <v>0</v>
      </c>
      <c r="G139" s="59"/>
      <c r="H139" s="56">
        <f t="shared" si="28"/>
        <v>0</v>
      </c>
    </row>
    <row r="140" spans="1:8" s="2" customFormat="1" ht="12.75" hidden="1" x14ac:dyDescent="0.2">
      <c r="A140" s="303"/>
      <c r="B140" s="304"/>
      <c r="C140" s="274">
        <f t="shared" si="26"/>
        <v>0</v>
      </c>
      <c r="D140" s="276"/>
      <c r="E140" s="293"/>
      <c r="F140" s="59">
        <f t="shared" si="27"/>
        <v>0</v>
      </c>
      <c r="G140" s="73"/>
      <c r="H140" s="56">
        <f t="shared" si="28"/>
        <v>0</v>
      </c>
    </row>
    <row r="141" spans="1:8" s="2" customFormat="1" ht="12.75" hidden="1" x14ac:dyDescent="0.2">
      <c r="A141" s="303"/>
      <c r="B141" s="304"/>
      <c r="C141" s="274">
        <f t="shared" si="26"/>
        <v>0</v>
      </c>
      <c r="D141" s="276"/>
      <c r="E141" s="293"/>
      <c r="F141" s="59">
        <f t="shared" si="27"/>
        <v>0</v>
      </c>
      <c r="G141" s="73"/>
      <c r="H141" s="56">
        <f t="shared" si="28"/>
        <v>0</v>
      </c>
    </row>
    <row r="142" spans="1:8" s="2" customFormat="1" ht="12.75" hidden="1" x14ac:dyDescent="0.2">
      <c r="A142" s="303"/>
      <c r="B142" s="304"/>
      <c r="C142" s="274" t="str">
        <f t="shared" ref="C142:C151" si="29">C27</f>
        <v xml:space="preserve">Vecākais speciālists Izglītības koordinācijas nodaļā </v>
      </c>
      <c r="D142" s="276"/>
      <c r="E142" s="293"/>
      <c r="F142" s="59">
        <f t="shared" ref="F142:G151" si="30">F27</f>
        <v>1287</v>
      </c>
      <c r="G142" s="59"/>
      <c r="H142" s="56">
        <f t="shared" si="28"/>
        <v>0</v>
      </c>
    </row>
    <row r="143" spans="1:8" s="2" customFormat="1" ht="12.75" hidden="1" x14ac:dyDescent="0.2">
      <c r="A143" s="303"/>
      <c r="B143" s="304"/>
      <c r="C143" s="274" t="str">
        <f t="shared" si="29"/>
        <v>Lektors</v>
      </c>
      <c r="D143" s="276"/>
      <c r="E143" s="293"/>
      <c r="F143" s="59">
        <f t="shared" si="30"/>
        <v>1125</v>
      </c>
      <c r="G143" s="59"/>
      <c r="H143" s="56">
        <f t="shared" si="28"/>
        <v>0</v>
      </c>
    </row>
    <row r="144" spans="1:8" s="2" customFormat="1" ht="12.75" hidden="1" x14ac:dyDescent="0.2">
      <c r="A144" s="303"/>
      <c r="B144" s="304"/>
      <c r="C144" s="274" t="str">
        <f t="shared" si="29"/>
        <v>Lektors</v>
      </c>
      <c r="D144" s="276"/>
      <c r="E144" s="293"/>
      <c r="F144" s="59">
        <f t="shared" si="30"/>
        <v>1125</v>
      </c>
      <c r="G144" s="59"/>
      <c r="H144" s="56">
        <f t="shared" si="28"/>
        <v>0</v>
      </c>
    </row>
    <row r="145" spans="1:8" s="2" customFormat="1" ht="12.75" hidden="1" x14ac:dyDescent="0.2">
      <c r="A145" s="303"/>
      <c r="B145" s="304"/>
      <c r="C145" s="274" t="str">
        <f t="shared" si="29"/>
        <v>Lektors</v>
      </c>
      <c r="D145" s="276"/>
      <c r="E145" s="293"/>
      <c r="F145" s="59">
        <f t="shared" si="30"/>
        <v>1125</v>
      </c>
      <c r="G145" s="59"/>
      <c r="H145" s="56">
        <f t="shared" si="28"/>
        <v>0</v>
      </c>
    </row>
    <row r="146" spans="1:8" s="2" customFormat="1" ht="12.75" hidden="1" x14ac:dyDescent="0.2">
      <c r="A146" s="303"/>
      <c r="B146" s="304"/>
      <c r="C146" s="274">
        <f t="shared" si="29"/>
        <v>0</v>
      </c>
      <c r="D146" s="276"/>
      <c r="E146" s="293"/>
      <c r="F146" s="59">
        <f t="shared" si="30"/>
        <v>0</v>
      </c>
      <c r="G146" s="59">
        <f t="shared" si="30"/>
        <v>0</v>
      </c>
      <c r="H146" s="56">
        <f t="shared" si="28"/>
        <v>0</v>
      </c>
    </row>
    <row r="147" spans="1:8" s="2" customFormat="1" ht="12.75" hidden="1" x14ac:dyDescent="0.2">
      <c r="A147" s="303"/>
      <c r="B147" s="304"/>
      <c r="C147" s="274">
        <f t="shared" si="29"/>
        <v>0</v>
      </c>
      <c r="D147" s="276"/>
      <c r="E147" s="293"/>
      <c r="F147" s="59">
        <f t="shared" si="30"/>
        <v>0</v>
      </c>
      <c r="G147" s="59">
        <f t="shared" si="30"/>
        <v>0</v>
      </c>
      <c r="H147" s="56">
        <f t="shared" si="28"/>
        <v>0</v>
      </c>
    </row>
    <row r="148" spans="1:8" s="2" customFormat="1" ht="12.75" hidden="1" x14ac:dyDescent="0.2">
      <c r="A148" s="303"/>
      <c r="B148" s="304"/>
      <c r="C148" s="274">
        <f t="shared" si="29"/>
        <v>0</v>
      </c>
      <c r="D148" s="276"/>
      <c r="E148" s="293"/>
      <c r="F148" s="59">
        <f t="shared" si="30"/>
        <v>0</v>
      </c>
      <c r="G148" s="59">
        <f t="shared" si="30"/>
        <v>0</v>
      </c>
      <c r="H148" s="56">
        <f t="shared" si="28"/>
        <v>0</v>
      </c>
    </row>
    <row r="149" spans="1:8" s="2" customFormat="1" ht="12.75" hidden="1" x14ac:dyDescent="0.2">
      <c r="A149" s="303"/>
      <c r="B149" s="304"/>
      <c r="C149" s="274">
        <f t="shared" si="29"/>
        <v>0</v>
      </c>
      <c r="D149" s="276"/>
      <c r="E149" s="293"/>
      <c r="F149" s="59">
        <f t="shared" si="30"/>
        <v>0</v>
      </c>
      <c r="G149" s="59">
        <f t="shared" si="30"/>
        <v>0</v>
      </c>
      <c r="H149" s="56">
        <f t="shared" si="28"/>
        <v>0</v>
      </c>
    </row>
    <row r="150" spans="1:8" s="2" customFormat="1" ht="12.75" hidden="1" x14ac:dyDescent="0.2">
      <c r="A150" s="303"/>
      <c r="B150" s="304"/>
      <c r="C150" s="274">
        <f t="shared" si="29"/>
        <v>0</v>
      </c>
      <c r="D150" s="276"/>
      <c r="E150" s="293"/>
      <c r="F150" s="59">
        <f t="shared" si="30"/>
        <v>0</v>
      </c>
      <c r="G150" s="59">
        <f t="shared" si="30"/>
        <v>0</v>
      </c>
      <c r="H150" s="56">
        <f t="shared" si="28"/>
        <v>0</v>
      </c>
    </row>
    <row r="151" spans="1:8" s="2" customFormat="1" ht="12.75" hidden="1" x14ac:dyDescent="0.2">
      <c r="A151" s="303"/>
      <c r="B151" s="304"/>
      <c r="C151" s="274">
        <f t="shared" si="29"/>
        <v>0</v>
      </c>
      <c r="D151" s="276"/>
      <c r="E151" s="302"/>
      <c r="F151" s="59">
        <f t="shared" si="30"/>
        <v>0</v>
      </c>
      <c r="G151" s="59">
        <f t="shared" si="30"/>
        <v>0</v>
      </c>
      <c r="H151" s="56">
        <f t="shared" si="28"/>
        <v>0</v>
      </c>
    </row>
    <row r="152" spans="1:8" s="2" customFormat="1" ht="12.75" hidden="1" x14ac:dyDescent="0.2">
      <c r="A152" s="49" t="s">
        <v>84</v>
      </c>
      <c r="B152" s="277" t="s">
        <v>17</v>
      </c>
      <c r="C152" s="277"/>
      <c r="D152" s="277"/>
      <c r="E152" s="277"/>
      <c r="F152" s="277"/>
      <c r="G152" s="277"/>
      <c r="H152" s="43">
        <f>SUM(H153,H176,H199)</f>
        <v>0</v>
      </c>
    </row>
    <row r="153" spans="1:8" s="2" customFormat="1" ht="12.75" hidden="1" x14ac:dyDescent="0.2">
      <c r="A153" s="42">
        <v>2100</v>
      </c>
      <c r="B153" s="277" t="s">
        <v>204</v>
      </c>
      <c r="C153" s="277"/>
      <c r="D153" s="277"/>
      <c r="E153" s="277"/>
      <c r="F153" s="277"/>
      <c r="G153" s="277"/>
      <c r="H153" s="43">
        <f>SUM(H154,H165)</f>
        <v>0</v>
      </c>
    </row>
    <row r="154" spans="1:8" s="2" customFormat="1" ht="25.5" hidden="1" x14ac:dyDescent="0.2">
      <c r="A154" s="260"/>
      <c r="B154" s="263"/>
      <c r="C154" s="266"/>
      <c r="D154" s="267"/>
      <c r="E154" s="268"/>
      <c r="F154" s="51" t="s">
        <v>167</v>
      </c>
      <c r="G154" s="47" t="s">
        <v>157</v>
      </c>
      <c r="H154" s="111">
        <f>SUM(H155:H164)</f>
        <v>0</v>
      </c>
    </row>
    <row r="155" spans="1:8" s="2" customFormat="1" ht="12.75" hidden="1" x14ac:dyDescent="0.2">
      <c r="A155" s="261"/>
      <c r="B155" s="264"/>
      <c r="C155" s="255"/>
      <c r="D155" s="256"/>
      <c r="E155" s="257"/>
      <c r="F155" s="74"/>
      <c r="G155" s="74"/>
      <c r="H155" s="75"/>
    </row>
    <row r="156" spans="1:8" s="2" customFormat="1" ht="12.75" hidden="1" x14ac:dyDescent="0.2">
      <c r="A156" s="261"/>
      <c r="B156" s="264"/>
      <c r="C156" s="252"/>
      <c r="D156" s="253"/>
      <c r="E156" s="254"/>
      <c r="F156" s="76"/>
      <c r="G156" s="76"/>
      <c r="H156" s="77"/>
    </row>
    <row r="157" spans="1:8" s="2" customFormat="1" ht="12.75" hidden="1" x14ac:dyDescent="0.2">
      <c r="A157" s="261"/>
      <c r="B157" s="264"/>
      <c r="C157" s="252"/>
      <c r="D157" s="253"/>
      <c r="E157" s="254"/>
      <c r="F157" s="76"/>
      <c r="G157" s="76"/>
      <c r="H157" s="77"/>
    </row>
    <row r="158" spans="1:8" s="2" customFormat="1" ht="12.75" hidden="1" x14ac:dyDescent="0.2">
      <c r="A158" s="261"/>
      <c r="B158" s="264"/>
      <c r="C158" s="252"/>
      <c r="D158" s="253"/>
      <c r="E158" s="254"/>
      <c r="F158" s="76"/>
      <c r="G158" s="76"/>
      <c r="H158" s="77"/>
    </row>
    <row r="159" spans="1:8" s="2" customFormat="1" ht="12.75" hidden="1" x14ac:dyDescent="0.2">
      <c r="A159" s="261"/>
      <c r="B159" s="264"/>
      <c r="C159" s="252"/>
      <c r="D159" s="253"/>
      <c r="E159" s="254"/>
      <c r="F159" s="76"/>
      <c r="G159" s="76"/>
      <c r="H159" s="77"/>
    </row>
    <row r="160" spans="1:8" s="2" customFormat="1" ht="12.75" hidden="1" x14ac:dyDescent="0.2">
      <c r="A160" s="261"/>
      <c r="B160" s="264"/>
      <c r="C160" s="252"/>
      <c r="D160" s="253"/>
      <c r="E160" s="254"/>
      <c r="F160" s="76"/>
      <c r="G160" s="76"/>
      <c r="H160" s="77"/>
    </row>
    <row r="161" spans="1:8" s="2" customFormat="1" ht="12.75" hidden="1" x14ac:dyDescent="0.2">
      <c r="A161" s="261"/>
      <c r="B161" s="264"/>
      <c r="C161" s="252"/>
      <c r="D161" s="253"/>
      <c r="E161" s="254"/>
      <c r="F161" s="76"/>
      <c r="G161" s="76"/>
      <c r="H161" s="77"/>
    </row>
    <row r="162" spans="1:8" s="2" customFormat="1" ht="12.75" hidden="1" x14ac:dyDescent="0.2">
      <c r="A162" s="261"/>
      <c r="B162" s="264"/>
      <c r="C162" s="252"/>
      <c r="D162" s="253"/>
      <c r="E162" s="254"/>
      <c r="F162" s="76"/>
      <c r="G162" s="76"/>
      <c r="H162" s="77"/>
    </row>
    <row r="163" spans="1:8" s="2" customFormat="1" ht="12.75" hidden="1" x14ac:dyDescent="0.2">
      <c r="A163" s="261"/>
      <c r="B163" s="264"/>
      <c r="C163" s="252"/>
      <c r="D163" s="253"/>
      <c r="E163" s="254"/>
      <c r="F163" s="76"/>
      <c r="G163" s="76"/>
      <c r="H163" s="77"/>
    </row>
    <row r="164" spans="1:8" s="2" customFormat="1" ht="12.75" hidden="1" x14ac:dyDescent="0.2">
      <c r="A164" s="262"/>
      <c r="B164" s="265"/>
      <c r="C164" s="269"/>
      <c r="D164" s="270"/>
      <c r="E164" s="271"/>
      <c r="F164" s="78"/>
      <c r="G164" s="78"/>
      <c r="H164" s="79">
        <f>ROUNDUP(F164/168*G164,2)</f>
        <v>0</v>
      </c>
    </row>
    <row r="165" spans="1:8" s="2" customFormat="1" ht="25.5" hidden="1" x14ac:dyDescent="0.2">
      <c r="A165" s="260"/>
      <c r="B165" s="263"/>
      <c r="C165" s="266"/>
      <c r="D165" s="267"/>
      <c r="E165" s="268"/>
      <c r="F165" s="51" t="s">
        <v>167</v>
      </c>
      <c r="G165" s="47" t="s">
        <v>157</v>
      </c>
      <c r="H165" s="111">
        <f>SUM(H166:H175)</f>
        <v>0</v>
      </c>
    </row>
    <row r="166" spans="1:8" s="2" customFormat="1" ht="12.75" hidden="1" x14ac:dyDescent="0.2">
      <c r="A166" s="261"/>
      <c r="B166" s="264"/>
      <c r="C166" s="255"/>
      <c r="D166" s="256"/>
      <c r="E166" s="257"/>
      <c r="F166" s="74"/>
      <c r="G166" s="74"/>
      <c r="H166" s="75"/>
    </row>
    <row r="167" spans="1:8" s="2" customFormat="1" ht="12.75" hidden="1" x14ac:dyDescent="0.2">
      <c r="A167" s="261"/>
      <c r="B167" s="264"/>
      <c r="C167" s="252"/>
      <c r="D167" s="253"/>
      <c r="E167" s="254"/>
      <c r="F167" s="76"/>
      <c r="G167" s="76"/>
      <c r="H167" s="77"/>
    </row>
    <row r="168" spans="1:8" s="2" customFormat="1" ht="12.75" hidden="1" x14ac:dyDescent="0.2">
      <c r="A168" s="261"/>
      <c r="B168" s="264"/>
      <c r="C168" s="252"/>
      <c r="D168" s="253"/>
      <c r="E168" s="254"/>
      <c r="F168" s="76"/>
      <c r="G168" s="76"/>
      <c r="H168" s="77"/>
    </row>
    <row r="169" spans="1:8" s="2" customFormat="1" ht="12.75" hidden="1" x14ac:dyDescent="0.2">
      <c r="A169" s="261"/>
      <c r="B169" s="264"/>
      <c r="C169" s="252"/>
      <c r="D169" s="253"/>
      <c r="E169" s="254"/>
      <c r="F169" s="76"/>
      <c r="G169" s="76"/>
      <c r="H169" s="77"/>
    </row>
    <row r="170" spans="1:8" s="2" customFormat="1" ht="12.75" hidden="1" x14ac:dyDescent="0.2">
      <c r="A170" s="261"/>
      <c r="B170" s="264"/>
      <c r="C170" s="252"/>
      <c r="D170" s="253"/>
      <c r="E170" s="254"/>
      <c r="F170" s="76"/>
      <c r="G170" s="76"/>
      <c r="H170" s="77"/>
    </row>
    <row r="171" spans="1:8" s="2" customFormat="1" ht="12.75" hidden="1" x14ac:dyDescent="0.2">
      <c r="A171" s="261"/>
      <c r="B171" s="264"/>
      <c r="C171" s="252"/>
      <c r="D171" s="253"/>
      <c r="E171" s="254"/>
      <c r="F171" s="76"/>
      <c r="G171" s="76"/>
      <c r="H171" s="77"/>
    </row>
    <row r="172" spans="1:8" s="2" customFormat="1" ht="12.75" hidden="1" x14ac:dyDescent="0.2">
      <c r="A172" s="261"/>
      <c r="B172" s="264"/>
      <c r="C172" s="252"/>
      <c r="D172" s="253"/>
      <c r="E172" s="254"/>
      <c r="F172" s="76"/>
      <c r="G172" s="76"/>
      <c r="H172" s="77"/>
    </row>
    <row r="173" spans="1:8" s="2" customFormat="1" ht="12.75" hidden="1" x14ac:dyDescent="0.2">
      <c r="A173" s="261"/>
      <c r="B173" s="264"/>
      <c r="C173" s="252"/>
      <c r="D173" s="253"/>
      <c r="E173" s="254"/>
      <c r="F173" s="76"/>
      <c r="G173" s="76"/>
      <c r="H173" s="77"/>
    </row>
    <row r="174" spans="1:8" s="2" customFormat="1" ht="12.75" hidden="1" x14ac:dyDescent="0.2">
      <c r="A174" s="261"/>
      <c r="B174" s="264"/>
      <c r="C174" s="252"/>
      <c r="D174" s="253"/>
      <c r="E174" s="254"/>
      <c r="F174" s="76"/>
      <c r="G174" s="76"/>
      <c r="H174" s="77"/>
    </row>
    <row r="175" spans="1:8" s="2" customFormat="1" ht="12.75" hidden="1" x14ac:dyDescent="0.2">
      <c r="A175" s="262"/>
      <c r="B175" s="265"/>
      <c r="C175" s="269"/>
      <c r="D175" s="270"/>
      <c r="E175" s="271"/>
      <c r="F175" s="78"/>
      <c r="G175" s="78"/>
      <c r="H175" s="79">
        <f>ROUNDUP(F175/168*G175,2)</f>
        <v>0</v>
      </c>
    </row>
    <row r="176" spans="1:8" s="2" customFormat="1" ht="12.75" hidden="1" x14ac:dyDescent="0.2">
      <c r="A176" s="48" t="s">
        <v>85</v>
      </c>
      <c r="B176" s="277" t="s">
        <v>86</v>
      </c>
      <c r="C176" s="277"/>
      <c r="D176" s="277"/>
      <c r="E176" s="277"/>
      <c r="F176" s="277"/>
      <c r="G176" s="277"/>
      <c r="H176" s="43">
        <f>SUM(H177)</f>
        <v>0</v>
      </c>
    </row>
    <row r="177" spans="1:8" s="2" customFormat="1" hidden="1" x14ac:dyDescent="0.2">
      <c r="A177" s="246"/>
      <c r="B177" s="249"/>
      <c r="C177" s="266"/>
      <c r="D177" s="267"/>
      <c r="E177" s="268"/>
      <c r="F177" s="47" t="s">
        <v>167</v>
      </c>
      <c r="G177" s="47" t="s">
        <v>166</v>
      </c>
      <c r="H177" s="111">
        <f>SUM(H178:H187)</f>
        <v>0</v>
      </c>
    </row>
    <row r="178" spans="1:8" s="2" customFormat="1" ht="12.75" hidden="1" x14ac:dyDescent="0.2">
      <c r="A178" s="247"/>
      <c r="B178" s="250"/>
      <c r="C178" s="255"/>
      <c r="D178" s="256"/>
      <c r="E178" s="257"/>
      <c r="F178" s="74"/>
      <c r="G178" s="74"/>
      <c r="H178" s="75">
        <f>ROUND(F178*G178,2)</f>
        <v>0</v>
      </c>
    </row>
    <row r="179" spans="1:8" s="2" customFormat="1" ht="12.75" hidden="1" x14ac:dyDescent="0.2">
      <c r="A179" s="247"/>
      <c r="B179" s="250"/>
      <c r="C179" s="252"/>
      <c r="D179" s="253"/>
      <c r="E179" s="254"/>
      <c r="F179" s="76"/>
      <c r="G179" s="76"/>
      <c r="H179" s="77">
        <f>ROUND(F179*G179,2)</f>
        <v>0</v>
      </c>
    </row>
    <row r="180" spans="1:8" s="2" customFormat="1" ht="12.75" hidden="1" x14ac:dyDescent="0.2">
      <c r="A180" s="247"/>
      <c r="B180" s="250"/>
      <c r="C180" s="252"/>
      <c r="D180" s="253"/>
      <c r="E180" s="254"/>
      <c r="F180" s="76"/>
      <c r="G180" s="76"/>
      <c r="H180" s="77">
        <f t="shared" ref="H180:H187" si="31">ROUND(F180*G180,2)</f>
        <v>0</v>
      </c>
    </row>
    <row r="181" spans="1:8" s="2" customFormat="1" ht="12.75" hidden="1" x14ac:dyDescent="0.2">
      <c r="A181" s="247"/>
      <c r="B181" s="250"/>
      <c r="C181" s="252"/>
      <c r="D181" s="253"/>
      <c r="E181" s="254"/>
      <c r="F181" s="76"/>
      <c r="G181" s="76"/>
      <c r="H181" s="77">
        <f t="shared" si="31"/>
        <v>0</v>
      </c>
    </row>
    <row r="182" spans="1:8" s="2" customFormat="1" ht="12.75" hidden="1" x14ac:dyDescent="0.2">
      <c r="A182" s="247"/>
      <c r="B182" s="250"/>
      <c r="C182" s="252"/>
      <c r="D182" s="253"/>
      <c r="E182" s="254"/>
      <c r="F182" s="76"/>
      <c r="G182" s="76"/>
      <c r="H182" s="77">
        <f t="shared" si="31"/>
        <v>0</v>
      </c>
    </row>
    <row r="183" spans="1:8" s="2" customFormat="1" ht="12.75" hidden="1" x14ac:dyDescent="0.2">
      <c r="A183" s="247"/>
      <c r="B183" s="250"/>
      <c r="C183" s="252"/>
      <c r="D183" s="253"/>
      <c r="E183" s="254"/>
      <c r="F183" s="76"/>
      <c r="G183" s="76"/>
      <c r="H183" s="77">
        <f t="shared" si="31"/>
        <v>0</v>
      </c>
    </row>
    <row r="184" spans="1:8" s="2" customFormat="1" ht="12.75" hidden="1" x14ac:dyDescent="0.2">
      <c r="A184" s="247"/>
      <c r="B184" s="250"/>
      <c r="C184" s="252"/>
      <c r="D184" s="253"/>
      <c r="E184" s="254"/>
      <c r="F184" s="76"/>
      <c r="G184" s="76"/>
      <c r="H184" s="77">
        <f t="shared" si="31"/>
        <v>0</v>
      </c>
    </row>
    <row r="185" spans="1:8" s="2" customFormat="1" ht="12.75" hidden="1" x14ac:dyDescent="0.2">
      <c r="A185" s="247"/>
      <c r="B185" s="250"/>
      <c r="C185" s="252"/>
      <c r="D185" s="253"/>
      <c r="E185" s="254"/>
      <c r="F185" s="76"/>
      <c r="G185" s="76"/>
      <c r="H185" s="77">
        <f t="shared" si="31"/>
        <v>0</v>
      </c>
    </row>
    <row r="186" spans="1:8" s="2" customFormat="1" ht="12.75" hidden="1" x14ac:dyDescent="0.2">
      <c r="A186" s="247"/>
      <c r="B186" s="250"/>
      <c r="C186" s="252"/>
      <c r="D186" s="253"/>
      <c r="E186" s="254"/>
      <c r="F186" s="76"/>
      <c r="G186" s="76"/>
      <c r="H186" s="77">
        <f t="shared" si="31"/>
        <v>0</v>
      </c>
    </row>
    <row r="187" spans="1:8" s="2" customFormat="1" ht="12.75" hidden="1" x14ac:dyDescent="0.2">
      <c r="A187" s="248"/>
      <c r="B187" s="251"/>
      <c r="C187" s="269"/>
      <c r="D187" s="270"/>
      <c r="E187" s="271"/>
      <c r="F187" s="78"/>
      <c r="G187" s="78"/>
      <c r="H187" s="79">
        <f t="shared" si="31"/>
        <v>0</v>
      </c>
    </row>
    <row r="188" spans="1:8" s="2" customFormat="1" ht="25.5" hidden="1" x14ac:dyDescent="0.2">
      <c r="A188" s="246"/>
      <c r="B188" s="249"/>
      <c r="C188" s="266"/>
      <c r="D188" s="267"/>
      <c r="E188" s="268"/>
      <c r="F188" s="51" t="s">
        <v>167</v>
      </c>
      <c r="G188" s="47" t="s">
        <v>157</v>
      </c>
      <c r="H188" s="111">
        <f>SUM(H189:H198)</f>
        <v>0</v>
      </c>
    </row>
    <row r="189" spans="1:8" s="2" customFormat="1" ht="12.75" hidden="1" x14ac:dyDescent="0.2">
      <c r="A189" s="247"/>
      <c r="B189" s="250"/>
      <c r="C189" s="255"/>
      <c r="D189" s="256"/>
      <c r="E189" s="257"/>
      <c r="F189" s="74"/>
      <c r="G189" s="74"/>
      <c r="H189" s="75">
        <f>ROUNDUP(F189/168*G189,2)</f>
        <v>0</v>
      </c>
    </row>
    <row r="190" spans="1:8" s="2" customFormat="1" ht="12.75" hidden="1" x14ac:dyDescent="0.2">
      <c r="A190" s="247"/>
      <c r="B190" s="250"/>
      <c r="C190" s="252"/>
      <c r="D190" s="253"/>
      <c r="E190" s="254"/>
      <c r="F190" s="76"/>
      <c r="G190" s="76"/>
      <c r="H190" s="77">
        <f t="shared" ref="H190:H198" si="32">ROUNDUP(F190/168*G190,2)</f>
        <v>0</v>
      </c>
    </row>
    <row r="191" spans="1:8" s="2" customFormat="1" ht="12.75" hidden="1" x14ac:dyDescent="0.2">
      <c r="A191" s="247"/>
      <c r="B191" s="250"/>
      <c r="C191" s="252"/>
      <c r="D191" s="253"/>
      <c r="E191" s="254"/>
      <c r="F191" s="76"/>
      <c r="G191" s="76"/>
      <c r="H191" s="77">
        <f t="shared" si="32"/>
        <v>0</v>
      </c>
    </row>
    <row r="192" spans="1:8" s="2" customFormat="1" ht="12.75" hidden="1" x14ac:dyDescent="0.2">
      <c r="A192" s="247"/>
      <c r="B192" s="250"/>
      <c r="C192" s="252"/>
      <c r="D192" s="253"/>
      <c r="E192" s="254"/>
      <c r="F192" s="76"/>
      <c r="G192" s="76"/>
      <c r="H192" s="77">
        <f t="shared" si="32"/>
        <v>0</v>
      </c>
    </row>
    <row r="193" spans="1:8" s="2" customFormat="1" ht="12.75" hidden="1" x14ac:dyDescent="0.2">
      <c r="A193" s="247"/>
      <c r="B193" s="250"/>
      <c r="C193" s="252"/>
      <c r="D193" s="253"/>
      <c r="E193" s="254"/>
      <c r="F193" s="76"/>
      <c r="G193" s="76"/>
      <c r="H193" s="77">
        <f t="shared" si="32"/>
        <v>0</v>
      </c>
    </row>
    <row r="194" spans="1:8" s="2" customFormat="1" ht="12.75" hidden="1" x14ac:dyDescent="0.2">
      <c r="A194" s="247"/>
      <c r="B194" s="250"/>
      <c r="C194" s="252"/>
      <c r="D194" s="253"/>
      <c r="E194" s="254"/>
      <c r="F194" s="76"/>
      <c r="G194" s="76"/>
      <c r="H194" s="77">
        <f t="shared" si="32"/>
        <v>0</v>
      </c>
    </row>
    <row r="195" spans="1:8" s="2" customFormat="1" ht="12.75" hidden="1" x14ac:dyDescent="0.2">
      <c r="A195" s="247"/>
      <c r="B195" s="250"/>
      <c r="C195" s="252"/>
      <c r="D195" s="253"/>
      <c r="E195" s="254"/>
      <c r="F195" s="76"/>
      <c r="G195" s="76"/>
      <c r="H195" s="77">
        <f t="shared" si="32"/>
        <v>0</v>
      </c>
    </row>
    <row r="196" spans="1:8" s="2" customFormat="1" ht="12.75" hidden="1" x14ac:dyDescent="0.2">
      <c r="A196" s="247"/>
      <c r="B196" s="250"/>
      <c r="C196" s="252"/>
      <c r="D196" s="253"/>
      <c r="E196" s="254"/>
      <c r="F196" s="76"/>
      <c r="G196" s="76"/>
      <c r="H196" s="77">
        <f t="shared" si="32"/>
        <v>0</v>
      </c>
    </row>
    <row r="197" spans="1:8" s="2" customFormat="1" ht="12.75" hidden="1" customHeight="1" x14ac:dyDescent="0.2">
      <c r="A197" s="247"/>
      <c r="B197" s="250"/>
      <c r="C197" s="252"/>
      <c r="D197" s="253"/>
      <c r="E197" s="254"/>
      <c r="F197" s="76"/>
      <c r="G197" s="76"/>
      <c r="H197" s="77">
        <f t="shared" si="32"/>
        <v>0</v>
      </c>
    </row>
    <row r="198" spans="1:8" s="2" customFormat="1" ht="12.75" hidden="1" x14ac:dyDescent="0.2">
      <c r="A198" s="248"/>
      <c r="B198" s="251"/>
      <c r="C198" s="269"/>
      <c r="D198" s="270"/>
      <c r="E198" s="271"/>
      <c r="F198" s="78"/>
      <c r="G198" s="78"/>
      <c r="H198" s="79">
        <f t="shared" si="32"/>
        <v>0</v>
      </c>
    </row>
    <row r="199" spans="1:8" s="2" customFormat="1" ht="12.75" hidden="1" x14ac:dyDescent="0.2">
      <c r="A199" s="48" t="s">
        <v>93</v>
      </c>
      <c r="B199" s="277" t="s">
        <v>94</v>
      </c>
      <c r="C199" s="277"/>
      <c r="D199" s="277"/>
      <c r="E199" s="277"/>
      <c r="F199" s="277"/>
      <c r="G199" s="277"/>
      <c r="H199" s="43">
        <f>SUM(H200,H211)</f>
        <v>0</v>
      </c>
    </row>
    <row r="200" spans="1:8" s="2" customFormat="1" ht="12.75" hidden="1" customHeight="1" x14ac:dyDescent="0.2">
      <c r="A200" s="246"/>
      <c r="B200" s="249"/>
      <c r="C200" s="266"/>
      <c r="D200" s="267"/>
      <c r="E200" s="268"/>
      <c r="F200" s="47" t="s">
        <v>167</v>
      </c>
      <c r="G200" s="47" t="s">
        <v>166</v>
      </c>
      <c r="H200" s="111">
        <f>SUM(H201:H210)</f>
        <v>0</v>
      </c>
    </row>
    <row r="201" spans="1:8" s="2" customFormat="1" ht="12.75" hidden="1" x14ac:dyDescent="0.2">
      <c r="A201" s="247"/>
      <c r="B201" s="250"/>
      <c r="C201" s="255"/>
      <c r="D201" s="256"/>
      <c r="E201" s="257"/>
      <c r="F201" s="74"/>
      <c r="G201" s="74"/>
      <c r="H201" s="75">
        <f>ROUND(F201*G201,2)</f>
        <v>0</v>
      </c>
    </row>
    <row r="202" spans="1:8" s="2" customFormat="1" ht="12.75" hidden="1" x14ac:dyDescent="0.2">
      <c r="A202" s="247"/>
      <c r="B202" s="250"/>
      <c r="C202" s="252"/>
      <c r="D202" s="253"/>
      <c r="E202" s="254"/>
      <c r="F202" s="76"/>
      <c r="G202" s="76"/>
      <c r="H202" s="77">
        <f>ROUND(F202*G202,2)</f>
        <v>0</v>
      </c>
    </row>
    <row r="203" spans="1:8" s="2" customFormat="1" ht="12.75" hidden="1" x14ac:dyDescent="0.2">
      <c r="A203" s="247"/>
      <c r="B203" s="250"/>
      <c r="C203" s="252"/>
      <c r="D203" s="253"/>
      <c r="E203" s="254"/>
      <c r="F203" s="76"/>
      <c r="G203" s="76"/>
      <c r="H203" s="77">
        <f t="shared" ref="H203:H210" si="33">ROUND(F203*G203,2)</f>
        <v>0</v>
      </c>
    </row>
    <row r="204" spans="1:8" s="2" customFormat="1" ht="12.75" hidden="1" x14ac:dyDescent="0.2">
      <c r="A204" s="247"/>
      <c r="B204" s="250"/>
      <c r="C204" s="252"/>
      <c r="D204" s="253"/>
      <c r="E204" s="254"/>
      <c r="F204" s="76"/>
      <c r="G204" s="76"/>
      <c r="H204" s="77">
        <f t="shared" si="33"/>
        <v>0</v>
      </c>
    </row>
    <row r="205" spans="1:8" s="2" customFormat="1" ht="12.75" hidden="1" x14ac:dyDescent="0.2">
      <c r="A205" s="247"/>
      <c r="B205" s="250"/>
      <c r="C205" s="252"/>
      <c r="D205" s="253"/>
      <c r="E205" s="254"/>
      <c r="F205" s="76"/>
      <c r="G205" s="76"/>
      <c r="H205" s="77">
        <f t="shared" si="33"/>
        <v>0</v>
      </c>
    </row>
    <row r="206" spans="1:8" s="2" customFormat="1" ht="12.75" hidden="1" x14ac:dyDescent="0.2">
      <c r="A206" s="247"/>
      <c r="B206" s="250"/>
      <c r="C206" s="252"/>
      <c r="D206" s="253"/>
      <c r="E206" s="254"/>
      <c r="F206" s="76"/>
      <c r="G206" s="76"/>
      <c r="H206" s="77">
        <f t="shared" si="33"/>
        <v>0</v>
      </c>
    </row>
    <row r="207" spans="1:8" s="2" customFormat="1" ht="12.75" hidden="1" x14ac:dyDescent="0.2">
      <c r="A207" s="247"/>
      <c r="B207" s="250"/>
      <c r="C207" s="252"/>
      <c r="D207" s="253"/>
      <c r="E207" s="254"/>
      <c r="F207" s="76"/>
      <c r="G207" s="76"/>
      <c r="H207" s="77">
        <f t="shared" si="33"/>
        <v>0</v>
      </c>
    </row>
    <row r="208" spans="1:8" s="2" customFormat="1" ht="12.75" hidden="1" x14ac:dyDescent="0.2">
      <c r="A208" s="247"/>
      <c r="B208" s="250"/>
      <c r="C208" s="252"/>
      <c r="D208" s="253"/>
      <c r="E208" s="254"/>
      <c r="F208" s="76"/>
      <c r="G208" s="76"/>
      <c r="H208" s="77">
        <f t="shared" si="33"/>
        <v>0</v>
      </c>
    </row>
    <row r="209" spans="1:8" s="2" customFormat="1" ht="12.75" hidden="1" x14ac:dyDescent="0.2">
      <c r="A209" s="247"/>
      <c r="B209" s="250"/>
      <c r="C209" s="252"/>
      <c r="D209" s="253"/>
      <c r="E209" s="254"/>
      <c r="F209" s="76"/>
      <c r="G209" s="76"/>
      <c r="H209" s="77">
        <f t="shared" si="33"/>
        <v>0</v>
      </c>
    </row>
    <row r="210" spans="1:8" s="2" customFormat="1" ht="12.75" hidden="1" customHeight="1" x14ac:dyDescent="0.2">
      <c r="A210" s="248"/>
      <c r="B210" s="251"/>
      <c r="C210" s="269"/>
      <c r="D210" s="270"/>
      <c r="E210" s="271"/>
      <c r="F210" s="78"/>
      <c r="G210" s="78"/>
      <c r="H210" s="79">
        <f t="shared" si="33"/>
        <v>0</v>
      </c>
    </row>
    <row r="211" spans="1:8" s="2" customFormat="1" ht="25.5" hidden="1" x14ac:dyDescent="0.2">
      <c r="A211" s="246"/>
      <c r="B211" s="249"/>
      <c r="C211" s="266"/>
      <c r="D211" s="267"/>
      <c r="E211" s="268"/>
      <c r="F211" s="51" t="s">
        <v>167</v>
      </c>
      <c r="G211" s="47" t="s">
        <v>157</v>
      </c>
      <c r="H211" s="111">
        <f>SUM(H212:H221)</f>
        <v>0</v>
      </c>
    </row>
    <row r="212" spans="1:8" s="2" customFormat="1" ht="12.75" hidden="1" x14ac:dyDescent="0.2">
      <c r="A212" s="247"/>
      <c r="B212" s="250"/>
      <c r="C212" s="255"/>
      <c r="D212" s="256"/>
      <c r="E212" s="257"/>
      <c r="F212" s="74"/>
      <c r="G212" s="74"/>
      <c r="H212" s="75">
        <f>ROUNDUP(F212/168*G212,2)</f>
        <v>0</v>
      </c>
    </row>
    <row r="213" spans="1:8" s="2" customFormat="1" ht="12.75" hidden="1" x14ac:dyDescent="0.2">
      <c r="A213" s="247"/>
      <c r="B213" s="250"/>
      <c r="C213" s="252"/>
      <c r="D213" s="253"/>
      <c r="E213" s="254"/>
      <c r="F213" s="76"/>
      <c r="G213" s="76"/>
      <c r="H213" s="77">
        <f t="shared" ref="H213:H221" si="34">ROUNDUP(F213/168*G213,2)</f>
        <v>0</v>
      </c>
    </row>
    <row r="214" spans="1:8" s="2" customFormat="1" ht="12.75" hidden="1" x14ac:dyDescent="0.2">
      <c r="A214" s="247"/>
      <c r="B214" s="250"/>
      <c r="C214" s="252"/>
      <c r="D214" s="253"/>
      <c r="E214" s="254"/>
      <c r="F214" s="76"/>
      <c r="G214" s="76"/>
      <c r="H214" s="77">
        <f t="shared" si="34"/>
        <v>0</v>
      </c>
    </row>
    <row r="215" spans="1:8" s="2" customFormat="1" ht="12.75" hidden="1" x14ac:dyDescent="0.2">
      <c r="A215" s="247"/>
      <c r="B215" s="250"/>
      <c r="C215" s="252"/>
      <c r="D215" s="253"/>
      <c r="E215" s="254"/>
      <c r="F215" s="76"/>
      <c r="G215" s="76"/>
      <c r="H215" s="77">
        <f t="shared" si="34"/>
        <v>0</v>
      </c>
    </row>
    <row r="216" spans="1:8" s="2" customFormat="1" ht="12.75" hidden="1" x14ac:dyDescent="0.2">
      <c r="A216" s="247"/>
      <c r="B216" s="250"/>
      <c r="C216" s="252"/>
      <c r="D216" s="253"/>
      <c r="E216" s="254"/>
      <c r="F216" s="76"/>
      <c r="G216" s="76"/>
      <c r="H216" s="77">
        <f t="shared" si="34"/>
        <v>0</v>
      </c>
    </row>
    <row r="217" spans="1:8" s="2" customFormat="1" ht="12.75" hidden="1" x14ac:dyDescent="0.2">
      <c r="A217" s="247"/>
      <c r="B217" s="250"/>
      <c r="C217" s="252"/>
      <c r="D217" s="253"/>
      <c r="E217" s="254"/>
      <c r="F217" s="76"/>
      <c r="G217" s="76"/>
      <c r="H217" s="77">
        <f t="shared" si="34"/>
        <v>0</v>
      </c>
    </row>
    <row r="218" spans="1:8" s="2" customFormat="1" ht="12.75" hidden="1" x14ac:dyDescent="0.2">
      <c r="A218" s="247"/>
      <c r="B218" s="250"/>
      <c r="C218" s="252"/>
      <c r="D218" s="253"/>
      <c r="E218" s="254"/>
      <c r="F218" s="76"/>
      <c r="G218" s="76"/>
      <c r="H218" s="77">
        <f t="shared" si="34"/>
        <v>0</v>
      </c>
    </row>
    <row r="219" spans="1:8" s="2" customFormat="1" ht="12.75" hidden="1" x14ac:dyDescent="0.2">
      <c r="A219" s="247"/>
      <c r="B219" s="250"/>
      <c r="C219" s="252"/>
      <c r="D219" s="253"/>
      <c r="E219" s="254"/>
      <c r="F219" s="76"/>
      <c r="G219" s="76"/>
      <c r="H219" s="77">
        <f t="shared" si="34"/>
        <v>0</v>
      </c>
    </row>
    <row r="220" spans="1:8" s="2" customFormat="1" ht="12.75" hidden="1" x14ac:dyDescent="0.2">
      <c r="A220" s="247"/>
      <c r="B220" s="250"/>
      <c r="C220" s="252"/>
      <c r="D220" s="253"/>
      <c r="E220" s="254"/>
      <c r="F220" s="76"/>
      <c r="G220" s="76"/>
      <c r="H220" s="77">
        <f t="shared" si="34"/>
        <v>0</v>
      </c>
    </row>
    <row r="221" spans="1:8" s="2" customFormat="1" ht="12.75" hidden="1" x14ac:dyDescent="0.2">
      <c r="A221" s="248"/>
      <c r="B221" s="251"/>
      <c r="C221" s="269"/>
      <c r="D221" s="270"/>
      <c r="E221" s="271"/>
      <c r="F221" s="78"/>
      <c r="G221" s="78"/>
      <c r="H221" s="79">
        <f t="shared" si="34"/>
        <v>0</v>
      </c>
    </row>
    <row r="222" spans="1:8" s="2" customFormat="1" ht="12.75" hidden="1" x14ac:dyDescent="0.2">
      <c r="A222" s="49" t="s">
        <v>109</v>
      </c>
      <c r="B222" s="277" t="s">
        <v>25</v>
      </c>
      <c r="C222" s="277"/>
      <c r="D222" s="277"/>
      <c r="E222" s="277"/>
      <c r="F222" s="277"/>
      <c r="G222" s="277"/>
      <c r="H222" s="43">
        <f>SUM(H223,H235)</f>
        <v>0</v>
      </c>
    </row>
    <row r="223" spans="1:8" s="2" customFormat="1" ht="12.75" hidden="1" customHeight="1" x14ac:dyDescent="0.2">
      <c r="A223" s="48">
        <v>5120</v>
      </c>
      <c r="B223" s="277" t="s">
        <v>168</v>
      </c>
      <c r="C223" s="277"/>
      <c r="D223" s="277"/>
      <c r="E223" s="277"/>
      <c r="F223" s="277"/>
      <c r="G223" s="277"/>
      <c r="H223" s="43">
        <f>SUM(H224)</f>
        <v>0</v>
      </c>
    </row>
    <row r="224" spans="1:8" s="2" customFormat="1" ht="25.5" hidden="1" x14ac:dyDescent="0.2">
      <c r="A224" s="331">
        <v>5121</v>
      </c>
      <c r="B224" s="279" t="s">
        <v>169</v>
      </c>
      <c r="C224" s="190" t="s">
        <v>171</v>
      </c>
      <c r="D224" s="47" t="s">
        <v>170</v>
      </c>
      <c r="E224" s="190" t="s">
        <v>166</v>
      </c>
      <c r="F224" s="190" t="s">
        <v>167</v>
      </c>
      <c r="G224" s="47" t="s">
        <v>157</v>
      </c>
      <c r="H224" s="111">
        <f>SUM(H225:H234)</f>
        <v>0</v>
      </c>
    </row>
    <row r="225" spans="1:8" s="2" customFormat="1" ht="12.75" hidden="1" x14ac:dyDescent="0.2">
      <c r="A225" s="332"/>
      <c r="B225" s="280"/>
      <c r="C225" s="67"/>
      <c r="D225" s="282">
        <v>20</v>
      </c>
      <c r="E225" s="67"/>
      <c r="F225" s="67"/>
      <c r="G225" s="282"/>
      <c r="H225" s="54">
        <f>ROUNDUP(F225*$D$225%/12/168*E225*$G$225,2)</f>
        <v>0</v>
      </c>
    </row>
    <row r="226" spans="1:8" s="2" customFormat="1" ht="12.75" hidden="1" x14ac:dyDescent="0.2">
      <c r="A226" s="332"/>
      <c r="B226" s="280"/>
      <c r="C226" s="68"/>
      <c r="D226" s="283"/>
      <c r="E226" s="68"/>
      <c r="F226" s="68"/>
      <c r="G226" s="283"/>
      <c r="H226" s="56">
        <f t="shared" ref="H226:H234" si="35">ROUNDUP(F226*$D$225%/12/168*E226*$G$225,2)</f>
        <v>0</v>
      </c>
    </row>
    <row r="227" spans="1:8" s="2" customFormat="1" ht="12.75" hidden="1" x14ac:dyDescent="0.2">
      <c r="A227" s="332"/>
      <c r="B227" s="280"/>
      <c r="C227" s="68"/>
      <c r="D227" s="283"/>
      <c r="E227" s="68"/>
      <c r="F227" s="68"/>
      <c r="G227" s="283"/>
      <c r="H227" s="56">
        <f t="shared" si="35"/>
        <v>0</v>
      </c>
    </row>
    <row r="228" spans="1:8" s="2" customFormat="1" ht="12.75" hidden="1" x14ac:dyDescent="0.2">
      <c r="A228" s="332"/>
      <c r="B228" s="280"/>
      <c r="C228" s="68"/>
      <c r="D228" s="283"/>
      <c r="E228" s="68"/>
      <c r="F228" s="68"/>
      <c r="G228" s="283"/>
      <c r="H228" s="56">
        <f t="shared" si="35"/>
        <v>0</v>
      </c>
    </row>
    <row r="229" spans="1:8" s="2" customFormat="1" ht="12.75" hidden="1" x14ac:dyDescent="0.2">
      <c r="A229" s="332"/>
      <c r="B229" s="280"/>
      <c r="C229" s="68"/>
      <c r="D229" s="283"/>
      <c r="E229" s="68"/>
      <c r="F229" s="68"/>
      <c r="G229" s="283"/>
      <c r="H229" s="56">
        <f t="shared" si="35"/>
        <v>0</v>
      </c>
    </row>
    <row r="230" spans="1:8" s="2" customFormat="1" ht="12.75" hidden="1" x14ac:dyDescent="0.2">
      <c r="A230" s="332"/>
      <c r="B230" s="280"/>
      <c r="C230" s="68"/>
      <c r="D230" s="283"/>
      <c r="E230" s="68"/>
      <c r="F230" s="68"/>
      <c r="G230" s="283"/>
      <c r="H230" s="56">
        <f t="shared" si="35"/>
        <v>0</v>
      </c>
    </row>
    <row r="231" spans="1:8" s="2" customFormat="1" ht="12.75" hidden="1" x14ac:dyDescent="0.2">
      <c r="A231" s="332"/>
      <c r="B231" s="280"/>
      <c r="C231" s="68"/>
      <c r="D231" s="283"/>
      <c r="E231" s="68"/>
      <c r="F231" s="68"/>
      <c r="G231" s="283"/>
      <c r="H231" s="56">
        <f t="shared" si="35"/>
        <v>0</v>
      </c>
    </row>
    <row r="232" spans="1:8" s="2" customFormat="1" ht="12.75" hidden="1" x14ac:dyDescent="0.2">
      <c r="A232" s="332"/>
      <c r="B232" s="280"/>
      <c r="C232" s="68"/>
      <c r="D232" s="283"/>
      <c r="E232" s="68"/>
      <c r="F232" s="68"/>
      <c r="G232" s="283"/>
      <c r="H232" s="56">
        <f t="shared" si="35"/>
        <v>0</v>
      </c>
    </row>
    <row r="233" spans="1:8" s="2" customFormat="1" ht="12.75" hidden="1" x14ac:dyDescent="0.2">
      <c r="A233" s="332"/>
      <c r="B233" s="280"/>
      <c r="C233" s="68"/>
      <c r="D233" s="283"/>
      <c r="E233" s="68"/>
      <c r="F233" s="68"/>
      <c r="G233" s="283"/>
      <c r="H233" s="56">
        <f t="shared" si="35"/>
        <v>0</v>
      </c>
    </row>
    <row r="234" spans="1:8" s="2" customFormat="1" ht="12.75" hidden="1" x14ac:dyDescent="0.2">
      <c r="A234" s="333"/>
      <c r="B234" s="281"/>
      <c r="C234" s="70"/>
      <c r="D234" s="284"/>
      <c r="E234" s="70"/>
      <c r="F234" s="70"/>
      <c r="G234" s="284"/>
      <c r="H234" s="58">
        <f t="shared" si="35"/>
        <v>0</v>
      </c>
    </row>
    <row r="235" spans="1:8" s="2" customFormat="1" ht="12.75" hidden="1" x14ac:dyDescent="0.2">
      <c r="A235" s="48" t="s">
        <v>110</v>
      </c>
      <c r="B235" s="277" t="s">
        <v>111</v>
      </c>
      <c r="C235" s="277"/>
      <c r="D235" s="277"/>
      <c r="E235" s="277"/>
      <c r="F235" s="277"/>
      <c r="G235" s="277"/>
      <c r="H235" s="43">
        <f>SUM(H236,H247)</f>
        <v>0</v>
      </c>
    </row>
    <row r="236" spans="1:8" s="2" customFormat="1" ht="25.5" hidden="1" x14ac:dyDescent="0.2">
      <c r="A236" s="331" t="s">
        <v>117</v>
      </c>
      <c r="B236" s="279" t="s">
        <v>33</v>
      </c>
      <c r="C236" s="190" t="s">
        <v>171</v>
      </c>
      <c r="D236" s="47" t="s">
        <v>170</v>
      </c>
      <c r="E236" s="190" t="s">
        <v>166</v>
      </c>
      <c r="F236" s="190" t="s">
        <v>167</v>
      </c>
      <c r="G236" s="47" t="s">
        <v>157</v>
      </c>
      <c r="H236" s="111">
        <f>SUM(H237:H246)</f>
        <v>0</v>
      </c>
    </row>
    <row r="237" spans="1:8" s="2" customFormat="1" ht="12.75" hidden="1" x14ac:dyDescent="0.2">
      <c r="A237" s="332"/>
      <c r="B237" s="280"/>
      <c r="C237" s="67"/>
      <c r="D237" s="282">
        <v>20</v>
      </c>
      <c r="E237" s="67"/>
      <c r="F237" s="67"/>
      <c r="G237" s="282"/>
      <c r="H237" s="54">
        <f>ROUNDUP(F237*$D$237%/12/168*E237*$G$237,2)</f>
        <v>0</v>
      </c>
    </row>
    <row r="238" spans="1:8" s="2" customFormat="1" ht="12.75" hidden="1" x14ac:dyDescent="0.2">
      <c r="A238" s="332"/>
      <c r="B238" s="280"/>
      <c r="C238" s="68"/>
      <c r="D238" s="283"/>
      <c r="E238" s="68"/>
      <c r="F238" s="68"/>
      <c r="G238" s="283"/>
      <c r="H238" s="56">
        <f t="shared" ref="H238:H246" si="36">ROUNDUP(F238*$D$237%/12/168*E238*$G$237,2)</f>
        <v>0</v>
      </c>
    </row>
    <row r="239" spans="1:8" s="2" customFormat="1" ht="12.75" hidden="1" x14ac:dyDescent="0.2">
      <c r="A239" s="332"/>
      <c r="B239" s="280"/>
      <c r="C239" s="68"/>
      <c r="D239" s="283"/>
      <c r="E239" s="68"/>
      <c r="F239" s="68"/>
      <c r="G239" s="283"/>
      <c r="H239" s="56">
        <f t="shared" si="36"/>
        <v>0</v>
      </c>
    </row>
    <row r="240" spans="1:8" s="2" customFormat="1" ht="12.75" hidden="1" x14ac:dyDescent="0.2">
      <c r="A240" s="332"/>
      <c r="B240" s="280"/>
      <c r="C240" s="68"/>
      <c r="D240" s="283"/>
      <c r="E240" s="68"/>
      <c r="F240" s="68"/>
      <c r="G240" s="283"/>
      <c r="H240" s="56">
        <f t="shared" si="36"/>
        <v>0</v>
      </c>
    </row>
    <row r="241" spans="1:8" s="2" customFormat="1" ht="12.75" hidden="1" x14ac:dyDescent="0.2">
      <c r="A241" s="332"/>
      <c r="B241" s="280"/>
      <c r="C241" s="68"/>
      <c r="D241" s="283"/>
      <c r="E241" s="68"/>
      <c r="F241" s="68"/>
      <c r="G241" s="283"/>
      <c r="H241" s="56">
        <f t="shared" si="36"/>
        <v>0</v>
      </c>
    </row>
    <row r="242" spans="1:8" s="2" customFormat="1" ht="12.75" hidden="1" x14ac:dyDescent="0.2">
      <c r="A242" s="332"/>
      <c r="B242" s="280"/>
      <c r="C242" s="68"/>
      <c r="D242" s="283"/>
      <c r="E242" s="68"/>
      <c r="F242" s="68"/>
      <c r="G242" s="283"/>
      <c r="H242" s="56">
        <f t="shared" si="36"/>
        <v>0</v>
      </c>
    </row>
    <row r="243" spans="1:8" s="2" customFormat="1" ht="12.75" hidden="1" x14ac:dyDescent="0.2">
      <c r="A243" s="332"/>
      <c r="B243" s="280"/>
      <c r="C243" s="68"/>
      <c r="D243" s="283"/>
      <c r="E243" s="68"/>
      <c r="F243" s="68"/>
      <c r="G243" s="283"/>
      <c r="H243" s="56">
        <f t="shared" si="36"/>
        <v>0</v>
      </c>
    </row>
    <row r="244" spans="1:8" s="2" customFormat="1" ht="12.75" hidden="1" x14ac:dyDescent="0.2">
      <c r="A244" s="332"/>
      <c r="B244" s="280"/>
      <c r="C244" s="68"/>
      <c r="D244" s="283"/>
      <c r="E244" s="68"/>
      <c r="F244" s="68"/>
      <c r="G244" s="283"/>
      <c r="H244" s="56">
        <f t="shared" si="36"/>
        <v>0</v>
      </c>
    </row>
    <row r="245" spans="1:8" s="2" customFormat="1" ht="12.75" hidden="1" x14ac:dyDescent="0.2">
      <c r="A245" s="332"/>
      <c r="B245" s="280"/>
      <c r="C245" s="68"/>
      <c r="D245" s="283"/>
      <c r="E245" s="68"/>
      <c r="F245" s="68"/>
      <c r="G245" s="283"/>
      <c r="H245" s="56">
        <f t="shared" si="36"/>
        <v>0</v>
      </c>
    </row>
    <row r="246" spans="1:8" s="2" customFormat="1" ht="12.75" hidden="1" x14ac:dyDescent="0.2">
      <c r="A246" s="333"/>
      <c r="B246" s="281"/>
      <c r="C246" s="70"/>
      <c r="D246" s="284"/>
      <c r="E246" s="70"/>
      <c r="F246" s="70"/>
      <c r="G246" s="284"/>
      <c r="H246" s="58">
        <f t="shared" si="36"/>
        <v>0</v>
      </c>
    </row>
    <row r="247" spans="1:8" s="2" customFormat="1" ht="25.5" hidden="1" x14ac:dyDescent="0.2">
      <c r="A247" s="331" t="s">
        <v>118</v>
      </c>
      <c r="B247" s="279" t="s">
        <v>31</v>
      </c>
      <c r="C247" s="190" t="s">
        <v>171</v>
      </c>
      <c r="D247" s="47" t="s">
        <v>170</v>
      </c>
      <c r="E247" s="190" t="s">
        <v>166</v>
      </c>
      <c r="F247" s="190" t="s">
        <v>167</v>
      </c>
      <c r="G247" s="47" t="s">
        <v>157</v>
      </c>
      <c r="H247" s="111">
        <f>SUM(H248:H257)</f>
        <v>0</v>
      </c>
    </row>
    <row r="248" spans="1:8" s="2" customFormat="1" ht="12.75" hidden="1" x14ac:dyDescent="0.2">
      <c r="A248" s="332"/>
      <c r="B248" s="280"/>
      <c r="C248" s="67"/>
      <c r="D248" s="282">
        <v>20</v>
      </c>
      <c r="E248" s="67"/>
      <c r="F248" s="67"/>
      <c r="G248" s="260"/>
      <c r="H248" s="54">
        <f>ROUNDUP(F248*$D$248%/12/168*E248*$G$248,2)</f>
        <v>0</v>
      </c>
    </row>
    <row r="249" spans="1:8" s="2" customFormat="1" ht="12.75" hidden="1" x14ac:dyDescent="0.2">
      <c r="A249" s="332"/>
      <c r="B249" s="280"/>
      <c r="C249" s="68"/>
      <c r="D249" s="283"/>
      <c r="E249" s="68"/>
      <c r="F249" s="68"/>
      <c r="G249" s="261"/>
      <c r="H249" s="56">
        <f t="shared" ref="H249:H257" si="37">ROUNDUP(F249*$D$248%/12/168*E249*$G$248,2)</f>
        <v>0</v>
      </c>
    </row>
    <row r="250" spans="1:8" s="2" customFormat="1" ht="12.75" hidden="1" x14ac:dyDescent="0.2">
      <c r="A250" s="332"/>
      <c r="B250" s="280"/>
      <c r="C250" s="68"/>
      <c r="D250" s="283"/>
      <c r="E250" s="68"/>
      <c r="F250" s="68"/>
      <c r="G250" s="261"/>
      <c r="H250" s="56">
        <f t="shared" si="37"/>
        <v>0</v>
      </c>
    </row>
    <row r="251" spans="1:8" s="2" customFormat="1" ht="12.75" hidden="1" x14ac:dyDescent="0.2">
      <c r="A251" s="332"/>
      <c r="B251" s="280"/>
      <c r="C251" s="68"/>
      <c r="D251" s="283"/>
      <c r="E251" s="68"/>
      <c r="F251" s="68"/>
      <c r="G251" s="261"/>
      <c r="H251" s="56">
        <f t="shared" si="37"/>
        <v>0</v>
      </c>
    </row>
    <row r="252" spans="1:8" s="2" customFormat="1" ht="12.75" hidden="1" x14ac:dyDescent="0.2">
      <c r="A252" s="332"/>
      <c r="B252" s="280"/>
      <c r="C252" s="68"/>
      <c r="D252" s="283"/>
      <c r="E252" s="68"/>
      <c r="F252" s="68"/>
      <c r="G252" s="261"/>
      <c r="H252" s="56">
        <f t="shared" si="37"/>
        <v>0</v>
      </c>
    </row>
    <row r="253" spans="1:8" s="2" customFormat="1" ht="12.75" hidden="1" x14ac:dyDescent="0.2">
      <c r="A253" s="332"/>
      <c r="B253" s="280"/>
      <c r="C253" s="68"/>
      <c r="D253" s="283"/>
      <c r="E253" s="68"/>
      <c r="F253" s="68"/>
      <c r="G253" s="261"/>
      <c r="H253" s="56">
        <f t="shared" si="37"/>
        <v>0</v>
      </c>
    </row>
    <row r="254" spans="1:8" s="2" customFormat="1" ht="12.75" hidden="1" x14ac:dyDescent="0.2">
      <c r="A254" s="332"/>
      <c r="B254" s="280"/>
      <c r="C254" s="68"/>
      <c r="D254" s="283"/>
      <c r="E254" s="68"/>
      <c r="F254" s="68"/>
      <c r="G254" s="261"/>
      <c r="H254" s="56">
        <f t="shared" si="37"/>
        <v>0</v>
      </c>
    </row>
    <row r="255" spans="1:8" s="2" customFormat="1" ht="12.75" hidden="1" x14ac:dyDescent="0.2">
      <c r="A255" s="332"/>
      <c r="B255" s="280"/>
      <c r="C255" s="68"/>
      <c r="D255" s="283"/>
      <c r="E255" s="68"/>
      <c r="F255" s="68"/>
      <c r="G255" s="261"/>
      <c r="H255" s="56">
        <f t="shared" si="37"/>
        <v>0</v>
      </c>
    </row>
    <row r="256" spans="1:8" s="2" customFormat="1" ht="12.75" hidden="1" x14ac:dyDescent="0.2">
      <c r="A256" s="332"/>
      <c r="B256" s="280"/>
      <c r="C256" s="68"/>
      <c r="D256" s="283"/>
      <c r="E256" s="68"/>
      <c r="F256" s="68"/>
      <c r="G256" s="261"/>
      <c r="H256" s="56">
        <f t="shared" si="37"/>
        <v>0</v>
      </c>
    </row>
    <row r="257" spans="1:8" s="2" customFormat="1" ht="12.75" hidden="1" x14ac:dyDescent="0.2">
      <c r="A257" s="332"/>
      <c r="B257" s="280"/>
      <c r="C257" s="68"/>
      <c r="D257" s="284"/>
      <c r="E257" s="68"/>
      <c r="F257" s="68"/>
      <c r="G257" s="262"/>
      <c r="H257" s="56">
        <f t="shared" si="37"/>
        <v>0</v>
      </c>
    </row>
    <row r="258" spans="1:8" s="2" customFormat="1" ht="12.75" x14ac:dyDescent="0.2">
      <c r="A258" s="289" t="s">
        <v>120</v>
      </c>
      <c r="B258" s="290"/>
      <c r="C258" s="290"/>
      <c r="D258" s="290"/>
      <c r="E258" s="290"/>
      <c r="F258" s="290"/>
      <c r="G258" s="291"/>
      <c r="H258" s="45">
        <f>SUM(H222,H152,H13)</f>
        <v>237.74</v>
      </c>
    </row>
    <row r="259" spans="1:8" s="2" customFormat="1" ht="6" customHeight="1" x14ac:dyDescent="0.2">
      <c r="A259" s="321"/>
      <c r="B259" s="321"/>
      <c r="C259" s="321"/>
      <c r="D259" s="321"/>
      <c r="E259" s="321"/>
      <c r="F259" s="321"/>
      <c r="G259" s="321"/>
      <c r="H259" s="321"/>
    </row>
    <row r="260" spans="1:8" s="2" customFormat="1" ht="12.75" x14ac:dyDescent="0.2">
      <c r="A260" s="322" t="s">
        <v>18</v>
      </c>
      <c r="B260" s="323"/>
      <c r="C260" s="323"/>
      <c r="D260" s="323"/>
      <c r="E260" s="323"/>
      <c r="F260" s="323"/>
      <c r="G260" s="323"/>
      <c r="H260" s="324"/>
    </row>
    <row r="261" spans="1:8" s="2" customFormat="1" ht="12.75" x14ac:dyDescent="0.2">
      <c r="A261" s="42" t="s">
        <v>36</v>
      </c>
      <c r="B261" s="277" t="s">
        <v>14</v>
      </c>
      <c r="C261" s="277"/>
      <c r="D261" s="277"/>
      <c r="E261" s="277"/>
      <c r="F261" s="277"/>
      <c r="G261" s="277"/>
      <c r="H261" s="43">
        <f>SUM(H262,H359)</f>
        <v>5.79</v>
      </c>
    </row>
    <row r="262" spans="1:8" s="2" customFormat="1" ht="12.75" x14ac:dyDescent="0.2">
      <c r="A262" s="49" t="s">
        <v>37</v>
      </c>
      <c r="B262" s="277" t="s">
        <v>38</v>
      </c>
      <c r="C262" s="277"/>
      <c r="D262" s="277"/>
      <c r="E262" s="277"/>
      <c r="F262" s="277"/>
      <c r="G262" s="277"/>
      <c r="H262" s="43">
        <f>SUM(H263,H274,H285,H296,H338,H317,)</f>
        <v>4.49</v>
      </c>
    </row>
    <row r="263" spans="1:8" s="2" customFormat="1" ht="25.5" hidden="1" x14ac:dyDescent="0.2">
      <c r="A263" s="246" t="s">
        <v>42</v>
      </c>
      <c r="B263" s="249" t="s">
        <v>43</v>
      </c>
      <c r="C263" s="287" t="s">
        <v>156</v>
      </c>
      <c r="D263" s="288"/>
      <c r="E263" s="47" t="s">
        <v>164</v>
      </c>
      <c r="F263" s="190" t="s">
        <v>39</v>
      </c>
      <c r="G263" s="47" t="s">
        <v>157</v>
      </c>
      <c r="H263" s="111">
        <f>SUM(H264:H273)</f>
        <v>0</v>
      </c>
    </row>
    <row r="264" spans="1:8" s="2" customFormat="1" ht="12.75" hidden="1" x14ac:dyDescent="0.2">
      <c r="A264" s="247"/>
      <c r="B264" s="250"/>
      <c r="C264" s="294"/>
      <c r="D264" s="295"/>
      <c r="E264" s="187"/>
      <c r="F264" s="62"/>
      <c r="G264" s="61"/>
      <c r="H264" s="54">
        <f>ROUNDUP((F264/168*G264),2)</f>
        <v>0</v>
      </c>
    </row>
    <row r="265" spans="1:8" s="2" customFormat="1" ht="12.75" hidden="1" x14ac:dyDescent="0.2">
      <c r="A265" s="247"/>
      <c r="B265" s="250"/>
      <c r="C265" s="274"/>
      <c r="D265" s="276"/>
      <c r="E265" s="188"/>
      <c r="F265" s="64"/>
      <c r="G265" s="63"/>
      <c r="H265" s="56">
        <f t="shared" ref="H265:H284" si="38">ROUNDUP((F265/168*G265),2)</f>
        <v>0</v>
      </c>
    </row>
    <row r="266" spans="1:8" s="2" customFormat="1" ht="12.75" hidden="1" x14ac:dyDescent="0.2">
      <c r="A266" s="247"/>
      <c r="B266" s="250"/>
      <c r="C266" s="274"/>
      <c r="D266" s="276"/>
      <c r="E266" s="188"/>
      <c r="F266" s="64"/>
      <c r="G266" s="63"/>
      <c r="H266" s="56">
        <f t="shared" si="38"/>
        <v>0</v>
      </c>
    </row>
    <row r="267" spans="1:8" s="2" customFormat="1" ht="12.75" hidden="1" x14ac:dyDescent="0.2">
      <c r="A267" s="247"/>
      <c r="B267" s="250"/>
      <c r="C267" s="274"/>
      <c r="D267" s="276"/>
      <c r="E267" s="188"/>
      <c r="F267" s="64"/>
      <c r="G267" s="63"/>
      <c r="H267" s="56">
        <f t="shared" si="38"/>
        <v>0</v>
      </c>
    </row>
    <row r="268" spans="1:8" s="2" customFormat="1" ht="12.75" hidden="1" x14ac:dyDescent="0.2">
      <c r="A268" s="247"/>
      <c r="B268" s="250"/>
      <c r="C268" s="274"/>
      <c r="D268" s="276"/>
      <c r="E268" s="188"/>
      <c r="F268" s="64"/>
      <c r="G268" s="63"/>
      <c r="H268" s="56">
        <f t="shared" si="38"/>
        <v>0</v>
      </c>
    </row>
    <row r="269" spans="1:8" s="2" customFormat="1" ht="12.75" hidden="1" x14ac:dyDescent="0.2">
      <c r="A269" s="247"/>
      <c r="B269" s="250"/>
      <c r="C269" s="274"/>
      <c r="D269" s="276"/>
      <c r="E269" s="188"/>
      <c r="F269" s="64"/>
      <c r="G269" s="63"/>
      <c r="H269" s="56">
        <f t="shared" si="38"/>
        <v>0</v>
      </c>
    </row>
    <row r="270" spans="1:8" s="2" customFormat="1" ht="12.75" hidden="1" x14ac:dyDescent="0.2">
      <c r="A270" s="247"/>
      <c r="B270" s="250"/>
      <c r="C270" s="274"/>
      <c r="D270" s="276"/>
      <c r="E270" s="188"/>
      <c r="F270" s="64"/>
      <c r="G270" s="63"/>
      <c r="H270" s="56">
        <f t="shared" si="38"/>
        <v>0</v>
      </c>
    </row>
    <row r="271" spans="1:8" s="2" customFormat="1" ht="12.75" hidden="1" x14ac:dyDescent="0.2">
      <c r="A271" s="247"/>
      <c r="B271" s="250"/>
      <c r="C271" s="274"/>
      <c r="D271" s="276"/>
      <c r="E271" s="188"/>
      <c r="F271" s="64"/>
      <c r="G271" s="63"/>
      <c r="H271" s="56">
        <f t="shared" si="38"/>
        <v>0</v>
      </c>
    </row>
    <row r="272" spans="1:8" s="2" customFormat="1" ht="12.75" hidden="1" x14ac:dyDescent="0.2">
      <c r="A272" s="247"/>
      <c r="B272" s="250"/>
      <c r="C272" s="274"/>
      <c r="D272" s="276"/>
      <c r="E272" s="188"/>
      <c r="F272" s="64"/>
      <c r="G272" s="63"/>
      <c r="H272" s="56">
        <f t="shared" si="38"/>
        <v>0</v>
      </c>
    </row>
    <row r="273" spans="1:9" s="2" customFormat="1" ht="12.75" hidden="1" x14ac:dyDescent="0.2">
      <c r="A273" s="248"/>
      <c r="B273" s="251"/>
      <c r="C273" s="296"/>
      <c r="D273" s="298"/>
      <c r="E273" s="189"/>
      <c r="F273" s="66"/>
      <c r="G273" s="65"/>
      <c r="H273" s="58">
        <f t="shared" si="38"/>
        <v>0</v>
      </c>
    </row>
    <row r="274" spans="1:9" s="2" customFormat="1" ht="25.5" x14ac:dyDescent="0.2">
      <c r="A274" s="246" t="s">
        <v>44</v>
      </c>
      <c r="B274" s="249" t="s">
        <v>45</v>
      </c>
      <c r="C274" s="287" t="s">
        <v>349</v>
      </c>
      <c r="D274" s="288"/>
      <c r="E274" s="47" t="s">
        <v>164</v>
      </c>
      <c r="F274" s="190" t="s">
        <v>39</v>
      </c>
      <c r="G274" s="47" t="s">
        <v>157</v>
      </c>
      <c r="H274" s="111">
        <f>SUM(H275:H284)</f>
        <v>4.49</v>
      </c>
    </row>
    <row r="275" spans="1:9" s="2" customFormat="1" ht="12.75" x14ac:dyDescent="0.2">
      <c r="A275" s="247"/>
      <c r="B275" s="250"/>
      <c r="C275" s="274" t="s">
        <v>358</v>
      </c>
      <c r="D275" s="276"/>
      <c r="E275" s="188">
        <v>10</v>
      </c>
      <c r="F275" s="64">
        <v>1287</v>
      </c>
      <c r="G275" s="63">
        <v>8.4000000000000005E-2</v>
      </c>
      <c r="H275" s="54">
        <f t="shared" si="38"/>
        <v>0.65</v>
      </c>
      <c r="I275" s="2" t="s">
        <v>212</v>
      </c>
    </row>
    <row r="276" spans="1:9" s="2" customFormat="1" ht="12.75" x14ac:dyDescent="0.2">
      <c r="A276" s="247"/>
      <c r="B276" s="250"/>
      <c r="C276" s="274" t="s">
        <v>276</v>
      </c>
      <c r="D276" s="276"/>
      <c r="E276" s="188">
        <v>10</v>
      </c>
      <c r="F276" s="64">
        <v>1287</v>
      </c>
      <c r="G276" s="63">
        <v>0.5</v>
      </c>
      <c r="H276" s="56">
        <f>ROUNDUP((F276/168*G276),2)</f>
        <v>3.84</v>
      </c>
    </row>
    <row r="277" spans="1:9" s="2" customFormat="1" ht="12.75" hidden="1" x14ac:dyDescent="0.2">
      <c r="A277" s="247"/>
      <c r="B277" s="250"/>
      <c r="C277" s="274"/>
      <c r="D277" s="276"/>
      <c r="E277" s="188"/>
      <c r="F277" s="64"/>
      <c r="G277" s="63"/>
      <c r="H277" s="56">
        <f t="shared" si="38"/>
        <v>0</v>
      </c>
    </row>
    <row r="278" spans="1:9" s="2" customFormat="1" ht="12.75" hidden="1" x14ac:dyDescent="0.2">
      <c r="A278" s="247"/>
      <c r="B278" s="250"/>
      <c r="C278" s="274"/>
      <c r="D278" s="276"/>
      <c r="E278" s="188"/>
      <c r="F278" s="64"/>
      <c r="G278" s="63"/>
      <c r="H278" s="56">
        <f t="shared" si="38"/>
        <v>0</v>
      </c>
    </row>
    <row r="279" spans="1:9" s="2" customFormat="1" ht="12.75" hidden="1" x14ac:dyDescent="0.2">
      <c r="A279" s="247"/>
      <c r="B279" s="250"/>
      <c r="C279" s="274"/>
      <c r="D279" s="276"/>
      <c r="E279" s="188"/>
      <c r="F279" s="64"/>
      <c r="G279" s="63"/>
      <c r="H279" s="56">
        <f t="shared" si="38"/>
        <v>0</v>
      </c>
    </row>
    <row r="280" spans="1:9" s="2" customFormat="1" ht="12.75" hidden="1" x14ac:dyDescent="0.2">
      <c r="A280" s="247"/>
      <c r="B280" s="250"/>
      <c r="C280" s="274"/>
      <c r="D280" s="276"/>
      <c r="E280" s="188"/>
      <c r="F280" s="64"/>
      <c r="G280" s="63"/>
      <c r="H280" s="56">
        <f t="shared" si="38"/>
        <v>0</v>
      </c>
    </row>
    <row r="281" spans="1:9" s="2" customFormat="1" ht="12.75" hidden="1" x14ac:dyDescent="0.2">
      <c r="A281" s="247"/>
      <c r="B281" s="250"/>
      <c r="C281" s="274"/>
      <c r="D281" s="276"/>
      <c r="E281" s="188"/>
      <c r="F281" s="64"/>
      <c r="G281" s="63"/>
      <c r="H281" s="56">
        <f t="shared" si="38"/>
        <v>0</v>
      </c>
    </row>
    <row r="282" spans="1:9" s="2" customFormat="1" ht="12.75" hidden="1" x14ac:dyDescent="0.2">
      <c r="A282" s="247"/>
      <c r="B282" s="250"/>
      <c r="C282" s="274"/>
      <c r="D282" s="276"/>
      <c r="E282" s="188"/>
      <c r="F282" s="64"/>
      <c r="G282" s="63"/>
      <c r="H282" s="56">
        <f t="shared" si="38"/>
        <v>0</v>
      </c>
    </row>
    <row r="283" spans="1:9" s="2" customFormat="1" ht="12.75" hidden="1" x14ac:dyDescent="0.2">
      <c r="A283" s="247"/>
      <c r="B283" s="250"/>
      <c r="C283" s="274"/>
      <c r="D283" s="276"/>
      <c r="E283" s="188"/>
      <c r="F283" s="64"/>
      <c r="G283" s="63"/>
      <c r="H283" s="56">
        <f t="shared" si="38"/>
        <v>0</v>
      </c>
    </row>
    <row r="284" spans="1:9" s="2" customFormat="1" ht="12.75" hidden="1" x14ac:dyDescent="0.2">
      <c r="A284" s="248"/>
      <c r="B284" s="251"/>
      <c r="C284" s="296"/>
      <c r="D284" s="298"/>
      <c r="E284" s="189"/>
      <c r="F284" s="66"/>
      <c r="G284" s="65"/>
      <c r="H284" s="58">
        <f t="shared" si="38"/>
        <v>0</v>
      </c>
    </row>
    <row r="285" spans="1:9" s="2" customFormat="1" ht="25.5" hidden="1" x14ac:dyDescent="0.2">
      <c r="A285" s="246" t="s">
        <v>51</v>
      </c>
      <c r="B285" s="249" t="s">
        <v>15</v>
      </c>
      <c r="C285" s="266" t="s">
        <v>158</v>
      </c>
      <c r="D285" s="267"/>
      <c r="E285" s="268"/>
      <c r="F285" s="51" t="s">
        <v>159</v>
      </c>
      <c r="G285" s="47" t="s">
        <v>157</v>
      </c>
      <c r="H285" s="111">
        <f>SUM(H286:H295)</f>
        <v>0</v>
      </c>
    </row>
    <row r="286" spans="1:9" s="2" customFormat="1" ht="12.75" hidden="1" x14ac:dyDescent="0.2">
      <c r="A286" s="247"/>
      <c r="B286" s="250"/>
      <c r="C286" s="294"/>
      <c r="D286" s="301"/>
      <c r="E286" s="295"/>
      <c r="F286" s="62"/>
      <c r="G286" s="61">
        <f>G264</f>
        <v>0</v>
      </c>
      <c r="H286" s="54">
        <f>ROUNDUP((F286/168*G286),2)</f>
        <v>0</v>
      </c>
    </row>
    <row r="287" spans="1:9" s="2" customFormat="1" ht="12.75" hidden="1" x14ac:dyDescent="0.2">
      <c r="A287" s="247"/>
      <c r="B287" s="250"/>
      <c r="C287" s="274"/>
      <c r="D287" s="275"/>
      <c r="E287" s="276"/>
      <c r="F287" s="64"/>
      <c r="G287" s="63">
        <f t="shared" ref="G287:G295" si="39">G265</f>
        <v>0</v>
      </c>
      <c r="H287" s="56">
        <f t="shared" ref="H287:H295" si="40">ROUNDUP((F287/168*G287),2)</f>
        <v>0</v>
      </c>
    </row>
    <row r="288" spans="1:9" s="2" customFormat="1" ht="12.75" hidden="1" x14ac:dyDescent="0.2">
      <c r="A288" s="247"/>
      <c r="B288" s="250"/>
      <c r="C288" s="274"/>
      <c r="D288" s="275"/>
      <c r="E288" s="276"/>
      <c r="F288" s="64"/>
      <c r="G288" s="63">
        <f t="shared" si="39"/>
        <v>0</v>
      </c>
      <c r="H288" s="56">
        <f t="shared" si="40"/>
        <v>0</v>
      </c>
    </row>
    <row r="289" spans="1:8" s="2" customFormat="1" ht="12.75" hidden="1" x14ac:dyDescent="0.2">
      <c r="A289" s="247"/>
      <c r="B289" s="250"/>
      <c r="C289" s="274"/>
      <c r="D289" s="275"/>
      <c r="E289" s="276"/>
      <c r="F289" s="64"/>
      <c r="G289" s="63">
        <f t="shared" si="39"/>
        <v>0</v>
      </c>
      <c r="H289" s="56">
        <f t="shared" si="40"/>
        <v>0</v>
      </c>
    </row>
    <row r="290" spans="1:8" s="2" customFormat="1" ht="12.75" hidden="1" x14ac:dyDescent="0.2">
      <c r="A290" s="247"/>
      <c r="B290" s="250"/>
      <c r="C290" s="274"/>
      <c r="D290" s="275"/>
      <c r="E290" s="276"/>
      <c r="F290" s="64"/>
      <c r="G290" s="63">
        <f t="shared" si="39"/>
        <v>0</v>
      </c>
      <c r="H290" s="56">
        <f t="shared" si="40"/>
        <v>0</v>
      </c>
    </row>
    <row r="291" spans="1:8" s="2" customFormat="1" ht="12.75" hidden="1" x14ac:dyDescent="0.2">
      <c r="A291" s="247"/>
      <c r="B291" s="250"/>
      <c r="C291" s="274"/>
      <c r="D291" s="275"/>
      <c r="E291" s="276"/>
      <c r="F291" s="64"/>
      <c r="G291" s="63">
        <f t="shared" si="39"/>
        <v>0</v>
      </c>
      <c r="H291" s="56">
        <f t="shared" si="40"/>
        <v>0</v>
      </c>
    </row>
    <row r="292" spans="1:8" s="2" customFormat="1" ht="12.75" hidden="1" x14ac:dyDescent="0.2">
      <c r="A292" s="247"/>
      <c r="B292" s="250"/>
      <c r="C292" s="274"/>
      <c r="D292" s="275"/>
      <c r="E292" s="276"/>
      <c r="F292" s="64"/>
      <c r="G292" s="63">
        <f t="shared" si="39"/>
        <v>0</v>
      </c>
      <c r="H292" s="56">
        <f t="shared" si="40"/>
        <v>0</v>
      </c>
    </row>
    <row r="293" spans="1:8" s="2" customFormat="1" ht="12.75" hidden="1" x14ac:dyDescent="0.2">
      <c r="A293" s="247"/>
      <c r="B293" s="250"/>
      <c r="C293" s="274"/>
      <c r="D293" s="275"/>
      <c r="E293" s="276"/>
      <c r="F293" s="64"/>
      <c r="G293" s="63">
        <f t="shared" si="39"/>
        <v>0</v>
      </c>
      <c r="H293" s="56">
        <f t="shared" si="40"/>
        <v>0</v>
      </c>
    </row>
    <row r="294" spans="1:8" s="2" customFormat="1" ht="12.75" hidden="1" x14ac:dyDescent="0.2">
      <c r="A294" s="247"/>
      <c r="B294" s="250"/>
      <c r="C294" s="274"/>
      <c r="D294" s="275"/>
      <c r="E294" s="276"/>
      <c r="F294" s="64"/>
      <c r="G294" s="63">
        <f t="shared" si="39"/>
        <v>0</v>
      </c>
      <c r="H294" s="56">
        <f t="shared" si="40"/>
        <v>0</v>
      </c>
    </row>
    <row r="295" spans="1:8" s="2" customFormat="1" ht="12.75" hidden="1" x14ac:dyDescent="0.2">
      <c r="A295" s="248"/>
      <c r="B295" s="251"/>
      <c r="C295" s="296"/>
      <c r="D295" s="297"/>
      <c r="E295" s="298"/>
      <c r="F295" s="66"/>
      <c r="G295" s="65">
        <f t="shared" si="39"/>
        <v>0</v>
      </c>
      <c r="H295" s="58">
        <f t="shared" si="40"/>
        <v>0</v>
      </c>
    </row>
    <row r="296" spans="1:8" s="2" customFormat="1" ht="25.5" hidden="1" x14ac:dyDescent="0.2">
      <c r="A296" s="303" t="s">
        <v>53</v>
      </c>
      <c r="B296" s="304" t="s">
        <v>54</v>
      </c>
      <c r="C296" s="287" t="s">
        <v>349</v>
      </c>
      <c r="D296" s="288"/>
      <c r="E296" s="47" t="s">
        <v>161</v>
      </c>
      <c r="F296" s="190" t="s">
        <v>39</v>
      </c>
      <c r="G296" s="47" t="s">
        <v>157</v>
      </c>
      <c r="H296" s="111">
        <f>SUM(H297:H316)</f>
        <v>0</v>
      </c>
    </row>
    <row r="297" spans="1:8" s="2" customFormat="1" ht="12.75" hidden="1" customHeight="1" x14ac:dyDescent="0.2">
      <c r="A297" s="303"/>
      <c r="B297" s="304"/>
      <c r="C297" s="299">
        <f>C264</f>
        <v>0</v>
      </c>
      <c r="D297" s="300"/>
      <c r="E297" s="292">
        <v>5</v>
      </c>
      <c r="F297" s="52">
        <f>F264</f>
        <v>0</v>
      </c>
      <c r="G297" s="53">
        <f>G264</f>
        <v>0</v>
      </c>
      <c r="H297" s="54">
        <f>ROUNDUP((F297*$E$297%)/168*G297,2)</f>
        <v>0</v>
      </c>
    </row>
    <row r="298" spans="1:8" s="2" customFormat="1" ht="12.75" hidden="1" customHeight="1" x14ac:dyDescent="0.2">
      <c r="A298" s="303"/>
      <c r="B298" s="304"/>
      <c r="C298" s="258">
        <f t="shared" ref="C298:G306" si="41">C265</f>
        <v>0</v>
      </c>
      <c r="D298" s="259"/>
      <c r="E298" s="293"/>
      <c r="F298" s="59">
        <f t="shared" si="41"/>
        <v>0</v>
      </c>
      <c r="G298" s="55">
        <f t="shared" si="41"/>
        <v>0</v>
      </c>
      <c r="H298" s="56">
        <f t="shared" ref="H298:H316" si="42">ROUNDUP((F298*$E$297%)/168*G298,2)</f>
        <v>0</v>
      </c>
    </row>
    <row r="299" spans="1:8" s="2" customFormat="1" ht="12.75" hidden="1" customHeight="1" x14ac:dyDescent="0.2">
      <c r="A299" s="303"/>
      <c r="B299" s="304"/>
      <c r="C299" s="258">
        <f t="shared" si="41"/>
        <v>0</v>
      </c>
      <c r="D299" s="259"/>
      <c r="E299" s="293"/>
      <c r="F299" s="59">
        <f t="shared" si="41"/>
        <v>0</v>
      </c>
      <c r="G299" s="55">
        <f t="shared" si="41"/>
        <v>0</v>
      </c>
      <c r="H299" s="56">
        <f t="shared" si="42"/>
        <v>0</v>
      </c>
    </row>
    <row r="300" spans="1:8" s="2" customFormat="1" ht="12.75" hidden="1" customHeight="1" x14ac:dyDescent="0.2">
      <c r="A300" s="303"/>
      <c r="B300" s="304"/>
      <c r="C300" s="258">
        <f t="shared" si="41"/>
        <v>0</v>
      </c>
      <c r="D300" s="259"/>
      <c r="E300" s="293"/>
      <c r="F300" s="59">
        <f t="shared" si="41"/>
        <v>0</v>
      </c>
      <c r="G300" s="55">
        <f t="shared" si="41"/>
        <v>0</v>
      </c>
      <c r="H300" s="56">
        <f t="shared" si="42"/>
        <v>0</v>
      </c>
    </row>
    <row r="301" spans="1:8" s="2" customFormat="1" ht="12.75" hidden="1" customHeight="1" x14ac:dyDescent="0.2">
      <c r="A301" s="303"/>
      <c r="B301" s="304"/>
      <c r="C301" s="258">
        <f t="shared" si="41"/>
        <v>0</v>
      </c>
      <c r="D301" s="259"/>
      <c r="E301" s="293"/>
      <c r="F301" s="59">
        <f t="shared" si="41"/>
        <v>0</v>
      </c>
      <c r="G301" s="55">
        <f t="shared" si="41"/>
        <v>0</v>
      </c>
      <c r="H301" s="56">
        <f t="shared" si="42"/>
        <v>0</v>
      </c>
    </row>
    <row r="302" spans="1:8" s="2" customFormat="1" ht="12.75" hidden="1" customHeight="1" x14ac:dyDescent="0.2">
      <c r="A302" s="303"/>
      <c r="B302" s="304"/>
      <c r="C302" s="258">
        <f t="shared" si="41"/>
        <v>0</v>
      </c>
      <c r="D302" s="259"/>
      <c r="E302" s="293"/>
      <c r="F302" s="59">
        <f t="shared" si="41"/>
        <v>0</v>
      </c>
      <c r="G302" s="55">
        <f t="shared" si="41"/>
        <v>0</v>
      </c>
      <c r="H302" s="56">
        <f t="shared" si="42"/>
        <v>0</v>
      </c>
    </row>
    <row r="303" spans="1:8" s="2" customFormat="1" ht="12.75" hidden="1" customHeight="1" x14ac:dyDescent="0.2">
      <c r="A303" s="303"/>
      <c r="B303" s="304"/>
      <c r="C303" s="258">
        <f t="shared" si="41"/>
        <v>0</v>
      </c>
      <c r="D303" s="259"/>
      <c r="E303" s="293"/>
      <c r="F303" s="59">
        <f t="shared" si="41"/>
        <v>0</v>
      </c>
      <c r="G303" s="55">
        <f t="shared" si="41"/>
        <v>0</v>
      </c>
      <c r="H303" s="56">
        <f t="shared" si="42"/>
        <v>0</v>
      </c>
    </row>
    <row r="304" spans="1:8" s="2" customFormat="1" ht="12.75" hidden="1" customHeight="1" x14ac:dyDescent="0.2">
      <c r="A304" s="303"/>
      <c r="B304" s="304"/>
      <c r="C304" s="258">
        <f t="shared" si="41"/>
        <v>0</v>
      </c>
      <c r="D304" s="259"/>
      <c r="E304" s="293"/>
      <c r="F304" s="59">
        <f t="shared" si="41"/>
        <v>0</v>
      </c>
      <c r="G304" s="55">
        <f t="shared" si="41"/>
        <v>0</v>
      </c>
      <c r="H304" s="56">
        <f t="shared" si="42"/>
        <v>0</v>
      </c>
    </row>
    <row r="305" spans="1:8" s="2" customFormat="1" ht="12.75" hidden="1" customHeight="1" x14ac:dyDescent="0.2">
      <c r="A305" s="303"/>
      <c r="B305" s="304"/>
      <c r="C305" s="258">
        <f t="shared" si="41"/>
        <v>0</v>
      </c>
      <c r="D305" s="259"/>
      <c r="E305" s="293"/>
      <c r="F305" s="59">
        <f t="shared" si="41"/>
        <v>0</v>
      </c>
      <c r="G305" s="55">
        <f t="shared" si="41"/>
        <v>0</v>
      </c>
      <c r="H305" s="56">
        <f t="shared" si="42"/>
        <v>0</v>
      </c>
    </row>
    <row r="306" spans="1:8" s="2" customFormat="1" ht="12.75" hidden="1" customHeight="1" x14ac:dyDescent="0.2">
      <c r="A306" s="303"/>
      <c r="B306" s="304"/>
      <c r="C306" s="258">
        <f t="shared" si="41"/>
        <v>0</v>
      </c>
      <c r="D306" s="259"/>
      <c r="E306" s="293"/>
      <c r="F306" s="59">
        <f t="shared" si="41"/>
        <v>0</v>
      </c>
      <c r="G306" s="55">
        <f t="shared" si="41"/>
        <v>0</v>
      </c>
      <c r="H306" s="56">
        <f t="shared" si="42"/>
        <v>0</v>
      </c>
    </row>
    <row r="307" spans="1:8" s="2" customFormat="1" ht="12.75" hidden="1" x14ac:dyDescent="0.2">
      <c r="A307" s="303"/>
      <c r="B307" s="304"/>
      <c r="C307" s="258" t="str">
        <f>C275</f>
        <v>Vecākais grāmatvedis</v>
      </c>
      <c r="D307" s="259"/>
      <c r="E307" s="293"/>
      <c r="F307" s="59">
        <f>F275</f>
        <v>1287</v>
      </c>
      <c r="G307" s="55"/>
      <c r="H307" s="56">
        <f t="shared" si="42"/>
        <v>0</v>
      </c>
    </row>
    <row r="308" spans="1:8" s="2" customFormat="1" ht="12.75" hidden="1" x14ac:dyDescent="0.2">
      <c r="A308" s="303"/>
      <c r="B308" s="304"/>
      <c r="C308" s="258" t="str">
        <f t="shared" ref="C308:G314" si="43">C276</f>
        <v xml:space="preserve">Vecākais speciālists Izglītības koordinācijas nodaļā </v>
      </c>
      <c r="D308" s="259"/>
      <c r="E308" s="293"/>
      <c r="F308" s="59">
        <f t="shared" si="43"/>
        <v>1287</v>
      </c>
      <c r="G308" s="55"/>
      <c r="H308" s="56">
        <f>ROUNDUP((F308*$E$297%)/168*G308,2)</f>
        <v>0</v>
      </c>
    </row>
    <row r="309" spans="1:8" s="2" customFormat="1" ht="12.75" hidden="1" x14ac:dyDescent="0.2">
      <c r="A309" s="303"/>
      <c r="B309" s="304"/>
      <c r="C309" s="258">
        <f t="shared" si="43"/>
        <v>0</v>
      </c>
      <c r="D309" s="259"/>
      <c r="E309" s="293"/>
      <c r="F309" s="59">
        <f t="shared" si="43"/>
        <v>0</v>
      </c>
      <c r="G309" s="55">
        <f t="shared" si="43"/>
        <v>0</v>
      </c>
      <c r="H309" s="56">
        <f t="shared" si="42"/>
        <v>0</v>
      </c>
    </row>
    <row r="310" spans="1:8" s="2" customFormat="1" ht="12.75" hidden="1" x14ac:dyDescent="0.2">
      <c r="A310" s="303"/>
      <c r="B310" s="304"/>
      <c r="C310" s="258">
        <f t="shared" si="43"/>
        <v>0</v>
      </c>
      <c r="D310" s="259"/>
      <c r="E310" s="293"/>
      <c r="F310" s="59">
        <f t="shared" si="43"/>
        <v>0</v>
      </c>
      <c r="G310" s="55">
        <f t="shared" si="43"/>
        <v>0</v>
      </c>
      <c r="H310" s="56">
        <f t="shared" si="42"/>
        <v>0</v>
      </c>
    </row>
    <row r="311" spans="1:8" s="2" customFormat="1" ht="12.75" hidden="1" x14ac:dyDescent="0.2">
      <c r="A311" s="303"/>
      <c r="B311" s="304"/>
      <c r="C311" s="258">
        <f t="shared" si="43"/>
        <v>0</v>
      </c>
      <c r="D311" s="259"/>
      <c r="E311" s="293"/>
      <c r="F311" s="59">
        <f t="shared" si="43"/>
        <v>0</v>
      </c>
      <c r="G311" s="55">
        <f t="shared" si="43"/>
        <v>0</v>
      </c>
      <c r="H311" s="56">
        <f t="shared" si="42"/>
        <v>0</v>
      </c>
    </row>
    <row r="312" spans="1:8" s="2" customFormat="1" ht="12.75" hidden="1" x14ac:dyDescent="0.2">
      <c r="A312" s="303"/>
      <c r="B312" s="304"/>
      <c r="C312" s="258">
        <f>C280</f>
        <v>0</v>
      </c>
      <c r="D312" s="259"/>
      <c r="E312" s="293"/>
      <c r="F312" s="59">
        <f t="shared" si="43"/>
        <v>0</v>
      </c>
      <c r="G312" s="55">
        <f t="shared" si="43"/>
        <v>0</v>
      </c>
      <c r="H312" s="56">
        <f t="shared" si="42"/>
        <v>0</v>
      </c>
    </row>
    <row r="313" spans="1:8" s="2" customFormat="1" ht="12.75" hidden="1" x14ac:dyDescent="0.2">
      <c r="A313" s="303"/>
      <c r="B313" s="304"/>
      <c r="C313" s="258">
        <f>C281</f>
        <v>0</v>
      </c>
      <c r="D313" s="259"/>
      <c r="E313" s="293"/>
      <c r="F313" s="59">
        <f t="shared" si="43"/>
        <v>0</v>
      </c>
      <c r="G313" s="55">
        <f t="shared" si="43"/>
        <v>0</v>
      </c>
      <c r="H313" s="56">
        <f t="shared" si="42"/>
        <v>0</v>
      </c>
    </row>
    <row r="314" spans="1:8" s="2" customFormat="1" ht="12.75" hidden="1" x14ac:dyDescent="0.2">
      <c r="A314" s="303"/>
      <c r="B314" s="304"/>
      <c r="C314" s="258">
        <f>C282</f>
        <v>0</v>
      </c>
      <c r="D314" s="259"/>
      <c r="E314" s="293"/>
      <c r="F314" s="59">
        <f t="shared" si="43"/>
        <v>0</v>
      </c>
      <c r="G314" s="55">
        <f t="shared" si="43"/>
        <v>0</v>
      </c>
      <c r="H314" s="56">
        <f t="shared" si="42"/>
        <v>0</v>
      </c>
    </row>
    <row r="315" spans="1:8" s="2" customFormat="1" ht="12.75" hidden="1" x14ac:dyDescent="0.2">
      <c r="A315" s="303"/>
      <c r="B315" s="304"/>
      <c r="C315" s="179"/>
      <c r="D315" s="180"/>
      <c r="E315" s="293"/>
      <c r="F315" s="59"/>
      <c r="G315" s="55"/>
      <c r="H315" s="56">
        <f t="shared" si="42"/>
        <v>0</v>
      </c>
    </row>
    <row r="316" spans="1:8" s="2" customFormat="1" ht="12" hidden="1" customHeight="1" x14ac:dyDescent="0.2">
      <c r="A316" s="303"/>
      <c r="B316" s="304"/>
      <c r="C316" s="258">
        <f>C283</f>
        <v>0</v>
      </c>
      <c r="D316" s="259"/>
      <c r="E316" s="293"/>
      <c r="F316" s="59">
        <f>F283</f>
        <v>0</v>
      </c>
      <c r="G316" s="55">
        <f>G283</f>
        <v>0</v>
      </c>
      <c r="H316" s="56">
        <f t="shared" si="42"/>
        <v>0</v>
      </c>
    </row>
    <row r="317" spans="1:8" s="2" customFormat="1" ht="25.5" hidden="1" x14ac:dyDescent="0.2">
      <c r="A317" s="246" t="s">
        <v>55</v>
      </c>
      <c r="B317" s="249" t="s">
        <v>56</v>
      </c>
      <c r="C317" s="287" t="s">
        <v>349</v>
      </c>
      <c r="D317" s="288"/>
      <c r="E317" s="82" t="s">
        <v>161</v>
      </c>
      <c r="F317" s="81" t="s">
        <v>39</v>
      </c>
      <c r="G317" s="82" t="s">
        <v>157</v>
      </c>
      <c r="H317" s="120">
        <f>SUM(H318:H337)</f>
        <v>0</v>
      </c>
    </row>
    <row r="318" spans="1:8" s="2" customFormat="1" ht="12.75" hidden="1" x14ac:dyDescent="0.2">
      <c r="A318" s="247"/>
      <c r="B318" s="250"/>
      <c r="C318" s="299">
        <f t="shared" ref="C318:C327" si="44">C264</f>
        <v>0</v>
      </c>
      <c r="D318" s="300"/>
      <c r="E318" s="313">
        <v>5</v>
      </c>
      <c r="F318" s="52">
        <f t="shared" ref="F318:G327" si="45">F264</f>
        <v>0</v>
      </c>
      <c r="G318" s="52">
        <f t="shared" si="45"/>
        <v>0</v>
      </c>
      <c r="H318" s="54">
        <f>ROUNDUP((F318*$E$318%)/168*G318,2)</f>
        <v>0</v>
      </c>
    </row>
    <row r="319" spans="1:8" s="2" customFormat="1" ht="12.75" hidden="1" x14ac:dyDescent="0.2">
      <c r="A319" s="247"/>
      <c r="B319" s="250"/>
      <c r="C319" s="258">
        <f t="shared" si="44"/>
        <v>0</v>
      </c>
      <c r="D319" s="259"/>
      <c r="E319" s="314"/>
      <c r="F319" s="59">
        <f t="shared" si="45"/>
        <v>0</v>
      </c>
      <c r="G319" s="55">
        <f t="shared" si="45"/>
        <v>0</v>
      </c>
      <c r="H319" s="56">
        <f t="shared" ref="H319:H337" si="46">ROUNDUP((F319*$E$318%)/168*G319,2)</f>
        <v>0</v>
      </c>
    </row>
    <row r="320" spans="1:8" s="2" customFormat="1" ht="12.75" hidden="1" x14ac:dyDescent="0.2">
      <c r="A320" s="247"/>
      <c r="B320" s="250"/>
      <c r="C320" s="258">
        <f t="shared" si="44"/>
        <v>0</v>
      </c>
      <c r="D320" s="259"/>
      <c r="E320" s="314"/>
      <c r="F320" s="59">
        <f t="shared" si="45"/>
        <v>0</v>
      </c>
      <c r="G320" s="55">
        <f t="shared" si="45"/>
        <v>0</v>
      </c>
      <c r="H320" s="56">
        <f t="shared" si="46"/>
        <v>0</v>
      </c>
    </row>
    <row r="321" spans="1:8" s="2" customFormat="1" ht="12.75" hidden="1" x14ac:dyDescent="0.2">
      <c r="A321" s="247"/>
      <c r="B321" s="250"/>
      <c r="C321" s="258">
        <f t="shared" si="44"/>
        <v>0</v>
      </c>
      <c r="D321" s="259"/>
      <c r="E321" s="314"/>
      <c r="F321" s="59">
        <f t="shared" si="45"/>
        <v>0</v>
      </c>
      <c r="G321" s="55">
        <f t="shared" si="45"/>
        <v>0</v>
      </c>
      <c r="H321" s="56">
        <f t="shared" si="46"/>
        <v>0</v>
      </c>
    </row>
    <row r="322" spans="1:8" s="2" customFormat="1" ht="12.75" hidden="1" x14ac:dyDescent="0.2">
      <c r="A322" s="247"/>
      <c r="B322" s="250"/>
      <c r="C322" s="258">
        <f t="shared" si="44"/>
        <v>0</v>
      </c>
      <c r="D322" s="259"/>
      <c r="E322" s="314"/>
      <c r="F322" s="59">
        <f t="shared" si="45"/>
        <v>0</v>
      </c>
      <c r="G322" s="55">
        <f t="shared" si="45"/>
        <v>0</v>
      </c>
      <c r="H322" s="56">
        <f t="shared" si="46"/>
        <v>0</v>
      </c>
    </row>
    <row r="323" spans="1:8" s="2" customFormat="1" ht="12.75" hidden="1" x14ac:dyDescent="0.2">
      <c r="A323" s="247"/>
      <c r="B323" s="250"/>
      <c r="C323" s="258">
        <f t="shared" si="44"/>
        <v>0</v>
      </c>
      <c r="D323" s="259"/>
      <c r="E323" s="314"/>
      <c r="F323" s="59">
        <f t="shared" si="45"/>
        <v>0</v>
      </c>
      <c r="G323" s="55">
        <f t="shared" si="45"/>
        <v>0</v>
      </c>
      <c r="H323" s="56">
        <f t="shared" si="46"/>
        <v>0</v>
      </c>
    </row>
    <row r="324" spans="1:8" s="2" customFormat="1" ht="12.75" hidden="1" x14ac:dyDescent="0.2">
      <c r="A324" s="247"/>
      <c r="B324" s="250"/>
      <c r="C324" s="258">
        <f t="shared" si="44"/>
        <v>0</v>
      </c>
      <c r="D324" s="259"/>
      <c r="E324" s="314"/>
      <c r="F324" s="59">
        <f t="shared" si="45"/>
        <v>0</v>
      </c>
      <c r="G324" s="55">
        <f t="shared" si="45"/>
        <v>0</v>
      </c>
      <c r="H324" s="56">
        <f t="shared" si="46"/>
        <v>0</v>
      </c>
    </row>
    <row r="325" spans="1:8" s="2" customFormat="1" ht="12.75" hidden="1" x14ac:dyDescent="0.2">
      <c r="A325" s="247"/>
      <c r="B325" s="250"/>
      <c r="C325" s="258">
        <f t="shared" si="44"/>
        <v>0</v>
      </c>
      <c r="D325" s="259"/>
      <c r="E325" s="314"/>
      <c r="F325" s="59">
        <f t="shared" si="45"/>
        <v>0</v>
      </c>
      <c r="G325" s="55">
        <f t="shared" si="45"/>
        <v>0</v>
      </c>
      <c r="H325" s="56">
        <f t="shared" si="46"/>
        <v>0</v>
      </c>
    </row>
    <row r="326" spans="1:8" s="2" customFormat="1" ht="12.75" hidden="1" x14ac:dyDescent="0.2">
      <c r="A326" s="247"/>
      <c r="B326" s="250"/>
      <c r="C326" s="258">
        <f t="shared" si="44"/>
        <v>0</v>
      </c>
      <c r="D326" s="259"/>
      <c r="E326" s="314"/>
      <c r="F326" s="59">
        <f t="shared" si="45"/>
        <v>0</v>
      </c>
      <c r="G326" s="55">
        <f t="shared" si="45"/>
        <v>0</v>
      </c>
      <c r="H326" s="56">
        <f t="shared" si="46"/>
        <v>0</v>
      </c>
    </row>
    <row r="327" spans="1:8" s="2" customFormat="1" ht="12.75" hidden="1" x14ac:dyDescent="0.2">
      <c r="A327" s="247"/>
      <c r="B327" s="250"/>
      <c r="C327" s="258">
        <f t="shared" si="44"/>
        <v>0</v>
      </c>
      <c r="D327" s="259"/>
      <c r="E327" s="314"/>
      <c r="F327" s="59">
        <f t="shared" si="45"/>
        <v>0</v>
      </c>
      <c r="G327" s="55">
        <f t="shared" si="45"/>
        <v>0</v>
      </c>
      <c r="H327" s="56">
        <f t="shared" si="46"/>
        <v>0</v>
      </c>
    </row>
    <row r="328" spans="1:8" s="2" customFormat="1" ht="12.75" hidden="1" x14ac:dyDescent="0.2">
      <c r="A328" s="247"/>
      <c r="B328" s="250"/>
      <c r="C328" s="258" t="str">
        <f t="shared" ref="C328:C337" si="47">C275</f>
        <v>Vecākais grāmatvedis</v>
      </c>
      <c r="D328" s="259"/>
      <c r="E328" s="314"/>
      <c r="F328" s="59">
        <f t="shared" ref="F328:G337" si="48">F275</f>
        <v>1287</v>
      </c>
      <c r="G328" s="55"/>
      <c r="H328" s="56">
        <f t="shared" si="46"/>
        <v>0</v>
      </c>
    </row>
    <row r="329" spans="1:8" s="2" customFormat="1" ht="12.75" hidden="1" x14ac:dyDescent="0.2">
      <c r="A329" s="247"/>
      <c r="B329" s="250"/>
      <c r="C329" s="258" t="str">
        <f t="shared" si="47"/>
        <v xml:space="preserve">Vecākais speciālists Izglītības koordinācijas nodaļā </v>
      </c>
      <c r="D329" s="259"/>
      <c r="E329" s="314"/>
      <c r="F329" s="59">
        <f t="shared" si="48"/>
        <v>1287</v>
      </c>
      <c r="G329" s="55"/>
      <c r="H329" s="56">
        <f t="shared" si="46"/>
        <v>0</v>
      </c>
    </row>
    <row r="330" spans="1:8" s="2" customFormat="1" ht="12.75" hidden="1" x14ac:dyDescent="0.2">
      <c r="A330" s="247"/>
      <c r="B330" s="250"/>
      <c r="C330" s="258">
        <f t="shared" si="47"/>
        <v>0</v>
      </c>
      <c r="D330" s="259"/>
      <c r="E330" s="314"/>
      <c r="F330" s="59">
        <f t="shared" si="48"/>
        <v>0</v>
      </c>
      <c r="G330" s="55">
        <f t="shared" si="48"/>
        <v>0</v>
      </c>
      <c r="H330" s="56">
        <f t="shared" si="46"/>
        <v>0</v>
      </c>
    </row>
    <row r="331" spans="1:8" s="2" customFormat="1" ht="12.75" hidden="1" x14ac:dyDescent="0.2">
      <c r="A331" s="247"/>
      <c r="B331" s="250"/>
      <c r="C331" s="258">
        <f t="shared" si="47"/>
        <v>0</v>
      </c>
      <c r="D331" s="259"/>
      <c r="E331" s="314"/>
      <c r="F331" s="59">
        <f t="shared" si="48"/>
        <v>0</v>
      </c>
      <c r="G331" s="55">
        <f t="shared" si="48"/>
        <v>0</v>
      </c>
      <c r="H331" s="56">
        <f t="shared" si="46"/>
        <v>0</v>
      </c>
    </row>
    <row r="332" spans="1:8" s="2" customFormat="1" ht="12.75" hidden="1" x14ac:dyDescent="0.2">
      <c r="A332" s="247"/>
      <c r="B332" s="250"/>
      <c r="C332" s="258">
        <f t="shared" si="47"/>
        <v>0</v>
      </c>
      <c r="D332" s="259"/>
      <c r="E332" s="314"/>
      <c r="F332" s="59">
        <f t="shared" si="48"/>
        <v>0</v>
      </c>
      <c r="G332" s="55">
        <f t="shared" si="48"/>
        <v>0</v>
      </c>
      <c r="H332" s="56">
        <f t="shared" si="46"/>
        <v>0</v>
      </c>
    </row>
    <row r="333" spans="1:8" s="2" customFormat="1" ht="12.75" hidden="1" x14ac:dyDescent="0.2">
      <c r="A333" s="247"/>
      <c r="B333" s="250"/>
      <c r="C333" s="258">
        <f t="shared" si="47"/>
        <v>0</v>
      </c>
      <c r="D333" s="259"/>
      <c r="E333" s="314"/>
      <c r="F333" s="59">
        <f t="shared" si="48"/>
        <v>0</v>
      </c>
      <c r="G333" s="55">
        <f t="shared" si="48"/>
        <v>0</v>
      </c>
      <c r="H333" s="56">
        <f t="shared" si="46"/>
        <v>0</v>
      </c>
    </row>
    <row r="334" spans="1:8" s="2" customFormat="1" ht="12.75" hidden="1" x14ac:dyDescent="0.2">
      <c r="A334" s="247"/>
      <c r="B334" s="250"/>
      <c r="C334" s="258">
        <f t="shared" si="47"/>
        <v>0</v>
      </c>
      <c r="D334" s="259"/>
      <c r="E334" s="314"/>
      <c r="F334" s="59">
        <f t="shared" si="48"/>
        <v>0</v>
      </c>
      <c r="G334" s="55">
        <f t="shared" si="48"/>
        <v>0</v>
      </c>
      <c r="H334" s="56">
        <f t="shared" si="46"/>
        <v>0</v>
      </c>
    </row>
    <row r="335" spans="1:8" s="2" customFormat="1" ht="12.75" hidden="1" x14ac:dyDescent="0.2">
      <c r="A335" s="247"/>
      <c r="B335" s="250"/>
      <c r="C335" s="258">
        <f t="shared" si="47"/>
        <v>0</v>
      </c>
      <c r="D335" s="259"/>
      <c r="E335" s="314"/>
      <c r="F335" s="59">
        <f t="shared" si="48"/>
        <v>0</v>
      </c>
      <c r="G335" s="55">
        <f t="shared" si="48"/>
        <v>0</v>
      </c>
      <c r="H335" s="56">
        <f t="shared" si="46"/>
        <v>0</v>
      </c>
    </row>
    <row r="336" spans="1:8" s="2" customFormat="1" ht="12.75" hidden="1" x14ac:dyDescent="0.2">
      <c r="A336" s="247"/>
      <c r="B336" s="250"/>
      <c r="C336" s="258">
        <f t="shared" si="47"/>
        <v>0</v>
      </c>
      <c r="D336" s="259"/>
      <c r="E336" s="314"/>
      <c r="F336" s="59">
        <f t="shared" si="48"/>
        <v>0</v>
      </c>
      <c r="G336" s="55">
        <f t="shared" si="48"/>
        <v>0</v>
      </c>
      <c r="H336" s="56">
        <f t="shared" si="46"/>
        <v>0</v>
      </c>
    </row>
    <row r="337" spans="1:8" s="2" customFormat="1" ht="12.75" hidden="1" x14ac:dyDescent="0.2">
      <c r="A337" s="248"/>
      <c r="B337" s="251"/>
      <c r="C337" s="258">
        <f t="shared" si="47"/>
        <v>0</v>
      </c>
      <c r="D337" s="259"/>
      <c r="E337" s="315"/>
      <c r="F337" s="60">
        <f t="shared" si="48"/>
        <v>0</v>
      </c>
      <c r="G337" s="57">
        <f t="shared" si="48"/>
        <v>0</v>
      </c>
      <c r="H337" s="58">
        <f t="shared" si="46"/>
        <v>0</v>
      </c>
    </row>
    <row r="338" spans="1:8" s="2" customFormat="1" ht="25.5" hidden="1" x14ac:dyDescent="0.2">
      <c r="A338" s="246" t="s">
        <v>57</v>
      </c>
      <c r="B338" s="249" t="s">
        <v>58</v>
      </c>
      <c r="C338" s="287" t="s">
        <v>349</v>
      </c>
      <c r="D338" s="288"/>
      <c r="E338" s="47" t="s">
        <v>161</v>
      </c>
      <c r="F338" s="190" t="s">
        <v>39</v>
      </c>
      <c r="G338" s="47" t="s">
        <v>157</v>
      </c>
      <c r="H338" s="111">
        <f>SUM(H339:H358)</f>
        <v>0</v>
      </c>
    </row>
    <row r="339" spans="1:8" s="2" customFormat="1" ht="12.75" hidden="1" x14ac:dyDescent="0.2">
      <c r="A339" s="247"/>
      <c r="B339" s="250"/>
      <c r="C339" s="309">
        <f t="shared" ref="C339:C348" si="49">C264</f>
        <v>0</v>
      </c>
      <c r="D339" s="310"/>
      <c r="E339" s="282">
        <v>10</v>
      </c>
      <c r="F339" s="67">
        <f t="shared" ref="F339:G348" si="50">F264</f>
        <v>0</v>
      </c>
      <c r="G339" s="53">
        <f t="shared" si="50"/>
        <v>0</v>
      </c>
      <c r="H339" s="54">
        <f>ROUNDUP((F339*$E$339%)/168*G339,2)</f>
        <v>0</v>
      </c>
    </row>
    <row r="340" spans="1:8" s="2" customFormat="1" ht="12.75" hidden="1" x14ac:dyDescent="0.2">
      <c r="A340" s="247"/>
      <c r="B340" s="250"/>
      <c r="C340" s="311">
        <f t="shared" si="49"/>
        <v>0</v>
      </c>
      <c r="D340" s="312"/>
      <c r="E340" s="283"/>
      <c r="F340" s="68">
        <f t="shared" si="50"/>
        <v>0</v>
      </c>
      <c r="G340" s="55">
        <f t="shared" si="50"/>
        <v>0</v>
      </c>
      <c r="H340" s="56">
        <f t="shared" ref="H340:H358" si="51">ROUNDUP((F340*$E$339%)/168*G340,2)</f>
        <v>0</v>
      </c>
    </row>
    <row r="341" spans="1:8" s="2" customFormat="1" ht="12.75" hidden="1" x14ac:dyDescent="0.2">
      <c r="A341" s="247"/>
      <c r="B341" s="250"/>
      <c r="C341" s="311">
        <f t="shared" si="49"/>
        <v>0</v>
      </c>
      <c r="D341" s="312"/>
      <c r="E341" s="283"/>
      <c r="F341" s="68">
        <f t="shared" si="50"/>
        <v>0</v>
      </c>
      <c r="G341" s="55">
        <f t="shared" si="50"/>
        <v>0</v>
      </c>
      <c r="H341" s="56">
        <f t="shared" si="51"/>
        <v>0</v>
      </c>
    </row>
    <row r="342" spans="1:8" s="2" customFormat="1" ht="12.75" hidden="1" x14ac:dyDescent="0.2">
      <c r="A342" s="247"/>
      <c r="B342" s="250"/>
      <c r="C342" s="311">
        <f t="shared" si="49"/>
        <v>0</v>
      </c>
      <c r="D342" s="312"/>
      <c r="E342" s="283"/>
      <c r="F342" s="68">
        <f t="shared" si="50"/>
        <v>0</v>
      </c>
      <c r="G342" s="55">
        <f t="shared" si="50"/>
        <v>0</v>
      </c>
      <c r="H342" s="56">
        <f t="shared" si="51"/>
        <v>0</v>
      </c>
    </row>
    <row r="343" spans="1:8" s="2" customFormat="1" ht="12.75" hidden="1" x14ac:dyDescent="0.2">
      <c r="A343" s="247"/>
      <c r="B343" s="250"/>
      <c r="C343" s="311">
        <f t="shared" si="49"/>
        <v>0</v>
      </c>
      <c r="D343" s="312"/>
      <c r="E343" s="283"/>
      <c r="F343" s="68">
        <f t="shared" si="50"/>
        <v>0</v>
      </c>
      <c r="G343" s="55">
        <f t="shared" si="50"/>
        <v>0</v>
      </c>
      <c r="H343" s="56">
        <f t="shared" si="51"/>
        <v>0</v>
      </c>
    </row>
    <row r="344" spans="1:8" s="2" customFormat="1" ht="12.75" hidden="1" x14ac:dyDescent="0.2">
      <c r="A344" s="247"/>
      <c r="B344" s="250"/>
      <c r="C344" s="311">
        <f t="shared" si="49"/>
        <v>0</v>
      </c>
      <c r="D344" s="312"/>
      <c r="E344" s="283"/>
      <c r="F344" s="68">
        <f t="shared" si="50"/>
        <v>0</v>
      </c>
      <c r="G344" s="55">
        <f t="shared" si="50"/>
        <v>0</v>
      </c>
      <c r="H344" s="56">
        <f t="shared" si="51"/>
        <v>0</v>
      </c>
    </row>
    <row r="345" spans="1:8" s="2" customFormat="1" ht="12.75" hidden="1" x14ac:dyDescent="0.2">
      <c r="A345" s="247"/>
      <c r="B345" s="250"/>
      <c r="C345" s="311">
        <f t="shared" si="49"/>
        <v>0</v>
      </c>
      <c r="D345" s="312"/>
      <c r="E345" s="283"/>
      <c r="F345" s="68">
        <f t="shared" si="50"/>
        <v>0</v>
      </c>
      <c r="G345" s="55">
        <f t="shared" si="50"/>
        <v>0</v>
      </c>
      <c r="H345" s="56">
        <f t="shared" si="51"/>
        <v>0</v>
      </c>
    </row>
    <row r="346" spans="1:8" s="2" customFormat="1" ht="12.75" hidden="1" x14ac:dyDescent="0.2">
      <c r="A346" s="247"/>
      <c r="B346" s="250"/>
      <c r="C346" s="311">
        <f t="shared" si="49"/>
        <v>0</v>
      </c>
      <c r="D346" s="312"/>
      <c r="E346" s="283"/>
      <c r="F346" s="68">
        <f t="shared" si="50"/>
        <v>0</v>
      </c>
      <c r="G346" s="55">
        <f t="shared" si="50"/>
        <v>0</v>
      </c>
      <c r="H346" s="56">
        <f t="shared" si="51"/>
        <v>0</v>
      </c>
    </row>
    <row r="347" spans="1:8" s="2" customFormat="1" ht="12.75" hidden="1" x14ac:dyDescent="0.2">
      <c r="A347" s="247"/>
      <c r="B347" s="250"/>
      <c r="C347" s="311">
        <f t="shared" si="49"/>
        <v>0</v>
      </c>
      <c r="D347" s="312"/>
      <c r="E347" s="283"/>
      <c r="F347" s="68">
        <f t="shared" si="50"/>
        <v>0</v>
      </c>
      <c r="G347" s="55">
        <f t="shared" si="50"/>
        <v>0</v>
      </c>
      <c r="H347" s="56">
        <f t="shared" si="51"/>
        <v>0</v>
      </c>
    </row>
    <row r="348" spans="1:8" s="2" customFormat="1" ht="12.75" hidden="1" x14ac:dyDescent="0.2">
      <c r="A348" s="247"/>
      <c r="B348" s="250"/>
      <c r="C348" s="311">
        <f t="shared" si="49"/>
        <v>0</v>
      </c>
      <c r="D348" s="312"/>
      <c r="E348" s="283"/>
      <c r="F348" s="68">
        <f t="shared" si="50"/>
        <v>0</v>
      </c>
      <c r="G348" s="55">
        <f t="shared" si="50"/>
        <v>0</v>
      </c>
      <c r="H348" s="56">
        <f t="shared" si="51"/>
        <v>0</v>
      </c>
    </row>
    <row r="349" spans="1:8" s="2" customFormat="1" ht="12.75" hidden="1" x14ac:dyDescent="0.2">
      <c r="A349" s="247"/>
      <c r="B349" s="250"/>
      <c r="C349" s="274" t="str">
        <f t="shared" ref="C349:C358" si="52">C275</f>
        <v>Vecākais grāmatvedis</v>
      </c>
      <c r="D349" s="276"/>
      <c r="E349" s="283"/>
      <c r="F349" s="69">
        <f t="shared" ref="F349:G358" si="53">F275</f>
        <v>1287</v>
      </c>
      <c r="G349" s="55"/>
      <c r="H349" s="56">
        <f t="shared" si="51"/>
        <v>0</v>
      </c>
    </row>
    <row r="350" spans="1:8" s="2" customFormat="1" ht="12.75" hidden="1" x14ac:dyDescent="0.2">
      <c r="A350" s="247"/>
      <c r="B350" s="250"/>
      <c r="C350" s="274" t="str">
        <f t="shared" si="52"/>
        <v xml:space="preserve">Vecākais speciālists Izglītības koordinācijas nodaļā </v>
      </c>
      <c r="D350" s="276"/>
      <c r="E350" s="283"/>
      <c r="F350" s="69">
        <f t="shared" si="53"/>
        <v>1287</v>
      </c>
      <c r="G350" s="55"/>
      <c r="H350" s="56">
        <f t="shared" si="51"/>
        <v>0</v>
      </c>
    </row>
    <row r="351" spans="1:8" s="2" customFormat="1" ht="12.75" hidden="1" customHeight="1" x14ac:dyDescent="0.2">
      <c r="A351" s="247"/>
      <c r="B351" s="250"/>
      <c r="C351" s="311">
        <f t="shared" si="52"/>
        <v>0</v>
      </c>
      <c r="D351" s="312"/>
      <c r="E351" s="283"/>
      <c r="F351" s="69">
        <f t="shared" si="53"/>
        <v>0</v>
      </c>
      <c r="G351" s="55">
        <f t="shared" si="53"/>
        <v>0</v>
      </c>
      <c r="H351" s="56">
        <f t="shared" si="51"/>
        <v>0</v>
      </c>
    </row>
    <row r="352" spans="1:8" s="2" customFormat="1" ht="12.75" hidden="1" customHeight="1" x14ac:dyDescent="0.2">
      <c r="A352" s="247"/>
      <c r="B352" s="250"/>
      <c r="C352" s="311">
        <f t="shared" si="52"/>
        <v>0</v>
      </c>
      <c r="D352" s="312"/>
      <c r="E352" s="283"/>
      <c r="F352" s="69">
        <f t="shared" si="53"/>
        <v>0</v>
      </c>
      <c r="G352" s="55">
        <f t="shared" si="53"/>
        <v>0</v>
      </c>
      <c r="H352" s="56">
        <f t="shared" si="51"/>
        <v>0</v>
      </c>
    </row>
    <row r="353" spans="1:8" s="2" customFormat="1" ht="12.75" hidden="1" customHeight="1" x14ac:dyDescent="0.2">
      <c r="A353" s="247"/>
      <c r="B353" s="250"/>
      <c r="C353" s="311">
        <f t="shared" si="52"/>
        <v>0</v>
      </c>
      <c r="D353" s="312"/>
      <c r="E353" s="283"/>
      <c r="F353" s="69">
        <f t="shared" si="53"/>
        <v>0</v>
      </c>
      <c r="G353" s="55">
        <f t="shared" si="53"/>
        <v>0</v>
      </c>
      <c r="H353" s="56">
        <f t="shared" si="51"/>
        <v>0</v>
      </c>
    </row>
    <row r="354" spans="1:8" s="2" customFormat="1" ht="12.75" hidden="1" customHeight="1" x14ac:dyDescent="0.2">
      <c r="A354" s="247"/>
      <c r="B354" s="250"/>
      <c r="C354" s="311">
        <f t="shared" si="52"/>
        <v>0</v>
      </c>
      <c r="D354" s="312"/>
      <c r="E354" s="283"/>
      <c r="F354" s="69">
        <f t="shared" si="53"/>
        <v>0</v>
      </c>
      <c r="G354" s="55">
        <f t="shared" si="53"/>
        <v>0</v>
      </c>
      <c r="H354" s="56">
        <f t="shared" si="51"/>
        <v>0</v>
      </c>
    </row>
    <row r="355" spans="1:8" s="2" customFormat="1" ht="12.75" hidden="1" customHeight="1" x14ac:dyDescent="0.2">
      <c r="A355" s="247"/>
      <c r="B355" s="250"/>
      <c r="C355" s="311">
        <f t="shared" si="52"/>
        <v>0</v>
      </c>
      <c r="D355" s="312"/>
      <c r="E355" s="283"/>
      <c r="F355" s="69">
        <f t="shared" si="53"/>
        <v>0</v>
      </c>
      <c r="G355" s="55">
        <f t="shared" si="53"/>
        <v>0</v>
      </c>
      <c r="H355" s="56">
        <f t="shared" si="51"/>
        <v>0</v>
      </c>
    </row>
    <row r="356" spans="1:8" s="2" customFormat="1" ht="12.75" hidden="1" customHeight="1" x14ac:dyDescent="0.2">
      <c r="A356" s="247"/>
      <c r="B356" s="250"/>
      <c r="C356" s="311">
        <f t="shared" si="52"/>
        <v>0</v>
      </c>
      <c r="D356" s="312"/>
      <c r="E356" s="283"/>
      <c r="F356" s="69">
        <f t="shared" si="53"/>
        <v>0</v>
      </c>
      <c r="G356" s="55">
        <f t="shared" si="53"/>
        <v>0</v>
      </c>
      <c r="H356" s="56">
        <f t="shared" si="51"/>
        <v>0</v>
      </c>
    </row>
    <row r="357" spans="1:8" s="2" customFormat="1" ht="12.75" hidden="1" customHeight="1" x14ac:dyDescent="0.2">
      <c r="A357" s="247"/>
      <c r="B357" s="250"/>
      <c r="C357" s="311">
        <f t="shared" si="52"/>
        <v>0</v>
      </c>
      <c r="D357" s="312"/>
      <c r="E357" s="283"/>
      <c r="F357" s="69">
        <f t="shared" si="53"/>
        <v>0</v>
      </c>
      <c r="G357" s="55">
        <f t="shared" si="53"/>
        <v>0</v>
      </c>
      <c r="H357" s="56">
        <f t="shared" si="51"/>
        <v>0</v>
      </c>
    </row>
    <row r="358" spans="1:8" s="2" customFormat="1" ht="12.75" hidden="1" x14ac:dyDescent="0.2">
      <c r="A358" s="248"/>
      <c r="B358" s="251"/>
      <c r="C358" s="311">
        <f t="shared" si="52"/>
        <v>0</v>
      </c>
      <c r="D358" s="312"/>
      <c r="E358" s="284"/>
      <c r="F358" s="71">
        <f t="shared" si="53"/>
        <v>0</v>
      </c>
      <c r="G358" s="57">
        <f t="shared" si="53"/>
        <v>0</v>
      </c>
      <c r="H358" s="58">
        <f t="shared" si="51"/>
        <v>0</v>
      </c>
    </row>
    <row r="359" spans="1:8" s="2" customFormat="1" ht="12.75" x14ac:dyDescent="0.2">
      <c r="A359" s="49" t="s">
        <v>65</v>
      </c>
      <c r="B359" s="277" t="s">
        <v>66</v>
      </c>
      <c r="C359" s="277"/>
      <c r="D359" s="277"/>
      <c r="E359" s="277"/>
      <c r="F359" s="277"/>
      <c r="G359" s="277"/>
      <c r="H359" s="43">
        <f>SUM(H360,H361,H382)</f>
        <v>1.3</v>
      </c>
    </row>
    <row r="360" spans="1:8" s="2" customFormat="1" ht="12.75" x14ac:dyDescent="0.2">
      <c r="A360" s="181" t="s">
        <v>67</v>
      </c>
      <c r="B360" s="304" t="s">
        <v>356</v>
      </c>
      <c r="C360" s="304"/>
      <c r="D360" s="304"/>
      <c r="E360" s="304"/>
      <c r="F360" s="304"/>
      <c r="G360" s="304"/>
      <c r="H360" s="44">
        <f>ROUNDUP((H262+H361)*0.2359,2)</f>
        <v>1.1100000000000001</v>
      </c>
    </row>
    <row r="361" spans="1:8" s="2" customFormat="1" ht="25.5" x14ac:dyDescent="0.2">
      <c r="A361" s="246" t="s">
        <v>70</v>
      </c>
      <c r="B361" s="249" t="s">
        <v>71</v>
      </c>
      <c r="C361" s="287" t="s">
        <v>349</v>
      </c>
      <c r="D361" s="288"/>
      <c r="E361" s="47" t="s">
        <v>161</v>
      </c>
      <c r="F361" s="190" t="s">
        <v>39</v>
      </c>
      <c r="G361" s="47" t="s">
        <v>157</v>
      </c>
      <c r="H361" s="111">
        <f>SUM(H362:H381)</f>
        <v>0.19</v>
      </c>
    </row>
    <row r="362" spans="1:8" s="2" customFormat="1" ht="12.75" hidden="1" customHeight="1" x14ac:dyDescent="0.2">
      <c r="A362" s="247"/>
      <c r="B362" s="250"/>
      <c r="C362" s="294">
        <f t="shared" ref="C362:C371" si="54">C264</f>
        <v>0</v>
      </c>
      <c r="D362" s="295"/>
      <c r="E362" s="316">
        <v>4</v>
      </c>
      <c r="F362" s="62">
        <f t="shared" ref="F362:G371" si="55">F264</f>
        <v>0</v>
      </c>
      <c r="G362" s="62">
        <f t="shared" si="55"/>
        <v>0</v>
      </c>
      <c r="H362" s="54">
        <f>ROUNDUP((F362*$E$362%)/168*G362,2)</f>
        <v>0</v>
      </c>
    </row>
    <row r="363" spans="1:8" s="2" customFormat="1" ht="12.75" hidden="1" customHeight="1" x14ac:dyDescent="0.2">
      <c r="A363" s="247"/>
      <c r="B363" s="250"/>
      <c r="C363" s="274">
        <f t="shared" si="54"/>
        <v>0</v>
      </c>
      <c r="D363" s="276"/>
      <c r="E363" s="317"/>
      <c r="F363" s="64">
        <f t="shared" si="55"/>
        <v>0</v>
      </c>
      <c r="G363" s="64">
        <f t="shared" si="55"/>
        <v>0</v>
      </c>
      <c r="H363" s="56">
        <f t="shared" ref="H363:H370" si="56">ROUNDUP((F363*$E$362%)/168*G363,2)</f>
        <v>0</v>
      </c>
    </row>
    <row r="364" spans="1:8" s="2" customFormat="1" ht="12.75" hidden="1" customHeight="1" x14ac:dyDescent="0.2">
      <c r="A364" s="247"/>
      <c r="B364" s="250"/>
      <c r="C364" s="274">
        <f t="shared" si="54"/>
        <v>0</v>
      </c>
      <c r="D364" s="276"/>
      <c r="E364" s="317"/>
      <c r="F364" s="64">
        <f t="shared" si="55"/>
        <v>0</v>
      </c>
      <c r="G364" s="64">
        <f t="shared" si="55"/>
        <v>0</v>
      </c>
      <c r="H364" s="56">
        <f t="shared" si="56"/>
        <v>0</v>
      </c>
    </row>
    <row r="365" spans="1:8" s="2" customFormat="1" ht="12.75" hidden="1" customHeight="1" x14ac:dyDescent="0.2">
      <c r="A365" s="247"/>
      <c r="B365" s="250"/>
      <c r="C365" s="274">
        <f t="shared" si="54"/>
        <v>0</v>
      </c>
      <c r="D365" s="276"/>
      <c r="E365" s="317"/>
      <c r="F365" s="64">
        <f t="shared" si="55"/>
        <v>0</v>
      </c>
      <c r="G365" s="64">
        <f t="shared" si="55"/>
        <v>0</v>
      </c>
      <c r="H365" s="56">
        <f t="shared" si="56"/>
        <v>0</v>
      </c>
    </row>
    <row r="366" spans="1:8" s="2" customFormat="1" ht="12.75" hidden="1" customHeight="1" x14ac:dyDescent="0.2">
      <c r="A366" s="247"/>
      <c r="B366" s="250"/>
      <c r="C366" s="274">
        <f t="shared" si="54"/>
        <v>0</v>
      </c>
      <c r="D366" s="276"/>
      <c r="E366" s="317"/>
      <c r="F366" s="64">
        <f t="shared" si="55"/>
        <v>0</v>
      </c>
      <c r="G366" s="64">
        <f t="shared" si="55"/>
        <v>0</v>
      </c>
      <c r="H366" s="56">
        <f t="shared" si="56"/>
        <v>0</v>
      </c>
    </row>
    <row r="367" spans="1:8" s="2" customFormat="1" ht="12.75" hidden="1" customHeight="1" x14ac:dyDescent="0.2">
      <c r="A367" s="247"/>
      <c r="B367" s="250"/>
      <c r="C367" s="274">
        <f t="shared" si="54"/>
        <v>0</v>
      </c>
      <c r="D367" s="276"/>
      <c r="E367" s="317"/>
      <c r="F367" s="64">
        <f t="shared" si="55"/>
        <v>0</v>
      </c>
      <c r="G367" s="64">
        <f t="shared" si="55"/>
        <v>0</v>
      </c>
      <c r="H367" s="56">
        <f t="shared" si="56"/>
        <v>0</v>
      </c>
    </row>
    <row r="368" spans="1:8" s="2" customFormat="1" ht="12.75" hidden="1" customHeight="1" x14ac:dyDescent="0.2">
      <c r="A368" s="247"/>
      <c r="B368" s="250"/>
      <c r="C368" s="274">
        <f t="shared" si="54"/>
        <v>0</v>
      </c>
      <c r="D368" s="276"/>
      <c r="E368" s="317"/>
      <c r="F368" s="64">
        <f t="shared" si="55"/>
        <v>0</v>
      </c>
      <c r="G368" s="64">
        <f t="shared" si="55"/>
        <v>0</v>
      </c>
      <c r="H368" s="56">
        <f t="shared" si="56"/>
        <v>0</v>
      </c>
    </row>
    <row r="369" spans="1:8" s="2" customFormat="1" ht="12.75" hidden="1" customHeight="1" x14ac:dyDescent="0.2">
      <c r="A369" s="247"/>
      <c r="B369" s="250"/>
      <c r="C369" s="274">
        <f t="shared" si="54"/>
        <v>0</v>
      </c>
      <c r="D369" s="276"/>
      <c r="E369" s="317"/>
      <c r="F369" s="64">
        <f t="shared" si="55"/>
        <v>0</v>
      </c>
      <c r="G369" s="64">
        <f t="shared" si="55"/>
        <v>0</v>
      </c>
      <c r="H369" s="56">
        <f t="shared" si="56"/>
        <v>0</v>
      </c>
    </row>
    <row r="370" spans="1:8" s="2" customFormat="1" ht="12.75" hidden="1" customHeight="1" x14ac:dyDescent="0.2">
      <c r="A370" s="247"/>
      <c r="B370" s="250"/>
      <c r="C370" s="274">
        <f t="shared" si="54"/>
        <v>0</v>
      </c>
      <c r="D370" s="276"/>
      <c r="E370" s="317"/>
      <c r="F370" s="64">
        <f t="shared" si="55"/>
        <v>0</v>
      </c>
      <c r="G370" s="64">
        <f t="shared" si="55"/>
        <v>0</v>
      </c>
      <c r="H370" s="56">
        <f t="shared" si="56"/>
        <v>0</v>
      </c>
    </row>
    <row r="371" spans="1:8" s="2" customFormat="1" ht="12.75" hidden="1" customHeight="1" x14ac:dyDescent="0.2">
      <c r="A371" s="247"/>
      <c r="B371" s="250"/>
      <c r="C371" s="274">
        <f t="shared" si="54"/>
        <v>0</v>
      </c>
      <c r="D371" s="276"/>
      <c r="E371" s="317"/>
      <c r="F371" s="64">
        <f t="shared" si="55"/>
        <v>0</v>
      </c>
      <c r="G371" s="64">
        <f t="shared" si="55"/>
        <v>0</v>
      </c>
      <c r="H371" s="56">
        <f>ROUNDUP((F371*$E$362%)/168*G371,2)</f>
        <v>0</v>
      </c>
    </row>
    <row r="372" spans="1:8" s="2" customFormat="1" ht="12.75" x14ac:dyDescent="0.2">
      <c r="A372" s="247"/>
      <c r="B372" s="250"/>
      <c r="C372" s="274" t="str">
        <f t="shared" ref="C372:C381" si="57">C275</f>
        <v>Vecākais grāmatvedis</v>
      </c>
      <c r="D372" s="276"/>
      <c r="E372" s="317"/>
      <c r="F372" s="64">
        <f t="shared" ref="F372:G381" si="58">F275</f>
        <v>1287</v>
      </c>
      <c r="G372" s="55">
        <f t="shared" si="58"/>
        <v>8.4000000000000005E-2</v>
      </c>
      <c r="H372" s="56">
        <f>ROUNDUP((F372*$E$362%)/168*G372,2)</f>
        <v>0.03</v>
      </c>
    </row>
    <row r="373" spans="1:8" s="2" customFormat="1" ht="12.75" x14ac:dyDescent="0.2">
      <c r="A373" s="247"/>
      <c r="B373" s="250"/>
      <c r="C373" s="274" t="str">
        <f t="shared" si="57"/>
        <v xml:space="preserve">Vecākais speciālists Izglītības koordinācijas nodaļā </v>
      </c>
      <c r="D373" s="276"/>
      <c r="E373" s="317"/>
      <c r="F373" s="64">
        <f t="shared" si="58"/>
        <v>1287</v>
      </c>
      <c r="G373" s="55">
        <f t="shared" si="58"/>
        <v>0.5</v>
      </c>
      <c r="H373" s="56">
        <f t="shared" ref="H373:H381" si="59">ROUNDUP((F373*$E$362%)/168*G373,2)</f>
        <v>0.16</v>
      </c>
    </row>
    <row r="374" spans="1:8" s="2" customFormat="1" ht="12.75" hidden="1" x14ac:dyDescent="0.2">
      <c r="A374" s="247"/>
      <c r="B374" s="250"/>
      <c r="C374" s="274">
        <f t="shared" si="57"/>
        <v>0</v>
      </c>
      <c r="D374" s="276"/>
      <c r="E374" s="317"/>
      <c r="F374" s="64">
        <f t="shared" si="58"/>
        <v>0</v>
      </c>
      <c r="G374" s="55">
        <f t="shared" si="58"/>
        <v>0</v>
      </c>
      <c r="H374" s="56">
        <f t="shared" si="59"/>
        <v>0</v>
      </c>
    </row>
    <row r="375" spans="1:8" s="2" customFormat="1" ht="12.75" hidden="1" x14ac:dyDescent="0.2">
      <c r="A375" s="247"/>
      <c r="B375" s="250"/>
      <c r="C375" s="274">
        <f t="shared" si="57"/>
        <v>0</v>
      </c>
      <c r="D375" s="276"/>
      <c r="E375" s="317"/>
      <c r="F375" s="64">
        <f t="shared" si="58"/>
        <v>0</v>
      </c>
      <c r="G375" s="55">
        <f t="shared" si="58"/>
        <v>0</v>
      </c>
      <c r="H375" s="56">
        <f t="shared" si="59"/>
        <v>0</v>
      </c>
    </row>
    <row r="376" spans="1:8" s="2" customFormat="1" ht="12.75" hidden="1" x14ac:dyDescent="0.2">
      <c r="A376" s="247"/>
      <c r="B376" s="250"/>
      <c r="C376" s="274">
        <f t="shared" si="57"/>
        <v>0</v>
      </c>
      <c r="D376" s="276"/>
      <c r="E376" s="317"/>
      <c r="F376" s="64">
        <f t="shared" si="58"/>
        <v>0</v>
      </c>
      <c r="G376" s="55">
        <f t="shared" si="58"/>
        <v>0</v>
      </c>
      <c r="H376" s="56">
        <f t="shared" si="59"/>
        <v>0</v>
      </c>
    </row>
    <row r="377" spans="1:8" s="2" customFormat="1" ht="12.75" hidden="1" x14ac:dyDescent="0.2">
      <c r="A377" s="247"/>
      <c r="B377" s="250"/>
      <c r="C377" s="274">
        <f t="shared" si="57"/>
        <v>0</v>
      </c>
      <c r="D377" s="276"/>
      <c r="E377" s="317"/>
      <c r="F377" s="64">
        <f t="shared" si="58"/>
        <v>0</v>
      </c>
      <c r="G377" s="55">
        <f t="shared" si="58"/>
        <v>0</v>
      </c>
      <c r="H377" s="56">
        <f t="shared" si="59"/>
        <v>0</v>
      </c>
    </row>
    <row r="378" spans="1:8" s="2" customFormat="1" ht="12.75" hidden="1" x14ac:dyDescent="0.2">
      <c r="A378" s="247"/>
      <c r="B378" s="250"/>
      <c r="C378" s="274">
        <f t="shared" si="57"/>
        <v>0</v>
      </c>
      <c r="D378" s="276"/>
      <c r="E378" s="317"/>
      <c r="F378" s="64">
        <f t="shared" si="58"/>
        <v>0</v>
      </c>
      <c r="G378" s="55">
        <f t="shared" si="58"/>
        <v>0</v>
      </c>
      <c r="H378" s="56">
        <f t="shared" si="59"/>
        <v>0</v>
      </c>
    </row>
    <row r="379" spans="1:8" s="2" customFormat="1" ht="12.75" hidden="1" x14ac:dyDescent="0.2">
      <c r="A379" s="247"/>
      <c r="B379" s="250"/>
      <c r="C379" s="274">
        <f t="shared" si="57"/>
        <v>0</v>
      </c>
      <c r="D379" s="276"/>
      <c r="E379" s="317"/>
      <c r="F379" s="64">
        <f t="shared" si="58"/>
        <v>0</v>
      </c>
      <c r="G379" s="55">
        <f t="shared" si="58"/>
        <v>0</v>
      </c>
      <c r="H379" s="56">
        <f t="shared" si="59"/>
        <v>0</v>
      </c>
    </row>
    <row r="380" spans="1:8" s="2" customFormat="1" ht="12.75" hidden="1" x14ac:dyDescent="0.2">
      <c r="A380" s="247"/>
      <c r="B380" s="250"/>
      <c r="C380" s="274">
        <f t="shared" si="57"/>
        <v>0</v>
      </c>
      <c r="D380" s="276"/>
      <c r="E380" s="317"/>
      <c r="F380" s="64">
        <f t="shared" si="58"/>
        <v>0</v>
      </c>
      <c r="G380" s="55">
        <f t="shared" si="58"/>
        <v>0</v>
      </c>
      <c r="H380" s="56">
        <f t="shared" si="59"/>
        <v>0</v>
      </c>
    </row>
    <row r="381" spans="1:8" s="2" customFormat="1" ht="12.75" hidden="1" x14ac:dyDescent="0.2">
      <c r="A381" s="248"/>
      <c r="B381" s="251"/>
      <c r="C381" s="274">
        <f t="shared" si="57"/>
        <v>0</v>
      </c>
      <c r="D381" s="276"/>
      <c r="E381" s="318"/>
      <c r="F381" s="66">
        <f t="shared" si="58"/>
        <v>0</v>
      </c>
      <c r="G381" s="55">
        <f t="shared" si="58"/>
        <v>0</v>
      </c>
      <c r="H381" s="58">
        <f t="shared" si="59"/>
        <v>0</v>
      </c>
    </row>
    <row r="382" spans="1:8" s="2" customFormat="1" ht="25.5" hidden="1" x14ac:dyDescent="0.2">
      <c r="A382" s="246" t="s">
        <v>82</v>
      </c>
      <c r="B382" s="249" t="s">
        <v>83</v>
      </c>
      <c r="C382" s="287" t="s">
        <v>349</v>
      </c>
      <c r="D382" s="288"/>
      <c r="E382" s="47" t="s">
        <v>161</v>
      </c>
      <c r="F382" s="190" t="s">
        <v>39</v>
      </c>
      <c r="G382" s="47" t="s">
        <v>157</v>
      </c>
      <c r="H382" s="111">
        <f>SUM(H383:H402)</f>
        <v>0</v>
      </c>
    </row>
    <row r="383" spans="1:8" s="2" customFormat="1" ht="12.75" hidden="1" customHeight="1" x14ac:dyDescent="0.2">
      <c r="A383" s="247"/>
      <c r="B383" s="250"/>
      <c r="C383" s="294">
        <f t="shared" ref="C383:C392" si="60">C264</f>
        <v>0</v>
      </c>
      <c r="D383" s="295"/>
      <c r="E383" s="316">
        <v>1</v>
      </c>
      <c r="F383" s="62">
        <f t="shared" ref="F383:G392" si="61">F264</f>
        <v>0</v>
      </c>
      <c r="G383" s="55">
        <f t="shared" si="61"/>
        <v>0</v>
      </c>
      <c r="H383" s="54">
        <f>ROUNDUP((F383*$E$383%)/168*G383,2)</f>
        <v>0</v>
      </c>
    </row>
    <row r="384" spans="1:8" s="2" customFormat="1" ht="12.75" hidden="1" x14ac:dyDescent="0.2">
      <c r="A384" s="247"/>
      <c r="B384" s="250"/>
      <c r="C384" s="274">
        <f t="shared" si="60"/>
        <v>0</v>
      </c>
      <c r="D384" s="276"/>
      <c r="E384" s="317"/>
      <c r="F384" s="64">
        <f t="shared" si="61"/>
        <v>0</v>
      </c>
      <c r="G384" s="55">
        <f t="shared" si="61"/>
        <v>0</v>
      </c>
      <c r="H384" s="56">
        <f t="shared" ref="H384:H389" si="62">ROUNDUP((F384*$E$383%)/168*G384,2)</f>
        <v>0</v>
      </c>
    </row>
    <row r="385" spans="1:8" s="2" customFormat="1" ht="12.75" hidden="1" x14ac:dyDescent="0.2">
      <c r="A385" s="247"/>
      <c r="B385" s="250"/>
      <c r="C385" s="274">
        <f t="shared" si="60"/>
        <v>0</v>
      </c>
      <c r="D385" s="276"/>
      <c r="E385" s="317"/>
      <c r="F385" s="64">
        <f t="shared" si="61"/>
        <v>0</v>
      </c>
      <c r="G385" s="55">
        <f t="shared" si="61"/>
        <v>0</v>
      </c>
      <c r="H385" s="56">
        <f t="shared" si="62"/>
        <v>0</v>
      </c>
    </row>
    <row r="386" spans="1:8" s="2" customFormat="1" ht="12.75" hidden="1" x14ac:dyDescent="0.2">
      <c r="A386" s="247"/>
      <c r="B386" s="250"/>
      <c r="C386" s="274">
        <f t="shared" si="60"/>
        <v>0</v>
      </c>
      <c r="D386" s="276"/>
      <c r="E386" s="317"/>
      <c r="F386" s="64">
        <f t="shared" si="61"/>
        <v>0</v>
      </c>
      <c r="G386" s="55">
        <f t="shared" si="61"/>
        <v>0</v>
      </c>
      <c r="H386" s="56">
        <f t="shared" si="62"/>
        <v>0</v>
      </c>
    </row>
    <row r="387" spans="1:8" s="2" customFormat="1" ht="12.75" hidden="1" x14ac:dyDescent="0.2">
      <c r="A387" s="247"/>
      <c r="B387" s="250"/>
      <c r="C387" s="274">
        <f t="shared" si="60"/>
        <v>0</v>
      </c>
      <c r="D387" s="276"/>
      <c r="E387" s="317"/>
      <c r="F387" s="64">
        <f t="shared" si="61"/>
        <v>0</v>
      </c>
      <c r="G387" s="55">
        <f t="shared" si="61"/>
        <v>0</v>
      </c>
      <c r="H387" s="56">
        <f t="shared" si="62"/>
        <v>0</v>
      </c>
    </row>
    <row r="388" spans="1:8" s="2" customFormat="1" ht="12.75" hidden="1" x14ac:dyDescent="0.2">
      <c r="A388" s="247"/>
      <c r="B388" s="250"/>
      <c r="C388" s="274">
        <f t="shared" si="60"/>
        <v>0</v>
      </c>
      <c r="D388" s="276"/>
      <c r="E388" s="317"/>
      <c r="F388" s="64">
        <f t="shared" si="61"/>
        <v>0</v>
      </c>
      <c r="G388" s="55">
        <f t="shared" si="61"/>
        <v>0</v>
      </c>
      <c r="H388" s="56">
        <f t="shared" si="62"/>
        <v>0</v>
      </c>
    </row>
    <row r="389" spans="1:8" s="2" customFormat="1" ht="12.75" hidden="1" x14ac:dyDescent="0.2">
      <c r="A389" s="247"/>
      <c r="B389" s="250"/>
      <c r="C389" s="274">
        <f t="shared" si="60"/>
        <v>0</v>
      </c>
      <c r="D389" s="276"/>
      <c r="E389" s="317"/>
      <c r="F389" s="64">
        <f t="shared" si="61"/>
        <v>0</v>
      </c>
      <c r="G389" s="55">
        <f t="shared" si="61"/>
        <v>0</v>
      </c>
      <c r="H389" s="56">
        <f t="shared" si="62"/>
        <v>0</v>
      </c>
    </row>
    <row r="390" spans="1:8" s="2" customFormat="1" ht="12.75" hidden="1" x14ac:dyDescent="0.2">
      <c r="A390" s="247"/>
      <c r="B390" s="250"/>
      <c r="C390" s="274">
        <f t="shared" si="60"/>
        <v>0</v>
      </c>
      <c r="D390" s="276"/>
      <c r="E390" s="317"/>
      <c r="F390" s="64">
        <f t="shared" si="61"/>
        <v>0</v>
      </c>
      <c r="G390" s="55">
        <f t="shared" si="61"/>
        <v>0</v>
      </c>
      <c r="H390" s="56">
        <f>ROUNDUP((F390*$E$383%)/168*G390,2)</f>
        <v>0</v>
      </c>
    </row>
    <row r="391" spans="1:8" s="2" customFormat="1" ht="12.75" hidden="1" x14ac:dyDescent="0.2">
      <c r="A391" s="247"/>
      <c r="B391" s="250"/>
      <c r="C391" s="274">
        <f t="shared" si="60"/>
        <v>0</v>
      </c>
      <c r="D391" s="276"/>
      <c r="E391" s="317"/>
      <c r="F391" s="64">
        <f t="shared" si="61"/>
        <v>0</v>
      </c>
      <c r="G391" s="55">
        <f t="shared" si="61"/>
        <v>0</v>
      </c>
      <c r="H391" s="56">
        <f>ROUNDUP((F391*$E$383%)/168*G391,2)</f>
        <v>0</v>
      </c>
    </row>
    <row r="392" spans="1:8" s="2" customFormat="1" ht="12.75" hidden="1" x14ac:dyDescent="0.2">
      <c r="A392" s="247"/>
      <c r="B392" s="250"/>
      <c r="C392" s="274">
        <f t="shared" si="60"/>
        <v>0</v>
      </c>
      <c r="D392" s="276"/>
      <c r="E392" s="317"/>
      <c r="F392" s="64">
        <f t="shared" si="61"/>
        <v>0</v>
      </c>
      <c r="G392" s="55">
        <f t="shared" si="61"/>
        <v>0</v>
      </c>
      <c r="H392" s="56">
        <f>ROUNDUP((F392*$E$383%)/168*G392,2)</f>
        <v>0</v>
      </c>
    </row>
    <row r="393" spans="1:8" s="2" customFormat="1" ht="12.75" hidden="1" x14ac:dyDescent="0.2">
      <c r="A393" s="247"/>
      <c r="B393" s="250"/>
      <c r="C393" s="274" t="str">
        <f t="shared" ref="C393:C402" si="63">C275</f>
        <v>Vecākais grāmatvedis</v>
      </c>
      <c r="D393" s="276"/>
      <c r="E393" s="317"/>
      <c r="F393" s="64">
        <f t="shared" ref="F393:G402" si="64">F275</f>
        <v>1287</v>
      </c>
      <c r="G393" s="55"/>
      <c r="H393" s="56">
        <f>ROUNDUP((F393*$E$383%)/168*G393,2)</f>
        <v>0</v>
      </c>
    </row>
    <row r="394" spans="1:8" s="2" customFormat="1" ht="12.75" hidden="1" x14ac:dyDescent="0.2">
      <c r="A394" s="247"/>
      <c r="B394" s="250"/>
      <c r="C394" s="274" t="str">
        <f t="shared" si="63"/>
        <v xml:space="preserve">Vecākais speciālists Izglītības koordinācijas nodaļā </v>
      </c>
      <c r="D394" s="276"/>
      <c r="E394" s="317"/>
      <c r="F394" s="64">
        <f t="shared" si="64"/>
        <v>1287</v>
      </c>
      <c r="G394" s="55"/>
      <c r="H394" s="56">
        <f t="shared" ref="H394:H402" si="65">ROUNDUP((F394*$E$383%)/168*G394,2)</f>
        <v>0</v>
      </c>
    </row>
    <row r="395" spans="1:8" s="2" customFormat="1" ht="12.75" hidden="1" x14ac:dyDescent="0.2">
      <c r="A395" s="247"/>
      <c r="B395" s="250"/>
      <c r="C395" s="274">
        <f t="shared" si="63"/>
        <v>0</v>
      </c>
      <c r="D395" s="276"/>
      <c r="E395" s="317"/>
      <c r="F395" s="64">
        <f t="shared" si="64"/>
        <v>0</v>
      </c>
      <c r="G395" s="64">
        <f t="shared" si="64"/>
        <v>0</v>
      </c>
      <c r="H395" s="56">
        <f t="shared" si="65"/>
        <v>0</v>
      </c>
    </row>
    <row r="396" spans="1:8" s="2" customFormat="1" ht="12.75" hidden="1" x14ac:dyDescent="0.2">
      <c r="A396" s="247"/>
      <c r="B396" s="250"/>
      <c r="C396" s="274">
        <f t="shared" si="63"/>
        <v>0</v>
      </c>
      <c r="D396" s="276"/>
      <c r="E396" s="317"/>
      <c r="F396" s="64">
        <f t="shared" si="64"/>
        <v>0</v>
      </c>
      <c r="G396" s="64">
        <f t="shared" si="64"/>
        <v>0</v>
      </c>
      <c r="H396" s="56">
        <f t="shared" si="65"/>
        <v>0</v>
      </c>
    </row>
    <row r="397" spans="1:8" s="2" customFormat="1" ht="12.75" hidden="1" x14ac:dyDescent="0.2">
      <c r="A397" s="247"/>
      <c r="B397" s="250"/>
      <c r="C397" s="274">
        <f t="shared" si="63"/>
        <v>0</v>
      </c>
      <c r="D397" s="276"/>
      <c r="E397" s="317"/>
      <c r="F397" s="64">
        <f t="shared" si="64"/>
        <v>0</v>
      </c>
      <c r="G397" s="64">
        <f t="shared" si="64"/>
        <v>0</v>
      </c>
      <c r="H397" s="56">
        <f t="shared" si="65"/>
        <v>0</v>
      </c>
    </row>
    <row r="398" spans="1:8" s="2" customFormat="1" ht="12.75" hidden="1" x14ac:dyDescent="0.2">
      <c r="A398" s="247"/>
      <c r="B398" s="250"/>
      <c r="C398" s="274">
        <f t="shared" si="63"/>
        <v>0</v>
      </c>
      <c r="D398" s="276"/>
      <c r="E398" s="317"/>
      <c r="F398" s="64">
        <f t="shared" si="64"/>
        <v>0</v>
      </c>
      <c r="G398" s="64">
        <f t="shared" si="64"/>
        <v>0</v>
      </c>
      <c r="H398" s="56">
        <f t="shared" si="65"/>
        <v>0</v>
      </c>
    </row>
    <row r="399" spans="1:8" s="2" customFormat="1" ht="12.75" hidden="1" x14ac:dyDescent="0.2">
      <c r="A399" s="247"/>
      <c r="B399" s="250"/>
      <c r="C399" s="274">
        <f t="shared" si="63"/>
        <v>0</v>
      </c>
      <c r="D399" s="276"/>
      <c r="E399" s="317"/>
      <c r="F399" s="64">
        <f t="shared" si="64"/>
        <v>0</v>
      </c>
      <c r="G399" s="64">
        <f t="shared" si="64"/>
        <v>0</v>
      </c>
      <c r="H399" s="56">
        <f t="shared" si="65"/>
        <v>0</v>
      </c>
    </row>
    <row r="400" spans="1:8" s="2" customFormat="1" ht="12.75" hidden="1" x14ac:dyDescent="0.2">
      <c r="A400" s="247"/>
      <c r="B400" s="250"/>
      <c r="C400" s="274">
        <f t="shared" si="63"/>
        <v>0</v>
      </c>
      <c r="D400" s="276"/>
      <c r="E400" s="317"/>
      <c r="F400" s="64">
        <f t="shared" si="64"/>
        <v>0</v>
      </c>
      <c r="G400" s="64">
        <f t="shared" si="64"/>
        <v>0</v>
      </c>
      <c r="H400" s="56">
        <f t="shared" si="65"/>
        <v>0</v>
      </c>
    </row>
    <row r="401" spans="1:9" s="2" customFormat="1" ht="12.75" hidden="1" x14ac:dyDescent="0.2">
      <c r="A401" s="247"/>
      <c r="B401" s="250"/>
      <c r="C401" s="274">
        <f t="shared" si="63"/>
        <v>0</v>
      </c>
      <c r="D401" s="276"/>
      <c r="E401" s="317"/>
      <c r="F401" s="64">
        <f t="shared" si="64"/>
        <v>0</v>
      </c>
      <c r="G401" s="64">
        <f t="shared" si="64"/>
        <v>0</v>
      </c>
      <c r="H401" s="56">
        <f t="shared" si="65"/>
        <v>0</v>
      </c>
    </row>
    <row r="402" spans="1:9" s="2" customFormat="1" ht="12.75" hidden="1" x14ac:dyDescent="0.2">
      <c r="A402" s="248"/>
      <c r="B402" s="251"/>
      <c r="C402" s="296">
        <f t="shared" si="63"/>
        <v>0</v>
      </c>
      <c r="D402" s="298"/>
      <c r="E402" s="318"/>
      <c r="F402" s="66">
        <f t="shared" si="64"/>
        <v>0</v>
      </c>
      <c r="G402" s="66">
        <f t="shared" si="64"/>
        <v>0</v>
      </c>
      <c r="H402" s="58">
        <f t="shared" si="65"/>
        <v>0</v>
      </c>
    </row>
    <row r="403" spans="1:9" s="2" customFormat="1" ht="12.75" x14ac:dyDescent="0.2">
      <c r="A403" s="192" t="s">
        <v>84</v>
      </c>
      <c r="B403" s="277" t="s">
        <v>17</v>
      </c>
      <c r="C403" s="277"/>
      <c r="D403" s="277"/>
      <c r="E403" s="277"/>
      <c r="F403" s="277"/>
      <c r="G403" s="277"/>
      <c r="H403" s="43">
        <f>SUM(H404,H427)</f>
        <v>3.71</v>
      </c>
    </row>
    <row r="404" spans="1:9" s="2" customFormat="1" ht="12.75" x14ac:dyDescent="0.2">
      <c r="A404" s="48" t="s">
        <v>85</v>
      </c>
      <c r="B404" s="277" t="s">
        <v>86</v>
      </c>
      <c r="C404" s="277"/>
      <c r="D404" s="277"/>
      <c r="E404" s="277"/>
      <c r="F404" s="277"/>
      <c r="G404" s="277"/>
      <c r="H404" s="43">
        <f>SUM(H405,H416)</f>
        <v>0.56000000000000005</v>
      </c>
    </row>
    <row r="405" spans="1:9" s="2" customFormat="1" ht="25.5" x14ac:dyDescent="0.2">
      <c r="A405" s="246">
        <v>2220</v>
      </c>
      <c r="B405" s="249" t="s">
        <v>88</v>
      </c>
      <c r="C405" s="266" t="s">
        <v>171</v>
      </c>
      <c r="D405" s="267"/>
      <c r="E405" s="268"/>
      <c r="F405" s="47" t="s">
        <v>328</v>
      </c>
      <c r="G405" s="47" t="s">
        <v>157</v>
      </c>
      <c r="H405" s="111">
        <f>SUM(H406:H415)</f>
        <v>0.56000000000000005</v>
      </c>
    </row>
    <row r="406" spans="1:9" s="2" customFormat="1" ht="26.25" customHeight="1" x14ac:dyDescent="0.2">
      <c r="A406" s="247"/>
      <c r="B406" s="250"/>
      <c r="C406" s="255" t="s">
        <v>198</v>
      </c>
      <c r="D406" s="256"/>
      <c r="E406" s="257"/>
      <c r="F406" s="74">
        <f>ROUND(7*1.147,2)</f>
        <v>8.0299999999999994</v>
      </c>
      <c r="G406" s="74">
        <f>G16+G17+G18+G19+G20+G27+G275+G276</f>
        <v>11.584</v>
      </c>
      <c r="H406" s="75">
        <f>ROUNDUP(F406/168*G406,2)</f>
        <v>0.56000000000000005</v>
      </c>
      <c r="I406" s="149" t="s">
        <v>384</v>
      </c>
    </row>
    <row r="407" spans="1:9" s="2" customFormat="1" ht="12" hidden="1" customHeight="1" x14ac:dyDescent="0.2">
      <c r="A407" s="247"/>
      <c r="B407" s="250"/>
      <c r="C407" s="252"/>
      <c r="D407" s="253"/>
      <c r="E407" s="254"/>
      <c r="F407" s="76"/>
      <c r="G407" s="76"/>
      <c r="H407" s="77">
        <f t="shared" ref="H407:H415" si="66">ROUNDUP(F407/168*G407,2)</f>
        <v>0</v>
      </c>
    </row>
    <row r="408" spans="1:9" s="2" customFormat="1" ht="12" hidden="1" customHeight="1" x14ac:dyDescent="0.2">
      <c r="A408" s="247"/>
      <c r="B408" s="250"/>
      <c r="C408" s="252"/>
      <c r="D408" s="253"/>
      <c r="E408" s="254"/>
      <c r="F408" s="76"/>
      <c r="G408" s="76"/>
      <c r="H408" s="77">
        <f t="shared" si="66"/>
        <v>0</v>
      </c>
    </row>
    <row r="409" spans="1:9" s="2" customFormat="1" ht="12" hidden="1" customHeight="1" x14ac:dyDescent="0.2">
      <c r="A409" s="247"/>
      <c r="B409" s="250"/>
      <c r="C409" s="252"/>
      <c r="D409" s="253"/>
      <c r="E409" s="254"/>
      <c r="F409" s="76"/>
      <c r="G409" s="76"/>
      <c r="H409" s="77">
        <f t="shared" si="66"/>
        <v>0</v>
      </c>
    </row>
    <row r="410" spans="1:9" s="2" customFormat="1" ht="12" hidden="1" customHeight="1" x14ac:dyDescent="0.2">
      <c r="A410" s="247"/>
      <c r="B410" s="250"/>
      <c r="C410" s="252"/>
      <c r="D410" s="253"/>
      <c r="E410" s="254"/>
      <c r="F410" s="76"/>
      <c r="G410" s="76"/>
      <c r="H410" s="77">
        <f t="shared" si="66"/>
        <v>0</v>
      </c>
    </row>
    <row r="411" spans="1:9" s="2" customFormat="1" ht="12" hidden="1" customHeight="1" x14ac:dyDescent="0.2">
      <c r="A411" s="247"/>
      <c r="B411" s="250"/>
      <c r="C411" s="252"/>
      <c r="D411" s="253"/>
      <c r="E411" s="254"/>
      <c r="F411" s="76"/>
      <c r="G411" s="76"/>
      <c r="H411" s="77">
        <f t="shared" si="66"/>
        <v>0</v>
      </c>
    </row>
    <row r="412" spans="1:9" s="2" customFormat="1" ht="12" hidden="1" customHeight="1" x14ac:dyDescent="0.2">
      <c r="A412" s="247"/>
      <c r="B412" s="250"/>
      <c r="C412" s="252"/>
      <c r="D412" s="253"/>
      <c r="E412" s="254"/>
      <c r="F412" s="76"/>
      <c r="G412" s="76"/>
      <c r="H412" s="77">
        <f t="shared" si="66"/>
        <v>0</v>
      </c>
    </row>
    <row r="413" spans="1:9" s="2" customFormat="1" ht="12" hidden="1" customHeight="1" x14ac:dyDescent="0.2">
      <c r="A413" s="247"/>
      <c r="B413" s="250"/>
      <c r="C413" s="252"/>
      <c r="D413" s="253"/>
      <c r="E413" s="254"/>
      <c r="F413" s="76"/>
      <c r="G413" s="76"/>
      <c r="H413" s="77">
        <f t="shared" si="66"/>
        <v>0</v>
      </c>
    </row>
    <row r="414" spans="1:9" s="2" customFormat="1" ht="12" hidden="1" customHeight="1" x14ac:dyDescent="0.2">
      <c r="A414" s="247"/>
      <c r="B414" s="250"/>
      <c r="C414" s="252"/>
      <c r="D414" s="253"/>
      <c r="E414" s="254"/>
      <c r="F414" s="76"/>
      <c r="G414" s="76"/>
      <c r="H414" s="77">
        <f t="shared" si="66"/>
        <v>0</v>
      </c>
    </row>
    <row r="415" spans="1:9" s="2" customFormat="1" ht="12" hidden="1" customHeight="1" x14ac:dyDescent="0.2">
      <c r="A415" s="248"/>
      <c r="B415" s="251"/>
      <c r="C415" s="269"/>
      <c r="D415" s="270"/>
      <c r="E415" s="271"/>
      <c r="F415" s="78"/>
      <c r="G415" s="78"/>
      <c r="H415" s="79">
        <f t="shared" si="66"/>
        <v>0</v>
      </c>
    </row>
    <row r="416" spans="1:9" s="2" customFormat="1" ht="12" hidden="1" customHeight="1" x14ac:dyDescent="0.2">
      <c r="A416" s="246"/>
      <c r="B416" s="249"/>
      <c r="C416" s="266" t="s">
        <v>171</v>
      </c>
      <c r="D416" s="267"/>
      <c r="E416" s="268"/>
      <c r="F416" s="47" t="s">
        <v>167</v>
      </c>
      <c r="G416" s="47" t="s">
        <v>157</v>
      </c>
      <c r="H416" s="111">
        <f>SUM(H417:H426)</f>
        <v>0</v>
      </c>
    </row>
    <row r="417" spans="1:9" s="2" customFormat="1" ht="12" hidden="1" customHeight="1" x14ac:dyDescent="0.2">
      <c r="A417" s="247"/>
      <c r="B417" s="250"/>
      <c r="C417" s="255"/>
      <c r="D417" s="256"/>
      <c r="E417" s="257"/>
      <c r="F417" s="74"/>
      <c r="G417" s="74"/>
      <c r="H417" s="75">
        <f>ROUNDUP(F417/168*G417,2)</f>
        <v>0</v>
      </c>
    </row>
    <row r="418" spans="1:9" s="2" customFormat="1" ht="12" hidden="1" customHeight="1" x14ac:dyDescent="0.2">
      <c r="A418" s="247"/>
      <c r="B418" s="250"/>
      <c r="C418" s="252"/>
      <c r="D418" s="253"/>
      <c r="E418" s="254"/>
      <c r="F418" s="76"/>
      <c r="G418" s="76"/>
      <c r="H418" s="77">
        <f t="shared" ref="H418:H426" si="67">ROUNDUP(F418/168*G418,2)</f>
        <v>0</v>
      </c>
    </row>
    <row r="419" spans="1:9" s="2" customFormat="1" ht="12" hidden="1" customHeight="1" x14ac:dyDescent="0.2">
      <c r="A419" s="247"/>
      <c r="B419" s="250"/>
      <c r="C419" s="252"/>
      <c r="D419" s="253"/>
      <c r="E419" s="254"/>
      <c r="F419" s="76"/>
      <c r="G419" s="76"/>
      <c r="H419" s="77">
        <f t="shared" si="67"/>
        <v>0</v>
      </c>
    </row>
    <row r="420" spans="1:9" s="2" customFormat="1" ht="12" hidden="1" customHeight="1" x14ac:dyDescent="0.2">
      <c r="A420" s="247"/>
      <c r="B420" s="250"/>
      <c r="C420" s="252"/>
      <c r="D420" s="253"/>
      <c r="E420" s="254"/>
      <c r="F420" s="76"/>
      <c r="G420" s="76"/>
      <c r="H420" s="77">
        <f t="shared" si="67"/>
        <v>0</v>
      </c>
    </row>
    <row r="421" spans="1:9" s="2" customFormat="1" ht="12" hidden="1" customHeight="1" x14ac:dyDescent="0.2">
      <c r="A421" s="247"/>
      <c r="B421" s="250"/>
      <c r="C421" s="252"/>
      <c r="D421" s="253"/>
      <c r="E421" s="254"/>
      <c r="F421" s="76"/>
      <c r="G421" s="76"/>
      <c r="H421" s="77">
        <f t="shared" si="67"/>
        <v>0</v>
      </c>
    </row>
    <row r="422" spans="1:9" s="2" customFormat="1" ht="12" hidden="1" customHeight="1" x14ac:dyDescent="0.2">
      <c r="A422" s="247"/>
      <c r="B422" s="250"/>
      <c r="C422" s="252"/>
      <c r="D422" s="253"/>
      <c r="E422" s="254"/>
      <c r="F422" s="76"/>
      <c r="G422" s="76"/>
      <c r="H422" s="77">
        <f t="shared" si="67"/>
        <v>0</v>
      </c>
    </row>
    <row r="423" spans="1:9" s="2" customFormat="1" ht="12" hidden="1" customHeight="1" x14ac:dyDescent="0.2">
      <c r="A423" s="247"/>
      <c r="B423" s="250"/>
      <c r="C423" s="252"/>
      <c r="D423" s="253"/>
      <c r="E423" s="254"/>
      <c r="F423" s="76"/>
      <c r="G423" s="76"/>
      <c r="H423" s="77">
        <f t="shared" si="67"/>
        <v>0</v>
      </c>
    </row>
    <row r="424" spans="1:9" s="2" customFormat="1" ht="12" hidden="1" customHeight="1" x14ac:dyDescent="0.2">
      <c r="A424" s="247"/>
      <c r="B424" s="250"/>
      <c r="C424" s="252"/>
      <c r="D424" s="253"/>
      <c r="E424" s="254"/>
      <c r="F424" s="76"/>
      <c r="G424" s="76"/>
      <c r="H424" s="77">
        <f t="shared" si="67"/>
        <v>0</v>
      </c>
    </row>
    <row r="425" spans="1:9" s="2" customFormat="1" ht="12" hidden="1" customHeight="1" x14ac:dyDescent="0.2">
      <c r="A425" s="247"/>
      <c r="B425" s="250"/>
      <c r="C425" s="252"/>
      <c r="D425" s="253"/>
      <c r="E425" s="254"/>
      <c r="F425" s="76"/>
      <c r="G425" s="76"/>
      <c r="H425" s="77">
        <f t="shared" si="67"/>
        <v>0</v>
      </c>
    </row>
    <row r="426" spans="1:9" s="2" customFormat="1" ht="12.75" hidden="1" x14ac:dyDescent="0.2">
      <c r="A426" s="248"/>
      <c r="B426" s="251"/>
      <c r="C426" s="269"/>
      <c r="D426" s="270"/>
      <c r="E426" s="271"/>
      <c r="F426" s="78"/>
      <c r="G426" s="78"/>
      <c r="H426" s="79">
        <f t="shared" si="67"/>
        <v>0</v>
      </c>
    </row>
    <row r="427" spans="1:9" s="2" customFormat="1" ht="12.75" x14ac:dyDescent="0.2">
      <c r="A427" s="48" t="s">
        <v>93</v>
      </c>
      <c r="B427" s="277" t="s">
        <v>94</v>
      </c>
      <c r="C427" s="277"/>
      <c r="D427" s="277"/>
      <c r="E427" s="277"/>
      <c r="F427" s="277"/>
      <c r="G427" s="277"/>
      <c r="H427" s="43">
        <f>SUM(H428,H450,H439)</f>
        <v>3.15</v>
      </c>
    </row>
    <row r="428" spans="1:9" s="2" customFormat="1" ht="15" customHeight="1" x14ac:dyDescent="0.2">
      <c r="A428" s="246">
        <v>2311</v>
      </c>
      <c r="B428" s="249" t="s">
        <v>19</v>
      </c>
      <c r="C428" s="266" t="s">
        <v>171</v>
      </c>
      <c r="D428" s="267"/>
      <c r="E428" s="268"/>
      <c r="F428" s="47" t="s">
        <v>326</v>
      </c>
      <c r="G428" s="47" t="s">
        <v>166</v>
      </c>
      <c r="H428" s="111">
        <f>SUM(H429:H438)</f>
        <v>0.35</v>
      </c>
    </row>
    <row r="429" spans="1:9" s="2" customFormat="1" ht="12.75" x14ac:dyDescent="0.2">
      <c r="A429" s="247"/>
      <c r="B429" s="250"/>
      <c r="C429" s="255" t="s">
        <v>214</v>
      </c>
      <c r="D429" s="256"/>
      <c r="E429" s="257"/>
      <c r="F429" s="74">
        <f>ROUND(0.02*1.095,2)</f>
        <v>0.02</v>
      </c>
      <c r="G429" s="74">
        <v>5</v>
      </c>
      <c r="H429" s="75">
        <f>ROUND(F429*G429,2)</f>
        <v>0.1</v>
      </c>
      <c r="I429" s="149" t="s">
        <v>315</v>
      </c>
    </row>
    <row r="430" spans="1:9" s="2" customFormat="1" ht="12.75" x14ac:dyDescent="0.2">
      <c r="A430" s="247"/>
      <c r="B430" s="250"/>
      <c r="C430" s="252" t="s">
        <v>173</v>
      </c>
      <c r="D430" s="253"/>
      <c r="E430" s="254"/>
      <c r="F430" s="76">
        <f>ROUND(0.05*1.095,2)</f>
        <v>0.05</v>
      </c>
      <c r="G430" s="76">
        <v>5</v>
      </c>
      <c r="H430" s="77">
        <f>ROUND(F430*G430,2)</f>
        <v>0.25</v>
      </c>
    </row>
    <row r="431" spans="1:9" s="2" customFormat="1" ht="12.75" hidden="1" x14ac:dyDescent="0.2">
      <c r="A431" s="247"/>
      <c r="B431" s="250"/>
      <c r="C431" s="252"/>
      <c r="D431" s="253"/>
      <c r="E431" s="254"/>
      <c r="F431" s="76"/>
      <c r="G431" s="76"/>
      <c r="H431" s="77">
        <f t="shared" ref="H431:H438" si="68">ROUND(F431*G431,2)</f>
        <v>0</v>
      </c>
    </row>
    <row r="432" spans="1:9" s="2" customFormat="1" ht="12.75" hidden="1" x14ac:dyDescent="0.2">
      <c r="A432" s="247"/>
      <c r="B432" s="250"/>
      <c r="C432" s="252"/>
      <c r="D432" s="253"/>
      <c r="E432" s="254"/>
      <c r="F432" s="76"/>
      <c r="G432" s="76"/>
      <c r="H432" s="77">
        <f t="shared" si="68"/>
        <v>0</v>
      </c>
    </row>
    <row r="433" spans="1:8" s="2" customFormat="1" ht="12.75" hidden="1" x14ac:dyDescent="0.2">
      <c r="A433" s="247"/>
      <c r="B433" s="250"/>
      <c r="C433" s="252"/>
      <c r="D433" s="253"/>
      <c r="E433" s="254"/>
      <c r="F433" s="76"/>
      <c r="G433" s="76"/>
      <c r="H433" s="77">
        <f t="shared" si="68"/>
        <v>0</v>
      </c>
    </row>
    <row r="434" spans="1:8" s="2" customFormat="1" ht="12.75" hidden="1" x14ac:dyDescent="0.2">
      <c r="A434" s="247"/>
      <c r="B434" s="250"/>
      <c r="C434" s="252"/>
      <c r="D434" s="253"/>
      <c r="E434" s="254"/>
      <c r="F434" s="76"/>
      <c r="G434" s="76"/>
      <c r="H434" s="77">
        <f t="shared" si="68"/>
        <v>0</v>
      </c>
    </row>
    <row r="435" spans="1:8" s="2" customFormat="1" ht="12.75" hidden="1" x14ac:dyDescent="0.2">
      <c r="A435" s="247"/>
      <c r="B435" s="250"/>
      <c r="C435" s="252"/>
      <c r="D435" s="253"/>
      <c r="E435" s="254"/>
      <c r="F435" s="76"/>
      <c r="G435" s="76"/>
      <c r="H435" s="77">
        <f t="shared" si="68"/>
        <v>0</v>
      </c>
    </row>
    <row r="436" spans="1:8" s="2" customFormat="1" ht="12.75" hidden="1" x14ac:dyDescent="0.2">
      <c r="A436" s="247"/>
      <c r="B436" s="250"/>
      <c r="C436" s="252"/>
      <c r="D436" s="253"/>
      <c r="E436" s="254"/>
      <c r="F436" s="76"/>
      <c r="G436" s="76"/>
      <c r="H436" s="77">
        <f t="shared" si="68"/>
        <v>0</v>
      </c>
    </row>
    <row r="437" spans="1:8" s="2" customFormat="1" ht="12.75" hidden="1" x14ac:dyDescent="0.2">
      <c r="A437" s="247"/>
      <c r="B437" s="250"/>
      <c r="C437" s="252"/>
      <c r="D437" s="253"/>
      <c r="E437" s="254"/>
      <c r="F437" s="76"/>
      <c r="G437" s="76"/>
      <c r="H437" s="77">
        <f t="shared" si="68"/>
        <v>0</v>
      </c>
    </row>
    <row r="438" spans="1:8" s="2" customFormat="1" ht="12.75" hidden="1" x14ac:dyDescent="0.2">
      <c r="A438" s="248"/>
      <c r="B438" s="251"/>
      <c r="C438" s="269"/>
      <c r="D438" s="270"/>
      <c r="E438" s="271"/>
      <c r="F438" s="78"/>
      <c r="G438" s="78"/>
      <c r="H438" s="79">
        <f t="shared" si="68"/>
        <v>0</v>
      </c>
    </row>
    <row r="439" spans="1:8" s="2" customFormat="1" ht="38.25" x14ac:dyDescent="0.2">
      <c r="A439" s="246">
        <v>2312</v>
      </c>
      <c r="B439" s="249" t="s">
        <v>319</v>
      </c>
      <c r="C439" s="266" t="s">
        <v>171</v>
      </c>
      <c r="D439" s="267"/>
      <c r="E439" s="51" t="s">
        <v>325</v>
      </c>
      <c r="F439" s="51" t="s">
        <v>322</v>
      </c>
      <c r="G439" s="47" t="s">
        <v>157</v>
      </c>
      <c r="H439" s="111">
        <f>SUM(H440:H449)</f>
        <v>0.12000000000000001</v>
      </c>
    </row>
    <row r="440" spans="1:8" s="2" customFormat="1" ht="12.75" x14ac:dyDescent="0.2">
      <c r="A440" s="247"/>
      <c r="B440" s="250"/>
      <c r="C440" s="255" t="s">
        <v>320</v>
      </c>
      <c r="D440" s="256"/>
      <c r="E440" s="74">
        <v>165</v>
      </c>
      <c r="F440" s="74">
        <v>5</v>
      </c>
      <c r="G440" s="74">
        <f>G27+G275+G276</f>
        <v>3.5840000000000001</v>
      </c>
      <c r="H440" s="75">
        <f>ROUNDUP(E440/F440/12/168*G440,2)</f>
        <v>6.0000000000000005E-2</v>
      </c>
    </row>
    <row r="441" spans="1:8" s="2" customFormat="1" ht="12.75" x14ac:dyDescent="0.2">
      <c r="A441" s="247"/>
      <c r="B441" s="250"/>
      <c r="C441" s="252" t="s">
        <v>321</v>
      </c>
      <c r="D441" s="253"/>
      <c r="E441" s="153">
        <v>157</v>
      </c>
      <c r="F441" s="76">
        <v>5</v>
      </c>
      <c r="G441" s="76">
        <f>G440</f>
        <v>3.5840000000000001</v>
      </c>
      <c r="H441" s="77">
        <f>ROUNDUP(E441/F441/12/168*G441,2)</f>
        <v>6.0000000000000005E-2</v>
      </c>
    </row>
    <row r="442" spans="1:8" s="2" customFormat="1" ht="12.75" hidden="1" x14ac:dyDescent="0.2">
      <c r="A442" s="247"/>
      <c r="B442" s="250"/>
      <c r="C442" s="252"/>
      <c r="D442" s="253"/>
      <c r="E442" s="177"/>
      <c r="F442" s="76"/>
      <c r="G442" s="76"/>
      <c r="H442" s="77">
        <f t="shared" ref="H442:H449" si="69">ROUNDUP(F442/168*G442,2)</f>
        <v>0</v>
      </c>
    </row>
    <row r="443" spans="1:8" s="2" customFormat="1" ht="12.75" hidden="1" x14ac:dyDescent="0.2">
      <c r="A443" s="247"/>
      <c r="B443" s="250"/>
      <c r="C443" s="252"/>
      <c r="D443" s="253"/>
      <c r="E443" s="177"/>
      <c r="F443" s="76"/>
      <c r="G443" s="76"/>
      <c r="H443" s="77">
        <f t="shared" si="69"/>
        <v>0</v>
      </c>
    </row>
    <row r="444" spans="1:8" s="2" customFormat="1" ht="12.75" hidden="1" x14ac:dyDescent="0.2">
      <c r="A444" s="247"/>
      <c r="B444" s="250"/>
      <c r="C444" s="252"/>
      <c r="D444" s="253"/>
      <c r="E444" s="177"/>
      <c r="F444" s="76"/>
      <c r="G444" s="76"/>
      <c r="H444" s="77">
        <f t="shared" si="69"/>
        <v>0</v>
      </c>
    </row>
    <row r="445" spans="1:8" s="2" customFormat="1" ht="12.75" hidden="1" x14ac:dyDescent="0.2">
      <c r="A445" s="247"/>
      <c r="B445" s="250"/>
      <c r="C445" s="252"/>
      <c r="D445" s="253"/>
      <c r="E445" s="177"/>
      <c r="F445" s="76"/>
      <c r="G445" s="76"/>
      <c r="H445" s="77">
        <f t="shared" si="69"/>
        <v>0</v>
      </c>
    </row>
    <row r="446" spans="1:8" s="2" customFormat="1" ht="12.75" hidden="1" x14ac:dyDescent="0.2">
      <c r="A446" s="247"/>
      <c r="B446" s="250"/>
      <c r="C446" s="252"/>
      <c r="D446" s="253"/>
      <c r="E446" s="177"/>
      <c r="F446" s="76"/>
      <c r="G446" s="76"/>
      <c r="H446" s="77">
        <f t="shared" si="69"/>
        <v>0</v>
      </c>
    </row>
    <row r="447" spans="1:8" s="2" customFormat="1" ht="12.75" hidden="1" x14ac:dyDescent="0.2">
      <c r="A447" s="247"/>
      <c r="B447" s="250"/>
      <c r="C447" s="252"/>
      <c r="D447" s="253"/>
      <c r="E447" s="177"/>
      <c r="F447" s="76"/>
      <c r="G447" s="76"/>
      <c r="H447" s="77">
        <f t="shared" si="69"/>
        <v>0</v>
      </c>
    </row>
    <row r="448" spans="1:8" s="2" customFormat="1" ht="12.75" hidden="1" x14ac:dyDescent="0.2">
      <c r="A448" s="247"/>
      <c r="B448" s="250"/>
      <c r="C448" s="252"/>
      <c r="D448" s="253"/>
      <c r="E448" s="177"/>
      <c r="F448" s="76"/>
      <c r="G448" s="76"/>
      <c r="H448" s="77">
        <f t="shared" si="69"/>
        <v>0</v>
      </c>
    </row>
    <row r="449" spans="1:9" s="2" customFormat="1" ht="12.75" hidden="1" x14ac:dyDescent="0.2">
      <c r="A449" s="248"/>
      <c r="B449" s="251"/>
      <c r="C449" s="252"/>
      <c r="D449" s="253"/>
      <c r="E449" s="177"/>
      <c r="F449" s="78"/>
      <c r="G449" s="78"/>
      <c r="H449" s="79">
        <f t="shared" si="69"/>
        <v>0</v>
      </c>
    </row>
    <row r="450" spans="1:9" s="2" customFormat="1" ht="25.5" x14ac:dyDescent="0.2">
      <c r="A450" s="246">
        <v>2350</v>
      </c>
      <c r="B450" s="249" t="s">
        <v>391</v>
      </c>
      <c r="C450" s="266" t="s">
        <v>171</v>
      </c>
      <c r="D450" s="267"/>
      <c r="E450" s="268"/>
      <c r="F450" s="51" t="s">
        <v>327</v>
      </c>
      <c r="G450" s="47" t="s">
        <v>157</v>
      </c>
      <c r="H450" s="111">
        <f>SUM(H451:H460)</f>
        <v>2.6799999999999997</v>
      </c>
    </row>
    <row r="451" spans="1:9" s="2" customFormat="1" ht="26.25" customHeight="1" x14ac:dyDescent="0.2">
      <c r="A451" s="247"/>
      <c r="B451" s="250"/>
      <c r="C451" s="255" t="s">
        <v>218</v>
      </c>
      <c r="D451" s="256"/>
      <c r="E451" s="257"/>
      <c r="F451" s="74">
        <f>ROUND(85*1.162,2)</f>
        <v>98.77</v>
      </c>
      <c r="G451" s="74">
        <f>G441</f>
        <v>3.5840000000000001</v>
      </c>
      <c r="H451" s="75">
        <f>ROUNDUP(F451/168*G451,2)</f>
        <v>2.11</v>
      </c>
      <c r="I451" s="149" t="s">
        <v>383</v>
      </c>
    </row>
    <row r="452" spans="1:9" s="2" customFormat="1" ht="24" x14ac:dyDescent="0.2">
      <c r="A452" s="247"/>
      <c r="B452" s="250"/>
      <c r="C452" s="252" t="s">
        <v>200</v>
      </c>
      <c r="D452" s="253"/>
      <c r="E452" s="254"/>
      <c r="F452" s="76">
        <f>ROUND(7*1.162,2)</f>
        <v>8.1300000000000008</v>
      </c>
      <c r="G452" s="76">
        <f>G406</f>
        <v>11.584</v>
      </c>
      <c r="H452" s="77">
        <f t="shared" ref="H452:H460" si="70">ROUNDUP(F452/168*G452,2)</f>
        <v>0.57000000000000006</v>
      </c>
      <c r="I452" s="149" t="s">
        <v>382</v>
      </c>
    </row>
    <row r="453" spans="1:9" s="2" customFormat="1" ht="12.75" hidden="1" x14ac:dyDescent="0.2">
      <c r="A453" s="247"/>
      <c r="B453" s="250"/>
      <c r="C453" s="252"/>
      <c r="D453" s="253"/>
      <c r="E453" s="254"/>
      <c r="F453" s="76"/>
      <c r="G453" s="76"/>
      <c r="H453" s="77">
        <f t="shared" si="70"/>
        <v>0</v>
      </c>
    </row>
    <row r="454" spans="1:9" s="2" customFormat="1" ht="12.75" hidden="1" x14ac:dyDescent="0.2">
      <c r="A454" s="247"/>
      <c r="B454" s="250"/>
      <c r="C454" s="252"/>
      <c r="D454" s="253"/>
      <c r="E454" s="254"/>
      <c r="F454" s="76"/>
      <c r="G454" s="76"/>
      <c r="H454" s="77">
        <f t="shared" si="70"/>
        <v>0</v>
      </c>
    </row>
    <row r="455" spans="1:9" s="2" customFormat="1" ht="12.75" hidden="1" x14ac:dyDescent="0.2">
      <c r="A455" s="247"/>
      <c r="B455" s="250"/>
      <c r="C455" s="252"/>
      <c r="D455" s="253"/>
      <c r="E455" s="254"/>
      <c r="F455" s="76"/>
      <c r="G455" s="76"/>
      <c r="H455" s="77">
        <f t="shared" si="70"/>
        <v>0</v>
      </c>
    </row>
    <row r="456" spans="1:9" s="2" customFormat="1" ht="12.75" hidden="1" x14ac:dyDescent="0.2">
      <c r="A456" s="247"/>
      <c r="B456" s="250"/>
      <c r="C456" s="252"/>
      <c r="D456" s="253"/>
      <c r="E456" s="254"/>
      <c r="F456" s="76"/>
      <c r="G456" s="76"/>
      <c r="H456" s="77">
        <f t="shared" si="70"/>
        <v>0</v>
      </c>
    </row>
    <row r="457" spans="1:9" s="2" customFormat="1" ht="12.75" hidden="1" x14ac:dyDescent="0.2">
      <c r="A457" s="247"/>
      <c r="B457" s="250"/>
      <c r="C457" s="252"/>
      <c r="D457" s="253"/>
      <c r="E457" s="254"/>
      <c r="F457" s="76"/>
      <c r="G457" s="76"/>
      <c r="H457" s="77">
        <f t="shared" si="70"/>
        <v>0</v>
      </c>
    </row>
    <row r="458" spans="1:9" s="2" customFormat="1" ht="12.75" hidden="1" x14ac:dyDescent="0.2">
      <c r="A458" s="247"/>
      <c r="B458" s="250"/>
      <c r="C458" s="252"/>
      <c r="D458" s="253"/>
      <c r="E458" s="254"/>
      <c r="F458" s="76"/>
      <c r="G458" s="76"/>
      <c r="H458" s="77">
        <f t="shared" si="70"/>
        <v>0</v>
      </c>
    </row>
    <row r="459" spans="1:9" s="2" customFormat="1" ht="12.75" hidden="1" x14ac:dyDescent="0.2">
      <c r="A459" s="247"/>
      <c r="B459" s="250"/>
      <c r="C459" s="252"/>
      <c r="D459" s="253"/>
      <c r="E459" s="254"/>
      <c r="F459" s="76"/>
      <c r="G459" s="76"/>
      <c r="H459" s="77">
        <f t="shared" si="70"/>
        <v>0</v>
      </c>
    </row>
    <row r="460" spans="1:9" s="2" customFormat="1" ht="12.75" hidden="1" x14ac:dyDescent="0.2">
      <c r="A460" s="248"/>
      <c r="B460" s="251"/>
      <c r="C460" s="269"/>
      <c r="D460" s="270"/>
      <c r="E460" s="271"/>
      <c r="F460" s="78"/>
      <c r="G460" s="78"/>
      <c r="H460" s="79">
        <f t="shared" si="70"/>
        <v>0</v>
      </c>
    </row>
    <row r="461" spans="1:9" s="2" customFormat="1" ht="12.75" x14ac:dyDescent="0.2">
      <c r="A461" s="192" t="s">
        <v>109</v>
      </c>
      <c r="B461" s="277" t="s">
        <v>25</v>
      </c>
      <c r="C461" s="277"/>
      <c r="D461" s="277"/>
      <c r="E461" s="277"/>
      <c r="F461" s="277"/>
      <c r="G461" s="277"/>
      <c r="H461" s="43">
        <f>SUM(H462,H474)</f>
        <v>0.44</v>
      </c>
    </row>
    <row r="462" spans="1:9" s="2" customFormat="1" ht="12.75" hidden="1" x14ac:dyDescent="0.2">
      <c r="A462" s="48">
        <v>5120</v>
      </c>
      <c r="B462" s="277" t="s">
        <v>168</v>
      </c>
      <c r="C462" s="277"/>
      <c r="D462" s="277"/>
      <c r="E462" s="277"/>
      <c r="F462" s="277"/>
      <c r="G462" s="277"/>
      <c r="H462" s="43">
        <f>SUM(H464:H473)</f>
        <v>0</v>
      </c>
    </row>
    <row r="463" spans="1:9" s="2" customFormat="1" ht="25.5" hidden="1" x14ac:dyDescent="0.2">
      <c r="A463" s="331">
        <v>5121</v>
      </c>
      <c r="B463" s="279" t="s">
        <v>169</v>
      </c>
      <c r="C463" s="287" t="s">
        <v>171</v>
      </c>
      <c r="D463" s="288" t="s">
        <v>170</v>
      </c>
      <c r="E463" s="47" t="s">
        <v>170</v>
      </c>
      <c r="F463" s="190" t="s">
        <v>325</v>
      </c>
      <c r="G463" s="47" t="s">
        <v>157</v>
      </c>
      <c r="H463" s="111">
        <f>SUM(H464:H473)</f>
        <v>0</v>
      </c>
    </row>
    <row r="464" spans="1:9" s="2" customFormat="1" ht="12.75" hidden="1" x14ac:dyDescent="0.2">
      <c r="A464" s="332"/>
      <c r="B464" s="280"/>
      <c r="C464" s="309"/>
      <c r="D464" s="310"/>
      <c r="E464" s="282"/>
      <c r="F464" s="67"/>
      <c r="G464" s="67"/>
      <c r="H464" s="54">
        <f>ROUNDUP(F464*$D$464%/12/168*E464*$G$464,2)</f>
        <v>0</v>
      </c>
    </row>
    <row r="465" spans="1:8" s="2" customFormat="1" ht="12.75" hidden="1" x14ac:dyDescent="0.2">
      <c r="A465" s="332"/>
      <c r="B465" s="280"/>
      <c r="C465" s="311"/>
      <c r="D465" s="312"/>
      <c r="E465" s="283"/>
      <c r="F465" s="68"/>
      <c r="G465" s="68"/>
      <c r="H465" s="56">
        <f t="shared" ref="H465:H473" si="71">ROUNDUP(F465*$D$464%/12/168*E465*$G$464,2)</f>
        <v>0</v>
      </c>
    </row>
    <row r="466" spans="1:8" s="2" customFormat="1" ht="12.75" hidden="1" x14ac:dyDescent="0.2">
      <c r="A466" s="332"/>
      <c r="B466" s="280"/>
      <c r="C466" s="311"/>
      <c r="D466" s="312"/>
      <c r="E466" s="283"/>
      <c r="F466" s="68"/>
      <c r="G466" s="68"/>
      <c r="H466" s="56">
        <f t="shared" si="71"/>
        <v>0</v>
      </c>
    </row>
    <row r="467" spans="1:8" s="2" customFormat="1" ht="12.75" hidden="1" x14ac:dyDescent="0.2">
      <c r="A467" s="332"/>
      <c r="B467" s="280"/>
      <c r="C467" s="311"/>
      <c r="D467" s="312"/>
      <c r="E467" s="283"/>
      <c r="F467" s="68"/>
      <c r="G467" s="68"/>
      <c r="H467" s="56">
        <f t="shared" si="71"/>
        <v>0</v>
      </c>
    </row>
    <row r="468" spans="1:8" s="2" customFormat="1" ht="12.75" hidden="1" x14ac:dyDescent="0.2">
      <c r="A468" s="332"/>
      <c r="B468" s="280"/>
      <c r="C468" s="311"/>
      <c r="D468" s="312"/>
      <c r="E468" s="283"/>
      <c r="F468" s="68"/>
      <c r="G468" s="68"/>
      <c r="H468" s="56">
        <f t="shared" si="71"/>
        <v>0</v>
      </c>
    </row>
    <row r="469" spans="1:8" s="2" customFormat="1" ht="13.5" hidden="1" customHeight="1" x14ac:dyDescent="0.2">
      <c r="A469" s="332"/>
      <c r="B469" s="280"/>
      <c r="C469" s="311"/>
      <c r="D469" s="312"/>
      <c r="E469" s="283"/>
      <c r="F469" s="68"/>
      <c r="G469" s="68"/>
      <c r="H469" s="56">
        <f t="shared" si="71"/>
        <v>0</v>
      </c>
    </row>
    <row r="470" spans="1:8" s="2" customFormat="1" ht="12.75" hidden="1" customHeight="1" x14ac:dyDescent="0.2">
      <c r="A470" s="332"/>
      <c r="B470" s="280"/>
      <c r="C470" s="311"/>
      <c r="D470" s="312"/>
      <c r="E470" s="283"/>
      <c r="F470" s="68"/>
      <c r="G470" s="68"/>
      <c r="H470" s="56">
        <f t="shared" si="71"/>
        <v>0</v>
      </c>
    </row>
    <row r="471" spans="1:8" s="2" customFormat="1" ht="12.75" hidden="1" customHeight="1" x14ac:dyDescent="0.2">
      <c r="A471" s="332"/>
      <c r="B471" s="280"/>
      <c r="C471" s="311"/>
      <c r="D471" s="312"/>
      <c r="E471" s="283"/>
      <c r="F471" s="68"/>
      <c r="G471" s="68"/>
      <c r="H471" s="56">
        <f t="shared" si="71"/>
        <v>0</v>
      </c>
    </row>
    <row r="472" spans="1:8" s="2" customFormat="1" ht="12.75" hidden="1" customHeight="1" x14ac:dyDescent="0.2">
      <c r="A472" s="332"/>
      <c r="B472" s="280"/>
      <c r="C472" s="311"/>
      <c r="D472" s="312"/>
      <c r="E472" s="283"/>
      <c r="F472" s="68"/>
      <c r="G472" s="68"/>
      <c r="H472" s="56">
        <f t="shared" si="71"/>
        <v>0</v>
      </c>
    </row>
    <row r="473" spans="1:8" s="2" customFormat="1" ht="12.75" hidden="1" customHeight="1" x14ac:dyDescent="0.2">
      <c r="A473" s="333"/>
      <c r="B473" s="281"/>
      <c r="C473" s="311"/>
      <c r="D473" s="312"/>
      <c r="E473" s="284"/>
      <c r="F473" s="70"/>
      <c r="G473" s="70"/>
      <c r="H473" s="58">
        <f t="shared" si="71"/>
        <v>0</v>
      </c>
    </row>
    <row r="474" spans="1:8" s="2" customFormat="1" ht="12.75" x14ac:dyDescent="0.2">
      <c r="A474" s="48" t="s">
        <v>110</v>
      </c>
      <c r="B474" s="277" t="s">
        <v>392</v>
      </c>
      <c r="C474" s="277"/>
      <c r="D474" s="277"/>
      <c r="E474" s="277"/>
      <c r="F474" s="277"/>
      <c r="G474" s="277"/>
      <c r="H474" s="43">
        <f>SUM(H475,H486)</f>
        <v>0.44</v>
      </c>
    </row>
    <row r="475" spans="1:8" s="2" customFormat="1" ht="25.5" x14ac:dyDescent="0.2">
      <c r="A475" s="331" t="s">
        <v>117</v>
      </c>
      <c r="B475" s="279" t="s">
        <v>33</v>
      </c>
      <c r="C475" s="287" t="s">
        <v>171</v>
      </c>
      <c r="D475" s="288"/>
      <c r="E475" s="47" t="s">
        <v>170</v>
      </c>
      <c r="F475" s="190" t="s">
        <v>325</v>
      </c>
      <c r="G475" s="47" t="s">
        <v>157</v>
      </c>
      <c r="H475" s="111">
        <f>SUM(H476:H485)</f>
        <v>0.44</v>
      </c>
    </row>
    <row r="476" spans="1:8" s="2" customFormat="1" ht="12.75" x14ac:dyDescent="0.2">
      <c r="A476" s="332"/>
      <c r="B476" s="280"/>
      <c r="C476" s="309" t="s">
        <v>323</v>
      </c>
      <c r="D476" s="310"/>
      <c r="E476" s="282">
        <v>20</v>
      </c>
      <c r="F476" s="67">
        <v>1200</v>
      </c>
      <c r="G476" s="67">
        <f>G451</f>
        <v>3.5840000000000001</v>
      </c>
      <c r="H476" s="54">
        <f>ROUNDUP(F476*$E$476%/12/168*G476,2)</f>
        <v>0.43</v>
      </c>
    </row>
    <row r="477" spans="1:8" s="2" customFormat="1" ht="12.75" x14ac:dyDescent="0.2">
      <c r="A477" s="332"/>
      <c r="B477" s="280"/>
      <c r="C477" s="311" t="s">
        <v>324</v>
      </c>
      <c r="D477" s="312"/>
      <c r="E477" s="283"/>
      <c r="F477" s="68">
        <v>500</v>
      </c>
      <c r="G477" s="68">
        <v>8.4000000000000005E-2</v>
      </c>
      <c r="H477" s="56">
        <f>ROUNDUP(F477*$E$476%/12/168*G477,2)</f>
        <v>0.01</v>
      </c>
    </row>
    <row r="478" spans="1:8" s="2" customFormat="1" ht="12.75" hidden="1" x14ac:dyDescent="0.2">
      <c r="A478" s="332"/>
      <c r="B478" s="280"/>
      <c r="C478" s="311"/>
      <c r="D478" s="312"/>
      <c r="E478" s="283"/>
      <c r="F478" s="68"/>
      <c r="G478" s="68"/>
      <c r="H478" s="56">
        <f t="shared" ref="H478:H485" si="72">ROUNDUP(F478*$D$476%/12/168*E478*$G$476,2)</f>
        <v>0</v>
      </c>
    </row>
    <row r="479" spans="1:8" s="2" customFormat="1" ht="12.75" hidden="1" x14ac:dyDescent="0.2">
      <c r="A479" s="332"/>
      <c r="B479" s="280"/>
      <c r="C479" s="311"/>
      <c r="D479" s="312"/>
      <c r="E479" s="283"/>
      <c r="F479" s="68"/>
      <c r="G479" s="68"/>
      <c r="H479" s="56">
        <f t="shared" si="72"/>
        <v>0</v>
      </c>
    </row>
    <row r="480" spans="1:8" s="2" customFormat="1" ht="12.75" hidden="1" x14ac:dyDescent="0.2">
      <c r="A480" s="332"/>
      <c r="B480" s="280"/>
      <c r="C480" s="311"/>
      <c r="D480" s="312"/>
      <c r="E480" s="283"/>
      <c r="F480" s="68"/>
      <c r="G480" s="68"/>
      <c r="H480" s="56">
        <f t="shared" si="72"/>
        <v>0</v>
      </c>
    </row>
    <row r="481" spans="1:8" s="2" customFormat="1" ht="12.75" hidden="1" customHeight="1" x14ac:dyDescent="0.2">
      <c r="A481" s="332"/>
      <c r="B481" s="280"/>
      <c r="C481" s="311"/>
      <c r="D481" s="312"/>
      <c r="E481" s="283"/>
      <c r="F481" s="68"/>
      <c r="G481" s="68"/>
      <c r="H481" s="56">
        <f t="shared" si="72"/>
        <v>0</v>
      </c>
    </row>
    <row r="482" spans="1:8" s="2" customFormat="1" ht="12.75" hidden="1" customHeight="1" x14ac:dyDescent="0.2">
      <c r="A482" s="332"/>
      <c r="B482" s="280"/>
      <c r="C482" s="311"/>
      <c r="D482" s="312"/>
      <c r="E482" s="283"/>
      <c r="F482" s="68"/>
      <c r="G482" s="68"/>
      <c r="H482" s="56">
        <f t="shared" si="72"/>
        <v>0</v>
      </c>
    </row>
    <row r="483" spans="1:8" s="2" customFormat="1" ht="12.75" hidden="1" customHeight="1" x14ac:dyDescent="0.2">
      <c r="A483" s="332"/>
      <c r="B483" s="280"/>
      <c r="C483" s="311"/>
      <c r="D483" s="312"/>
      <c r="E483" s="283"/>
      <c r="F483" s="68"/>
      <c r="G483" s="68"/>
      <c r="H483" s="56">
        <f t="shared" si="72"/>
        <v>0</v>
      </c>
    </row>
    <row r="484" spans="1:8" s="2" customFormat="1" ht="12.75" hidden="1" customHeight="1" x14ac:dyDescent="0.2">
      <c r="A484" s="332"/>
      <c r="B484" s="280"/>
      <c r="C484" s="311"/>
      <c r="D484" s="312"/>
      <c r="E484" s="283"/>
      <c r="F484" s="68"/>
      <c r="G484" s="68"/>
      <c r="H484" s="56">
        <f t="shared" si="72"/>
        <v>0</v>
      </c>
    </row>
    <row r="485" spans="1:8" s="2" customFormat="1" ht="12.75" hidden="1" customHeight="1" x14ac:dyDescent="0.2">
      <c r="A485" s="333"/>
      <c r="B485" s="281"/>
      <c r="C485" s="311"/>
      <c r="D485" s="312"/>
      <c r="E485" s="284"/>
      <c r="F485" s="70"/>
      <c r="G485" s="70"/>
      <c r="H485" s="58">
        <f t="shared" si="72"/>
        <v>0</v>
      </c>
    </row>
    <row r="486" spans="1:8" s="2" customFormat="1" ht="25.5" hidden="1" x14ac:dyDescent="0.2">
      <c r="A486" s="331" t="s">
        <v>118</v>
      </c>
      <c r="B486" s="279" t="s">
        <v>31</v>
      </c>
      <c r="C486" s="287" t="s">
        <v>171</v>
      </c>
      <c r="D486" s="288" t="s">
        <v>170</v>
      </c>
      <c r="E486" s="47" t="s">
        <v>170</v>
      </c>
      <c r="F486" s="190" t="s">
        <v>325</v>
      </c>
      <c r="G486" s="47" t="s">
        <v>157</v>
      </c>
      <c r="H486" s="111">
        <f>SUM(H487:H496)</f>
        <v>0</v>
      </c>
    </row>
    <row r="487" spans="1:8" s="2" customFormat="1" ht="12.75" hidden="1" x14ac:dyDescent="0.2">
      <c r="A487" s="332"/>
      <c r="B487" s="280"/>
      <c r="C487" s="309"/>
      <c r="D487" s="310">
        <v>20</v>
      </c>
      <c r="E487" s="282"/>
      <c r="F487" s="67"/>
      <c r="G487" s="67"/>
      <c r="H487" s="54">
        <f>ROUNDUP(F487*$D$487%/12/168*E487*$G$487,2)</f>
        <v>0</v>
      </c>
    </row>
    <row r="488" spans="1:8" s="2" customFormat="1" ht="12.75" hidden="1" x14ac:dyDescent="0.2">
      <c r="A488" s="332"/>
      <c r="B488" s="280"/>
      <c r="C488" s="311"/>
      <c r="D488" s="312"/>
      <c r="E488" s="283"/>
      <c r="F488" s="68"/>
      <c r="G488" s="68"/>
      <c r="H488" s="56"/>
    </row>
    <row r="489" spans="1:8" s="2" customFormat="1" ht="12.75" hidden="1" x14ac:dyDescent="0.2">
      <c r="A489" s="332"/>
      <c r="B489" s="280"/>
      <c r="C489" s="311"/>
      <c r="D489" s="312"/>
      <c r="E489" s="283"/>
      <c r="F489" s="68"/>
      <c r="G489" s="68"/>
      <c r="H489" s="56"/>
    </row>
    <row r="490" spans="1:8" s="2" customFormat="1" ht="12.75" hidden="1" x14ac:dyDescent="0.2">
      <c r="A490" s="332"/>
      <c r="B490" s="280"/>
      <c r="C490" s="311"/>
      <c r="D490" s="312"/>
      <c r="E490" s="283"/>
      <c r="F490" s="68"/>
      <c r="G490" s="68"/>
      <c r="H490" s="56"/>
    </row>
    <row r="491" spans="1:8" s="2" customFormat="1" ht="12.75" hidden="1" x14ac:dyDescent="0.2">
      <c r="A491" s="332"/>
      <c r="B491" s="280"/>
      <c r="C491" s="311"/>
      <c r="D491" s="312"/>
      <c r="E491" s="283"/>
      <c r="F491" s="68"/>
      <c r="G491" s="68"/>
      <c r="H491" s="56"/>
    </row>
    <row r="492" spans="1:8" s="2" customFormat="1" ht="12.75" hidden="1" x14ac:dyDescent="0.2">
      <c r="A492" s="332"/>
      <c r="B492" s="280"/>
      <c r="C492" s="311"/>
      <c r="D492" s="312"/>
      <c r="E492" s="283"/>
      <c r="F492" s="68"/>
      <c r="G492" s="68"/>
      <c r="H492" s="56"/>
    </row>
    <row r="493" spans="1:8" s="2" customFormat="1" ht="12.75" hidden="1" x14ac:dyDescent="0.2">
      <c r="A493" s="332"/>
      <c r="B493" s="280"/>
      <c r="C493" s="311"/>
      <c r="D493" s="312"/>
      <c r="E493" s="283"/>
      <c r="F493" s="68"/>
      <c r="G493" s="68"/>
      <c r="H493" s="56"/>
    </row>
    <row r="494" spans="1:8" s="2" customFormat="1" ht="12.75" hidden="1" x14ac:dyDescent="0.2">
      <c r="A494" s="332"/>
      <c r="B494" s="280"/>
      <c r="C494" s="311"/>
      <c r="D494" s="312"/>
      <c r="E494" s="283"/>
      <c r="F494" s="68"/>
      <c r="G494" s="68"/>
      <c r="H494" s="56"/>
    </row>
    <row r="495" spans="1:8" s="2" customFormat="1" ht="12.75" hidden="1" x14ac:dyDescent="0.2">
      <c r="A495" s="332"/>
      <c r="B495" s="280"/>
      <c r="C495" s="311"/>
      <c r="D495" s="312"/>
      <c r="E495" s="283"/>
      <c r="F495" s="68"/>
      <c r="G495" s="68"/>
      <c r="H495" s="56"/>
    </row>
    <row r="496" spans="1:8" s="2" customFormat="1" ht="12.75" hidden="1" x14ac:dyDescent="0.2">
      <c r="A496" s="332"/>
      <c r="B496" s="280"/>
      <c r="C496" s="311"/>
      <c r="D496" s="312"/>
      <c r="E496" s="284"/>
      <c r="F496" s="70"/>
      <c r="G496" s="70"/>
      <c r="H496" s="58"/>
    </row>
    <row r="497" spans="1:8" s="2" customFormat="1" ht="12.75" x14ac:dyDescent="0.2">
      <c r="A497" s="325" t="s">
        <v>122</v>
      </c>
      <c r="B497" s="326"/>
      <c r="C497" s="326"/>
      <c r="D497" s="326"/>
      <c r="E497" s="326"/>
      <c r="F497" s="326"/>
      <c r="G497" s="327"/>
      <c r="H497" s="46">
        <f>SUM(H461,H403,H261)</f>
        <v>9.9400000000000013</v>
      </c>
    </row>
    <row r="498" spans="1:8" s="2" customFormat="1" ht="12.75" x14ac:dyDescent="0.2">
      <c r="A498" s="328" t="s">
        <v>121</v>
      </c>
      <c r="B498" s="329"/>
      <c r="C498" s="329"/>
      <c r="D498" s="329"/>
      <c r="E498" s="329"/>
      <c r="F498" s="329"/>
      <c r="G498" s="330"/>
      <c r="H498" s="80">
        <f>SUM(H497,H258)</f>
        <v>247.68</v>
      </c>
    </row>
    <row r="499" spans="1:8" x14ac:dyDescent="0.25">
      <c r="H499" s="29"/>
    </row>
    <row r="500" spans="1:8" hidden="1" x14ac:dyDescent="0.25">
      <c r="H500" s="30"/>
    </row>
    <row r="501" spans="1:8" hidden="1" x14ac:dyDescent="0.25">
      <c r="H501" s="30"/>
    </row>
    <row r="502" spans="1:8" hidden="1" x14ac:dyDescent="0.25">
      <c r="H502" s="30"/>
    </row>
    <row r="503" spans="1:8" hidden="1" x14ac:dyDescent="0.25">
      <c r="H503" s="30"/>
    </row>
    <row r="504" spans="1:8" hidden="1" x14ac:dyDescent="0.25">
      <c r="H504" s="30"/>
    </row>
    <row r="505" spans="1:8" hidden="1" x14ac:dyDescent="0.25">
      <c r="H505" s="30"/>
    </row>
    <row r="506" spans="1:8" hidden="1" x14ac:dyDescent="0.25">
      <c r="H506" s="30"/>
    </row>
    <row r="507" spans="1:8" hidden="1" x14ac:dyDescent="0.25">
      <c r="H507" s="30"/>
    </row>
    <row r="508" spans="1:8" hidden="1" x14ac:dyDescent="0.25">
      <c r="H508" s="30"/>
    </row>
    <row r="509" spans="1:8" hidden="1" x14ac:dyDescent="0.25">
      <c r="H509" s="30"/>
    </row>
    <row r="510" spans="1:8" hidden="1" x14ac:dyDescent="0.25">
      <c r="H510" s="30"/>
    </row>
    <row r="511" spans="1:8" hidden="1" x14ac:dyDescent="0.25">
      <c r="H511" s="30"/>
    </row>
    <row r="512" spans="1:8" hidden="1" x14ac:dyDescent="0.25">
      <c r="H512" s="30"/>
    </row>
    <row r="513" spans="8:8" hidden="1" x14ac:dyDescent="0.25">
      <c r="H513" s="30"/>
    </row>
    <row r="514" spans="8:8" hidden="1" x14ac:dyDescent="0.25">
      <c r="H514" s="30"/>
    </row>
    <row r="515" spans="8:8" hidden="1" x14ac:dyDescent="0.25">
      <c r="H515" s="30"/>
    </row>
    <row r="516" spans="8:8" hidden="1" x14ac:dyDescent="0.25">
      <c r="H516" s="30"/>
    </row>
    <row r="517" spans="8:8" hidden="1" x14ac:dyDescent="0.25">
      <c r="H517" s="30"/>
    </row>
    <row r="518" spans="8:8" hidden="1" x14ac:dyDescent="0.25">
      <c r="H518" s="30"/>
    </row>
    <row r="519" spans="8:8" hidden="1" x14ac:dyDescent="0.25">
      <c r="H519" s="30"/>
    </row>
    <row r="520" spans="8:8" hidden="1" x14ac:dyDescent="0.25">
      <c r="H520" s="30"/>
    </row>
    <row r="521" spans="8:8" hidden="1" x14ac:dyDescent="0.25">
      <c r="H521" s="30"/>
    </row>
    <row r="522" spans="8:8" hidden="1" x14ac:dyDescent="0.25">
      <c r="H522" s="30"/>
    </row>
    <row r="523" spans="8:8" hidden="1" x14ac:dyDescent="0.25">
      <c r="H523" s="30"/>
    </row>
    <row r="524" spans="8:8" hidden="1" x14ac:dyDescent="0.25">
      <c r="H524" s="30"/>
    </row>
    <row r="525" spans="8:8" hidden="1" x14ac:dyDescent="0.25">
      <c r="H525" s="30"/>
    </row>
    <row r="526" spans="8:8" hidden="1" x14ac:dyDescent="0.25">
      <c r="H526" s="30"/>
    </row>
    <row r="527" spans="8:8" hidden="1" x14ac:dyDescent="0.25">
      <c r="H527" s="30"/>
    </row>
    <row r="528" spans="8:8" hidden="1" x14ac:dyDescent="0.25">
      <c r="H528" s="30"/>
    </row>
    <row r="529" spans="1:9" hidden="1" x14ac:dyDescent="0.25">
      <c r="H529" s="30"/>
    </row>
    <row r="530" spans="1:9" hidden="1" x14ac:dyDescent="0.25">
      <c r="H530" s="30"/>
    </row>
    <row r="531" spans="1:9" hidden="1" x14ac:dyDescent="0.25">
      <c r="H531" s="30"/>
    </row>
    <row r="532" spans="1:9" hidden="1" x14ac:dyDescent="0.25">
      <c r="H532" s="30"/>
    </row>
    <row r="533" spans="1:9" hidden="1" x14ac:dyDescent="0.25">
      <c r="H533" s="30"/>
    </row>
    <row r="534" spans="1:9" hidden="1" x14ac:dyDescent="0.25">
      <c r="H534" s="30"/>
    </row>
    <row r="535" spans="1:9" hidden="1" x14ac:dyDescent="0.25">
      <c r="H535" s="30"/>
    </row>
    <row r="536" spans="1:9" ht="15.75" x14ac:dyDescent="0.25">
      <c r="A536" s="104" t="s">
        <v>13</v>
      </c>
      <c r="B536" s="104"/>
      <c r="C536" s="104"/>
      <c r="D536" s="104"/>
      <c r="E536" s="104"/>
      <c r="F536" s="104"/>
      <c r="G536" s="104"/>
      <c r="H536" s="105">
        <f ca="1">H537+H549+H560</f>
        <v>237.74</v>
      </c>
      <c r="I536" s="106" t="b">
        <f ca="1">H536=H258</f>
        <v>1</v>
      </c>
    </row>
    <row r="537" spans="1:9" x14ac:dyDescent="0.25">
      <c r="A537" s="98">
        <v>1000</v>
      </c>
      <c r="B537" s="97"/>
      <c r="H537" s="101">
        <f ca="1">SUM(H538,H545)</f>
        <v>237.74</v>
      </c>
    </row>
    <row r="538" spans="1:9" x14ac:dyDescent="0.25">
      <c r="A538" s="191">
        <v>1100</v>
      </c>
      <c r="B538" s="97"/>
      <c r="H538" s="100">
        <f ca="1">SUM(H539:H544)</f>
        <v>182.78</v>
      </c>
    </row>
    <row r="539" spans="1:9" x14ac:dyDescent="0.25">
      <c r="A539" s="1">
        <v>1116</v>
      </c>
      <c r="B539" s="97"/>
      <c r="H539" s="99">
        <f t="shared" ref="H539:H544" ca="1" si="73">SUMIF($A$15:$H$258,A539,$H$15:$H$258)</f>
        <v>94.679999999999993</v>
      </c>
    </row>
    <row r="540" spans="1:9" x14ac:dyDescent="0.25">
      <c r="A540" s="1">
        <v>1119</v>
      </c>
      <c r="B540" s="97"/>
      <c r="H540" s="99">
        <f t="shared" ca="1" si="73"/>
        <v>83.26</v>
      </c>
    </row>
    <row r="541" spans="1:9" x14ac:dyDescent="0.25">
      <c r="A541" s="1">
        <v>1143</v>
      </c>
      <c r="B541" s="97"/>
      <c r="H541" s="99">
        <f t="shared" ca="1" si="73"/>
        <v>4.84</v>
      </c>
    </row>
    <row r="542" spans="1:9" x14ac:dyDescent="0.25">
      <c r="A542" s="1">
        <v>1146</v>
      </c>
      <c r="B542" s="97"/>
      <c r="H542" s="99">
        <f t="shared" ca="1" si="73"/>
        <v>0</v>
      </c>
    </row>
    <row r="543" spans="1:9" x14ac:dyDescent="0.25">
      <c r="A543" s="1">
        <v>1147</v>
      </c>
      <c r="B543" s="97"/>
      <c r="H543" s="99">
        <f t="shared" ca="1" si="73"/>
        <v>0</v>
      </c>
    </row>
    <row r="544" spans="1:9" x14ac:dyDescent="0.25">
      <c r="A544" s="1">
        <v>1148</v>
      </c>
      <c r="B544" s="97"/>
      <c r="H544" s="99">
        <f t="shared" ca="1" si="73"/>
        <v>0</v>
      </c>
    </row>
    <row r="545" spans="1:8" x14ac:dyDescent="0.25">
      <c r="A545" s="191">
        <v>1200</v>
      </c>
      <c r="B545" s="97"/>
      <c r="H545" s="100">
        <f ca="1">SUM(H546:H548)</f>
        <v>54.959999999999994</v>
      </c>
    </row>
    <row r="546" spans="1:8" x14ac:dyDescent="0.25">
      <c r="A546" s="1">
        <v>1210</v>
      </c>
      <c r="B546" s="97"/>
      <c r="H546" s="99">
        <f ca="1">SUMIF($A$15:$H$258,A546,$H$15:$H$258)</f>
        <v>45.379999999999995</v>
      </c>
    </row>
    <row r="547" spans="1:8" x14ac:dyDescent="0.25">
      <c r="A547" s="1">
        <v>1221</v>
      </c>
      <c r="B547" s="97"/>
      <c r="H547" s="99">
        <f ca="1">SUMIF($A$15:$H$258,A547,$H$15:$H$258)</f>
        <v>9.5800000000000018</v>
      </c>
    </row>
    <row r="548" spans="1:8" x14ac:dyDescent="0.25">
      <c r="A548" s="1">
        <v>1228</v>
      </c>
      <c r="B548" s="97"/>
      <c r="H548" s="99">
        <f ca="1">SUMIF($A$15:$H$258,A548,$H$15:$H$258)</f>
        <v>0</v>
      </c>
    </row>
    <row r="549" spans="1:8" x14ac:dyDescent="0.25">
      <c r="A549" s="98">
        <v>2000</v>
      </c>
      <c r="B549" s="97"/>
      <c r="H549" s="102"/>
    </row>
    <row r="550" spans="1:8" x14ac:dyDescent="0.25">
      <c r="A550" s="191">
        <v>2100</v>
      </c>
      <c r="B550" s="97"/>
      <c r="H550" s="103"/>
    </row>
    <row r="551" spans="1:8" x14ac:dyDescent="0.25">
      <c r="A551" s="1">
        <v>2111</v>
      </c>
      <c r="B551" s="97"/>
      <c r="H551" s="99">
        <f ca="1">SUMIF($A$15:$H$258,A551,$H$15:$H$258)</f>
        <v>0</v>
      </c>
    </row>
    <row r="552" spans="1:8" x14ac:dyDescent="0.25">
      <c r="A552" s="1">
        <v>2112</v>
      </c>
      <c r="B552" s="97"/>
      <c r="H552" s="99">
        <f ca="1">SUMIF($A$15:$H$258,A552,$H$15:$H$258)</f>
        <v>0</v>
      </c>
    </row>
    <row r="553" spans="1:8" x14ac:dyDescent="0.25">
      <c r="A553" s="191">
        <v>2200</v>
      </c>
      <c r="B553" s="97"/>
      <c r="H553" s="103"/>
    </row>
    <row r="554" spans="1:8" x14ac:dyDescent="0.25">
      <c r="A554" s="1">
        <v>2220</v>
      </c>
      <c r="B554" s="97"/>
      <c r="H554" s="99">
        <f ca="1">SUMIF($A$15:$H$258,A554,$H$15:$H$258)</f>
        <v>0</v>
      </c>
    </row>
    <row r="555" spans="1:8" x14ac:dyDescent="0.25">
      <c r="A555" s="191">
        <v>2300</v>
      </c>
      <c r="B555" s="97"/>
      <c r="H555" s="103"/>
    </row>
    <row r="556" spans="1:8" x14ac:dyDescent="0.25">
      <c r="A556" s="1">
        <v>2311</v>
      </c>
      <c r="B556" s="97"/>
      <c r="H556" s="99">
        <f ca="1">SUMIF($A$15:$H$258,A556,$H$15:$H$258)</f>
        <v>0</v>
      </c>
    </row>
    <row r="557" spans="1:8" x14ac:dyDescent="0.25">
      <c r="A557" s="1">
        <v>2322</v>
      </c>
      <c r="B557" s="97"/>
      <c r="H557" s="99">
        <f ca="1">SUMIF($A$15:$H$258,A557,$H$15:$H$258)</f>
        <v>0</v>
      </c>
    </row>
    <row r="558" spans="1:8" x14ac:dyDescent="0.25">
      <c r="A558" s="1">
        <v>2329</v>
      </c>
      <c r="B558" s="97"/>
      <c r="H558" s="99">
        <f ca="1">SUMIF($A$15:$H$258,A558,$H$15:$H$258)</f>
        <v>0</v>
      </c>
    </row>
    <row r="559" spans="1:8" x14ac:dyDescent="0.25">
      <c r="A559" s="1">
        <v>2350</v>
      </c>
      <c r="B559" s="97"/>
      <c r="H559" s="99">
        <f ca="1">SUMIF($A$15:$H$258,A559,$H$15:$H$258)</f>
        <v>0</v>
      </c>
    </row>
    <row r="560" spans="1:8" x14ac:dyDescent="0.25">
      <c r="A560" s="98">
        <v>5000</v>
      </c>
      <c r="B560" s="97"/>
      <c r="H560" s="102"/>
    </row>
    <row r="561" spans="1:9" x14ac:dyDescent="0.25">
      <c r="A561" s="191">
        <v>5200</v>
      </c>
      <c r="B561" s="97"/>
      <c r="H561" s="103"/>
    </row>
    <row r="562" spans="1:9" x14ac:dyDescent="0.25">
      <c r="A562" s="1">
        <v>5231</v>
      </c>
      <c r="B562" s="97"/>
      <c r="H562" s="99">
        <f ca="1">SUMIF(A38:H214,A562,H38:H187)</f>
        <v>0</v>
      </c>
    </row>
    <row r="563" spans="1:9" x14ac:dyDescent="0.25">
      <c r="B563" s="97"/>
    </row>
    <row r="564" spans="1:9" x14ac:dyDescent="0.25">
      <c r="B564" s="97"/>
    </row>
    <row r="565" spans="1:9" x14ac:dyDescent="0.25">
      <c r="B565" s="97"/>
    </row>
    <row r="566" spans="1:9" s="106" customFormat="1" ht="15.75" x14ac:dyDescent="0.25">
      <c r="A566" s="104" t="s">
        <v>18</v>
      </c>
      <c r="B566" s="104"/>
      <c r="C566" s="104"/>
      <c r="D566" s="104"/>
      <c r="E566" s="104"/>
      <c r="F566" s="104"/>
      <c r="G566" s="104"/>
      <c r="H566" s="105">
        <f ca="1">H567+H579+H591</f>
        <v>9.94</v>
      </c>
      <c r="I566" s="106" t="b">
        <f ca="1">H566=H497</f>
        <v>1</v>
      </c>
    </row>
    <row r="567" spans="1:9" x14ac:dyDescent="0.25">
      <c r="A567" s="98">
        <v>1000</v>
      </c>
      <c r="B567" s="97"/>
      <c r="H567" s="101">
        <f ca="1">SUM(H568,H575)</f>
        <v>5.79</v>
      </c>
    </row>
    <row r="568" spans="1:9" x14ac:dyDescent="0.25">
      <c r="A568" s="191">
        <v>1100</v>
      </c>
      <c r="B568" s="97"/>
      <c r="H568" s="100">
        <f ca="1">SUM(H569:H574)</f>
        <v>4.49</v>
      </c>
    </row>
    <row r="569" spans="1:9" x14ac:dyDescent="0.25">
      <c r="A569" s="1">
        <v>1116</v>
      </c>
      <c r="B569" s="97"/>
      <c r="H569" s="99">
        <f t="shared" ref="H569:H574" ca="1" si="74">SUMIF($A$263:$H$513,A569,$H$263:$H$513)</f>
        <v>0</v>
      </c>
    </row>
    <row r="570" spans="1:9" x14ac:dyDescent="0.25">
      <c r="A570" s="1">
        <v>1119</v>
      </c>
      <c r="B570" s="97"/>
      <c r="H570" s="99">
        <f t="shared" ca="1" si="74"/>
        <v>4.49</v>
      </c>
    </row>
    <row r="571" spans="1:9" x14ac:dyDescent="0.25">
      <c r="A571" s="1">
        <v>1143</v>
      </c>
      <c r="B571" s="97"/>
      <c r="H571" s="99">
        <f t="shared" ca="1" si="74"/>
        <v>0</v>
      </c>
    </row>
    <row r="572" spans="1:9" x14ac:dyDescent="0.25">
      <c r="A572" s="1">
        <v>1146</v>
      </c>
      <c r="B572" s="97"/>
      <c r="H572" s="99">
        <f t="shared" ca="1" si="74"/>
        <v>0</v>
      </c>
    </row>
    <row r="573" spans="1:9" x14ac:dyDescent="0.25">
      <c r="A573" s="1">
        <v>1147</v>
      </c>
      <c r="B573" s="97"/>
      <c r="H573" s="99">
        <f t="shared" ca="1" si="74"/>
        <v>0</v>
      </c>
    </row>
    <row r="574" spans="1:9" x14ac:dyDescent="0.25">
      <c r="A574" s="1">
        <v>1148</v>
      </c>
      <c r="B574" s="97"/>
      <c r="H574" s="99">
        <f t="shared" ca="1" si="74"/>
        <v>0</v>
      </c>
    </row>
    <row r="575" spans="1:9" x14ac:dyDescent="0.25">
      <c r="A575" s="191">
        <v>1200</v>
      </c>
      <c r="B575" s="97"/>
      <c r="H575" s="100">
        <f ca="1">SUM(H576:H578)</f>
        <v>1.3</v>
      </c>
    </row>
    <row r="576" spans="1:9" x14ac:dyDescent="0.25">
      <c r="A576" s="1">
        <v>1210</v>
      </c>
      <c r="B576" s="97"/>
      <c r="H576" s="99">
        <f ca="1">SUMIF($A$263:$H$513,A576,$H$263:$H$513)</f>
        <v>1.1100000000000001</v>
      </c>
    </row>
    <row r="577" spans="1:8" x14ac:dyDescent="0.25">
      <c r="A577" s="1">
        <v>1221</v>
      </c>
      <c r="B577" s="97"/>
      <c r="H577" s="99">
        <f ca="1">SUMIF($A$263:$H$513,A577,$H$263:$H$513)</f>
        <v>0.19</v>
      </c>
    </row>
    <row r="578" spans="1:8" x14ac:dyDescent="0.25">
      <c r="A578" s="1">
        <v>1228</v>
      </c>
      <c r="B578" s="97"/>
      <c r="H578" s="99">
        <f ca="1">SUMIF($A$263:$H$513,A578,$H$263:$H$513)</f>
        <v>0</v>
      </c>
    </row>
    <row r="579" spans="1:8" x14ac:dyDescent="0.25">
      <c r="A579" s="98">
        <v>2000</v>
      </c>
      <c r="B579" s="97"/>
      <c r="H579" s="101">
        <f ca="1">H580+H583+H585</f>
        <v>3.7099999999999995</v>
      </c>
    </row>
    <row r="580" spans="1:8" x14ac:dyDescent="0.25">
      <c r="A580" s="191">
        <v>2100</v>
      </c>
      <c r="B580" s="97"/>
      <c r="H580" s="103">
        <f ca="1">SUM(H581:H582)</f>
        <v>0</v>
      </c>
    </row>
    <row r="581" spans="1:8" x14ac:dyDescent="0.25">
      <c r="A581" s="1">
        <v>2111</v>
      </c>
      <c r="B581" s="97"/>
      <c r="H581" s="2">
        <f ca="1">SUMIF($A$263:$H$513,A581,$H$263:$H$513)</f>
        <v>0</v>
      </c>
    </row>
    <row r="582" spans="1:8" x14ac:dyDescent="0.25">
      <c r="A582" s="1">
        <v>2112</v>
      </c>
      <c r="B582" s="97"/>
      <c r="H582" s="2">
        <f ca="1">SUMIF($A$263:$H$513,A582,$H$263:$H$513)</f>
        <v>0</v>
      </c>
    </row>
    <row r="583" spans="1:8" x14ac:dyDescent="0.25">
      <c r="A583" s="191">
        <v>2200</v>
      </c>
      <c r="B583" s="97"/>
      <c r="H583" s="100">
        <f ca="1">SUM(H584)</f>
        <v>0.56000000000000005</v>
      </c>
    </row>
    <row r="584" spans="1:8" x14ac:dyDescent="0.25">
      <c r="A584" s="1">
        <v>2220</v>
      </c>
      <c r="B584" s="97"/>
      <c r="H584" s="99">
        <f ca="1">SUMIF($A$263:$H$513,A584,$H$263:$H$513)</f>
        <v>0.56000000000000005</v>
      </c>
    </row>
    <row r="585" spans="1:8" x14ac:dyDescent="0.25">
      <c r="A585" s="191">
        <v>2300</v>
      </c>
      <c r="B585" s="97"/>
      <c r="H585" s="100">
        <f ca="1">SUM(H586:H590)</f>
        <v>3.1499999999999995</v>
      </c>
    </row>
    <row r="586" spans="1:8" x14ac:dyDescent="0.25">
      <c r="A586" s="1">
        <v>2311</v>
      </c>
      <c r="B586" s="97"/>
      <c r="H586" s="99">
        <f ca="1">SUMIF($A$263:$H$513,A586,$H$263:$H$513)</f>
        <v>0.35</v>
      </c>
    </row>
    <row r="587" spans="1:8" x14ac:dyDescent="0.25">
      <c r="A587" s="1">
        <v>2312</v>
      </c>
      <c r="B587" s="97"/>
      <c r="H587" s="99">
        <f ca="1">SUMIF($A$263:$H$513,A587,$H$263:$H$513)</f>
        <v>0.12000000000000001</v>
      </c>
    </row>
    <row r="588" spans="1:8" x14ac:dyDescent="0.25">
      <c r="A588" s="1">
        <v>2322</v>
      </c>
      <c r="B588" s="97"/>
      <c r="H588" s="2">
        <f ca="1">SUMIF($A$263:$H$513,A588,$H$263:$H$513)</f>
        <v>0</v>
      </c>
    </row>
    <row r="589" spans="1:8" x14ac:dyDescent="0.25">
      <c r="A589" s="1">
        <v>2329</v>
      </c>
      <c r="B589" s="97"/>
      <c r="H589" s="2">
        <f ca="1">SUMIF($A$263:$H$513,A589,$H$263:$H$513)</f>
        <v>0</v>
      </c>
    </row>
    <row r="590" spans="1:8" x14ac:dyDescent="0.25">
      <c r="A590" s="1">
        <v>2350</v>
      </c>
      <c r="B590" s="97"/>
      <c r="H590" s="99">
        <f ca="1">SUMIF($A$263:$H$513,A590,$H$263:$H$513)</f>
        <v>2.6799999999999997</v>
      </c>
    </row>
    <row r="591" spans="1:8" x14ac:dyDescent="0.25">
      <c r="A591" s="98">
        <v>5000</v>
      </c>
      <c r="B591" s="97"/>
      <c r="H591" s="101">
        <f ca="1">H592+H594</f>
        <v>0.44</v>
      </c>
    </row>
    <row r="592" spans="1:8" x14ac:dyDescent="0.25">
      <c r="A592" s="191">
        <v>5100</v>
      </c>
      <c r="B592" s="97"/>
      <c r="H592" s="100">
        <f ca="1">SUM(H593)</f>
        <v>0</v>
      </c>
    </row>
    <row r="593" spans="1:9" x14ac:dyDescent="0.25">
      <c r="A593" s="1">
        <v>5121</v>
      </c>
      <c r="B593" s="97"/>
      <c r="H593" s="99">
        <f ca="1">SUMIF($A$263:$H$513,A593,$H$263:$H$513)</f>
        <v>0</v>
      </c>
    </row>
    <row r="594" spans="1:9" x14ac:dyDescent="0.25">
      <c r="A594" s="191">
        <v>5200</v>
      </c>
      <c r="B594" s="97"/>
      <c r="H594" s="100">
        <f ca="1">SUM(H595:H596)</f>
        <v>0.44</v>
      </c>
    </row>
    <row r="595" spans="1:9" x14ac:dyDescent="0.25">
      <c r="A595" s="1">
        <v>5238</v>
      </c>
      <c r="B595" s="97"/>
      <c r="H595" s="99">
        <f ca="1">SUMIF($A$263:$H$513,A595,$H$263:$H$513)</f>
        <v>0.44</v>
      </c>
    </row>
    <row r="596" spans="1:9" x14ac:dyDescent="0.25">
      <c r="A596" s="1">
        <v>5239</v>
      </c>
      <c r="B596" s="97"/>
      <c r="H596" s="99">
        <f ca="1">SUMIF($A$263:$H$513,A596,$H$263:$H$513)</f>
        <v>0</v>
      </c>
    </row>
    <row r="597" spans="1:9" s="106" customFormat="1" ht="15.75" x14ac:dyDescent="0.25">
      <c r="A597" s="104" t="s">
        <v>278</v>
      </c>
      <c r="B597" s="104"/>
      <c r="C597" s="104"/>
      <c r="D597" s="104"/>
      <c r="E597" s="104"/>
      <c r="F597" s="104"/>
      <c r="G597" s="104"/>
      <c r="H597" s="105">
        <f ca="1">H566+H536</f>
        <v>247.68</v>
      </c>
      <c r="I597" s="106" t="b">
        <f ca="1">H597=H498</f>
        <v>1</v>
      </c>
    </row>
  </sheetData>
  <mergeCells count="543">
    <mergeCell ref="A497:G497"/>
    <mergeCell ref="A498:G498"/>
    <mergeCell ref="E487:E496"/>
    <mergeCell ref="C488:D488"/>
    <mergeCell ref="C489:D489"/>
    <mergeCell ref="C490:D490"/>
    <mergeCell ref="C491:D491"/>
    <mergeCell ref="C492:D492"/>
    <mergeCell ref="C493:D493"/>
    <mergeCell ref="C494:D494"/>
    <mergeCell ref="C495:D495"/>
    <mergeCell ref="C496:D496"/>
    <mergeCell ref="A486:A496"/>
    <mergeCell ref="B486:B496"/>
    <mergeCell ref="C486:D486"/>
    <mergeCell ref="C487:D487"/>
    <mergeCell ref="A463:A473"/>
    <mergeCell ref="C484:D484"/>
    <mergeCell ref="C485:D485"/>
    <mergeCell ref="C465:D465"/>
    <mergeCell ref="C466:D466"/>
    <mergeCell ref="C467:D467"/>
    <mergeCell ref="C468:D468"/>
    <mergeCell ref="C469:D469"/>
    <mergeCell ref="C470:D470"/>
    <mergeCell ref="C478:D478"/>
    <mergeCell ref="C479:D479"/>
    <mergeCell ref="C480:D480"/>
    <mergeCell ref="C481:D481"/>
    <mergeCell ref="C482:D482"/>
    <mergeCell ref="C483:D483"/>
    <mergeCell ref="B474:G474"/>
    <mergeCell ref="A475:A485"/>
    <mergeCell ref="B475:B485"/>
    <mergeCell ref="C475:D475"/>
    <mergeCell ref="C476:D476"/>
    <mergeCell ref="E476:E485"/>
    <mergeCell ref="C477:D477"/>
    <mergeCell ref="B461:G461"/>
    <mergeCell ref="B462:G462"/>
    <mergeCell ref="B463:B473"/>
    <mergeCell ref="C463:D463"/>
    <mergeCell ref="C464:D464"/>
    <mergeCell ref="E464:E473"/>
    <mergeCell ref="C471:D471"/>
    <mergeCell ref="C472:D472"/>
    <mergeCell ref="C473:D473"/>
    <mergeCell ref="A428:A438"/>
    <mergeCell ref="B428:B438"/>
    <mergeCell ref="C428:E428"/>
    <mergeCell ref="C429:E429"/>
    <mergeCell ref="C430:E430"/>
    <mergeCell ref="C448:D448"/>
    <mergeCell ref="C449:D449"/>
    <mergeCell ref="C436:E436"/>
    <mergeCell ref="C434:E434"/>
    <mergeCell ref="C435:E435"/>
    <mergeCell ref="C444:D444"/>
    <mergeCell ref="C445:D445"/>
    <mergeCell ref="C446:D446"/>
    <mergeCell ref="C447:D447"/>
    <mergeCell ref="C437:E437"/>
    <mergeCell ref="C438:E438"/>
    <mergeCell ref="B427:G427"/>
    <mergeCell ref="C431:E431"/>
    <mergeCell ref="C432:E432"/>
    <mergeCell ref="C433:E433"/>
    <mergeCell ref="A450:A460"/>
    <mergeCell ref="B450:B460"/>
    <mergeCell ref="C450:E450"/>
    <mergeCell ref="C451:E451"/>
    <mergeCell ref="C452:E452"/>
    <mergeCell ref="C453:E453"/>
    <mergeCell ref="C454:E454"/>
    <mergeCell ref="C455:E455"/>
    <mergeCell ref="C456:E456"/>
    <mergeCell ref="C457:E457"/>
    <mergeCell ref="C458:E458"/>
    <mergeCell ref="C459:E459"/>
    <mergeCell ref="C460:E460"/>
    <mergeCell ref="A439:A449"/>
    <mergeCell ref="B439:B449"/>
    <mergeCell ref="C439:D439"/>
    <mergeCell ref="C440:D440"/>
    <mergeCell ref="C441:D441"/>
    <mergeCell ref="C442:D442"/>
    <mergeCell ref="C443:D443"/>
    <mergeCell ref="A416:A426"/>
    <mergeCell ref="B416:B426"/>
    <mergeCell ref="C416:E416"/>
    <mergeCell ref="C417:E417"/>
    <mergeCell ref="C418:E418"/>
    <mergeCell ref="C419:E419"/>
    <mergeCell ref="C420:E420"/>
    <mergeCell ref="C421:E421"/>
    <mergeCell ref="A405:A415"/>
    <mergeCell ref="C408:E408"/>
    <mergeCell ref="C409:E409"/>
    <mergeCell ref="C410:E410"/>
    <mergeCell ref="C411:E411"/>
    <mergeCell ref="C412:E412"/>
    <mergeCell ref="C413:E413"/>
    <mergeCell ref="C422:E422"/>
    <mergeCell ref="C423:E423"/>
    <mergeCell ref="C424:E424"/>
    <mergeCell ref="C425:E425"/>
    <mergeCell ref="C426:E426"/>
    <mergeCell ref="B403:G403"/>
    <mergeCell ref="B404:G404"/>
    <mergeCell ref="B405:B415"/>
    <mergeCell ref="C405:E405"/>
    <mergeCell ref="C406:E406"/>
    <mergeCell ref="C407:E407"/>
    <mergeCell ref="E383:E402"/>
    <mergeCell ref="C384:D384"/>
    <mergeCell ref="C385:D385"/>
    <mergeCell ref="C386:D386"/>
    <mergeCell ref="C387:D387"/>
    <mergeCell ref="C388:D388"/>
    <mergeCell ref="C389:D389"/>
    <mergeCell ref="C390:D390"/>
    <mergeCell ref="C391:D391"/>
    <mergeCell ref="C392:D392"/>
    <mergeCell ref="C414:E414"/>
    <mergeCell ref="C415:E415"/>
    <mergeCell ref="C380:D380"/>
    <mergeCell ref="C381:D381"/>
    <mergeCell ref="A382:A402"/>
    <mergeCell ref="B382:B402"/>
    <mergeCell ref="C382:D382"/>
    <mergeCell ref="C383:D383"/>
    <mergeCell ref="C393:D393"/>
    <mergeCell ref="C394:D394"/>
    <mergeCell ref="C395:D395"/>
    <mergeCell ref="C396:D396"/>
    <mergeCell ref="C397:D397"/>
    <mergeCell ref="C398:D398"/>
    <mergeCell ref="C399:D399"/>
    <mergeCell ref="C400:D400"/>
    <mergeCell ref="C401:D401"/>
    <mergeCell ref="C402:D402"/>
    <mergeCell ref="B359:G359"/>
    <mergeCell ref="B360:G360"/>
    <mergeCell ref="A361:A381"/>
    <mergeCell ref="B361:B381"/>
    <mergeCell ref="C361:D361"/>
    <mergeCell ref="C362:D362"/>
    <mergeCell ref="E362:E381"/>
    <mergeCell ref="C363:D363"/>
    <mergeCell ref="C364:D364"/>
    <mergeCell ref="C371:D371"/>
    <mergeCell ref="C372:D372"/>
    <mergeCell ref="C373:D373"/>
    <mergeCell ref="C374:D374"/>
    <mergeCell ref="C375:D375"/>
    <mergeCell ref="C376:D376"/>
    <mergeCell ref="C365:D365"/>
    <mergeCell ref="C366:D366"/>
    <mergeCell ref="C367:D367"/>
    <mergeCell ref="C368:D368"/>
    <mergeCell ref="C369:D369"/>
    <mergeCell ref="C370:D370"/>
    <mergeCell ref="C377:D377"/>
    <mergeCell ref="C378:D378"/>
    <mergeCell ref="C379:D379"/>
    <mergeCell ref="E339:E358"/>
    <mergeCell ref="C340:D340"/>
    <mergeCell ref="C341:D341"/>
    <mergeCell ref="C342:D342"/>
    <mergeCell ref="C343:D343"/>
    <mergeCell ref="C344:D344"/>
    <mergeCell ref="C345:D345"/>
    <mergeCell ref="C346:D346"/>
    <mergeCell ref="C347:D347"/>
    <mergeCell ref="C348:D348"/>
    <mergeCell ref="C358:D358"/>
    <mergeCell ref="C336:D336"/>
    <mergeCell ref="C337:D337"/>
    <mergeCell ref="A338:A358"/>
    <mergeCell ref="B338:B358"/>
    <mergeCell ref="C338:D338"/>
    <mergeCell ref="C339:D339"/>
    <mergeCell ref="C349:D349"/>
    <mergeCell ref="C350:D350"/>
    <mergeCell ref="C351:D351"/>
    <mergeCell ref="C352:D352"/>
    <mergeCell ref="C353:D353"/>
    <mergeCell ref="C354:D354"/>
    <mergeCell ref="C355:D355"/>
    <mergeCell ref="C356:D356"/>
    <mergeCell ref="C357:D357"/>
    <mergeCell ref="C333:D333"/>
    <mergeCell ref="C334:D334"/>
    <mergeCell ref="C323:D323"/>
    <mergeCell ref="C324:D324"/>
    <mergeCell ref="C325:D325"/>
    <mergeCell ref="C326:D326"/>
    <mergeCell ref="C327:D327"/>
    <mergeCell ref="C328:D328"/>
    <mergeCell ref="C335:D335"/>
    <mergeCell ref="C316:D316"/>
    <mergeCell ref="A317:A337"/>
    <mergeCell ref="B317:B337"/>
    <mergeCell ref="C317:D317"/>
    <mergeCell ref="C318:D318"/>
    <mergeCell ref="E318:E337"/>
    <mergeCell ref="C319:D319"/>
    <mergeCell ref="C320:D320"/>
    <mergeCell ref="C321:D321"/>
    <mergeCell ref="C322:D322"/>
    <mergeCell ref="A296:A316"/>
    <mergeCell ref="B296:B316"/>
    <mergeCell ref="C296:D296"/>
    <mergeCell ref="C297:D297"/>
    <mergeCell ref="E297:E316"/>
    <mergeCell ref="C298:D298"/>
    <mergeCell ref="C299:D299"/>
    <mergeCell ref="C300:D300"/>
    <mergeCell ref="C301:D301"/>
    <mergeCell ref="C302:D302"/>
    <mergeCell ref="C329:D329"/>
    <mergeCell ref="C330:D330"/>
    <mergeCell ref="C331:D331"/>
    <mergeCell ref="C332:D332"/>
    <mergeCell ref="C283:D283"/>
    <mergeCell ref="C284:D284"/>
    <mergeCell ref="C309:D309"/>
    <mergeCell ref="C310:D310"/>
    <mergeCell ref="C311:D311"/>
    <mergeCell ref="C312:D312"/>
    <mergeCell ref="C313:D313"/>
    <mergeCell ref="C314:D314"/>
    <mergeCell ref="C303:D303"/>
    <mergeCell ref="C304:D304"/>
    <mergeCell ref="C305:D305"/>
    <mergeCell ref="C306:D306"/>
    <mergeCell ref="C307:D307"/>
    <mergeCell ref="C308:D308"/>
    <mergeCell ref="A285:A295"/>
    <mergeCell ref="B285:B295"/>
    <mergeCell ref="C285:E285"/>
    <mergeCell ref="C286:E286"/>
    <mergeCell ref="C287:E287"/>
    <mergeCell ref="C288:E288"/>
    <mergeCell ref="C289:E289"/>
    <mergeCell ref="A274:A284"/>
    <mergeCell ref="B274:B284"/>
    <mergeCell ref="C274:D274"/>
    <mergeCell ref="C275:D275"/>
    <mergeCell ref="C276:D276"/>
    <mergeCell ref="C277:D277"/>
    <mergeCell ref="C278:D278"/>
    <mergeCell ref="C279:D279"/>
    <mergeCell ref="C280:D280"/>
    <mergeCell ref="C281:D281"/>
    <mergeCell ref="C290:E290"/>
    <mergeCell ref="C291:E291"/>
    <mergeCell ref="C292:E292"/>
    <mergeCell ref="C293:E293"/>
    <mergeCell ref="C294:E294"/>
    <mergeCell ref="C295:E295"/>
    <mergeCell ref="C282:D282"/>
    <mergeCell ref="C268:D268"/>
    <mergeCell ref="C269:D269"/>
    <mergeCell ref="C270:D270"/>
    <mergeCell ref="C271:D271"/>
    <mergeCell ref="C272:D272"/>
    <mergeCell ref="C273:D273"/>
    <mergeCell ref="A260:H260"/>
    <mergeCell ref="B261:G261"/>
    <mergeCell ref="B262:G262"/>
    <mergeCell ref="A263:A273"/>
    <mergeCell ref="B263:B273"/>
    <mergeCell ref="C263:D263"/>
    <mergeCell ref="C264:D264"/>
    <mergeCell ref="C265:D265"/>
    <mergeCell ref="C266:D266"/>
    <mergeCell ref="C267:D267"/>
    <mergeCell ref="A247:A257"/>
    <mergeCell ref="B247:B257"/>
    <mergeCell ref="D248:D257"/>
    <mergeCell ref="G248:G257"/>
    <mergeCell ref="A258:G258"/>
    <mergeCell ref="A259:H259"/>
    <mergeCell ref="A224:A234"/>
    <mergeCell ref="B224:B234"/>
    <mergeCell ref="D225:D234"/>
    <mergeCell ref="G225:G234"/>
    <mergeCell ref="B235:G235"/>
    <mergeCell ref="A236:A246"/>
    <mergeCell ref="B236:B246"/>
    <mergeCell ref="D237:D246"/>
    <mergeCell ref="G237:G246"/>
    <mergeCell ref="C221:E221"/>
    <mergeCell ref="B222:G222"/>
    <mergeCell ref="B223:G223"/>
    <mergeCell ref="C210:E210"/>
    <mergeCell ref="A211:A221"/>
    <mergeCell ref="B211:B221"/>
    <mergeCell ref="C211:E211"/>
    <mergeCell ref="C212:E212"/>
    <mergeCell ref="C213:E213"/>
    <mergeCell ref="C214:E214"/>
    <mergeCell ref="C215:E215"/>
    <mergeCell ref="C216:E216"/>
    <mergeCell ref="C217:E217"/>
    <mergeCell ref="A200:A210"/>
    <mergeCell ref="C204:E204"/>
    <mergeCell ref="C205:E205"/>
    <mergeCell ref="C206:E206"/>
    <mergeCell ref="C207:E207"/>
    <mergeCell ref="C208:E208"/>
    <mergeCell ref="C209:E209"/>
    <mergeCell ref="B199:G199"/>
    <mergeCell ref="B200:B210"/>
    <mergeCell ref="C200:E200"/>
    <mergeCell ref="C201:E201"/>
    <mergeCell ref="C202:E202"/>
    <mergeCell ref="C203:E203"/>
    <mergeCell ref="C218:E218"/>
    <mergeCell ref="C219:E219"/>
    <mergeCell ref="C220:E220"/>
    <mergeCell ref="A165:A175"/>
    <mergeCell ref="B165:B175"/>
    <mergeCell ref="C165:E165"/>
    <mergeCell ref="C166:E166"/>
    <mergeCell ref="C167:E167"/>
    <mergeCell ref="A177:A187"/>
    <mergeCell ref="B177:B187"/>
    <mergeCell ref="C177:E177"/>
    <mergeCell ref="C178:E178"/>
    <mergeCell ref="C179:E179"/>
    <mergeCell ref="C180:E180"/>
    <mergeCell ref="C170:E170"/>
    <mergeCell ref="C171:E171"/>
    <mergeCell ref="C172:E172"/>
    <mergeCell ref="C173:E173"/>
    <mergeCell ref="C182:E182"/>
    <mergeCell ref="C183:E183"/>
    <mergeCell ref="C174:E174"/>
    <mergeCell ref="C175:E175"/>
    <mergeCell ref="B176:G176"/>
    <mergeCell ref="C184:E184"/>
    <mergeCell ref="C185:E185"/>
    <mergeCell ref="C186:E186"/>
    <mergeCell ref="C187:E187"/>
    <mergeCell ref="A188:A198"/>
    <mergeCell ref="B188:B198"/>
    <mergeCell ref="C188:E188"/>
    <mergeCell ref="C189:E189"/>
    <mergeCell ref="C190:E190"/>
    <mergeCell ref="C191:E191"/>
    <mergeCell ref="C192:E192"/>
    <mergeCell ref="C193:E193"/>
    <mergeCell ref="C194:E194"/>
    <mergeCell ref="C195:E195"/>
    <mergeCell ref="C196:E196"/>
    <mergeCell ref="C197:E197"/>
    <mergeCell ref="C198:E198"/>
    <mergeCell ref="C144:D144"/>
    <mergeCell ref="C145:D145"/>
    <mergeCell ref="B152:G152"/>
    <mergeCell ref="B153:G153"/>
    <mergeCell ref="A154:A164"/>
    <mergeCell ref="B154:B164"/>
    <mergeCell ref="C154:E154"/>
    <mergeCell ref="C155:E155"/>
    <mergeCell ref="C156:E156"/>
    <mergeCell ref="C157:E157"/>
    <mergeCell ref="C158:E158"/>
    <mergeCell ref="C159:E159"/>
    <mergeCell ref="C160:E160"/>
    <mergeCell ref="C161:E161"/>
    <mergeCell ref="C162:E162"/>
    <mergeCell ref="C163:E163"/>
    <mergeCell ref="C164:E164"/>
    <mergeCell ref="C181:E181"/>
    <mergeCell ref="C168:E168"/>
    <mergeCell ref="C169:E169"/>
    <mergeCell ref="C124:D124"/>
    <mergeCell ref="C125:D125"/>
    <mergeCell ref="C126:D126"/>
    <mergeCell ref="C133:D133"/>
    <mergeCell ref="A134:A151"/>
    <mergeCell ref="B134:B151"/>
    <mergeCell ref="C134:D134"/>
    <mergeCell ref="C135:D135"/>
    <mergeCell ref="E135:E151"/>
    <mergeCell ref="C136:D136"/>
    <mergeCell ref="C137:D137"/>
    <mergeCell ref="C138:D138"/>
    <mergeCell ref="C139:D139"/>
    <mergeCell ref="A113:A133"/>
    <mergeCell ref="C146:D146"/>
    <mergeCell ref="C147:D147"/>
    <mergeCell ref="C148:D148"/>
    <mergeCell ref="C149:D149"/>
    <mergeCell ref="C150:D150"/>
    <mergeCell ref="C151:D151"/>
    <mergeCell ref="C140:D140"/>
    <mergeCell ref="E91:E110"/>
    <mergeCell ref="C92:D92"/>
    <mergeCell ref="C93:D93"/>
    <mergeCell ref="C94:D94"/>
    <mergeCell ref="C95:D95"/>
    <mergeCell ref="C96:D96"/>
    <mergeCell ref="C141:D141"/>
    <mergeCell ref="C142:D142"/>
    <mergeCell ref="C143:D143"/>
    <mergeCell ref="C115:D115"/>
    <mergeCell ref="C116:D116"/>
    <mergeCell ref="C117:D117"/>
    <mergeCell ref="C118:D118"/>
    <mergeCell ref="C119:D119"/>
    <mergeCell ref="C120:D120"/>
    <mergeCell ref="B111:G111"/>
    <mergeCell ref="B112:G112"/>
    <mergeCell ref="B113:B133"/>
    <mergeCell ref="C113:D113"/>
    <mergeCell ref="C114:D114"/>
    <mergeCell ref="E114:E133"/>
    <mergeCell ref="C127:D127"/>
    <mergeCell ref="C128:D128"/>
    <mergeCell ref="C129:D129"/>
    <mergeCell ref="C130:D130"/>
    <mergeCell ref="C131:D131"/>
    <mergeCell ref="C132:D132"/>
    <mergeCell ref="C121:D121"/>
    <mergeCell ref="C122:D122"/>
    <mergeCell ref="C123:D123"/>
    <mergeCell ref="C97:D97"/>
    <mergeCell ref="C98:D98"/>
    <mergeCell ref="C99:D99"/>
    <mergeCell ref="C100:D100"/>
    <mergeCell ref="A90:A110"/>
    <mergeCell ref="B90:B110"/>
    <mergeCell ref="C90:D90"/>
    <mergeCell ref="C91:D91"/>
    <mergeCell ref="C101:D101"/>
    <mergeCell ref="C102:D102"/>
    <mergeCell ref="C103:D103"/>
    <mergeCell ref="C104:D104"/>
    <mergeCell ref="C105:D105"/>
    <mergeCell ref="C106:D106"/>
    <mergeCell ref="C107:D107"/>
    <mergeCell ref="C108:D108"/>
    <mergeCell ref="C109:D109"/>
    <mergeCell ref="C110:D110"/>
    <mergeCell ref="E70:E89"/>
    <mergeCell ref="C71:D71"/>
    <mergeCell ref="C72:D72"/>
    <mergeCell ref="C73:D73"/>
    <mergeCell ref="C74:D74"/>
    <mergeCell ref="C75:D75"/>
    <mergeCell ref="C76:D76"/>
    <mergeCell ref="C77:D77"/>
    <mergeCell ref="C78:D78"/>
    <mergeCell ref="C79:D79"/>
    <mergeCell ref="C84:D84"/>
    <mergeCell ref="C85:D85"/>
    <mergeCell ref="C86:D86"/>
    <mergeCell ref="C88:D88"/>
    <mergeCell ref="C89:D89"/>
    <mergeCell ref="C67:D67"/>
    <mergeCell ref="C68:D68"/>
    <mergeCell ref="A69:A89"/>
    <mergeCell ref="B69:B89"/>
    <mergeCell ref="C69:D69"/>
    <mergeCell ref="C70:D70"/>
    <mergeCell ref="C80:D80"/>
    <mergeCell ref="C81:D81"/>
    <mergeCell ref="C82:D82"/>
    <mergeCell ref="C83:D83"/>
    <mergeCell ref="A48:A68"/>
    <mergeCell ref="B48:B68"/>
    <mergeCell ref="C48:D48"/>
    <mergeCell ref="C49:D49"/>
    <mergeCell ref="E49:E68"/>
    <mergeCell ref="C50:D50"/>
    <mergeCell ref="C51:D51"/>
    <mergeCell ref="C52:D52"/>
    <mergeCell ref="C53:D53"/>
    <mergeCell ref="C54:D54"/>
    <mergeCell ref="C42:E42"/>
    <mergeCell ref="C43:E43"/>
    <mergeCell ref="C44:E44"/>
    <mergeCell ref="C45:E45"/>
    <mergeCell ref="C46:E46"/>
    <mergeCell ref="C47:E47"/>
    <mergeCell ref="C61:D61"/>
    <mergeCell ref="C62:D62"/>
    <mergeCell ref="C63:D63"/>
    <mergeCell ref="C64:D64"/>
    <mergeCell ref="C65:D65"/>
    <mergeCell ref="C66:D66"/>
    <mergeCell ref="C55:D55"/>
    <mergeCell ref="C56:D56"/>
    <mergeCell ref="C57:D57"/>
    <mergeCell ref="C58:D58"/>
    <mergeCell ref="C59:D59"/>
    <mergeCell ref="C60:D60"/>
    <mergeCell ref="C34:D34"/>
    <mergeCell ref="C35:D35"/>
    <mergeCell ref="C36:D36"/>
    <mergeCell ref="A37:A47"/>
    <mergeCell ref="B37:B47"/>
    <mergeCell ref="C37:E37"/>
    <mergeCell ref="C38:E38"/>
    <mergeCell ref="C39:E39"/>
    <mergeCell ref="C40:E40"/>
    <mergeCell ref="C41:E41"/>
    <mergeCell ref="A26:A36"/>
    <mergeCell ref="B26:B36"/>
    <mergeCell ref="C26:D26"/>
    <mergeCell ref="C27:D27"/>
    <mergeCell ref="C28:D28"/>
    <mergeCell ref="C29:D29"/>
    <mergeCell ref="C30:D30"/>
    <mergeCell ref="C31:D31"/>
    <mergeCell ref="C32:D32"/>
    <mergeCell ref="C33:D33"/>
    <mergeCell ref="C23:D23"/>
    <mergeCell ref="C24:D24"/>
    <mergeCell ref="C25:D25"/>
    <mergeCell ref="A12:H12"/>
    <mergeCell ref="B13:G13"/>
    <mergeCell ref="B14:G14"/>
    <mergeCell ref="A15:A25"/>
    <mergeCell ref="B15:B25"/>
    <mergeCell ref="C15:D15"/>
    <mergeCell ref="C16:D16"/>
    <mergeCell ref="C17:D17"/>
    <mergeCell ref="C18:D18"/>
    <mergeCell ref="C19:D19"/>
    <mergeCell ref="A1:H1"/>
    <mergeCell ref="A3:H3"/>
    <mergeCell ref="A6:B6"/>
    <mergeCell ref="C10:H10"/>
    <mergeCell ref="I10:I11"/>
    <mergeCell ref="C11:H11"/>
    <mergeCell ref="C20:D20"/>
    <mergeCell ref="C21:D21"/>
    <mergeCell ref="C22:D22"/>
  </mergeCells>
  <conditionalFormatting sqref="G39:H47 F309:H316 C312 F136:G141 C135:D151 F142:H151">
    <cfRule type="cellIs" dxfId="1985" priority="78" operator="equal">
      <formula>0</formula>
    </cfRule>
  </conditionalFormatting>
  <conditionalFormatting sqref="F50:H68">
    <cfRule type="cellIs" dxfId="1984" priority="77" operator="equal">
      <formula>0</formula>
    </cfRule>
  </conditionalFormatting>
  <conditionalFormatting sqref="F70:H89">
    <cfRule type="cellIs" dxfId="1983" priority="76" operator="equal">
      <formula>0</formula>
    </cfRule>
  </conditionalFormatting>
  <conditionalFormatting sqref="G286:H295">
    <cfRule type="cellIs" dxfId="1982" priority="73" operator="equal">
      <formula>0</formula>
    </cfRule>
  </conditionalFormatting>
  <conditionalFormatting sqref="H275:H284">
    <cfRule type="cellIs" dxfId="1981" priority="74" operator="equal">
      <formula>0</formula>
    </cfRule>
  </conditionalFormatting>
  <conditionalFormatting sqref="C307 C297:C298">
    <cfRule type="cellIs" dxfId="1980" priority="72" operator="equal">
      <formula>0</formula>
    </cfRule>
  </conditionalFormatting>
  <conditionalFormatting sqref="H264:H273">
    <cfRule type="cellIs" dxfId="1979" priority="75" operator="equal">
      <formula>0</formula>
    </cfRule>
  </conditionalFormatting>
  <conditionalFormatting sqref="F297:H308">
    <cfRule type="cellIs" dxfId="1978" priority="71" operator="equal">
      <formula>0</formula>
    </cfRule>
  </conditionalFormatting>
  <conditionalFormatting sqref="F318:G318">
    <cfRule type="cellIs" dxfId="1977" priority="70" operator="equal">
      <formula>0</formula>
    </cfRule>
  </conditionalFormatting>
  <conditionalFormatting sqref="H318">
    <cfRule type="cellIs" dxfId="1976" priority="69" operator="equal">
      <formula>0</formula>
    </cfRule>
  </conditionalFormatting>
  <conditionalFormatting sqref="F318:H337">
    <cfRule type="cellIs" dxfId="1975" priority="68" operator="equal">
      <formula>0</formula>
    </cfRule>
  </conditionalFormatting>
  <conditionalFormatting sqref="H339">
    <cfRule type="cellIs" dxfId="1974" priority="67" operator="equal">
      <formula>0</formula>
    </cfRule>
  </conditionalFormatting>
  <conditionalFormatting sqref="H339">
    <cfRule type="cellIs" dxfId="1973" priority="66" operator="equal">
      <formula>0</formula>
    </cfRule>
  </conditionalFormatting>
  <conditionalFormatting sqref="G339:G358">
    <cfRule type="cellIs" dxfId="1972" priority="65" operator="equal">
      <formula>0</formula>
    </cfRule>
  </conditionalFormatting>
  <conditionalFormatting sqref="C349:C350 C339:C340">
    <cfRule type="cellIs" dxfId="1971" priority="64" operator="equal">
      <formula>0</formula>
    </cfRule>
  </conditionalFormatting>
  <conditionalFormatting sqref="F339:H358">
    <cfRule type="cellIs" dxfId="1970" priority="63" operator="equal">
      <formula>0</formula>
    </cfRule>
  </conditionalFormatting>
  <conditionalFormatting sqref="H362:H381">
    <cfRule type="cellIs" dxfId="1969" priority="62" operator="equal">
      <formula>0</formula>
    </cfRule>
  </conditionalFormatting>
  <conditionalFormatting sqref="H362:H381">
    <cfRule type="cellIs" dxfId="1968" priority="61" operator="equal">
      <formula>0</formula>
    </cfRule>
  </conditionalFormatting>
  <conditionalFormatting sqref="H362:H381">
    <cfRule type="cellIs" dxfId="1967" priority="60" operator="equal">
      <formula>0</formula>
    </cfRule>
  </conditionalFormatting>
  <conditionalFormatting sqref="H383:H402">
    <cfRule type="cellIs" dxfId="1966" priority="59" operator="equal">
      <formula>0</formula>
    </cfRule>
  </conditionalFormatting>
  <conditionalFormatting sqref="H383:H402">
    <cfRule type="cellIs" dxfId="1965" priority="58" operator="equal">
      <formula>0</formula>
    </cfRule>
  </conditionalFormatting>
  <conditionalFormatting sqref="H383:H402">
    <cfRule type="cellIs" dxfId="1964" priority="57" operator="equal">
      <formula>0</formula>
    </cfRule>
  </conditionalFormatting>
  <conditionalFormatting sqref="G372:G381 G383:G394">
    <cfRule type="cellIs" dxfId="1963" priority="56" operator="equal">
      <formula>0</formula>
    </cfRule>
  </conditionalFormatting>
  <conditionalFormatting sqref="G372:G381 G383:G394">
    <cfRule type="cellIs" dxfId="1962" priority="55" operator="equal">
      <formula>0</formula>
    </cfRule>
  </conditionalFormatting>
  <conditionalFormatting sqref="H429:H438">
    <cfRule type="cellIs" dxfId="1961" priority="54" operator="equal">
      <formula>0</formula>
    </cfRule>
  </conditionalFormatting>
  <conditionalFormatting sqref="H27:H36">
    <cfRule type="cellIs" dxfId="1960" priority="52" operator="equal">
      <formula>0</formula>
    </cfRule>
  </conditionalFormatting>
  <conditionalFormatting sqref="H451:H460">
    <cfRule type="cellIs" dxfId="1959" priority="53" operator="equal">
      <formula>0</formula>
    </cfRule>
  </conditionalFormatting>
  <conditionalFormatting sqref="H16:H25">
    <cfRule type="cellIs" dxfId="1958" priority="51" operator="equal">
      <formula>0</formula>
    </cfRule>
  </conditionalFormatting>
  <conditionalFormatting sqref="C48:D57 C68:D68">
    <cfRule type="cellIs" dxfId="1957" priority="50" operator="equal">
      <formula>0</formula>
    </cfRule>
  </conditionalFormatting>
  <conditionalFormatting sqref="C58:D67">
    <cfRule type="cellIs" dxfId="1956" priority="49" operator="equal">
      <formula>0</formula>
    </cfRule>
  </conditionalFormatting>
  <conditionalFormatting sqref="C70:D89">
    <cfRule type="cellIs" dxfId="1955" priority="47" operator="equal">
      <formula>0</formula>
    </cfRule>
  </conditionalFormatting>
  <conditionalFormatting sqref="C69:D69">
    <cfRule type="cellIs" dxfId="1954" priority="48" operator="equal">
      <formula>0</formula>
    </cfRule>
  </conditionalFormatting>
  <conditionalFormatting sqref="F91:H91 H92:H98 F92:G110">
    <cfRule type="cellIs" dxfId="1953" priority="46" operator="equal">
      <formula>0</formula>
    </cfRule>
  </conditionalFormatting>
  <conditionalFormatting sqref="C91:D110">
    <cfRule type="cellIs" dxfId="1952" priority="44" operator="equal">
      <formula>0</formula>
    </cfRule>
  </conditionalFormatting>
  <conditionalFormatting sqref="H99:H110">
    <cfRule type="cellIs" dxfId="1951" priority="45" operator="equal">
      <formula>0</formula>
    </cfRule>
  </conditionalFormatting>
  <conditionalFormatting sqref="C90:D90">
    <cfRule type="cellIs" dxfId="1950" priority="43" operator="equal">
      <formula>0</formula>
    </cfRule>
  </conditionalFormatting>
  <conditionalFormatting sqref="C113:D113">
    <cfRule type="cellIs" dxfId="1949" priority="42" operator="equal">
      <formula>0</formula>
    </cfRule>
  </conditionalFormatting>
  <conditionalFormatting sqref="F114:H114 H115:H121 F115:G133">
    <cfRule type="cellIs" dxfId="1948" priority="41" operator="equal">
      <formula>0</formula>
    </cfRule>
  </conditionalFormatting>
  <conditionalFormatting sqref="C114:D133">
    <cfRule type="cellIs" dxfId="1947" priority="39" operator="equal">
      <formula>0</formula>
    </cfRule>
  </conditionalFormatting>
  <conditionalFormatting sqref="H122:H133">
    <cfRule type="cellIs" dxfId="1946" priority="40" operator="equal">
      <formula>0</formula>
    </cfRule>
  </conditionalFormatting>
  <conditionalFormatting sqref="F135:H135 H136:H141">
    <cfRule type="cellIs" dxfId="1945" priority="38" operator="equal">
      <formula>0</formula>
    </cfRule>
  </conditionalFormatting>
  <conditionalFormatting sqref="C134:D134">
    <cfRule type="cellIs" dxfId="1944" priority="37" operator="equal">
      <formula>0</formula>
    </cfRule>
  </conditionalFormatting>
  <conditionalFormatting sqref="C341:C348">
    <cfRule type="cellIs" dxfId="1943" priority="23" operator="equal">
      <formula>0</formula>
    </cfRule>
  </conditionalFormatting>
  <conditionalFormatting sqref="C308:C311 C313:C316">
    <cfRule type="cellIs" dxfId="1942" priority="36" operator="equal">
      <formula>0</formula>
    </cfRule>
  </conditionalFormatting>
  <conditionalFormatting sqref="C328 C318:C319">
    <cfRule type="cellIs" dxfId="1941" priority="35" operator="equal">
      <formula>0</formula>
    </cfRule>
  </conditionalFormatting>
  <conditionalFormatting sqref="C329">
    <cfRule type="cellIs" dxfId="1940" priority="34" operator="equal">
      <formula>0</formula>
    </cfRule>
  </conditionalFormatting>
  <conditionalFormatting sqref="C372:D381">
    <cfRule type="cellIs" dxfId="1939" priority="33" operator="equal">
      <formula>0</formula>
    </cfRule>
  </conditionalFormatting>
  <conditionalFormatting sqref="F374:H381">
    <cfRule type="cellIs" dxfId="1938" priority="32" operator="equal">
      <formula>0</formula>
    </cfRule>
  </conditionalFormatting>
  <conditionalFormatting sqref="C383:D383">
    <cfRule type="cellIs" dxfId="1937" priority="31" operator="equal">
      <formula>0</formula>
    </cfRule>
  </conditionalFormatting>
  <conditionalFormatting sqref="C384:D402">
    <cfRule type="cellIs" dxfId="1936" priority="30" operator="equal">
      <formula>0</formula>
    </cfRule>
  </conditionalFormatting>
  <conditionalFormatting sqref="F383:H402">
    <cfRule type="cellIs" dxfId="1935" priority="29" operator="equal">
      <formula>0</formula>
    </cfRule>
  </conditionalFormatting>
  <conditionalFormatting sqref="C362:D371">
    <cfRule type="cellIs" dxfId="1934" priority="28" operator="equal">
      <formula>0</formula>
    </cfRule>
  </conditionalFormatting>
  <conditionalFormatting sqref="F362:H371">
    <cfRule type="cellIs" dxfId="1933" priority="27" operator="equal">
      <formula>0</formula>
    </cfRule>
  </conditionalFormatting>
  <conditionalFormatting sqref="C351:C358">
    <cfRule type="cellIs" dxfId="1932" priority="22" operator="equal">
      <formula>0</formula>
    </cfRule>
  </conditionalFormatting>
  <conditionalFormatting sqref="C299:C306">
    <cfRule type="cellIs" dxfId="1931" priority="26" operator="equal">
      <formula>0</formula>
    </cfRule>
  </conditionalFormatting>
  <conditionalFormatting sqref="C320:C327">
    <cfRule type="cellIs" dxfId="1930" priority="25" operator="equal">
      <formula>0</formula>
    </cfRule>
  </conditionalFormatting>
  <conditionalFormatting sqref="C330:C337">
    <cfRule type="cellIs" dxfId="1929" priority="24" operator="equal">
      <formula>0</formula>
    </cfRule>
  </conditionalFormatting>
  <conditionalFormatting sqref="I536:I565">
    <cfRule type="cellIs" dxfId="1928" priority="21" operator="equal">
      <formula>TRUE</formula>
    </cfRule>
  </conditionalFormatting>
  <conditionalFormatting sqref="H225:H234 H237:H246 H248:H257">
    <cfRule type="cellIs" dxfId="1927" priority="18" operator="equal">
      <formula>0</formula>
    </cfRule>
  </conditionalFormatting>
  <conditionalFormatting sqref="H201:H210">
    <cfRule type="cellIs" dxfId="1926" priority="20" operator="equal">
      <formula>0</formula>
    </cfRule>
  </conditionalFormatting>
  <conditionalFormatting sqref="H212:H221">
    <cfRule type="cellIs" dxfId="1925" priority="19" operator="equal">
      <formula>0</formula>
    </cfRule>
  </conditionalFormatting>
  <conditionalFormatting sqref="H178:H187">
    <cfRule type="cellIs" dxfId="1924" priority="17" operator="equal">
      <formula>0</formula>
    </cfRule>
  </conditionalFormatting>
  <conditionalFormatting sqref="H189:H198">
    <cfRule type="cellIs" dxfId="1923" priority="16" operator="equal">
      <formula>0</formula>
    </cfRule>
  </conditionalFormatting>
  <conditionalFormatting sqref="H155:H164">
    <cfRule type="cellIs" dxfId="1922" priority="15" operator="equal">
      <formula>0</formula>
    </cfRule>
  </conditionalFormatting>
  <conditionalFormatting sqref="H166:H175">
    <cfRule type="cellIs" dxfId="1921" priority="14" operator="equal">
      <formula>0</formula>
    </cfRule>
  </conditionalFormatting>
  <conditionalFormatting sqref="I567:I590 I593 I595:I596">
    <cfRule type="cellIs" dxfId="1920" priority="13" operator="equal">
      <formula>TRUE</formula>
    </cfRule>
  </conditionalFormatting>
  <conditionalFormatting sqref="I566">
    <cfRule type="cellIs" dxfId="1919" priority="12" operator="equal">
      <formula>TRUE</formula>
    </cfRule>
  </conditionalFormatting>
  <conditionalFormatting sqref="I591">
    <cfRule type="cellIs" dxfId="1918" priority="11" operator="equal">
      <formula>TRUE</formula>
    </cfRule>
  </conditionalFormatting>
  <conditionalFormatting sqref="I592">
    <cfRule type="cellIs" dxfId="1917" priority="10" operator="equal">
      <formula>TRUE</formula>
    </cfRule>
  </conditionalFormatting>
  <conditionalFormatting sqref="I594">
    <cfRule type="cellIs" dxfId="1916" priority="9" operator="equal">
      <formula>TRUE</formula>
    </cfRule>
  </conditionalFormatting>
  <conditionalFormatting sqref="I597">
    <cfRule type="cellIs" dxfId="1915" priority="8" operator="equal">
      <formula>TRUE</formula>
    </cfRule>
  </conditionalFormatting>
  <conditionalFormatting sqref="H417:H426">
    <cfRule type="cellIs" dxfId="1914" priority="6" operator="equal">
      <formula>0</formula>
    </cfRule>
  </conditionalFormatting>
  <conditionalFormatting sqref="H406:H415">
    <cfRule type="cellIs" dxfId="1913" priority="7" operator="equal">
      <formula>0</formula>
    </cfRule>
  </conditionalFormatting>
  <conditionalFormatting sqref="C27:D27">
    <cfRule type="cellIs" dxfId="1912" priority="5" operator="equal">
      <formula>0</formula>
    </cfRule>
  </conditionalFormatting>
  <conditionalFormatting sqref="H440:H449">
    <cfRule type="cellIs" dxfId="1911" priority="4" operator="equal">
      <formula>0</formula>
    </cfRule>
  </conditionalFormatting>
  <conditionalFormatting sqref="H476:H485">
    <cfRule type="cellIs" dxfId="1910" priority="3" operator="equal">
      <formula>0</formula>
    </cfRule>
  </conditionalFormatting>
  <conditionalFormatting sqref="H487:H496">
    <cfRule type="cellIs" dxfId="1909" priority="2" operator="equal">
      <formula>0</formula>
    </cfRule>
  </conditionalFormatting>
  <conditionalFormatting sqref="H464:H473">
    <cfRule type="cellIs" dxfId="1908" priority="1" operator="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scale="56" fitToHeight="0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I597"/>
  <sheetViews>
    <sheetView zoomScaleNormal="100" workbookViewId="0">
      <selection activeCell="B10" sqref="B10"/>
    </sheetView>
  </sheetViews>
  <sheetFormatPr defaultColWidth="9.140625" defaultRowHeight="15" x14ac:dyDescent="0.25"/>
  <cols>
    <col min="1" max="1" width="9.28515625" style="1" customWidth="1"/>
    <col min="2" max="2" width="50.5703125" style="1" customWidth="1"/>
    <col min="3" max="3" width="47.5703125" style="1" customWidth="1"/>
    <col min="4" max="4" width="10.28515625" style="1" customWidth="1"/>
    <col min="5" max="5" width="9.28515625" style="1" customWidth="1"/>
    <col min="6" max="6" width="8.7109375" style="1" bestFit="1" customWidth="1"/>
    <col min="7" max="7" width="8.42578125" style="1" bestFit="1" customWidth="1"/>
    <col min="8" max="8" width="9" style="2" bestFit="1" customWidth="1"/>
    <col min="9" max="9" width="51.42578125" style="1" customWidth="1"/>
    <col min="10" max="16384" width="9.140625" style="1"/>
  </cols>
  <sheetData>
    <row r="1" spans="1:9" ht="18.75" x14ac:dyDescent="0.3">
      <c r="A1" s="228" t="s">
        <v>34</v>
      </c>
      <c r="B1" s="228"/>
      <c r="C1" s="228"/>
      <c r="D1" s="228"/>
      <c r="E1" s="228"/>
      <c r="F1" s="228"/>
      <c r="G1" s="228"/>
      <c r="H1" s="228"/>
    </row>
    <row r="2" spans="1:9" ht="11.25" customHeight="1" x14ac:dyDescent="0.25"/>
    <row r="3" spans="1:9" x14ac:dyDescent="0.25">
      <c r="A3" s="230" t="s">
        <v>126</v>
      </c>
      <c r="B3" s="230"/>
      <c r="C3" s="230"/>
      <c r="D3" s="230"/>
      <c r="E3" s="230"/>
      <c r="F3" s="230"/>
      <c r="G3" s="230"/>
      <c r="H3" s="230"/>
    </row>
    <row r="4" spans="1:9" x14ac:dyDescent="0.25">
      <c r="A4" s="31" t="s">
        <v>416</v>
      </c>
    </row>
    <row r="5" spans="1:9" x14ac:dyDescent="0.25">
      <c r="A5" s="31" t="s">
        <v>445</v>
      </c>
    </row>
    <row r="6" spans="1:9" x14ac:dyDescent="0.25">
      <c r="A6" s="229" t="s">
        <v>183</v>
      </c>
      <c r="B6" s="229"/>
    </row>
    <row r="7" spans="1:9" ht="7.5" customHeight="1" x14ac:dyDescent="0.25"/>
    <row r="8" spans="1:9" ht="7.5" customHeight="1" x14ac:dyDescent="0.25"/>
    <row r="9" spans="1:9" ht="7.5" customHeight="1" x14ac:dyDescent="0.25"/>
    <row r="10" spans="1:9" s="3" customFormat="1" ht="36" customHeight="1" x14ac:dyDescent="0.25">
      <c r="A10" s="195" t="s">
        <v>165</v>
      </c>
      <c r="B10" s="195" t="s">
        <v>27</v>
      </c>
      <c r="C10" s="362" t="s">
        <v>35</v>
      </c>
      <c r="D10" s="362"/>
      <c r="E10" s="362"/>
      <c r="F10" s="362"/>
      <c r="G10" s="362"/>
      <c r="H10" s="362"/>
      <c r="I10" s="278" t="s">
        <v>226</v>
      </c>
    </row>
    <row r="11" spans="1:9" s="13" customFormat="1" ht="12" x14ac:dyDescent="0.25">
      <c r="A11" s="176">
        <v>1</v>
      </c>
      <c r="B11" s="176">
        <v>2</v>
      </c>
      <c r="C11" s="236">
        <v>3</v>
      </c>
      <c r="D11" s="236"/>
      <c r="E11" s="236"/>
      <c r="F11" s="236"/>
      <c r="G11" s="236"/>
      <c r="H11" s="236"/>
      <c r="I11" s="278"/>
    </row>
    <row r="12" spans="1:9" s="2" customFormat="1" ht="12" x14ac:dyDescent="0.2">
      <c r="A12" s="237" t="s">
        <v>13</v>
      </c>
      <c r="B12" s="238"/>
      <c r="C12" s="238"/>
      <c r="D12" s="238"/>
      <c r="E12" s="238"/>
      <c r="F12" s="238"/>
      <c r="G12" s="238"/>
      <c r="H12" s="239"/>
    </row>
    <row r="13" spans="1:9" s="5" customFormat="1" ht="15" customHeight="1" x14ac:dyDescent="0.2">
      <c r="A13" s="42" t="s">
        <v>36</v>
      </c>
      <c r="B13" s="277" t="s">
        <v>14</v>
      </c>
      <c r="C13" s="277"/>
      <c r="D13" s="277"/>
      <c r="E13" s="277"/>
      <c r="F13" s="277"/>
      <c r="G13" s="277"/>
      <c r="H13" s="43">
        <f>SUM(H14,H111)</f>
        <v>88.25</v>
      </c>
    </row>
    <row r="14" spans="1:9" s="5" customFormat="1" ht="15" customHeight="1" x14ac:dyDescent="0.2">
      <c r="A14" s="49" t="s">
        <v>37</v>
      </c>
      <c r="B14" s="277" t="s">
        <v>38</v>
      </c>
      <c r="C14" s="277"/>
      <c r="D14" s="277"/>
      <c r="E14" s="277"/>
      <c r="F14" s="277"/>
      <c r="G14" s="277"/>
      <c r="H14" s="43">
        <f>SUM(H15,H26,H37,H48,H69,H90)</f>
        <v>67.650000000000006</v>
      </c>
    </row>
    <row r="15" spans="1:9" s="2" customFormat="1" ht="25.5" x14ac:dyDescent="0.2">
      <c r="A15" s="246" t="s">
        <v>42</v>
      </c>
      <c r="B15" s="349" t="s">
        <v>43</v>
      </c>
      <c r="C15" s="287" t="s">
        <v>349</v>
      </c>
      <c r="D15" s="288"/>
      <c r="E15" s="47" t="s">
        <v>164</v>
      </c>
      <c r="F15" s="190" t="s">
        <v>39</v>
      </c>
      <c r="G15" s="47" t="s">
        <v>157</v>
      </c>
      <c r="H15" s="111">
        <f>SUM(H16:H25)</f>
        <v>31.56</v>
      </c>
    </row>
    <row r="16" spans="1:9" s="2" customFormat="1" ht="12.75" hidden="1" x14ac:dyDescent="0.2">
      <c r="A16" s="247"/>
      <c r="B16" s="350"/>
      <c r="C16" s="294"/>
      <c r="D16" s="295"/>
      <c r="E16" s="187"/>
      <c r="F16" s="62"/>
      <c r="G16" s="61">
        <v>2</v>
      </c>
      <c r="H16" s="54">
        <f>ROUNDUP((F16/168*G16),2)</f>
        <v>0</v>
      </c>
    </row>
    <row r="17" spans="1:8" s="2" customFormat="1" ht="12.75" hidden="1" x14ac:dyDescent="0.2">
      <c r="A17" s="247"/>
      <c r="B17" s="350"/>
      <c r="C17" s="274"/>
      <c r="D17" s="276"/>
      <c r="E17" s="188"/>
      <c r="F17" s="64"/>
      <c r="G17" s="63"/>
      <c r="H17" s="56">
        <f t="shared" ref="H17:H25" si="0">ROUNDUP((F17/168*G17),2)</f>
        <v>0</v>
      </c>
    </row>
    <row r="18" spans="1:8" s="2" customFormat="1" ht="12.75" x14ac:dyDescent="0.2">
      <c r="A18" s="247"/>
      <c r="B18" s="350"/>
      <c r="C18" s="274" t="s">
        <v>181</v>
      </c>
      <c r="D18" s="276"/>
      <c r="E18" s="188">
        <v>15</v>
      </c>
      <c r="F18" s="64">
        <v>2651</v>
      </c>
      <c r="G18" s="63">
        <v>1</v>
      </c>
      <c r="H18" s="56">
        <f t="shared" si="0"/>
        <v>15.78</v>
      </c>
    </row>
    <row r="19" spans="1:8" s="2" customFormat="1" ht="12.75" customHeight="1" x14ac:dyDescent="0.2">
      <c r="A19" s="247"/>
      <c r="B19" s="350"/>
      <c r="C19" s="274" t="s">
        <v>180</v>
      </c>
      <c r="D19" s="276"/>
      <c r="E19" s="188">
        <v>15</v>
      </c>
      <c r="F19" s="64">
        <v>2651</v>
      </c>
      <c r="G19" s="63">
        <v>1</v>
      </c>
      <c r="H19" s="56">
        <f t="shared" si="0"/>
        <v>15.78</v>
      </c>
    </row>
    <row r="20" spans="1:8" s="2" customFormat="1" ht="12.75" hidden="1" x14ac:dyDescent="0.2">
      <c r="A20" s="247"/>
      <c r="B20" s="350"/>
      <c r="C20" s="274"/>
      <c r="D20" s="276"/>
      <c r="E20" s="188"/>
      <c r="F20" s="64"/>
      <c r="G20" s="63"/>
      <c r="H20" s="56">
        <f t="shared" si="0"/>
        <v>0</v>
      </c>
    </row>
    <row r="21" spans="1:8" s="2" customFormat="1" ht="12.75" hidden="1" x14ac:dyDescent="0.2">
      <c r="A21" s="247"/>
      <c r="B21" s="350"/>
      <c r="C21" s="252"/>
      <c r="D21" s="254"/>
      <c r="E21" s="83"/>
      <c r="F21" s="84"/>
      <c r="G21" s="63"/>
      <c r="H21" s="56">
        <f t="shared" si="0"/>
        <v>0</v>
      </c>
    </row>
    <row r="22" spans="1:8" s="2" customFormat="1" ht="12.75" hidden="1" x14ac:dyDescent="0.2">
      <c r="A22" s="247"/>
      <c r="B22" s="350"/>
      <c r="C22" s="274"/>
      <c r="D22" s="276"/>
      <c r="E22" s="188"/>
      <c r="F22" s="64"/>
      <c r="G22" s="63"/>
      <c r="H22" s="56">
        <f t="shared" si="0"/>
        <v>0</v>
      </c>
    </row>
    <row r="23" spans="1:8" s="2" customFormat="1" ht="12.75" hidden="1" x14ac:dyDescent="0.2">
      <c r="A23" s="247"/>
      <c r="B23" s="350"/>
      <c r="C23" s="274"/>
      <c r="D23" s="276"/>
      <c r="E23" s="188"/>
      <c r="F23" s="64"/>
      <c r="G23" s="63"/>
      <c r="H23" s="56">
        <f t="shared" si="0"/>
        <v>0</v>
      </c>
    </row>
    <row r="24" spans="1:8" s="2" customFormat="1" ht="12.75" hidden="1" x14ac:dyDescent="0.2">
      <c r="A24" s="247"/>
      <c r="B24" s="350"/>
      <c r="C24" s="274"/>
      <c r="D24" s="276"/>
      <c r="E24" s="188"/>
      <c r="F24" s="64"/>
      <c r="G24" s="63"/>
      <c r="H24" s="56">
        <f t="shared" si="0"/>
        <v>0</v>
      </c>
    </row>
    <row r="25" spans="1:8" s="2" customFormat="1" ht="12.75" hidden="1" x14ac:dyDescent="0.2">
      <c r="A25" s="248"/>
      <c r="B25" s="351"/>
      <c r="C25" s="296"/>
      <c r="D25" s="298"/>
      <c r="E25" s="189"/>
      <c r="F25" s="66"/>
      <c r="G25" s="65"/>
      <c r="H25" s="58">
        <f t="shared" si="0"/>
        <v>0</v>
      </c>
    </row>
    <row r="26" spans="1:8" s="2" customFormat="1" ht="25.5" x14ac:dyDescent="0.2">
      <c r="A26" s="246" t="s">
        <v>44</v>
      </c>
      <c r="B26" s="249" t="s">
        <v>45</v>
      </c>
      <c r="C26" s="287" t="s">
        <v>349</v>
      </c>
      <c r="D26" s="288"/>
      <c r="E26" s="47" t="s">
        <v>164</v>
      </c>
      <c r="F26" s="190" t="s">
        <v>39</v>
      </c>
      <c r="G26" s="47" t="s">
        <v>157</v>
      </c>
      <c r="H26" s="111">
        <f>SUM(H27:H36)</f>
        <v>34.47</v>
      </c>
    </row>
    <row r="27" spans="1:8" s="2" customFormat="1" ht="12.75" x14ac:dyDescent="0.2">
      <c r="A27" s="247"/>
      <c r="B27" s="250"/>
      <c r="C27" s="274" t="s">
        <v>276</v>
      </c>
      <c r="D27" s="276"/>
      <c r="E27" s="187">
        <v>10</v>
      </c>
      <c r="F27" s="62">
        <v>1287</v>
      </c>
      <c r="G27" s="61">
        <v>1</v>
      </c>
      <c r="H27" s="54">
        <f>ROUNDUP((F27/168*G27),2)</f>
        <v>7.67</v>
      </c>
    </row>
    <row r="28" spans="1:8" s="2" customFormat="1" ht="12" customHeight="1" x14ac:dyDescent="0.2">
      <c r="A28" s="247"/>
      <c r="B28" s="250"/>
      <c r="C28" s="274" t="s">
        <v>318</v>
      </c>
      <c r="D28" s="276"/>
      <c r="E28" s="188">
        <v>9</v>
      </c>
      <c r="F28" s="64">
        <f>ROUND(865*1.3,0)</f>
        <v>1125</v>
      </c>
      <c r="G28" s="63">
        <v>1</v>
      </c>
      <c r="H28" s="56">
        <f t="shared" ref="H28:H36" si="1">ROUNDUP((F28/168*G28),2)</f>
        <v>6.7</v>
      </c>
    </row>
    <row r="29" spans="1:8" s="2" customFormat="1" ht="12.75" x14ac:dyDescent="0.2">
      <c r="A29" s="247"/>
      <c r="B29" s="250"/>
      <c r="C29" s="274" t="s">
        <v>318</v>
      </c>
      <c r="D29" s="276"/>
      <c r="E29" s="188">
        <v>9</v>
      </c>
      <c r="F29" s="64">
        <f t="shared" ref="F29:F31" si="2">ROUND(865*1.3,0)</f>
        <v>1125</v>
      </c>
      <c r="G29" s="63">
        <v>1</v>
      </c>
      <c r="H29" s="56">
        <f t="shared" si="1"/>
        <v>6.7</v>
      </c>
    </row>
    <row r="30" spans="1:8" s="2" customFormat="1" ht="12.75" x14ac:dyDescent="0.2">
      <c r="A30" s="247"/>
      <c r="B30" s="250"/>
      <c r="C30" s="274" t="s">
        <v>318</v>
      </c>
      <c r="D30" s="276"/>
      <c r="E30" s="188">
        <v>9</v>
      </c>
      <c r="F30" s="64">
        <f t="shared" si="2"/>
        <v>1125</v>
      </c>
      <c r="G30" s="63">
        <v>1</v>
      </c>
      <c r="H30" s="56">
        <f t="shared" si="1"/>
        <v>6.7</v>
      </c>
    </row>
    <row r="31" spans="1:8" s="2" customFormat="1" ht="12.75" x14ac:dyDescent="0.2">
      <c r="A31" s="247"/>
      <c r="B31" s="250"/>
      <c r="C31" s="274" t="s">
        <v>318</v>
      </c>
      <c r="D31" s="276"/>
      <c r="E31" s="188">
        <v>9</v>
      </c>
      <c r="F31" s="64">
        <f t="shared" si="2"/>
        <v>1125</v>
      </c>
      <c r="G31" s="63">
        <v>1</v>
      </c>
      <c r="H31" s="56">
        <f t="shared" si="1"/>
        <v>6.7</v>
      </c>
    </row>
    <row r="32" spans="1:8" s="2" customFormat="1" ht="12.75" hidden="1" x14ac:dyDescent="0.2">
      <c r="A32" s="247"/>
      <c r="B32" s="250"/>
      <c r="C32" s="274"/>
      <c r="D32" s="276"/>
      <c r="E32" s="188"/>
      <c r="F32" s="64"/>
      <c r="G32" s="63"/>
      <c r="H32" s="56">
        <f t="shared" si="1"/>
        <v>0</v>
      </c>
    </row>
    <row r="33" spans="1:8" s="2" customFormat="1" ht="12.75" hidden="1" x14ac:dyDescent="0.2">
      <c r="A33" s="247"/>
      <c r="B33" s="250"/>
      <c r="C33" s="274"/>
      <c r="D33" s="276"/>
      <c r="E33" s="188"/>
      <c r="F33" s="64"/>
      <c r="G33" s="63"/>
      <c r="H33" s="56">
        <f t="shared" si="1"/>
        <v>0</v>
      </c>
    </row>
    <row r="34" spans="1:8" s="2" customFormat="1" ht="12.75" hidden="1" x14ac:dyDescent="0.2">
      <c r="A34" s="247"/>
      <c r="B34" s="250"/>
      <c r="C34" s="274"/>
      <c r="D34" s="276"/>
      <c r="E34" s="188"/>
      <c r="F34" s="64"/>
      <c r="G34" s="63"/>
      <c r="H34" s="56">
        <f t="shared" si="1"/>
        <v>0</v>
      </c>
    </row>
    <row r="35" spans="1:8" s="2" customFormat="1" ht="12.75" hidden="1" x14ac:dyDescent="0.2">
      <c r="A35" s="247"/>
      <c r="B35" s="250"/>
      <c r="C35" s="274"/>
      <c r="D35" s="276"/>
      <c r="E35" s="188"/>
      <c r="F35" s="64"/>
      <c r="G35" s="63"/>
      <c r="H35" s="56">
        <f t="shared" si="1"/>
        <v>0</v>
      </c>
    </row>
    <row r="36" spans="1:8" s="2" customFormat="1" ht="12.75" hidden="1" x14ac:dyDescent="0.2">
      <c r="A36" s="248"/>
      <c r="B36" s="251"/>
      <c r="C36" s="296"/>
      <c r="D36" s="298"/>
      <c r="E36" s="189"/>
      <c r="F36" s="66"/>
      <c r="G36" s="65"/>
      <c r="H36" s="58">
        <f t="shared" si="1"/>
        <v>0</v>
      </c>
    </row>
    <row r="37" spans="1:8" s="2" customFormat="1" ht="25.5" x14ac:dyDescent="0.2">
      <c r="A37" s="246" t="s">
        <v>51</v>
      </c>
      <c r="B37" s="249" t="s">
        <v>15</v>
      </c>
      <c r="C37" s="266" t="s">
        <v>158</v>
      </c>
      <c r="D37" s="267"/>
      <c r="E37" s="268"/>
      <c r="F37" s="51" t="s">
        <v>159</v>
      </c>
      <c r="G37" s="47" t="s">
        <v>157</v>
      </c>
      <c r="H37" s="111">
        <f>SUM(H38:H47)</f>
        <v>1.62</v>
      </c>
    </row>
    <row r="38" spans="1:8" s="2" customFormat="1" ht="12.75" hidden="1" x14ac:dyDescent="0.2">
      <c r="A38" s="247"/>
      <c r="B38" s="250"/>
      <c r="C38" s="299"/>
      <c r="D38" s="320"/>
      <c r="E38" s="300"/>
      <c r="F38" s="52"/>
      <c r="G38" s="52">
        <f t="shared" ref="G38:G47" si="3">G16</f>
        <v>2</v>
      </c>
      <c r="H38" s="54">
        <f>ROUNDUP((F38/168*G38),2)</f>
        <v>0</v>
      </c>
    </row>
    <row r="39" spans="1:8" s="2" customFormat="1" ht="12.75" hidden="1" customHeight="1" x14ac:dyDescent="0.2">
      <c r="A39" s="247"/>
      <c r="B39" s="250"/>
      <c r="C39" s="258" t="s">
        <v>179</v>
      </c>
      <c r="D39" s="308"/>
      <c r="E39" s="259"/>
      <c r="F39" s="55"/>
      <c r="G39" s="55">
        <f t="shared" si="3"/>
        <v>0</v>
      </c>
      <c r="H39" s="56">
        <f t="shared" ref="H39:H47" si="4">ROUNDUP((F39/168*G39),2)</f>
        <v>0</v>
      </c>
    </row>
    <row r="40" spans="1:8" s="2" customFormat="1" ht="12.75" customHeight="1" x14ac:dyDescent="0.2">
      <c r="A40" s="247"/>
      <c r="B40" s="250"/>
      <c r="C40" s="258" t="s">
        <v>179</v>
      </c>
      <c r="D40" s="308"/>
      <c r="E40" s="259"/>
      <c r="F40" s="55">
        <v>135</v>
      </c>
      <c r="G40" s="55">
        <f t="shared" si="3"/>
        <v>1</v>
      </c>
      <c r="H40" s="56">
        <f t="shared" si="4"/>
        <v>0.81</v>
      </c>
    </row>
    <row r="41" spans="1:8" s="2" customFormat="1" ht="12.75" customHeight="1" x14ac:dyDescent="0.2">
      <c r="A41" s="247"/>
      <c r="B41" s="250"/>
      <c r="C41" s="258" t="s">
        <v>179</v>
      </c>
      <c r="D41" s="308"/>
      <c r="E41" s="259"/>
      <c r="F41" s="55">
        <v>135</v>
      </c>
      <c r="G41" s="55">
        <f t="shared" si="3"/>
        <v>1</v>
      </c>
      <c r="H41" s="56">
        <f t="shared" si="4"/>
        <v>0.81</v>
      </c>
    </row>
    <row r="42" spans="1:8" s="2" customFormat="1" ht="12.75" hidden="1" customHeight="1" x14ac:dyDescent="0.2">
      <c r="A42" s="247"/>
      <c r="B42" s="250"/>
      <c r="C42" s="258" t="s">
        <v>179</v>
      </c>
      <c r="D42" s="308"/>
      <c r="E42" s="259"/>
      <c r="F42" s="55"/>
      <c r="G42" s="55">
        <f t="shared" si="3"/>
        <v>0</v>
      </c>
      <c r="H42" s="56">
        <f t="shared" si="4"/>
        <v>0</v>
      </c>
    </row>
    <row r="43" spans="1:8" s="2" customFormat="1" ht="12.75" hidden="1" customHeight="1" x14ac:dyDescent="0.2">
      <c r="A43" s="247"/>
      <c r="B43" s="250"/>
      <c r="C43" s="258"/>
      <c r="D43" s="308"/>
      <c r="E43" s="259"/>
      <c r="F43" s="55"/>
      <c r="G43" s="55">
        <f t="shared" si="3"/>
        <v>0</v>
      </c>
      <c r="H43" s="56">
        <f t="shared" si="4"/>
        <v>0</v>
      </c>
    </row>
    <row r="44" spans="1:8" s="2" customFormat="1" ht="12.75" hidden="1" customHeight="1" x14ac:dyDescent="0.2">
      <c r="A44" s="247"/>
      <c r="B44" s="250"/>
      <c r="C44" s="258"/>
      <c r="D44" s="308"/>
      <c r="E44" s="259"/>
      <c r="F44" s="55"/>
      <c r="G44" s="55">
        <f t="shared" si="3"/>
        <v>0</v>
      </c>
      <c r="H44" s="56">
        <f t="shared" si="4"/>
        <v>0</v>
      </c>
    </row>
    <row r="45" spans="1:8" s="2" customFormat="1" ht="12.75" hidden="1" customHeight="1" x14ac:dyDescent="0.2">
      <c r="A45" s="247"/>
      <c r="B45" s="250"/>
      <c r="C45" s="258"/>
      <c r="D45" s="308"/>
      <c r="E45" s="259"/>
      <c r="F45" s="55"/>
      <c r="G45" s="55">
        <f t="shared" si="3"/>
        <v>0</v>
      </c>
      <c r="H45" s="56">
        <f t="shared" si="4"/>
        <v>0</v>
      </c>
    </row>
    <row r="46" spans="1:8" s="2" customFormat="1" ht="12.75" hidden="1" customHeight="1" x14ac:dyDescent="0.2">
      <c r="A46" s="247"/>
      <c r="B46" s="250"/>
      <c r="C46" s="258"/>
      <c r="D46" s="308"/>
      <c r="E46" s="259"/>
      <c r="F46" s="55"/>
      <c r="G46" s="55">
        <f t="shared" si="3"/>
        <v>0</v>
      </c>
      <c r="H46" s="56">
        <f t="shared" si="4"/>
        <v>0</v>
      </c>
    </row>
    <row r="47" spans="1:8" s="2" customFormat="1" ht="12.75" hidden="1" customHeight="1" x14ac:dyDescent="0.2">
      <c r="A47" s="248"/>
      <c r="B47" s="251"/>
      <c r="C47" s="305"/>
      <c r="D47" s="306"/>
      <c r="E47" s="307"/>
      <c r="F47" s="57"/>
      <c r="G47" s="57">
        <f t="shared" si="3"/>
        <v>0</v>
      </c>
      <c r="H47" s="58">
        <f t="shared" si="4"/>
        <v>0</v>
      </c>
    </row>
    <row r="48" spans="1:8" s="2" customFormat="1" ht="25.5" hidden="1" x14ac:dyDescent="0.2">
      <c r="A48" s="303" t="s">
        <v>53</v>
      </c>
      <c r="B48" s="335" t="s">
        <v>54</v>
      </c>
      <c r="C48" s="287" t="s">
        <v>349</v>
      </c>
      <c r="D48" s="288"/>
      <c r="E48" s="47" t="s">
        <v>161</v>
      </c>
      <c r="F48" s="190" t="s">
        <v>39</v>
      </c>
      <c r="G48" s="47" t="s">
        <v>157</v>
      </c>
      <c r="H48" s="111"/>
    </row>
    <row r="49" spans="1:8" s="2" customFormat="1" ht="12.75" hidden="1" x14ac:dyDescent="0.2">
      <c r="A49" s="303"/>
      <c r="B49" s="335"/>
      <c r="C49" s="294">
        <f t="shared" ref="C49:C54" si="5">C16</f>
        <v>0</v>
      </c>
      <c r="D49" s="295"/>
      <c r="E49" s="292">
        <v>5</v>
      </c>
      <c r="F49" s="52">
        <f>F16</f>
        <v>0</v>
      </c>
      <c r="G49" s="52"/>
      <c r="H49" s="54">
        <f>ROUNDUP((F49*$E$49%)/168*G49,2)</f>
        <v>0</v>
      </c>
    </row>
    <row r="50" spans="1:8" s="2" customFormat="1" ht="12.75" hidden="1" x14ac:dyDescent="0.2">
      <c r="A50" s="303"/>
      <c r="B50" s="335"/>
      <c r="C50" s="274">
        <f t="shared" si="5"/>
        <v>0</v>
      </c>
      <c r="D50" s="276"/>
      <c r="E50" s="293"/>
      <c r="F50" s="59">
        <f t="shared" ref="F50:F54" si="6">F17</f>
        <v>0</v>
      </c>
      <c r="G50" s="59"/>
      <c r="H50" s="56">
        <f t="shared" ref="H50:H68" si="7">ROUNDUP((F50*$E$49%)/168*G50,2)</f>
        <v>0</v>
      </c>
    </row>
    <row r="51" spans="1:8" s="2" customFormat="1" ht="12.75" hidden="1" x14ac:dyDescent="0.2">
      <c r="A51" s="303"/>
      <c r="B51" s="335"/>
      <c r="C51" s="274" t="str">
        <f t="shared" si="5"/>
        <v>VP Galvenās kriminālpolicijas pārvaldes priekšnieka vietnieks</v>
      </c>
      <c r="D51" s="276"/>
      <c r="E51" s="293"/>
      <c r="F51" s="59">
        <f t="shared" si="6"/>
        <v>2651</v>
      </c>
      <c r="G51" s="59"/>
      <c r="H51" s="56">
        <f t="shared" si="7"/>
        <v>0</v>
      </c>
    </row>
    <row r="52" spans="1:8" s="2" customFormat="1" ht="12.75" hidden="1" x14ac:dyDescent="0.2">
      <c r="A52" s="303"/>
      <c r="B52" s="335"/>
      <c r="C52" s="274" t="str">
        <f t="shared" si="5"/>
        <v>VP Galvenās kārtības policijas pārvaldes priekšnieka vietnieks</v>
      </c>
      <c r="D52" s="276"/>
      <c r="E52" s="293"/>
      <c r="F52" s="59">
        <f t="shared" si="6"/>
        <v>2651</v>
      </c>
      <c r="G52" s="59"/>
      <c r="H52" s="56">
        <f t="shared" si="7"/>
        <v>0</v>
      </c>
    </row>
    <row r="53" spans="1:8" s="2" customFormat="1" ht="12.75" hidden="1" x14ac:dyDescent="0.2">
      <c r="A53" s="303"/>
      <c r="B53" s="335"/>
      <c r="C53" s="274">
        <f t="shared" si="5"/>
        <v>0</v>
      </c>
      <c r="D53" s="276"/>
      <c r="E53" s="293"/>
      <c r="F53" s="59">
        <f t="shared" si="6"/>
        <v>0</v>
      </c>
      <c r="G53" s="59"/>
      <c r="H53" s="56">
        <f t="shared" si="7"/>
        <v>0</v>
      </c>
    </row>
    <row r="54" spans="1:8" s="2" customFormat="1" ht="12.75" hidden="1" x14ac:dyDescent="0.2">
      <c r="A54" s="303"/>
      <c r="B54" s="335"/>
      <c r="C54" s="274">
        <f t="shared" si="5"/>
        <v>0</v>
      </c>
      <c r="D54" s="276"/>
      <c r="E54" s="293"/>
      <c r="F54" s="59">
        <f t="shared" si="6"/>
        <v>0</v>
      </c>
      <c r="G54" s="73"/>
      <c r="H54" s="56">
        <f t="shared" si="7"/>
        <v>0</v>
      </c>
    </row>
    <row r="55" spans="1:8" s="2" customFormat="1" ht="12.75" hidden="1" x14ac:dyDescent="0.2">
      <c r="A55" s="303"/>
      <c r="B55" s="335"/>
      <c r="C55" s="274" t="str">
        <f>C28</f>
        <v>Lektors</v>
      </c>
      <c r="D55" s="276"/>
      <c r="E55" s="293"/>
      <c r="F55" s="59">
        <f>F28</f>
        <v>1125</v>
      </c>
      <c r="G55" s="73"/>
      <c r="H55" s="56">
        <f t="shared" si="7"/>
        <v>0</v>
      </c>
    </row>
    <row r="56" spans="1:8" s="2" customFormat="1" ht="12.75" hidden="1" x14ac:dyDescent="0.2">
      <c r="A56" s="303"/>
      <c r="B56" s="335"/>
      <c r="C56" s="274" t="str">
        <f>C29</f>
        <v>Lektors</v>
      </c>
      <c r="D56" s="276"/>
      <c r="E56" s="293"/>
      <c r="F56" s="59">
        <f>F29</f>
        <v>1125</v>
      </c>
      <c r="G56" s="73"/>
      <c r="H56" s="56">
        <f t="shared" si="7"/>
        <v>0</v>
      </c>
    </row>
    <row r="57" spans="1:8" s="2" customFormat="1" ht="12.75" hidden="1" x14ac:dyDescent="0.2">
      <c r="A57" s="303"/>
      <c r="B57" s="335"/>
      <c r="C57" s="274" t="str">
        <f>C30</f>
        <v>Lektors</v>
      </c>
      <c r="D57" s="276"/>
      <c r="E57" s="293"/>
      <c r="F57" s="59">
        <f>F30</f>
        <v>1125</v>
      </c>
      <c r="G57" s="73"/>
      <c r="H57" s="56">
        <f t="shared" si="7"/>
        <v>0</v>
      </c>
    </row>
    <row r="58" spans="1:8" s="2" customFormat="1" ht="12.75" hidden="1" x14ac:dyDescent="0.2">
      <c r="A58" s="303"/>
      <c r="B58" s="335"/>
      <c r="C58" s="274" t="str">
        <f>C31</f>
        <v>Lektors</v>
      </c>
      <c r="D58" s="276"/>
      <c r="E58" s="293"/>
      <c r="F58" s="59">
        <f>F31</f>
        <v>1125</v>
      </c>
      <c r="G58" s="73"/>
      <c r="H58" s="56">
        <f t="shared" si="7"/>
        <v>0</v>
      </c>
    </row>
    <row r="59" spans="1:8" s="2" customFormat="1" ht="12.75" hidden="1" x14ac:dyDescent="0.2">
      <c r="A59" s="303"/>
      <c r="B59" s="335"/>
      <c r="C59" s="274" t="str">
        <f>C27</f>
        <v xml:space="preserve">Vecākais speciālists Izglītības koordinācijas nodaļā </v>
      </c>
      <c r="D59" s="276"/>
      <c r="E59" s="293"/>
      <c r="F59" s="59">
        <f>F27</f>
        <v>1287</v>
      </c>
      <c r="G59" s="59"/>
      <c r="H59" s="56">
        <f t="shared" si="7"/>
        <v>0</v>
      </c>
    </row>
    <row r="60" spans="1:8" s="2" customFormat="1" ht="12.75" hidden="1" x14ac:dyDescent="0.2">
      <c r="A60" s="303"/>
      <c r="B60" s="335"/>
      <c r="C60" s="274" t="str">
        <f t="shared" ref="C60:C68" si="8">C28</f>
        <v>Lektors</v>
      </c>
      <c r="D60" s="276"/>
      <c r="E60" s="293"/>
      <c r="F60" s="59">
        <f t="shared" ref="F60:G68" si="9">F28</f>
        <v>1125</v>
      </c>
      <c r="G60" s="73">
        <f t="shared" si="9"/>
        <v>1</v>
      </c>
      <c r="H60" s="56">
        <f t="shared" si="7"/>
        <v>0.34</v>
      </c>
    </row>
    <row r="61" spans="1:8" s="2" customFormat="1" ht="12.75" hidden="1" x14ac:dyDescent="0.2">
      <c r="A61" s="303"/>
      <c r="B61" s="335"/>
      <c r="C61" s="274" t="str">
        <f t="shared" si="8"/>
        <v>Lektors</v>
      </c>
      <c r="D61" s="276"/>
      <c r="E61" s="293"/>
      <c r="F61" s="59">
        <f t="shared" si="9"/>
        <v>1125</v>
      </c>
      <c r="G61" s="73">
        <f t="shared" si="9"/>
        <v>1</v>
      </c>
      <c r="H61" s="56">
        <f t="shared" si="7"/>
        <v>0.34</v>
      </c>
    </row>
    <row r="62" spans="1:8" s="2" customFormat="1" ht="12.75" hidden="1" x14ac:dyDescent="0.2">
      <c r="A62" s="303"/>
      <c r="B62" s="335"/>
      <c r="C62" s="274" t="str">
        <f t="shared" si="8"/>
        <v>Lektors</v>
      </c>
      <c r="D62" s="276"/>
      <c r="E62" s="293"/>
      <c r="F62" s="59">
        <f t="shared" si="9"/>
        <v>1125</v>
      </c>
      <c r="G62" s="73">
        <f t="shared" si="9"/>
        <v>1</v>
      </c>
      <c r="H62" s="56">
        <f t="shared" si="7"/>
        <v>0.34</v>
      </c>
    </row>
    <row r="63" spans="1:8" s="2" customFormat="1" ht="12.75" hidden="1" x14ac:dyDescent="0.2">
      <c r="A63" s="303"/>
      <c r="B63" s="335"/>
      <c r="C63" s="274" t="str">
        <f t="shared" si="8"/>
        <v>Lektors</v>
      </c>
      <c r="D63" s="276"/>
      <c r="E63" s="293"/>
      <c r="F63" s="59">
        <f t="shared" si="9"/>
        <v>1125</v>
      </c>
      <c r="G63" s="73">
        <f t="shared" si="9"/>
        <v>1</v>
      </c>
      <c r="H63" s="56">
        <f t="shared" si="7"/>
        <v>0.34</v>
      </c>
    </row>
    <row r="64" spans="1:8" s="2" customFormat="1" ht="12.75" hidden="1" x14ac:dyDescent="0.2">
      <c r="A64" s="303"/>
      <c r="B64" s="335"/>
      <c r="C64" s="274">
        <f t="shared" si="8"/>
        <v>0</v>
      </c>
      <c r="D64" s="276"/>
      <c r="E64" s="293"/>
      <c r="F64" s="59">
        <f t="shared" si="9"/>
        <v>0</v>
      </c>
      <c r="G64" s="73">
        <f t="shared" si="9"/>
        <v>0</v>
      </c>
      <c r="H64" s="56">
        <f t="shared" si="7"/>
        <v>0</v>
      </c>
    </row>
    <row r="65" spans="1:8" s="2" customFormat="1" ht="12.75" hidden="1" x14ac:dyDescent="0.2">
      <c r="A65" s="303"/>
      <c r="B65" s="335"/>
      <c r="C65" s="274">
        <f t="shared" si="8"/>
        <v>0</v>
      </c>
      <c r="D65" s="276"/>
      <c r="E65" s="293"/>
      <c r="F65" s="59">
        <f t="shared" si="9"/>
        <v>0</v>
      </c>
      <c r="G65" s="73">
        <f t="shared" si="9"/>
        <v>0</v>
      </c>
      <c r="H65" s="56">
        <f t="shared" si="7"/>
        <v>0</v>
      </c>
    </row>
    <row r="66" spans="1:8" s="2" customFormat="1" ht="12.75" hidden="1" x14ac:dyDescent="0.2">
      <c r="A66" s="303"/>
      <c r="B66" s="335"/>
      <c r="C66" s="274">
        <f t="shared" si="8"/>
        <v>0</v>
      </c>
      <c r="D66" s="276"/>
      <c r="E66" s="293"/>
      <c r="F66" s="59">
        <f t="shared" si="9"/>
        <v>0</v>
      </c>
      <c r="G66" s="73">
        <f t="shared" si="9"/>
        <v>0</v>
      </c>
      <c r="H66" s="56">
        <f t="shared" si="7"/>
        <v>0</v>
      </c>
    </row>
    <row r="67" spans="1:8" s="2" customFormat="1" ht="12.75" hidden="1" x14ac:dyDescent="0.2">
      <c r="A67" s="303"/>
      <c r="B67" s="335"/>
      <c r="C67" s="274">
        <f t="shared" si="8"/>
        <v>0</v>
      </c>
      <c r="D67" s="276"/>
      <c r="E67" s="293"/>
      <c r="F67" s="59">
        <f t="shared" si="9"/>
        <v>0</v>
      </c>
      <c r="G67" s="73">
        <f t="shared" si="9"/>
        <v>0</v>
      </c>
      <c r="H67" s="56">
        <f t="shared" si="7"/>
        <v>0</v>
      </c>
    </row>
    <row r="68" spans="1:8" s="2" customFormat="1" ht="12.75" hidden="1" x14ac:dyDescent="0.2">
      <c r="A68" s="303"/>
      <c r="B68" s="335"/>
      <c r="C68" s="296">
        <f t="shared" si="8"/>
        <v>0</v>
      </c>
      <c r="D68" s="298"/>
      <c r="E68" s="302"/>
      <c r="F68" s="59">
        <f t="shared" si="9"/>
        <v>0</v>
      </c>
      <c r="G68" s="73">
        <f t="shared" si="9"/>
        <v>0</v>
      </c>
      <c r="H68" s="56">
        <f t="shared" si="7"/>
        <v>0</v>
      </c>
    </row>
    <row r="69" spans="1:8" s="2" customFormat="1" ht="25.5" hidden="1" x14ac:dyDescent="0.2">
      <c r="A69" s="246" t="s">
        <v>55</v>
      </c>
      <c r="B69" s="249" t="s">
        <v>56</v>
      </c>
      <c r="C69" s="287" t="s">
        <v>349</v>
      </c>
      <c r="D69" s="288"/>
      <c r="E69" s="47" t="s">
        <v>161</v>
      </c>
      <c r="F69" s="190" t="s">
        <v>39</v>
      </c>
      <c r="G69" s="47" t="s">
        <v>157</v>
      </c>
      <c r="H69" s="111"/>
    </row>
    <row r="70" spans="1:8" s="2" customFormat="1" ht="12.75" hidden="1" x14ac:dyDescent="0.2">
      <c r="A70" s="247"/>
      <c r="B70" s="250"/>
      <c r="C70" s="274">
        <f>C16</f>
        <v>0</v>
      </c>
      <c r="D70" s="276"/>
      <c r="E70" s="292">
        <v>5</v>
      </c>
      <c r="F70" s="59">
        <f t="shared" ref="F70:F75" si="10">F16</f>
        <v>0</v>
      </c>
      <c r="G70" s="59"/>
      <c r="H70" s="56">
        <f>ROUNDUP((F70*$E$70%)/168*G70,2)</f>
        <v>0</v>
      </c>
    </row>
    <row r="71" spans="1:8" s="2" customFormat="1" ht="12.75" hidden="1" x14ac:dyDescent="0.2">
      <c r="A71" s="247"/>
      <c r="B71" s="250"/>
      <c r="C71" s="274">
        <f t="shared" ref="C71:C75" si="11">C17</f>
        <v>0</v>
      </c>
      <c r="D71" s="276"/>
      <c r="E71" s="293"/>
      <c r="F71" s="59">
        <f t="shared" si="10"/>
        <v>0</v>
      </c>
      <c r="G71" s="59"/>
      <c r="H71" s="56">
        <f t="shared" ref="H71:H89" si="12">ROUNDUP((F71*$E$70%)/168*G71,2)</f>
        <v>0</v>
      </c>
    </row>
    <row r="72" spans="1:8" s="2" customFormat="1" ht="12.75" hidden="1" x14ac:dyDescent="0.2">
      <c r="A72" s="247"/>
      <c r="B72" s="250"/>
      <c r="C72" s="274" t="str">
        <f t="shared" si="11"/>
        <v>VP Galvenās kriminālpolicijas pārvaldes priekšnieka vietnieks</v>
      </c>
      <c r="D72" s="276"/>
      <c r="E72" s="293"/>
      <c r="F72" s="59">
        <f t="shared" si="10"/>
        <v>2651</v>
      </c>
      <c r="G72" s="59"/>
      <c r="H72" s="56">
        <f t="shared" si="12"/>
        <v>0</v>
      </c>
    </row>
    <row r="73" spans="1:8" s="2" customFormat="1" ht="12.75" hidden="1" x14ac:dyDescent="0.2">
      <c r="A73" s="247"/>
      <c r="B73" s="250"/>
      <c r="C73" s="274" t="str">
        <f t="shared" si="11"/>
        <v>VP Galvenās kārtības policijas pārvaldes priekšnieka vietnieks</v>
      </c>
      <c r="D73" s="276"/>
      <c r="E73" s="293"/>
      <c r="F73" s="59">
        <f t="shared" si="10"/>
        <v>2651</v>
      </c>
      <c r="G73" s="59"/>
      <c r="H73" s="56">
        <f t="shared" si="12"/>
        <v>0</v>
      </c>
    </row>
    <row r="74" spans="1:8" s="2" customFormat="1" ht="12.75" hidden="1" x14ac:dyDescent="0.2">
      <c r="A74" s="247"/>
      <c r="B74" s="250"/>
      <c r="C74" s="274">
        <f t="shared" si="11"/>
        <v>0</v>
      </c>
      <c r="D74" s="276"/>
      <c r="E74" s="293"/>
      <c r="F74" s="59">
        <f t="shared" si="10"/>
        <v>0</v>
      </c>
      <c r="G74" s="59"/>
      <c r="H74" s="56">
        <f t="shared" si="12"/>
        <v>0</v>
      </c>
    </row>
    <row r="75" spans="1:8" s="2" customFormat="1" ht="12.75" hidden="1" x14ac:dyDescent="0.2">
      <c r="A75" s="247"/>
      <c r="B75" s="250"/>
      <c r="C75" s="274">
        <f t="shared" si="11"/>
        <v>0</v>
      </c>
      <c r="D75" s="276"/>
      <c r="E75" s="293"/>
      <c r="F75" s="59">
        <f t="shared" si="10"/>
        <v>0</v>
      </c>
      <c r="G75" s="59"/>
      <c r="H75" s="56">
        <f t="shared" si="12"/>
        <v>0</v>
      </c>
    </row>
    <row r="76" spans="1:8" s="2" customFormat="1" ht="12.75" hidden="1" x14ac:dyDescent="0.2">
      <c r="A76" s="247"/>
      <c r="B76" s="250"/>
      <c r="C76" s="274" t="str">
        <f>C28</f>
        <v>Lektors</v>
      </c>
      <c r="D76" s="276"/>
      <c r="E76" s="293"/>
      <c r="F76" s="59">
        <f>F28</f>
        <v>1125</v>
      </c>
      <c r="G76" s="59"/>
      <c r="H76" s="56">
        <f t="shared" si="12"/>
        <v>0</v>
      </c>
    </row>
    <row r="77" spans="1:8" s="2" customFormat="1" ht="12.75" hidden="1" x14ac:dyDescent="0.2">
      <c r="A77" s="247"/>
      <c r="B77" s="250"/>
      <c r="C77" s="274" t="str">
        <f>C29</f>
        <v>Lektors</v>
      </c>
      <c r="D77" s="276"/>
      <c r="E77" s="293"/>
      <c r="F77" s="59">
        <f>F29</f>
        <v>1125</v>
      </c>
      <c r="G77" s="59"/>
      <c r="H77" s="56">
        <f t="shared" si="12"/>
        <v>0</v>
      </c>
    </row>
    <row r="78" spans="1:8" s="2" customFormat="1" ht="12.75" hidden="1" x14ac:dyDescent="0.2">
      <c r="A78" s="247"/>
      <c r="B78" s="250"/>
      <c r="C78" s="274" t="str">
        <f>C30</f>
        <v>Lektors</v>
      </c>
      <c r="D78" s="276"/>
      <c r="E78" s="293"/>
      <c r="F78" s="59">
        <f>F30</f>
        <v>1125</v>
      </c>
      <c r="G78" s="59"/>
      <c r="H78" s="56">
        <f t="shared" si="12"/>
        <v>0</v>
      </c>
    </row>
    <row r="79" spans="1:8" s="2" customFormat="1" ht="12.75" hidden="1" x14ac:dyDescent="0.2">
      <c r="A79" s="247"/>
      <c r="B79" s="250"/>
      <c r="C79" s="274" t="str">
        <f>C31</f>
        <v>Lektors</v>
      </c>
      <c r="D79" s="276"/>
      <c r="E79" s="293"/>
      <c r="F79" s="59">
        <f>F31</f>
        <v>1125</v>
      </c>
      <c r="G79" s="59"/>
      <c r="H79" s="56">
        <f t="shared" si="12"/>
        <v>0</v>
      </c>
    </row>
    <row r="80" spans="1:8" s="2" customFormat="1" ht="12.75" hidden="1" x14ac:dyDescent="0.2">
      <c r="A80" s="247"/>
      <c r="B80" s="250"/>
      <c r="C80" s="274" t="str">
        <f>C27</f>
        <v xml:space="preserve">Vecākais speciālists Izglītības koordinācijas nodaļā </v>
      </c>
      <c r="D80" s="276"/>
      <c r="E80" s="293"/>
      <c r="F80" s="59">
        <f t="shared" ref="F80:G89" si="13">F27</f>
        <v>1287</v>
      </c>
      <c r="G80" s="59"/>
      <c r="H80" s="56">
        <f t="shared" si="12"/>
        <v>0</v>
      </c>
    </row>
    <row r="81" spans="1:8" s="2" customFormat="1" ht="12.75" hidden="1" x14ac:dyDescent="0.2">
      <c r="A81" s="247"/>
      <c r="B81" s="250"/>
      <c r="C81" s="274"/>
      <c r="D81" s="276"/>
      <c r="E81" s="293"/>
      <c r="F81" s="59">
        <f t="shared" si="13"/>
        <v>1125</v>
      </c>
      <c r="G81" s="59">
        <f t="shared" si="13"/>
        <v>1</v>
      </c>
      <c r="H81" s="56">
        <f t="shared" si="12"/>
        <v>0.34</v>
      </c>
    </row>
    <row r="82" spans="1:8" s="2" customFormat="1" ht="12.75" hidden="1" x14ac:dyDescent="0.2">
      <c r="A82" s="247"/>
      <c r="B82" s="250"/>
      <c r="C82" s="274" t="str">
        <f>C30</f>
        <v>Lektors</v>
      </c>
      <c r="D82" s="276"/>
      <c r="E82" s="293"/>
      <c r="F82" s="59">
        <f t="shared" si="13"/>
        <v>1125</v>
      </c>
      <c r="G82" s="59">
        <f t="shared" si="13"/>
        <v>1</v>
      </c>
      <c r="H82" s="56">
        <f t="shared" si="12"/>
        <v>0.34</v>
      </c>
    </row>
    <row r="83" spans="1:8" s="2" customFormat="1" ht="12.75" hidden="1" x14ac:dyDescent="0.2">
      <c r="A83" s="247"/>
      <c r="B83" s="250"/>
      <c r="C83" s="274" t="str">
        <f>C31</f>
        <v>Lektors</v>
      </c>
      <c r="D83" s="276"/>
      <c r="E83" s="293"/>
      <c r="F83" s="59">
        <f t="shared" si="13"/>
        <v>1125</v>
      </c>
      <c r="G83" s="59">
        <f t="shared" si="13"/>
        <v>1</v>
      </c>
      <c r="H83" s="56">
        <f t="shared" si="12"/>
        <v>0.34</v>
      </c>
    </row>
    <row r="84" spans="1:8" s="2" customFormat="1" ht="12.75" hidden="1" x14ac:dyDescent="0.2">
      <c r="A84" s="247"/>
      <c r="B84" s="250"/>
      <c r="C84" s="274">
        <f>C32</f>
        <v>0</v>
      </c>
      <c r="D84" s="276"/>
      <c r="E84" s="293"/>
      <c r="F84" s="59">
        <f t="shared" si="13"/>
        <v>1125</v>
      </c>
      <c r="G84" s="59">
        <f t="shared" si="13"/>
        <v>1</v>
      </c>
      <c r="H84" s="56">
        <f t="shared" si="12"/>
        <v>0.34</v>
      </c>
    </row>
    <row r="85" spans="1:8" s="2" customFormat="1" ht="12.75" hidden="1" x14ac:dyDescent="0.2">
      <c r="A85" s="247"/>
      <c r="B85" s="250"/>
      <c r="C85" s="274">
        <f>C33</f>
        <v>0</v>
      </c>
      <c r="D85" s="276"/>
      <c r="E85" s="293"/>
      <c r="F85" s="59">
        <f t="shared" si="13"/>
        <v>0</v>
      </c>
      <c r="G85" s="59">
        <f t="shared" si="13"/>
        <v>0</v>
      </c>
      <c r="H85" s="56">
        <f t="shared" si="12"/>
        <v>0</v>
      </c>
    </row>
    <row r="86" spans="1:8" s="2" customFormat="1" ht="12.75" hidden="1" x14ac:dyDescent="0.2">
      <c r="A86" s="247"/>
      <c r="B86" s="250"/>
      <c r="C86" s="274">
        <f>C34</f>
        <v>0</v>
      </c>
      <c r="D86" s="276"/>
      <c r="E86" s="293"/>
      <c r="F86" s="59">
        <f t="shared" si="13"/>
        <v>0</v>
      </c>
      <c r="G86" s="59">
        <f t="shared" si="13"/>
        <v>0</v>
      </c>
      <c r="H86" s="56">
        <f t="shared" si="12"/>
        <v>0</v>
      </c>
    </row>
    <row r="87" spans="1:8" s="2" customFormat="1" ht="12.75" hidden="1" x14ac:dyDescent="0.2">
      <c r="A87" s="247"/>
      <c r="B87" s="250"/>
      <c r="C87" s="182"/>
      <c r="D87" s="183"/>
      <c r="E87" s="293"/>
      <c r="F87" s="59">
        <f t="shared" si="13"/>
        <v>0</v>
      </c>
      <c r="G87" s="59">
        <f t="shared" si="13"/>
        <v>0</v>
      </c>
      <c r="H87" s="56">
        <f t="shared" si="12"/>
        <v>0</v>
      </c>
    </row>
    <row r="88" spans="1:8" s="2" customFormat="1" ht="12.75" hidden="1" x14ac:dyDescent="0.2">
      <c r="A88" s="247"/>
      <c r="B88" s="250"/>
      <c r="C88" s="274">
        <f>C35</f>
        <v>0</v>
      </c>
      <c r="D88" s="276"/>
      <c r="E88" s="293"/>
      <c r="F88" s="59">
        <f t="shared" si="13"/>
        <v>0</v>
      </c>
      <c r="G88" s="59">
        <f t="shared" si="13"/>
        <v>0</v>
      </c>
      <c r="H88" s="56">
        <f t="shared" si="12"/>
        <v>0</v>
      </c>
    </row>
    <row r="89" spans="1:8" s="2" customFormat="1" ht="12.75" hidden="1" x14ac:dyDescent="0.2">
      <c r="A89" s="248"/>
      <c r="B89" s="251"/>
      <c r="C89" s="296">
        <f>C36</f>
        <v>0</v>
      </c>
      <c r="D89" s="298"/>
      <c r="E89" s="302"/>
      <c r="F89" s="60">
        <f t="shared" si="13"/>
        <v>0</v>
      </c>
      <c r="G89" s="60">
        <f t="shared" si="13"/>
        <v>0</v>
      </c>
      <c r="H89" s="58">
        <f t="shared" si="12"/>
        <v>0</v>
      </c>
    </row>
    <row r="90" spans="1:8" s="2" customFormat="1" ht="25.5" hidden="1" x14ac:dyDescent="0.2">
      <c r="A90" s="246" t="s">
        <v>57</v>
      </c>
      <c r="B90" s="249" t="s">
        <v>58</v>
      </c>
      <c r="C90" s="287" t="s">
        <v>349</v>
      </c>
      <c r="D90" s="288"/>
      <c r="E90" s="47" t="s">
        <v>161</v>
      </c>
      <c r="F90" s="190" t="s">
        <v>39</v>
      </c>
      <c r="G90" s="47" t="s">
        <v>157</v>
      </c>
      <c r="H90" s="111"/>
    </row>
    <row r="91" spans="1:8" s="2" customFormat="1" ht="12.75" hidden="1" x14ac:dyDescent="0.2">
      <c r="A91" s="247"/>
      <c r="B91" s="250"/>
      <c r="C91" s="274">
        <f t="shared" ref="C91:C96" si="14">C16</f>
        <v>0</v>
      </c>
      <c r="D91" s="276"/>
      <c r="E91" s="292">
        <v>10</v>
      </c>
      <c r="F91" s="59">
        <f t="shared" ref="F91:G96" si="15">F16</f>
        <v>0</v>
      </c>
      <c r="G91" s="59">
        <f t="shared" si="15"/>
        <v>2</v>
      </c>
      <c r="H91" s="56">
        <f>ROUNDUP((F91*$E$91%)/168*$G$91,2)</f>
        <v>0</v>
      </c>
    </row>
    <row r="92" spans="1:8" s="2" customFormat="1" ht="12.75" hidden="1" x14ac:dyDescent="0.2">
      <c r="A92" s="247"/>
      <c r="B92" s="250"/>
      <c r="C92" s="274">
        <f t="shared" si="14"/>
        <v>0</v>
      </c>
      <c r="D92" s="276"/>
      <c r="E92" s="293"/>
      <c r="F92" s="59">
        <f t="shared" si="15"/>
        <v>0</v>
      </c>
      <c r="G92" s="59">
        <f t="shared" si="15"/>
        <v>0</v>
      </c>
      <c r="H92" s="56">
        <f t="shared" ref="H92:H110" si="16">ROUNDUP((F92*$E$91%)/168*$G$91,2)</f>
        <v>0</v>
      </c>
    </row>
    <row r="93" spans="1:8" s="2" customFormat="1" ht="12.75" hidden="1" x14ac:dyDescent="0.2">
      <c r="A93" s="247"/>
      <c r="B93" s="250"/>
      <c r="C93" s="274" t="str">
        <f t="shared" si="14"/>
        <v>VP Galvenās kriminālpolicijas pārvaldes priekšnieka vietnieks</v>
      </c>
      <c r="D93" s="276"/>
      <c r="E93" s="293"/>
      <c r="F93" s="59">
        <f t="shared" si="15"/>
        <v>2651</v>
      </c>
      <c r="G93" s="59"/>
      <c r="H93" s="56"/>
    </row>
    <row r="94" spans="1:8" s="2" customFormat="1" ht="13.5" hidden="1" customHeight="1" x14ac:dyDescent="0.2">
      <c r="A94" s="247"/>
      <c r="B94" s="250"/>
      <c r="C94" s="274" t="str">
        <f t="shared" si="14"/>
        <v>VP Galvenās kārtības policijas pārvaldes priekšnieka vietnieks</v>
      </c>
      <c r="D94" s="276"/>
      <c r="E94" s="293"/>
      <c r="F94" s="59">
        <f t="shared" si="15"/>
        <v>2651</v>
      </c>
      <c r="G94" s="59"/>
      <c r="H94" s="56"/>
    </row>
    <row r="95" spans="1:8" s="2" customFormat="1" ht="12.75" hidden="1" x14ac:dyDescent="0.2">
      <c r="A95" s="247"/>
      <c r="B95" s="250"/>
      <c r="C95" s="274">
        <f t="shared" si="14"/>
        <v>0</v>
      </c>
      <c r="D95" s="276"/>
      <c r="E95" s="293"/>
      <c r="F95" s="59">
        <f t="shared" si="15"/>
        <v>0</v>
      </c>
      <c r="G95" s="59"/>
      <c r="H95" s="56"/>
    </row>
    <row r="96" spans="1:8" s="2" customFormat="1" ht="12.75" hidden="1" x14ac:dyDescent="0.2">
      <c r="A96" s="247"/>
      <c r="B96" s="250"/>
      <c r="C96" s="274">
        <f t="shared" si="14"/>
        <v>0</v>
      </c>
      <c r="D96" s="276"/>
      <c r="E96" s="293"/>
      <c r="F96" s="59">
        <f t="shared" si="15"/>
        <v>0</v>
      </c>
      <c r="G96" s="73"/>
      <c r="H96" s="56"/>
    </row>
    <row r="97" spans="1:8" s="2" customFormat="1" ht="12.75" hidden="1" x14ac:dyDescent="0.2">
      <c r="A97" s="247"/>
      <c r="B97" s="250"/>
      <c r="C97" s="274" t="str">
        <f>C28</f>
        <v>Lektors</v>
      </c>
      <c r="D97" s="276"/>
      <c r="E97" s="293"/>
      <c r="F97" s="59">
        <f t="shared" ref="F97:F100" si="17">F28</f>
        <v>1125</v>
      </c>
      <c r="G97" s="59"/>
      <c r="H97" s="56"/>
    </row>
    <row r="98" spans="1:8" s="2" customFormat="1" ht="12.75" hidden="1" x14ac:dyDescent="0.2">
      <c r="A98" s="247"/>
      <c r="B98" s="250"/>
      <c r="C98" s="274" t="str">
        <f>C29</f>
        <v>Lektors</v>
      </c>
      <c r="D98" s="276"/>
      <c r="E98" s="293"/>
      <c r="F98" s="59">
        <f t="shared" si="17"/>
        <v>1125</v>
      </c>
      <c r="G98" s="59"/>
      <c r="H98" s="56"/>
    </row>
    <row r="99" spans="1:8" s="2" customFormat="1" ht="12.75" hidden="1" x14ac:dyDescent="0.2">
      <c r="A99" s="247"/>
      <c r="B99" s="250"/>
      <c r="C99" s="274" t="str">
        <f>C30</f>
        <v>Lektors</v>
      </c>
      <c r="D99" s="276"/>
      <c r="E99" s="293"/>
      <c r="F99" s="59">
        <f t="shared" si="17"/>
        <v>1125</v>
      </c>
      <c r="G99" s="59"/>
      <c r="H99" s="56"/>
    </row>
    <row r="100" spans="1:8" s="2" customFormat="1" ht="12.75" hidden="1" x14ac:dyDescent="0.2">
      <c r="A100" s="247"/>
      <c r="B100" s="250"/>
      <c r="C100" s="274" t="str">
        <f>C31</f>
        <v>Lektors</v>
      </c>
      <c r="D100" s="276"/>
      <c r="E100" s="293"/>
      <c r="F100" s="59">
        <f t="shared" si="17"/>
        <v>1125</v>
      </c>
      <c r="G100" s="59"/>
      <c r="H100" s="56"/>
    </row>
    <row r="101" spans="1:8" s="2" customFormat="1" ht="12.75" hidden="1" x14ac:dyDescent="0.2">
      <c r="A101" s="247"/>
      <c r="B101" s="250"/>
      <c r="C101" s="274" t="str">
        <f t="shared" ref="C101:C110" si="18">C27</f>
        <v xml:space="preserve">Vecākais speciālists Izglītības koordinācijas nodaļā </v>
      </c>
      <c r="D101" s="276"/>
      <c r="E101" s="293"/>
      <c r="F101" s="59">
        <f t="shared" ref="F101:G110" si="19">F27</f>
        <v>1287</v>
      </c>
      <c r="G101" s="59"/>
      <c r="H101" s="56"/>
    </row>
    <row r="102" spans="1:8" s="2" customFormat="1" ht="12.75" hidden="1" x14ac:dyDescent="0.2">
      <c r="A102" s="247"/>
      <c r="B102" s="250"/>
      <c r="C102" s="274" t="str">
        <f t="shared" si="18"/>
        <v>Lektors</v>
      </c>
      <c r="D102" s="276"/>
      <c r="E102" s="293"/>
      <c r="F102" s="59">
        <f t="shared" si="19"/>
        <v>1125</v>
      </c>
      <c r="G102" s="59">
        <f t="shared" si="19"/>
        <v>1</v>
      </c>
      <c r="H102" s="56">
        <f t="shared" si="16"/>
        <v>1.34</v>
      </c>
    </row>
    <row r="103" spans="1:8" s="2" customFormat="1" ht="12.75" hidden="1" x14ac:dyDescent="0.2">
      <c r="A103" s="247"/>
      <c r="B103" s="250"/>
      <c r="C103" s="274" t="str">
        <f t="shared" si="18"/>
        <v>Lektors</v>
      </c>
      <c r="D103" s="276"/>
      <c r="E103" s="293"/>
      <c r="F103" s="59">
        <f t="shared" si="19"/>
        <v>1125</v>
      </c>
      <c r="G103" s="59">
        <f t="shared" si="19"/>
        <v>1</v>
      </c>
      <c r="H103" s="56">
        <f t="shared" si="16"/>
        <v>1.34</v>
      </c>
    </row>
    <row r="104" spans="1:8" s="2" customFormat="1" ht="12.75" hidden="1" x14ac:dyDescent="0.2">
      <c r="A104" s="247"/>
      <c r="B104" s="250"/>
      <c r="C104" s="274" t="str">
        <f t="shared" si="18"/>
        <v>Lektors</v>
      </c>
      <c r="D104" s="276"/>
      <c r="E104" s="293"/>
      <c r="F104" s="59">
        <f t="shared" si="19"/>
        <v>1125</v>
      </c>
      <c r="G104" s="59">
        <f t="shared" si="19"/>
        <v>1</v>
      </c>
      <c r="H104" s="56">
        <f t="shared" si="16"/>
        <v>1.34</v>
      </c>
    </row>
    <row r="105" spans="1:8" s="2" customFormat="1" ht="12.75" hidden="1" x14ac:dyDescent="0.2">
      <c r="A105" s="247"/>
      <c r="B105" s="250"/>
      <c r="C105" s="274" t="str">
        <f t="shared" si="18"/>
        <v>Lektors</v>
      </c>
      <c r="D105" s="276"/>
      <c r="E105" s="293"/>
      <c r="F105" s="59">
        <f t="shared" si="19"/>
        <v>1125</v>
      </c>
      <c r="G105" s="59">
        <f t="shared" si="19"/>
        <v>1</v>
      </c>
      <c r="H105" s="56">
        <f t="shared" si="16"/>
        <v>1.34</v>
      </c>
    </row>
    <row r="106" spans="1:8" s="2" customFormat="1" ht="12.75" hidden="1" x14ac:dyDescent="0.2">
      <c r="A106" s="247"/>
      <c r="B106" s="250"/>
      <c r="C106" s="274">
        <f t="shared" si="18"/>
        <v>0</v>
      </c>
      <c r="D106" s="276"/>
      <c r="E106" s="293"/>
      <c r="F106" s="59">
        <f t="shared" si="19"/>
        <v>0</v>
      </c>
      <c r="G106" s="59">
        <f t="shared" si="19"/>
        <v>0</v>
      </c>
      <c r="H106" s="56">
        <f t="shared" si="16"/>
        <v>0</v>
      </c>
    </row>
    <row r="107" spans="1:8" s="2" customFormat="1" ht="12.75" hidden="1" x14ac:dyDescent="0.2">
      <c r="A107" s="247"/>
      <c r="B107" s="250"/>
      <c r="C107" s="274">
        <f t="shared" si="18"/>
        <v>0</v>
      </c>
      <c r="D107" s="276"/>
      <c r="E107" s="293"/>
      <c r="F107" s="59">
        <f t="shared" si="19"/>
        <v>0</v>
      </c>
      <c r="G107" s="59">
        <f t="shared" si="19"/>
        <v>0</v>
      </c>
      <c r="H107" s="56">
        <f t="shared" si="16"/>
        <v>0</v>
      </c>
    </row>
    <row r="108" spans="1:8" s="2" customFormat="1" ht="12.75" hidden="1" x14ac:dyDescent="0.2">
      <c r="A108" s="247"/>
      <c r="B108" s="250"/>
      <c r="C108" s="274">
        <f t="shared" si="18"/>
        <v>0</v>
      </c>
      <c r="D108" s="276"/>
      <c r="E108" s="293"/>
      <c r="F108" s="59">
        <f t="shared" si="19"/>
        <v>0</v>
      </c>
      <c r="G108" s="59">
        <f t="shared" si="19"/>
        <v>0</v>
      </c>
      <c r="H108" s="56">
        <f t="shared" si="16"/>
        <v>0</v>
      </c>
    </row>
    <row r="109" spans="1:8" s="2" customFormat="1" ht="12.75" hidden="1" x14ac:dyDescent="0.2">
      <c r="A109" s="247"/>
      <c r="B109" s="250"/>
      <c r="C109" s="274">
        <f t="shared" si="18"/>
        <v>0</v>
      </c>
      <c r="D109" s="276"/>
      <c r="E109" s="293"/>
      <c r="F109" s="59">
        <f t="shared" si="19"/>
        <v>0</v>
      </c>
      <c r="G109" s="59">
        <f t="shared" si="19"/>
        <v>0</v>
      </c>
      <c r="H109" s="56">
        <f t="shared" si="16"/>
        <v>0</v>
      </c>
    </row>
    <row r="110" spans="1:8" s="2" customFormat="1" ht="12.75" hidden="1" x14ac:dyDescent="0.2">
      <c r="A110" s="248"/>
      <c r="B110" s="251"/>
      <c r="C110" s="274">
        <f t="shared" si="18"/>
        <v>0</v>
      </c>
      <c r="D110" s="276"/>
      <c r="E110" s="302"/>
      <c r="F110" s="59">
        <f t="shared" si="19"/>
        <v>0</v>
      </c>
      <c r="G110" s="59">
        <f t="shared" si="19"/>
        <v>0</v>
      </c>
      <c r="H110" s="56">
        <f t="shared" si="16"/>
        <v>0</v>
      </c>
    </row>
    <row r="111" spans="1:8" s="5" customFormat="1" ht="12.75" x14ac:dyDescent="0.2">
      <c r="A111" s="49" t="s">
        <v>65</v>
      </c>
      <c r="B111" s="277" t="s">
        <v>66</v>
      </c>
      <c r="C111" s="277"/>
      <c r="D111" s="277"/>
      <c r="E111" s="277"/>
      <c r="F111" s="277"/>
      <c r="G111" s="277"/>
      <c r="H111" s="43">
        <f>SUM(H112,H113,H134)</f>
        <v>20.6</v>
      </c>
    </row>
    <row r="112" spans="1:8" s="2" customFormat="1" ht="12.75" x14ac:dyDescent="0.2">
      <c r="A112" s="181" t="s">
        <v>67</v>
      </c>
      <c r="B112" s="304" t="s">
        <v>356</v>
      </c>
      <c r="C112" s="304"/>
      <c r="D112" s="304"/>
      <c r="E112" s="304"/>
      <c r="F112" s="304"/>
      <c r="G112" s="304"/>
      <c r="H112" s="44">
        <f>ROUNDUP((H14+H113)*0.2359,2)</f>
        <v>16.850000000000001</v>
      </c>
    </row>
    <row r="113" spans="1:8" s="2" customFormat="1" ht="25.5" x14ac:dyDescent="0.2">
      <c r="A113" s="303" t="s">
        <v>70</v>
      </c>
      <c r="B113" s="304" t="s">
        <v>71</v>
      </c>
      <c r="C113" s="287" t="s">
        <v>349</v>
      </c>
      <c r="D113" s="288"/>
      <c r="E113" s="47" t="s">
        <v>161</v>
      </c>
      <c r="F113" s="190" t="s">
        <v>39</v>
      </c>
      <c r="G113" s="47" t="s">
        <v>157</v>
      </c>
      <c r="H113" s="111">
        <f>SUM(H114:H133)</f>
        <v>3.75</v>
      </c>
    </row>
    <row r="114" spans="1:8" s="2" customFormat="1" ht="12.75" hidden="1" x14ac:dyDescent="0.2">
      <c r="A114" s="303"/>
      <c r="B114" s="304"/>
      <c r="C114" s="274">
        <f t="shared" ref="C114:C119" si="20">C16</f>
        <v>0</v>
      </c>
      <c r="D114" s="276"/>
      <c r="E114" s="292">
        <v>4</v>
      </c>
      <c r="F114" s="59">
        <f t="shared" ref="F114:G119" si="21">F16</f>
        <v>0</v>
      </c>
      <c r="G114" s="59"/>
      <c r="H114" s="56">
        <f>ROUNDUP((F114*$E$114%)/168*G114,2)</f>
        <v>0</v>
      </c>
    </row>
    <row r="115" spans="1:8" s="2" customFormat="1" ht="12.75" hidden="1" x14ac:dyDescent="0.2">
      <c r="A115" s="303"/>
      <c r="B115" s="304"/>
      <c r="C115" s="274">
        <f t="shared" si="20"/>
        <v>0</v>
      </c>
      <c r="D115" s="276"/>
      <c r="E115" s="293"/>
      <c r="F115" s="59">
        <f t="shared" si="21"/>
        <v>0</v>
      </c>
      <c r="G115" s="59">
        <f t="shared" si="21"/>
        <v>0</v>
      </c>
      <c r="H115" s="56">
        <f t="shared" ref="H115:H133" si="22">ROUNDUP((F115*$E$114%)/168*G115,2)</f>
        <v>0</v>
      </c>
    </row>
    <row r="116" spans="1:8" s="2" customFormat="1" ht="12.75" x14ac:dyDescent="0.2">
      <c r="A116" s="303"/>
      <c r="B116" s="304"/>
      <c r="C116" s="274" t="str">
        <f t="shared" si="20"/>
        <v>VP Galvenās kriminālpolicijas pārvaldes priekšnieka vietnieks</v>
      </c>
      <c r="D116" s="276"/>
      <c r="E116" s="293"/>
      <c r="F116" s="59">
        <f t="shared" si="21"/>
        <v>2651</v>
      </c>
      <c r="G116" s="59">
        <f t="shared" si="21"/>
        <v>1</v>
      </c>
      <c r="H116" s="56">
        <f t="shared" si="22"/>
        <v>0.64</v>
      </c>
    </row>
    <row r="117" spans="1:8" s="2" customFormat="1" ht="13.5" customHeight="1" x14ac:dyDescent="0.2">
      <c r="A117" s="303"/>
      <c r="B117" s="304"/>
      <c r="C117" s="274" t="str">
        <f t="shared" si="20"/>
        <v>VP Galvenās kārtības policijas pārvaldes priekšnieka vietnieks</v>
      </c>
      <c r="D117" s="276"/>
      <c r="E117" s="293"/>
      <c r="F117" s="59">
        <f t="shared" si="21"/>
        <v>2651</v>
      </c>
      <c r="G117" s="59">
        <f t="shared" si="21"/>
        <v>1</v>
      </c>
      <c r="H117" s="56">
        <f t="shared" si="22"/>
        <v>0.64</v>
      </c>
    </row>
    <row r="118" spans="1:8" s="2" customFormat="1" ht="12.75" hidden="1" x14ac:dyDescent="0.2">
      <c r="A118" s="303"/>
      <c r="B118" s="304"/>
      <c r="C118" s="274">
        <f t="shared" si="20"/>
        <v>0</v>
      </c>
      <c r="D118" s="276"/>
      <c r="E118" s="293"/>
      <c r="F118" s="59">
        <f t="shared" si="21"/>
        <v>0</v>
      </c>
      <c r="G118" s="59">
        <f t="shared" si="21"/>
        <v>0</v>
      </c>
      <c r="H118" s="56">
        <f t="shared" si="22"/>
        <v>0</v>
      </c>
    </row>
    <row r="119" spans="1:8" s="2" customFormat="1" ht="12.75" hidden="1" x14ac:dyDescent="0.2">
      <c r="A119" s="303"/>
      <c r="B119" s="304"/>
      <c r="C119" s="274">
        <f t="shared" si="20"/>
        <v>0</v>
      </c>
      <c r="D119" s="276"/>
      <c r="E119" s="293"/>
      <c r="F119" s="59">
        <f t="shared" si="21"/>
        <v>0</v>
      </c>
      <c r="G119" s="73">
        <f t="shared" si="21"/>
        <v>0</v>
      </c>
      <c r="H119" s="56">
        <f t="shared" si="22"/>
        <v>0</v>
      </c>
    </row>
    <row r="120" spans="1:8" s="2" customFormat="1" ht="12.75" x14ac:dyDescent="0.2">
      <c r="A120" s="303"/>
      <c r="B120" s="304"/>
      <c r="C120" s="274" t="str">
        <f>C55</f>
        <v>Lektors</v>
      </c>
      <c r="D120" s="276"/>
      <c r="E120" s="293"/>
      <c r="F120" s="59">
        <f>F29</f>
        <v>1125</v>
      </c>
      <c r="G120" s="59">
        <f>G28</f>
        <v>1</v>
      </c>
      <c r="H120" s="56">
        <f t="shared" si="22"/>
        <v>0.27</v>
      </c>
    </row>
    <row r="121" spans="1:8" s="2" customFormat="1" ht="12.75" x14ac:dyDescent="0.2">
      <c r="A121" s="303"/>
      <c r="B121" s="304"/>
      <c r="C121" s="274" t="str">
        <f>C56</f>
        <v>Lektors</v>
      </c>
      <c r="D121" s="276"/>
      <c r="E121" s="293"/>
      <c r="F121" s="59">
        <f>F29</f>
        <v>1125</v>
      </c>
      <c r="G121" s="59">
        <f>G29</f>
        <v>1</v>
      </c>
      <c r="H121" s="56">
        <f t="shared" si="22"/>
        <v>0.27</v>
      </c>
    </row>
    <row r="122" spans="1:8" s="2" customFormat="1" ht="12.75" x14ac:dyDescent="0.2">
      <c r="A122" s="303"/>
      <c r="B122" s="304"/>
      <c r="C122" s="274" t="str">
        <f>C57</f>
        <v>Lektors</v>
      </c>
      <c r="D122" s="276"/>
      <c r="E122" s="293"/>
      <c r="F122" s="59">
        <f>F30</f>
        <v>1125</v>
      </c>
      <c r="G122" s="59">
        <f>G30</f>
        <v>1</v>
      </c>
      <c r="H122" s="56">
        <f t="shared" si="22"/>
        <v>0.27</v>
      </c>
    </row>
    <row r="123" spans="1:8" s="2" customFormat="1" ht="12.75" x14ac:dyDescent="0.2">
      <c r="A123" s="303"/>
      <c r="B123" s="304"/>
      <c r="C123" s="274" t="str">
        <f>C58</f>
        <v>Lektors</v>
      </c>
      <c r="D123" s="276"/>
      <c r="E123" s="293"/>
      <c r="F123" s="59">
        <f>F31</f>
        <v>1125</v>
      </c>
      <c r="G123" s="59">
        <f>G31</f>
        <v>1</v>
      </c>
      <c r="H123" s="56">
        <f t="shared" si="22"/>
        <v>0.27</v>
      </c>
    </row>
    <row r="124" spans="1:8" s="2" customFormat="1" ht="12.75" x14ac:dyDescent="0.2">
      <c r="A124" s="303"/>
      <c r="B124" s="304"/>
      <c r="C124" s="274" t="str">
        <f t="shared" ref="C124:C133" si="23">C27</f>
        <v xml:space="preserve">Vecākais speciālists Izglītības koordinācijas nodaļā </v>
      </c>
      <c r="D124" s="276"/>
      <c r="E124" s="293"/>
      <c r="F124" s="59">
        <f t="shared" ref="F124:G133" si="24">F27</f>
        <v>1287</v>
      </c>
      <c r="G124" s="59">
        <f t="shared" si="24"/>
        <v>1</v>
      </c>
      <c r="H124" s="56">
        <f t="shared" si="22"/>
        <v>0.31</v>
      </c>
    </row>
    <row r="125" spans="1:8" s="2" customFormat="1" ht="12.75" hidden="1" x14ac:dyDescent="0.2">
      <c r="A125" s="303"/>
      <c r="B125" s="304"/>
      <c r="C125" s="274" t="str">
        <f t="shared" si="23"/>
        <v>Lektors</v>
      </c>
      <c r="D125" s="276"/>
      <c r="E125" s="293"/>
      <c r="F125" s="59">
        <f t="shared" si="24"/>
        <v>1125</v>
      </c>
      <c r="G125" s="59">
        <f t="shared" si="24"/>
        <v>1</v>
      </c>
      <c r="H125" s="56">
        <f t="shared" si="22"/>
        <v>0.27</v>
      </c>
    </row>
    <row r="126" spans="1:8" s="2" customFormat="1" ht="12.75" hidden="1" x14ac:dyDescent="0.2">
      <c r="A126" s="303"/>
      <c r="B126" s="304"/>
      <c r="C126" s="274" t="str">
        <f t="shared" si="23"/>
        <v>Lektors</v>
      </c>
      <c r="D126" s="276"/>
      <c r="E126" s="293"/>
      <c r="F126" s="59">
        <f t="shared" si="24"/>
        <v>1125</v>
      </c>
      <c r="G126" s="59">
        <f t="shared" si="24"/>
        <v>1</v>
      </c>
      <c r="H126" s="56">
        <f t="shared" si="22"/>
        <v>0.27</v>
      </c>
    </row>
    <row r="127" spans="1:8" s="2" customFormat="1" ht="12.75" hidden="1" x14ac:dyDescent="0.2">
      <c r="A127" s="303"/>
      <c r="B127" s="304"/>
      <c r="C127" s="274" t="str">
        <f t="shared" si="23"/>
        <v>Lektors</v>
      </c>
      <c r="D127" s="276"/>
      <c r="E127" s="293"/>
      <c r="F127" s="59">
        <f t="shared" si="24"/>
        <v>1125</v>
      </c>
      <c r="G127" s="59">
        <f t="shared" si="24"/>
        <v>1</v>
      </c>
      <c r="H127" s="56">
        <f t="shared" si="22"/>
        <v>0.27</v>
      </c>
    </row>
    <row r="128" spans="1:8" s="2" customFormat="1" ht="12.75" hidden="1" x14ac:dyDescent="0.2">
      <c r="A128" s="303"/>
      <c r="B128" s="304"/>
      <c r="C128" s="274" t="str">
        <f t="shared" si="23"/>
        <v>Lektors</v>
      </c>
      <c r="D128" s="276"/>
      <c r="E128" s="293"/>
      <c r="F128" s="59">
        <f t="shared" si="24"/>
        <v>1125</v>
      </c>
      <c r="G128" s="59">
        <f t="shared" si="24"/>
        <v>1</v>
      </c>
      <c r="H128" s="56">
        <f t="shared" si="22"/>
        <v>0.27</v>
      </c>
    </row>
    <row r="129" spans="1:8" s="2" customFormat="1" ht="12.75" hidden="1" x14ac:dyDescent="0.2">
      <c r="A129" s="303"/>
      <c r="B129" s="304"/>
      <c r="C129" s="274">
        <f t="shared" si="23"/>
        <v>0</v>
      </c>
      <c r="D129" s="276"/>
      <c r="E129" s="293"/>
      <c r="F129" s="59">
        <f t="shared" si="24"/>
        <v>0</v>
      </c>
      <c r="G129" s="59">
        <f t="shared" si="24"/>
        <v>0</v>
      </c>
      <c r="H129" s="56">
        <f t="shared" si="22"/>
        <v>0</v>
      </c>
    </row>
    <row r="130" spans="1:8" s="2" customFormat="1" ht="12.75" hidden="1" x14ac:dyDescent="0.2">
      <c r="A130" s="303"/>
      <c r="B130" s="304"/>
      <c r="C130" s="274">
        <f t="shared" si="23"/>
        <v>0</v>
      </c>
      <c r="D130" s="276"/>
      <c r="E130" s="293"/>
      <c r="F130" s="59">
        <f t="shared" si="24"/>
        <v>0</v>
      </c>
      <c r="G130" s="59">
        <f t="shared" si="24"/>
        <v>0</v>
      </c>
      <c r="H130" s="56">
        <f t="shared" si="22"/>
        <v>0</v>
      </c>
    </row>
    <row r="131" spans="1:8" s="2" customFormat="1" ht="12.75" hidden="1" x14ac:dyDescent="0.2">
      <c r="A131" s="303"/>
      <c r="B131" s="304"/>
      <c r="C131" s="274">
        <f t="shared" si="23"/>
        <v>0</v>
      </c>
      <c r="D131" s="276"/>
      <c r="E131" s="293"/>
      <c r="F131" s="59">
        <f t="shared" si="24"/>
        <v>0</v>
      </c>
      <c r="G131" s="59">
        <f t="shared" si="24"/>
        <v>0</v>
      </c>
      <c r="H131" s="56">
        <f t="shared" si="22"/>
        <v>0</v>
      </c>
    </row>
    <row r="132" spans="1:8" s="2" customFormat="1" ht="12.75" hidden="1" x14ac:dyDescent="0.2">
      <c r="A132" s="303"/>
      <c r="B132" s="304"/>
      <c r="C132" s="274">
        <f t="shared" si="23"/>
        <v>0</v>
      </c>
      <c r="D132" s="276"/>
      <c r="E132" s="293"/>
      <c r="F132" s="59">
        <f t="shared" si="24"/>
        <v>0</v>
      </c>
      <c r="G132" s="59">
        <f t="shared" si="24"/>
        <v>0</v>
      </c>
      <c r="H132" s="56">
        <f t="shared" si="22"/>
        <v>0</v>
      </c>
    </row>
    <row r="133" spans="1:8" s="2" customFormat="1" ht="12.75" hidden="1" x14ac:dyDescent="0.2">
      <c r="A133" s="303"/>
      <c r="B133" s="304"/>
      <c r="C133" s="274">
        <f t="shared" si="23"/>
        <v>0</v>
      </c>
      <c r="D133" s="276"/>
      <c r="E133" s="302"/>
      <c r="F133" s="59">
        <f t="shared" si="24"/>
        <v>0</v>
      </c>
      <c r="G133" s="59">
        <f t="shared" si="24"/>
        <v>0</v>
      </c>
      <c r="H133" s="56">
        <f t="shared" si="22"/>
        <v>0</v>
      </c>
    </row>
    <row r="134" spans="1:8" s="2" customFormat="1" ht="25.5" hidden="1" x14ac:dyDescent="0.2">
      <c r="A134" s="303" t="s">
        <v>82</v>
      </c>
      <c r="B134" s="304" t="s">
        <v>83</v>
      </c>
      <c r="C134" s="287" t="s">
        <v>349</v>
      </c>
      <c r="D134" s="288"/>
      <c r="E134" s="47" t="s">
        <v>161</v>
      </c>
      <c r="F134" s="190" t="s">
        <v>39</v>
      </c>
      <c r="G134" s="47" t="s">
        <v>157</v>
      </c>
      <c r="H134" s="111">
        <f>SUM(H135:H151)</f>
        <v>0</v>
      </c>
    </row>
    <row r="135" spans="1:8" s="2" customFormat="1" ht="12.75" hidden="1" x14ac:dyDescent="0.2">
      <c r="A135" s="303"/>
      <c r="B135" s="304"/>
      <c r="C135" s="274">
        <f t="shared" ref="C135:C141" si="25">C16</f>
        <v>0</v>
      </c>
      <c r="D135" s="276"/>
      <c r="E135" s="292">
        <v>1</v>
      </c>
      <c r="F135" s="59">
        <f t="shared" ref="F135:F141" si="26">F16</f>
        <v>0</v>
      </c>
      <c r="G135" s="59"/>
      <c r="H135" s="56">
        <f t="shared" ref="H135:H151" si="27">ROUNDUP((F135*$E$135%)/168*G135,2)</f>
        <v>0</v>
      </c>
    </row>
    <row r="136" spans="1:8" s="2" customFormat="1" ht="12.75" hidden="1" x14ac:dyDescent="0.2">
      <c r="A136" s="303"/>
      <c r="B136" s="304"/>
      <c r="C136" s="274">
        <f t="shared" si="25"/>
        <v>0</v>
      </c>
      <c r="D136" s="276"/>
      <c r="E136" s="293"/>
      <c r="F136" s="59">
        <f t="shared" si="26"/>
        <v>0</v>
      </c>
      <c r="G136" s="59"/>
      <c r="H136" s="56">
        <f t="shared" si="27"/>
        <v>0</v>
      </c>
    </row>
    <row r="137" spans="1:8" s="2" customFormat="1" ht="12.75" hidden="1" x14ac:dyDescent="0.2">
      <c r="A137" s="303"/>
      <c r="B137" s="304"/>
      <c r="C137" s="274" t="str">
        <f t="shared" si="25"/>
        <v>VP Galvenās kriminālpolicijas pārvaldes priekšnieka vietnieks</v>
      </c>
      <c r="D137" s="276"/>
      <c r="E137" s="293"/>
      <c r="F137" s="59">
        <f t="shared" si="26"/>
        <v>2651</v>
      </c>
      <c r="G137" s="59"/>
      <c r="H137" s="56">
        <f t="shared" si="27"/>
        <v>0</v>
      </c>
    </row>
    <row r="138" spans="1:8" s="2" customFormat="1" ht="12.75" hidden="1" x14ac:dyDescent="0.2">
      <c r="A138" s="303"/>
      <c r="B138" s="304"/>
      <c r="C138" s="274" t="str">
        <f t="shared" si="25"/>
        <v>VP Galvenās kārtības policijas pārvaldes priekšnieka vietnieks</v>
      </c>
      <c r="D138" s="276"/>
      <c r="E138" s="293"/>
      <c r="F138" s="59">
        <f t="shared" si="26"/>
        <v>2651</v>
      </c>
      <c r="G138" s="59"/>
      <c r="H138" s="56">
        <f t="shared" si="27"/>
        <v>0</v>
      </c>
    </row>
    <row r="139" spans="1:8" s="2" customFormat="1" ht="12.75" hidden="1" x14ac:dyDescent="0.2">
      <c r="A139" s="303"/>
      <c r="B139" s="304"/>
      <c r="C139" s="274">
        <f t="shared" si="25"/>
        <v>0</v>
      </c>
      <c r="D139" s="276"/>
      <c r="E139" s="293"/>
      <c r="F139" s="59">
        <f t="shared" si="26"/>
        <v>0</v>
      </c>
      <c r="G139" s="59"/>
      <c r="H139" s="56">
        <f t="shared" si="27"/>
        <v>0</v>
      </c>
    </row>
    <row r="140" spans="1:8" s="2" customFormat="1" ht="12.75" hidden="1" x14ac:dyDescent="0.2">
      <c r="A140" s="303"/>
      <c r="B140" s="304"/>
      <c r="C140" s="274">
        <f t="shared" si="25"/>
        <v>0</v>
      </c>
      <c r="D140" s="276"/>
      <c r="E140" s="293"/>
      <c r="F140" s="59">
        <f t="shared" si="26"/>
        <v>0</v>
      </c>
      <c r="G140" s="73"/>
      <c r="H140" s="56">
        <f t="shared" si="27"/>
        <v>0</v>
      </c>
    </row>
    <row r="141" spans="1:8" s="2" customFormat="1" ht="12.75" hidden="1" x14ac:dyDescent="0.2">
      <c r="A141" s="303"/>
      <c r="B141" s="304"/>
      <c r="C141" s="274">
        <f t="shared" si="25"/>
        <v>0</v>
      </c>
      <c r="D141" s="276"/>
      <c r="E141" s="293"/>
      <c r="F141" s="59">
        <f t="shared" si="26"/>
        <v>0</v>
      </c>
      <c r="G141" s="73"/>
      <c r="H141" s="56">
        <f t="shared" si="27"/>
        <v>0</v>
      </c>
    </row>
    <row r="142" spans="1:8" s="2" customFormat="1" ht="12.75" hidden="1" x14ac:dyDescent="0.2">
      <c r="A142" s="303"/>
      <c r="B142" s="304"/>
      <c r="C142" s="274" t="str">
        <f t="shared" ref="C142:C151" si="28">C27</f>
        <v xml:space="preserve">Vecākais speciālists Izglītības koordinācijas nodaļā </v>
      </c>
      <c r="D142" s="276"/>
      <c r="E142" s="293"/>
      <c r="F142" s="59">
        <f t="shared" ref="F142:G151" si="29">F27</f>
        <v>1287</v>
      </c>
      <c r="G142" s="59"/>
      <c r="H142" s="56">
        <f t="shared" si="27"/>
        <v>0</v>
      </c>
    </row>
    <row r="143" spans="1:8" s="2" customFormat="1" ht="12.75" hidden="1" x14ac:dyDescent="0.2">
      <c r="A143" s="303"/>
      <c r="B143" s="304"/>
      <c r="C143" s="274" t="str">
        <f t="shared" si="28"/>
        <v>Lektors</v>
      </c>
      <c r="D143" s="276"/>
      <c r="E143" s="293"/>
      <c r="F143" s="59">
        <f t="shared" si="29"/>
        <v>1125</v>
      </c>
      <c r="G143" s="59"/>
      <c r="H143" s="56">
        <f t="shared" si="27"/>
        <v>0</v>
      </c>
    </row>
    <row r="144" spans="1:8" s="2" customFormat="1" ht="12.75" hidden="1" x14ac:dyDescent="0.2">
      <c r="A144" s="303"/>
      <c r="B144" s="304"/>
      <c r="C144" s="274" t="str">
        <f t="shared" si="28"/>
        <v>Lektors</v>
      </c>
      <c r="D144" s="276"/>
      <c r="E144" s="293"/>
      <c r="F144" s="59">
        <f t="shared" si="29"/>
        <v>1125</v>
      </c>
      <c r="G144" s="59"/>
      <c r="H144" s="56">
        <f t="shared" si="27"/>
        <v>0</v>
      </c>
    </row>
    <row r="145" spans="1:8" s="2" customFormat="1" ht="12.75" hidden="1" x14ac:dyDescent="0.2">
      <c r="A145" s="303"/>
      <c r="B145" s="304"/>
      <c r="C145" s="274" t="str">
        <f t="shared" si="28"/>
        <v>Lektors</v>
      </c>
      <c r="D145" s="276"/>
      <c r="E145" s="293"/>
      <c r="F145" s="59">
        <f t="shared" si="29"/>
        <v>1125</v>
      </c>
      <c r="G145" s="59"/>
      <c r="H145" s="56">
        <f t="shared" si="27"/>
        <v>0</v>
      </c>
    </row>
    <row r="146" spans="1:8" s="2" customFormat="1" ht="12.75" hidden="1" x14ac:dyDescent="0.2">
      <c r="A146" s="303"/>
      <c r="B146" s="304"/>
      <c r="C146" s="274" t="str">
        <f t="shared" si="28"/>
        <v>Lektors</v>
      </c>
      <c r="D146" s="276"/>
      <c r="E146" s="293"/>
      <c r="F146" s="59">
        <f t="shared" si="29"/>
        <v>1125</v>
      </c>
      <c r="G146" s="59"/>
      <c r="H146" s="56">
        <f t="shared" si="27"/>
        <v>0</v>
      </c>
    </row>
    <row r="147" spans="1:8" s="2" customFormat="1" ht="12.75" hidden="1" x14ac:dyDescent="0.2">
      <c r="A147" s="303"/>
      <c r="B147" s="304"/>
      <c r="C147" s="274">
        <f t="shared" si="28"/>
        <v>0</v>
      </c>
      <c r="D147" s="276"/>
      <c r="E147" s="293"/>
      <c r="F147" s="59">
        <f t="shared" si="29"/>
        <v>0</v>
      </c>
      <c r="G147" s="59">
        <f t="shared" si="29"/>
        <v>0</v>
      </c>
      <c r="H147" s="56">
        <f t="shared" si="27"/>
        <v>0</v>
      </c>
    </row>
    <row r="148" spans="1:8" s="2" customFormat="1" ht="12.75" hidden="1" x14ac:dyDescent="0.2">
      <c r="A148" s="303"/>
      <c r="B148" s="304"/>
      <c r="C148" s="274">
        <f t="shared" si="28"/>
        <v>0</v>
      </c>
      <c r="D148" s="276"/>
      <c r="E148" s="293"/>
      <c r="F148" s="59">
        <f t="shared" si="29"/>
        <v>0</v>
      </c>
      <c r="G148" s="59">
        <f t="shared" si="29"/>
        <v>0</v>
      </c>
      <c r="H148" s="56">
        <f t="shared" si="27"/>
        <v>0</v>
      </c>
    </row>
    <row r="149" spans="1:8" s="2" customFormat="1" ht="12.75" hidden="1" x14ac:dyDescent="0.2">
      <c r="A149" s="303"/>
      <c r="B149" s="304"/>
      <c r="C149" s="274">
        <f t="shared" si="28"/>
        <v>0</v>
      </c>
      <c r="D149" s="276"/>
      <c r="E149" s="293"/>
      <c r="F149" s="59">
        <f t="shared" si="29"/>
        <v>0</v>
      </c>
      <c r="G149" s="59">
        <f t="shared" si="29"/>
        <v>0</v>
      </c>
      <c r="H149" s="56">
        <f t="shared" si="27"/>
        <v>0</v>
      </c>
    </row>
    <row r="150" spans="1:8" s="2" customFormat="1" ht="12.75" hidden="1" x14ac:dyDescent="0.2">
      <c r="A150" s="303"/>
      <c r="B150" s="304"/>
      <c r="C150" s="274">
        <f t="shared" si="28"/>
        <v>0</v>
      </c>
      <c r="D150" s="276"/>
      <c r="E150" s="293"/>
      <c r="F150" s="59">
        <f t="shared" si="29"/>
        <v>0</v>
      </c>
      <c r="G150" s="59">
        <f t="shared" si="29"/>
        <v>0</v>
      </c>
      <c r="H150" s="56">
        <f t="shared" si="27"/>
        <v>0</v>
      </c>
    </row>
    <row r="151" spans="1:8" s="2" customFormat="1" ht="12.75" hidden="1" x14ac:dyDescent="0.2">
      <c r="A151" s="303"/>
      <c r="B151" s="304"/>
      <c r="C151" s="274">
        <f t="shared" si="28"/>
        <v>0</v>
      </c>
      <c r="D151" s="276"/>
      <c r="E151" s="302"/>
      <c r="F151" s="59">
        <f t="shared" si="29"/>
        <v>0</v>
      </c>
      <c r="G151" s="59">
        <f t="shared" si="29"/>
        <v>0</v>
      </c>
      <c r="H151" s="56">
        <f t="shared" si="27"/>
        <v>0</v>
      </c>
    </row>
    <row r="152" spans="1:8" s="2" customFormat="1" ht="12.75" x14ac:dyDescent="0.2">
      <c r="A152" s="49" t="s">
        <v>84</v>
      </c>
      <c r="B152" s="277" t="s">
        <v>17</v>
      </c>
      <c r="C152" s="277"/>
      <c r="D152" s="277"/>
      <c r="E152" s="277"/>
      <c r="F152" s="277"/>
      <c r="G152" s="277"/>
      <c r="H152" s="43">
        <f>SUM(H153,H176,H199)</f>
        <v>0</v>
      </c>
    </row>
    <row r="153" spans="1:8" s="2" customFormat="1" ht="12.75" hidden="1" x14ac:dyDescent="0.2">
      <c r="A153" s="42">
        <v>2100</v>
      </c>
      <c r="B153" s="277" t="s">
        <v>204</v>
      </c>
      <c r="C153" s="277"/>
      <c r="D153" s="277"/>
      <c r="E153" s="277"/>
      <c r="F153" s="277"/>
      <c r="G153" s="277"/>
      <c r="H153" s="43">
        <f>SUM(H154,H165)</f>
        <v>0</v>
      </c>
    </row>
    <row r="154" spans="1:8" s="2" customFormat="1" ht="25.5" hidden="1" x14ac:dyDescent="0.2">
      <c r="A154" s="260"/>
      <c r="B154" s="263"/>
      <c r="C154" s="266"/>
      <c r="D154" s="267"/>
      <c r="E154" s="268"/>
      <c r="F154" s="51" t="s">
        <v>167</v>
      </c>
      <c r="G154" s="47" t="s">
        <v>157</v>
      </c>
      <c r="H154" s="111">
        <f>SUM(H155:H164)</f>
        <v>0</v>
      </c>
    </row>
    <row r="155" spans="1:8" s="2" customFormat="1" ht="12.75" hidden="1" x14ac:dyDescent="0.2">
      <c r="A155" s="261"/>
      <c r="B155" s="264"/>
      <c r="C155" s="255"/>
      <c r="D155" s="256"/>
      <c r="E155" s="257"/>
      <c r="F155" s="74"/>
      <c r="G155" s="74"/>
      <c r="H155" s="75"/>
    </row>
    <row r="156" spans="1:8" s="2" customFormat="1" ht="12.75" hidden="1" x14ac:dyDescent="0.2">
      <c r="A156" s="261"/>
      <c r="B156" s="264"/>
      <c r="C156" s="252"/>
      <c r="D156" s="253"/>
      <c r="E156" s="254"/>
      <c r="F156" s="76"/>
      <c r="G156" s="76"/>
      <c r="H156" s="77"/>
    </row>
    <row r="157" spans="1:8" s="2" customFormat="1" ht="12.75" hidden="1" x14ac:dyDescent="0.2">
      <c r="A157" s="261"/>
      <c r="B157" s="264"/>
      <c r="C157" s="252"/>
      <c r="D157" s="253"/>
      <c r="E157" s="254"/>
      <c r="F157" s="76"/>
      <c r="G157" s="76"/>
      <c r="H157" s="77"/>
    </row>
    <row r="158" spans="1:8" s="2" customFormat="1" ht="12.75" hidden="1" x14ac:dyDescent="0.2">
      <c r="A158" s="261"/>
      <c r="B158" s="264"/>
      <c r="C158" s="252"/>
      <c r="D158" s="253"/>
      <c r="E158" s="254"/>
      <c r="F158" s="76"/>
      <c r="G158" s="76"/>
      <c r="H158" s="77"/>
    </row>
    <row r="159" spans="1:8" s="2" customFormat="1" ht="12.75" hidden="1" x14ac:dyDescent="0.2">
      <c r="A159" s="261"/>
      <c r="B159" s="264"/>
      <c r="C159" s="252"/>
      <c r="D159" s="253"/>
      <c r="E159" s="254"/>
      <c r="F159" s="76"/>
      <c r="G159" s="76"/>
      <c r="H159" s="77"/>
    </row>
    <row r="160" spans="1:8" s="2" customFormat="1" ht="12.75" hidden="1" x14ac:dyDescent="0.2">
      <c r="A160" s="261"/>
      <c r="B160" s="264"/>
      <c r="C160" s="252"/>
      <c r="D160" s="253"/>
      <c r="E160" s="254"/>
      <c r="F160" s="76"/>
      <c r="G160" s="76"/>
      <c r="H160" s="77"/>
    </row>
    <row r="161" spans="1:8" s="2" customFormat="1" ht="12.75" hidden="1" x14ac:dyDescent="0.2">
      <c r="A161" s="261"/>
      <c r="B161" s="264"/>
      <c r="C161" s="252"/>
      <c r="D161" s="253"/>
      <c r="E161" s="254"/>
      <c r="F161" s="76"/>
      <c r="G161" s="76"/>
      <c r="H161" s="77"/>
    </row>
    <row r="162" spans="1:8" s="2" customFormat="1" ht="12.75" hidden="1" x14ac:dyDescent="0.2">
      <c r="A162" s="261"/>
      <c r="B162" s="264"/>
      <c r="C162" s="252"/>
      <c r="D162" s="253"/>
      <c r="E162" s="254"/>
      <c r="F162" s="76"/>
      <c r="G162" s="76"/>
      <c r="H162" s="77"/>
    </row>
    <row r="163" spans="1:8" s="2" customFormat="1" ht="12.75" hidden="1" x14ac:dyDescent="0.2">
      <c r="A163" s="261"/>
      <c r="B163" s="264"/>
      <c r="C163" s="252"/>
      <c r="D163" s="253"/>
      <c r="E163" s="254"/>
      <c r="F163" s="76"/>
      <c r="G163" s="76"/>
      <c r="H163" s="77"/>
    </row>
    <row r="164" spans="1:8" s="2" customFormat="1" ht="12.75" hidden="1" x14ac:dyDescent="0.2">
      <c r="A164" s="262"/>
      <c r="B164" s="265"/>
      <c r="C164" s="269"/>
      <c r="D164" s="270"/>
      <c r="E164" s="271"/>
      <c r="F164" s="78"/>
      <c r="G164" s="78"/>
      <c r="H164" s="79">
        <f>ROUNDUP(F164/168*G164,2)</f>
        <v>0</v>
      </c>
    </row>
    <row r="165" spans="1:8" s="2" customFormat="1" ht="25.5" hidden="1" x14ac:dyDescent="0.2">
      <c r="A165" s="260"/>
      <c r="B165" s="263"/>
      <c r="C165" s="266"/>
      <c r="D165" s="267"/>
      <c r="E165" s="268"/>
      <c r="F165" s="51" t="s">
        <v>167</v>
      </c>
      <c r="G165" s="47" t="s">
        <v>157</v>
      </c>
      <c r="H165" s="111">
        <f>SUM(H166:H175)</f>
        <v>0</v>
      </c>
    </row>
    <row r="166" spans="1:8" s="2" customFormat="1" ht="12.75" hidden="1" x14ac:dyDescent="0.2">
      <c r="A166" s="261"/>
      <c r="B166" s="264"/>
      <c r="C166" s="255"/>
      <c r="D166" s="256"/>
      <c r="E166" s="257"/>
      <c r="F166" s="74"/>
      <c r="G166" s="74"/>
      <c r="H166" s="75"/>
    </row>
    <row r="167" spans="1:8" s="2" customFormat="1" ht="12.75" hidden="1" x14ac:dyDescent="0.2">
      <c r="A167" s="261"/>
      <c r="B167" s="264"/>
      <c r="C167" s="252"/>
      <c r="D167" s="253"/>
      <c r="E167" s="254"/>
      <c r="F167" s="76"/>
      <c r="G167" s="76"/>
      <c r="H167" s="77"/>
    </row>
    <row r="168" spans="1:8" s="2" customFormat="1" ht="12.75" hidden="1" x14ac:dyDescent="0.2">
      <c r="A168" s="261"/>
      <c r="B168" s="264"/>
      <c r="C168" s="252"/>
      <c r="D168" s="253"/>
      <c r="E168" s="254"/>
      <c r="F168" s="76"/>
      <c r="G168" s="76"/>
      <c r="H168" s="77"/>
    </row>
    <row r="169" spans="1:8" s="2" customFormat="1" ht="12.75" hidden="1" x14ac:dyDescent="0.2">
      <c r="A169" s="261"/>
      <c r="B169" s="264"/>
      <c r="C169" s="252"/>
      <c r="D169" s="253"/>
      <c r="E169" s="254"/>
      <c r="F169" s="76"/>
      <c r="G169" s="76"/>
      <c r="H169" s="77"/>
    </row>
    <row r="170" spans="1:8" s="2" customFormat="1" ht="12.75" hidden="1" x14ac:dyDescent="0.2">
      <c r="A170" s="261"/>
      <c r="B170" s="264"/>
      <c r="C170" s="252"/>
      <c r="D170" s="253"/>
      <c r="E170" s="254"/>
      <c r="F170" s="76"/>
      <c r="G170" s="76"/>
      <c r="H170" s="77"/>
    </row>
    <row r="171" spans="1:8" s="2" customFormat="1" ht="12.75" hidden="1" x14ac:dyDescent="0.2">
      <c r="A171" s="261"/>
      <c r="B171" s="264"/>
      <c r="C171" s="252"/>
      <c r="D171" s="253"/>
      <c r="E171" s="254"/>
      <c r="F171" s="76"/>
      <c r="G171" s="76"/>
      <c r="H171" s="77"/>
    </row>
    <row r="172" spans="1:8" s="2" customFormat="1" ht="12.75" hidden="1" x14ac:dyDescent="0.2">
      <c r="A172" s="261"/>
      <c r="B172" s="264"/>
      <c r="C172" s="252"/>
      <c r="D172" s="253"/>
      <c r="E172" s="254"/>
      <c r="F172" s="76"/>
      <c r="G172" s="76"/>
      <c r="H172" s="77"/>
    </row>
    <row r="173" spans="1:8" s="2" customFormat="1" ht="12.75" hidden="1" x14ac:dyDescent="0.2">
      <c r="A173" s="261"/>
      <c r="B173" s="264"/>
      <c r="C173" s="252"/>
      <c r="D173" s="253"/>
      <c r="E173" s="254"/>
      <c r="F173" s="76"/>
      <c r="G173" s="76"/>
      <c r="H173" s="77"/>
    </row>
    <row r="174" spans="1:8" s="2" customFormat="1" ht="12.75" hidden="1" x14ac:dyDescent="0.2">
      <c r="A174" s="261"/>
      <c r="B174" s="264"/>
      <c r="C174" s="252"/>
      <c r="D174" s="253"/>
      <c r="E174" s="254"/>
      <c r="F174" s="76"/>
      <c r="G174" s="76"/>
      <c r="H174" s="77"/>
    </row>
    <row r="175" spans="1:8" s="2" customFormat="1" ht="12.75" hidden="1" x14ac:dyDescent="0.2">
      <c r="A175" s="262"/>
      <c r="B175" s="265"/>
      <c r="C175" s="269"/>
      <c r="D175" s="270"/>
      <c r="E175" s="271"/>
      <c r="F175" s="78"/>
      <c r="G175" s="78"/>
      <c r="H175" s="79">
        <f>ROUNDUP(F175/168*G175,2)</f>
        <v>0</v>
      </c>
    </row>
    <row r="176" spans="1:8" s="2" customFormat="1" ht="12.75" hidden="1" x14ac:dyDescent="0.2">
      <c r="A176" s="48" t="s">
        <v>85</v>
      </c>
      <c r="B176" s="277" t="s">
        <v>86</v>
      </c>
      <c r="C176" s="277"/>
      <c r="D176" s="277"/>
      <c r="E176" s="277"/>
      <c r="F176" s="277"/>
      <c r="G176" s="277"/>
      <c r="H176" s="43">
        <f>SUM(H177)</f>
        <v>0</v>
      </c>
    </row>
    <row r="177" spans="1:8" s="2" customFormat="1" hidden="1" x14ac:dyDescent="0.2">
      <c r="A177" s="246"/>
      <c r="B177" s="249"/>
      <c r="C177" s="266"/>
      <c r="D177" s="267"/>
      <c r="E177" s="268"/>
      <c r="F177" s="47" t="s">
        <v>167</v>
      </c>
      <c r="G177" s="47" t="s">
        <v>166</v>
      </c>
      <c r="H177" s="111">
        <f>SUM(H178:H187)</f>
        <v>0</v>
      </c>
    </row>
    <row r="178" spans="1:8" s="2" customFormat="1" ht="12.75" hidden="1" x14ac:dyDescent="0.2">
      <c r="A178" s="247"/>
      <c r="B178" s="250"/>
      <c r="C178" s="255"/>
      <c r="D178" s="256"/>
      <c r="E178" s="257"/>
      <c r="F178" s="74"/>
      <c r="G178" s="74"/>
      <c r="H178" s="75">
        <f>ROUND(F178*G178,2)</f>
        <v>0</v>
      </c>
    </row>
    <row r="179" spans="1:8" s="2" customFormat="1" ht="12.75" hidden="1" x14ac:dyDescent="0.2">
      <c r="A179" s="247"/>
      <c r="B179" s="250"/>
      <c r="C179" s="252"/>
      <c r="D179" s="253"/>
      <c r="E179" s="254"/>
      <c r="F179" s="76"/>
      <c r="G179" s="76"/>
      <c r="H179" s="77">
        <f>ROUND(F179*G179,2)</f>
        <v>0</v>
      </c>
    </row>
    <row r="180" spans="1:8" s="2" customFormat="1" ht="12.75" hidden="1" x14ac:dyDescent="0.2">
      <c r="A180" s="247"/>
      <c r="B180" s="250"/>
      <c r="C180" s="252"/>
      <c r="D180" s="253"/>
      <c r="E180" s="254"/>
      <c r="F180" s="76"/>
      <c r="G180" s="76"/>
      <c r="H180" s="77">
        <f t="shared" ref="H180:H187" si="30">ROUND(F180*G180,2)</f>
        <v>0</v>
      </c>
    </row>
    <row r="181" spans="1:8" s="2" customFormat="1" ht="12.75" hidden="1" x14ac:dyDescent="0.2">
      <c r="A181" s="247"/>
      <c r="B181" s="250"/>
      <c r="C181" s="252"/>
      <c r="D181" s="253"/>
      <c r="E181" s="254"/>
      <c r="F181" s="76"/>
      <c r="G181" s="76"/>
      <c r="H181" s="77">
        <f t="shared" si="30"/>
        <v>0</v>
      </c>
    </row>
    <row r="182" spans="1:8" s="2" customFormat="1" ht="12.75" hidden="1" x14ac:dyDescent="0.2">
      <c r="A182" s="247"/>
      <c r="B182" s="250"/>
      <c r="C182" s="252"/>
      <c r="D182" s="253"/>
      <c r="E182" s="254"/>
      <c r="F182" s="76"/>
      <c r="G182" s="76"/>
      <c r="H182" s="77">
        <f t="shared" si="30"/>
        <v>0</v>
      </c>
    </row>
    <row r="183" spans="1:8" s="2" customFormat="1" ht="12.75" hidden="1" x14ac:dyDescent="0.2">
      <c r="A183" s="247"/>
      <c r="B183" s="250"/>
      <c r="C183" s="252"/>
      <c r="D183" s="253"/>
      <c r="E183" s="254"/>
      <c r="F183" s="76"/>
      <c r="G183" s="76"/>
      <c r="H183" s="77">
        <f t="shared" si="30"/>
        <v>0</v>
      </c>
    </row>
    <row r="184" spans="1:8" s="2" customFormat="1" ht="12.75" hidden="1" x14ac:dyDescent="0.2">
      <c r="A184" s="247"/>
      <c r="B184" s="250"/>
      <c r="C184" s="252"/>
      <c r="D184" s="253"/>
      <c r="E184" s="254"/>
      <c r="F184" s="76"/>
      <c r="G184" s="76"/>
      <c r="H184" s="77">
        <f t="shared" si="30"/>
        <v>0</v>
      </c>
    </row>
    <row r="185" spans="1:8" s="2" customFormat="1" ht="12.75" hidden="1" x14ac:dyDescent="0.2">
      <c r="A185" s="247"/>
      <c r="B185" s="250"/>
      <c r="C185" s="252"/>
      <c r="D185" s="253"/>
      <c r="E185" s="254"/>
      <c r="F185" s="76"/>
      <c r="G185" s="76"/>
      <c r="H185" s="77">
        <f t="shared" si="30"/>
        <v>0</v>
      </c>
    </row>
    <row r="186" spans="1:8" s="2" customFormat="1" ht="12.75" hidden="1" x14ac:dyDescent="0.2">
      <c r="A186" s="247"/>
      <c r="B186" s="250"/>
      <c r="C186" s="252"/>
      <c r="D186" s="253"/>
      <c r="E186" s="254"/>
      <c r="F186" s="76"/>
      <c r="G186" s="76"/>
      <c r="H186" s="77">
        <f t="shared" si="30"/>
        <v>0</v>
      </c>
    </row>
    <row r="187" spans="1:8" s="2" customFormat="1" ht="12.75" hidden="1" x14ac:dyDescent="0.2">
      <c r="A187" s="248"/>
      <c r="B187" s="251"/>
      <c r="C187" s="269"/>
      <c r="D187" s="270"/>
      <c r="E187" s="271"/>
      <c r="F187" s="78"/>
      <c r="G187" s="78"/>
      <c r="H187" s="79">
        <f t="shared" si="30"/>
        <v>0</v>
      </c>
    </row>
    <row r="188" spans="1:8" s="2" customFormat="1" ht="25.5" hidden="1" x14ac:dyDescent="0.2">
      <c r="A188" s="246"/>
      <c r="B188" s="249"/>
      <c r="C188" s="266"/>
      <c r="D188" s="267"/>
      <c r="E188" s="268"/>
      <c r="F188" s="51" t="s">
        <v>167</v>
      </c>
      <c r="G188" s="47" t="s">
        <v>157</v>
      </c>
      <c r="H188" s="111">
        <f>SUM(H189:H198)</f>
        <v>0</v>
      </c>
    </row>
    <row r="189" spans="1:8" s="2" customFormat="1" ht="12.75" hidden="1" x14ac:dyDescent="0.2">
      <c r="A189" s="247"/>
      <c r="B189" s="250"/>
      <c r="C189" s="255"/>
      <c r="D189" s="256"/>
      <c r="E189" s="257"/>
      <c r="F189" s="74"/>
      <c r="G189" s="74"/>
      <c r="H189" s="75">
        <f>ROUNDUP(F189/168*G189,2)</f>
        <v>0</v>
      </c>
    </row>
    <row r="190" spans="1:8" s="2" customFormat="1" ht="12.75" hidden="1" x14ac:dyDescent="0.2">
      <c r="A190" s="247"/>
      <c r="B190" s="250"/>
      <c r="C190" s="252"/>
      <c r="D190" s="253"/>
      <c r="E190" s="254"/>
      <c r="F190" s="76"/>
      <c r="G190" s="76"/>
      <c r="H190" s="77">
        <f t="shared" ref="H190:H198" si="31">ROUNDUP(F190/168*G190,2)</f>
        <v>0</v>
      </c>
    </row>
    <row r="191" spans="1:8" s="2" customFormat="1" ht="12.75" hidden="1" x14ac:dyDescent="0.2">
      <c r="A191" s="247"/>
      <c r="B191" s="250"/>
      <c r="C191" s="252"/>
      <c r="D191" s="253"/>
      <c r="E191" s="254"/>
      <c r="F191" s="76"/>
      <c r="G191" s="76"/>
      <c r="H191" s="77">
        <f t="shared" si="31"/>
        <v>0</v>
      </c>
    </row>
    <row r="192" spans="1:8" s="2" customFormat="1" ht="12.75" hidden="1" x14ac:dyDescent="0.2">
      <c r="A192" s="247"/>
      <c r="B192" s="250"/>
      <c r="C192" s="252"/>
      <c r="D192" s="253"/>
      <c r="E192" s="254"/>
      <c r="F192" s="76"/>
      <c r="G192" s="76"/>
      <c r="H192" s="77">
        <f t="shared" si="31"/>
        <v>0</v>
      </c>
    </row>
    <row r="193" spans="1:8" s="2" customFormat="1" ht="12.75" hidden="1" x14ac:dyDescent="0.2">
      <c r="A193" s="247"/>
      <c r="B193" s="250"/>
      <c r="C193" s="252"/>
      <c r="D193" s="253"/>
      <c r="E193" s="254"/>
      <c r="F193" s="76"/>
      <c r="G193" s="76"/>
      <c r="H193" s="77">
        <f t="shared" si="31"/>
        <v>0</v>
      </c>
    </row>
    <row r="194" spans="1:8" s="2" customFormat="1" ht="12.75" hidden="1" x14ac:dyDescent="0.2">
      <c r="A194" s="247"/>
      <c r="B194" s="250"/>
      <c r="C194" s="252"/>
      <c r="D194" s="253"/>
      <c r="E194" s="254"/>
      <c r="F194" s="76"/>
      <c r="G194" s="76"/>
      <c r="H194" s="77">
        <f t="shared" si="31"/>
        <v>0</v>
      </c>
    </row>
    <row r="195" spans="1:8" s="2" customFormat="1" ht="12.75" hidden="1" x14ac:dyDescent="0.2">
      <c r="A195" s="247"/>
      <c r="B195" s="250"/>
      <c r="C195" s="252"/>
      <c r="D195" s="253"/>
      <c r="E195" s="254"/>
      <c r="F195" s="76"/>
      <c r="G195" s="76"/>
      <c r="H195" s="77">
        <f t="shared" si="31"/>
        <v>0</v>
      </c>
    </row>
    <row r="196" spans="1:8" s="2" customFormat="1" ht="12.75" hidden="1" x14ac:dyDescent="0.2">
      <c r="A196" s="247"/>
      <c r="B196" s="250"/>
      <c r="C196" s="252"/>
      <c r="D196" s="253"/>
      <c r="E196" s="254"/>
      <c r="F196" s="76"/>
      <c r="G196" s="76"/>
      <c r="H196" s="77">
        <f t="shared" si="31"/>
        <v>0</v>
      </c>
    </row>
    <row r="197" spans="1:8" s="2" customFormat="1" ht="12.75" hidden="1" customHeight="1" x14ac:dyDescent="0.2">
      <c r="A197" s="247"/>
      <c r="B197" s="250"/>
      <c r="C197" s="252"/>
      <c r="D197" s="253"/>
      <c r="E197" s="254"/>
      <c r="F197" s="76"/>
      <c r="G197" s="76"/>
      <c r="H197" s="77">
        <f t="shared" si="31"/>
        <v>0</v>
      </c>
    </row>
    <row r="198" spans="1:8" s="2" customFormat="1" ht="12.75" hidden="1" x14ac:dyDescent="0.2">
      <c r="A198" s="248"/>
      <c r="B198" s="251"/>
      <c r="C198" s="269"/>
      <c r="D198" s="270"/>
      <c r="E198" s="271"/>
      <c r="F198" s="78"/>
      <c r="G198" s="78"/>
      <c r="H198" s="79">
        <f t="shared" si="31"/>
        <v>0</v>
      </c>
    </row>
    <row r="199" spans="1:8" s="2" customFormat="1" ht="12.75" hidden="1" x14ac:dyDescent="0.2">
      <c r="A199" s="48" t="s">
        <v>93</v>
      </c>
      <c r="B199" s="277" t="s">
        <v>94</v>
      </c>
      <c r="C199" s="277"/>
      <c r="D199" s="277"/>
      <c r="E199" s="277"/>
      <c r="F199" s="277"/>
      <c r="G199" s="277"/>
      <c r="H199" s="43">
        <f>SUM(H200,H211)</f>
        <v>0</v>
      </c>
    </row>
    <row r="200" spans="1:8" s="2" customFormat="1" ht="12.75" hidden="1" customHeight="1" x14ac:dyDescent="0.2">
      <c r="A200" s="246"/>
      <c r="B200" s="249"/>
      <c r="C200" s="266"/>
      <c r="D200" s="267"/>
      <c r="E200" s="268"/>
      <c r="F200" s="47" t="s">
        <v>167</v>
      </c>
      <c r="G200" s="47" t="s">
        <v>166</v>
      </c>
      <c r="H200" s="111">
        <f>SUM(H201:H210)</f>
        <v>0</v>
      </c>
    </row>
    <row r="201" spans="1:8" s="2" customFormat="1" ht="12.75" hidden="1" x14ac:dyDescent="0.2">
      <c r="A201" s="247"/>
      <c r="B201" s="250"/>
      <c r="C201" s="255"/>
      <c r="D201" s="256"/>
      <c r="E201" s="257"/>
      <c r="F201" s="74"/>
      <c r="G201" s="74"/>
      <c r="H201" s="75">
        <f>ROUND(F201*G201,2)</f>
        <v>0</v>
      </c>
    </row>
    <row r="202" spans="1:8" s="2" customFormat="1" ht="12.75" hidden="1" x14ac:dyDescent="0.2">
      <c r="A202" s="247"/>
      <c r="B202" s="250"/>
      <c r="C202" s="252"/>
      <c r="D202" s="253"/>
      <c r="E202" s="254"/>
      <c r="F202" s="76"/>
      <c r="G202" s="76"/>
      <c r="H202" s="77">
        <f>ROUND(F202*G202,2)</f>
        <v>0</v>
      </c>
    </row>
    <row r="203" spans="1:8" s="2" customFormat="1" ht="12.75" hidden="1" x14ac:dyDescent="0.2">
      <c r="A203" s="247"/>
      <c r="B203" s="250"/>
      <c r="C203" s="252"/>
      <c r="D203" s="253"/>
      <c r="E203" s="254"/>
      <c r="F203" s="76"/>
      <c r="G203" s="76"/>
      <c r="H203" s="77">
        <f t="shared" ref="H203:H210" si="32">ROUND(F203*G203,2)</f>
        <v>0</v>
      </c>
    </row>
    <row r="204" spans="1:8" s="2" customFormat="1" ht="12.75" hidden="1" x14ac:dyDescent="0.2">
      <c r="A204" s="247"/>
      <c r="B204" s="250"/>
      <c r="C204" s="252"/>
      <c r="D204" s="253"/>
      <c r="E204" s="254"/>
      <c r="F204" s="76"/>
      <c r="G204" s="76"/>
      <c r="H204" s="77">
        <f t="shared" si="32"/>
        <v>0</v>
      </c>
    </row>
    <row r="205" spans="1:8" s="2" customFormat="1" ht="12.75" hidden="1" x14ac:dyDescent="0.2">
      <c r="A205" s="247"/>
      <c r="B205" s="250"/>
      <c r="C205" s="252"/>
      <c r="D205" s="253"/>
      <c r="E205" s="254"/>
      <c r="F205" s="76"/>
      <c r="G205" s="76"/>
      <c r="H205" s="77">
        <f t="shared" si="32"/>
        <v>0</v>
      </c>
    </row>
    <row r="206" spans="1:8" s="2" customFormat="1" ht="12.75" hidden="1" x14ac:dyDescent="0.2">
      <c r="A206" s="247"/>
      <c r="B206" s="250"/>
      <c r="C206" s="252"/>
      <c r="D206" s="253"/>
      <c r="E206" s="254"/>
      <c r="F206" s="76"/>
      <c r="G206" s="76"/>
      <c r="H206" s="77">
        <f t="shared" si="32"/>
        <v>0</v>
      </c>
    </row>
    <row r="207" spans="1:8" s="2" customFormat="1" ht="12.75" hidden="1" x14ac:dyDescent="0.2">
      <c r="A207" s="247"/>
      <c r="B207" s="250"/>
      <c r="C207" s="252"/>
      <c r="D207" s="253"/>
      <c r="E207" s="254"/>
      <c r="F207" s="76"/>
      <c r="G207" s="76"/>
      <c r="H207" s="77">
        <f t="shared" si="32"/>
        <v>0</v>
      </c>
    </row>
    <row r="208" spans="1:8" s="2" customFormat="1" ht="12.75" hidden="1" x14ac:dyDescent="0.2">
      <c r="A208" s="247"/>
      <c r="B208" s="250"/>
      <c r="C208" s="252"/>
      <c r="D208" s="253"/>
      <c r="E208" s="254"/>
      <c r="F208" s="76"/>
      <c r="G208" s="76"/>
      <c r="H208" s="77">
        <f t="shared" si="32"/>
        <v>0</v>
      </c>
    </row>
    <row r="209" spans="1:8" s="2" customFormat="1" ht="12.75" hidden="1" x14ac:dyDescent="0.2">
      <c r="A209" s="247"/>
      <c r="B209" s="250"/>
      <c r="C209" s="252"/>
      <c r="D209" s="253"/>
      <c r="E209" s="254"/>
      <c r="F209" s="76"/>
      <c r="G209" s="76"/>
      <c r="H209" s="77">
        <f t="shared" si="32"/>
        <v>0</v>
      </c>
    </row>
    <row r="210" spans="1:8" s="2" customFormat="1" ht="12.75" hidden="1" customHeight="1" x14ac:dyDescent="0.2">
      <c r="A210" s="248"/>
      <c r="B210" s="251"/>
      <c r="C210" s="269"/>
      <c r="D210" s="270"/>
      <c r="E210" s="271"/>
      <c r="F210" s="78"/>
      <c r="G210" s="78"/>
      <c r="H210" s="79">
        <f t="shared" si="32"/>
        <v>0</v>
      </c>
    </row>
    <row r="211" spans="1:8" s="2" customFormat="1" ht="25.5" hidden="1" x14ac:dyDescent="0.2">
      <c r="A211" s="246"/>
      <c r="B211" s="249"/>
      <c r="C211" s="266"/>
      <c r="D211" s="267"/>
      <c r="E211" s="268"/>
      <c r="F211" s="51" t="s">
        <v>167</v>
      </c>
      <c r="G211" s="47" t="s">
        <v>157</v>
      </c>
      <c r="H211" s="111">
        <f>SUM(H212:H221)</f>
        <v>0</v>
      </c>
    </row>
    <row r="212" spans="1:8" s="2" customFormat="1" ht="12.75" hidden="1" x14ac:dyDescent="0.2">
      <c r="A212" s="247"/>
      <c r="B212" s="250"/>
      <c r="C212" s="255"/>
      <c r="D212" s="256"/>
      <c r="E212" s="257"/>
      <c r="F212" s="74"/>
      <c r="G212" s="74"/>
      <c r="H212" s="75">
        <f>ROUNDUP(F212/168*G212,2)</f>
        <v>0</v>
      </c>
    </row>
    <row r="213" spans="1:8" s="2" customFormat="1" ht="12.75" hidden="1" x14ac:dyDescent="0.2">
      <c r="A213" s="247"/>
      <c r="B213" s="250"/>
      <c r="C213" s="252"/>
      <c r="D213" s="253"/>
      <c r="E213" s="254"/>
      <c r="F213" s="76"/>
      <c r="G213" s="76"/>
      <c r="H213" s="77">
        <f t="shared" ref="H213:H221" si="33">ROUNDUP(F213/168*G213,2)</f>
        <v>0</v>
      </c>
    </row>
    <row r="214" spans="1:8" s="2" customFormat="1" ht="12.75" hidden="1" x14ac:dyDescent="0.2">
      <c r="A214" s="247"/>
      <c r="B214" s="250"/>
      <c r="C214" s="252"/>
      <c r="D214" s="253"/>
      <c r="E214" s="254"/>
      <c r="F214" s="76"/>
      <c r="G214" s="76"/>
      <c r="H214" s="77">
        <f t="shared" si="33"/>
        <v>0</v>
      </c>
    </row>
    <row r="215" spans="1:8" s="2" customFormat="1" ht="12.75" hidden="1" x14ac:dyDescent="0.2">
      <c r="A215" s="247"/>
      <c r="B215" s="250"/>
      <c r="C215" s="252"/>
      <c r="D215" s="253"/>
      <c r="E215" s="254"/>
      <c r="F215" s="76"/>
      <c r="G215" s="76"/>
      <c r="H215" s="77">
        <f t="shared" si="33"/>
        <v>0</v>
      </c>
    </row>
    <row r="216" spans="1:8" s="2" customFormat="1" ht="12.75" hidden="1" x14ac:dyDescent="0.2">
      <c r="A216" s="247"/>
      <c r="B216" s="250"/>
      <c r="C216" s="252"/>
      <c r="D216" s="253"/>
      <c r="E216" s="254"/>
      <c r="F216" s="76"/>
      <c r="G216" s="76"/>
      <c r="H216" s="77">
        <f t="shared" si="33"/>
        <v>0</v>
      </c>
    </row>
    <row r="217" spans="1:8" s="2" customFormat="1" ht="12.75" hidden="1" x14ac:dyDescent="0.2">
      <c r="A217" s="247"/>
      <c r="B217" s="250"/>
      <c r="C217" s="252"/>
      <c r="D217" s="253"/>
      <c r="E217" s="254"/>
      <c r="F217" s="76"/>
      <c r="G217" s="76"/>
      <c r="H217" s="77">
        <f t="shared" si="33"/>
        <v>0</v>
      </c>
    </row>
    <row r="218" spans="1:8" s="2" customFormat="1" ht="12.75" hidden="1" x14ac:dyDescent="0.2">
      <c r="A218" s="247"/>
      <c r="B218" s="250"/>
      <c r="C218" s="252"/>
      <c r="D218" s="253"/>
      <c r="E218" s="254"/>
      <c r="F218" s="76"/>
      <c r="G218" s="76"/>
      <c r="H218" s="77">
        <f t="shared" si="33"/>
        <v>0</v>
      </c>
    </row>
    <row r="219" spans="1:8" s="2" customFormat="1" ht="12.75" hidden="1" x14ac:dyDescent="0.2">
      <c r="A219" s="247"/>
      <c r="B219" s="250"/>
      <c r="C219" s="252"/>
      <c r="D219" s="253"/>
      <c r="E219" s="254"/>
      <c r="F219" s="76"/>
      <c r="G219" s="76"/>
      <c r="H219" s="77">
        <f t="shared" si="33"/>
        <v>0</v>
      </c>
    </row>
    <row r="220" spans="1:8" s="2" customFormat="1" ht="12.75" hidden="1" x14ac:dyDescent="0.2">
      <c r="A220" s="247"/>
      <c r="B220" s="250"/>
      <c r="C220" s="252"/>
      <c r="D220" s="253"/>
      <c r="E220" s="254"/>
      <c r="F220" s="76"/>
      <c r="G220" s="76"/>
      <c r="H220" s="77">
        <f t="shared" si="33"/>
        <v>0</v>
      </c>
    </row>
    <row r="221" spans="1:8" s="2" customFormat="1" ht="12.75" hidden="1" x14ac:dyDescent="0.2">
      <c r="A221" s="248"/>
      <c r="B221" s="251"/>
      <c r="C221" s="269"/>
      <c r="D221" s="270"/>
      <c r="E221" s="271"/>
      <c r="F221" s="78"/>
      <c r="G221" s="78"/>
      <c r="H221" s="79">
        <f t="shared" si="33"/>
        <v>0</v>
      </c>
    </row>
    <row r="222" spans="1:8" s="2" customFormat="1" ht="12.75" hidden="1" x14ac:dyDescent="0.2">
      <c r="A222" s="49" t="s">
        <v>109</v>
      </c>
      <c r="B222" s="277" t="s">
        <v>25</v>
      </c>
      <c r="C222" s="277"/>
      <c r="D222" s="277"/>
      <c r="E222" s="277"/>
      <c r="F222" s="277"/>
      <c r="G222" s="277"/>
      <c r="H222" s="43">
        <f>SUM(H223,H235)</f>
        <v>0</v>
      </c>
    </row>
    <row r="223" spans="1:8" s="2" customFormat="1" ht="12.75" hidden="1" customHeight="1" x14ac:dyDescent="0.2">
      <c r="A223" s="48">
        <v>5120</v>
      </c>
      <c r="B223" s="277" t="s">
        <v>168</v>
      </c>
      <c r="C223" s="277"/>
      <c r="D223" s="277"/>
      <c r="E223" s="277"/>
      <c r="F223" s="277"/>
      <c r="G223" s="277"/>
      <c r="H223" s="43">
        <f>SUM(H224)</f>
        <v>0</v>
      </c>
    </row>
    <row r="224" spans="1:8" s="2" customFormat="1" ht="25.5" hidden="1" x14ac:dyDescent="0.2">
      <c r="A224" s="331">
        <v>5121</v>
      </c>
      <c r="B224" s="279" t="s">
        <v>169</v>
      </c>
      <c r="C224" s="190" t="s">
        <v>171</v>
      </c>
      <c r="D224" s="47" t="s">
        <v>170</v>
      </c>
      <c r="E224" s="190" t="s">
        <v>166</v>
      </c>
      <c r="F224" s="190" t="s">
        <v>167</v>
      </c>
      <c r="G224" s="47" t="s">
        <v>157</v>
      </c>
      <c r="H224" s="111">
        <f>SUM(H225:H234)</f>
        <v>0</v>
      </c>
    </row>
    <row r="225" spans="1:8" s="2" customFormat="1" ht="12.75" hidden="1" x14ac:dyDescent="0.2">
      <c r="A225" s="332"/>
      <c r="B225" s="280"/>
      <c r="C225" s="67"/>
      <c r="D225" s="282">
        <v>20</v>
      </c>
      <c r="E225" s="67"/>
      <c r="F225" s="67"/>
      <c r="G225" s="282"/>
      <c r="H225" s="54">
        <f>ROUNDUP(F225*$D$225%/12/168*E225*$G$225,2)</f>
        <v>0</v>
      </c>
    </row>
    <row r="226" spans="1:8" s="2" customFormat="1" ht="12.75" hidden="1" x14ac:dyDescent="0.2">
      <c r="A226" s="332"/>
      <c r="B226" s="280"/>
      <c r="C226" s="68"/>
      <c r="D226" s="283"/>
      <c r="E226" s="68"/>
      <c r="F226" s="68"/>
      <c r="G226" s="283"/>
      <c r="H226" s="56">
        <f t="shared" ref="H226:H234" si="34">ROUNDUP(F226*$D$225%/12/168*E226*$G$225,2)</f>
        <v>0</v>
      </c>
    </row>
    <row r="227" spans="1:8" s="2" customFormat="1" ht="12.75" hidden="1" x14ac:dyDescent="0.2">
      <c r="A227" s="332"/>
      <c r="B227" s="280"/>
      <c r="C227" s="68"/>
      <c r="D227" s="283"/>
      <c r="E227" s="68"/>
      <c r="F227" s="68"/>
      <c r="G227" s="283"/>
      <c r="H227" s="56">
        <f t="shared" si="34"/>
        <v>0</v>
      </c>
    </row>
    <row r="228" spans="1:8" s="2" customFormat="1" ht="12.75" hidden="1" x14ac:dyDescent="0.2">
      <c r="A228" s="332"/>
      <c r="B228" s="280"/>
      <c r="C228" s="68"/>
      <c r="D228" s="283"/>
      <c r="E228" s="68"/>
      <c r="F228" s="68"/>
      <c r="G228" s="283"/>
      <c r="H228" s="56">
        <f t="shared" si="34"/>
        <v>0</v>
      </c>
    </row>
    <row r="229" spans="1:8" s="2" customFormat="1" ht="12.75" hidden="1" x14ac:dyDescent="0.2">
      <c r="A229" s="332"/>
      <c r="B229" s="280"/>
      <c r="C229" s="68"/>
      <c r="D229" s="283"/>
      <c r="E229" s="68"/>
      <c r="F229" s="68"/>
      <c r="G229" s="283"/>
      <c r="H229" s="56">
        <f t="shared" si="34"/>
        <v>0</v>
      </c>
    </row>
    <row r="230" spans="1:8" s="2" customFormat="1" ht="12.75" hidden="1" x14ac:dyDescent="0.2">
      <c r="A230" s="332"/>
      <c r="B230" s="280"/>
      <c r="C230" s="68"/>
      <c r="D230" s="283"/>
      <c r="E230" s="68"/>
      <c r="F230" s="68"/>
      <c r="G230" s="283"/>
      <c r="H230" s="56">
        <f t="shared" si="34"/>
        <v>0</v>
      </c>
    </row>
    <row r="231" spans="1:8" s="2" customFormat="1" ht="12.75" hidden="1" x14ac:dyDescent="0.2">
      <c r="A231" s="332"/>
      <c r="B231" s="280"/>
      <c r="C231" s="68"/>
      <c r="D231" s="283"/>
      <c r="E231" s="68"/>
      <c r="F231" s="68"/>
      <c r="G231" s="283"/>
      <c r="H231" s="56">
        <f t="shared" si="34"/>
        <v>0</v>
      </c>
    </row>
    <row r="232" spans="1:8" s="2" customFormat="1" ht="12.75" hidden="1" x14ac:dyDescent="0.2">
      <c r="A232" s="332"/>
      <c r="B232" s="280"/>
      <c r="C232" s="68"/>
      <c r="D232" s="283"/>
      <c r="E232" s="68"/>
      <c r="F232" s="68"/>
      <c r="G232" s="283"/>
      <c r="H232" s="56">
        <f t="shared" si="34"/>
        <v>0</v>
      </c>
    </row>
    <row r="233" spans="1:8" s="2" customFormat="1" ht="12.75" hidden="1" x14ac:dyDescent="0.2">
      <c r="A233" s="332"/>
      <c r="B233" s="280"/>
      <c r="C233" s="68"/>
      <c r="D233" s="283"/>
      <c r="E233" s="68"/>
      <c r="F233" s="68"/>
      <c r="G233" s="283"/>
      <c r="H233" s="56">
        <f t="shared" si="34"/>
        <v>0</v>
      </c>
    </row>
    <row r="234" spans="1:8" s="2" customFormat="1" ht="12.75" hidden="1" x14ac:dyDescent="0.2">
      <c r="A234" s="333"/>
      <c r="B234" s="281"/>
      <c r="C234" s="70"/>
      <c r="D234" s="284"/>
      <c r="E234" s="70"/>
      <c r="F234" s="70"/>
      <c r="G234" s="284"/>
      <c r="H234" s="58">
        <f t="shared" si="34"/>
        <v>0</v>
      </c>
    </row>
    <row r="235" spans="1:8" s="2" customFormat="1" ht="12.75" hidden="1" x14ac:dyDescent="0.2">
      <c r="A235" s="48" t="s">
        <v>110</v>
      </c>
      <c r="B235" s="277" t="s">
        <v>111</v>
      </c>
      <c r="C235" s="277"/>
      <c r="D235" s="277"/>
      <c r="E235" s="277"/>
      <c r="F235" s="277"/>
      <c r="G235" s="277"/>
      <c r="H235" s="43">
        <f>SUM(H236,H247)</f>
        <v>0</v>
      </c>
    </row>
    <row r="236" spans="1:8" s="2" customFormat="1" ht="25.5" hidden="1" x14ac:dyDescent="0.2">
      <c r="A236" s="331" t="s">
        <v>117</v>
      </c>
      <c r="B236" s="279" t="s">
        <v>33</v>
      </c>
      <c r="C236" s="190" t="s">
        <v>171</v>
      </c>
      <c r="D236" s="47" t="s">
        <v>170</v>
      </c>
      <c r="E236" s="190" t="s">
        <v>166</v>
      </c>
      <c r="F236" s="190" t="s">
        <v>167</v>
      </c>
      <c r="G236" s="47" t="s">
        <v>157</v>
      </c>
      <c r="H236" s="111">
        <f>SUM(H237:H246)</f>
        <v>0</v>
      </c>
    </row>
    <row r="237" spans="1:8" s="2" customFormat="1" ht="12.75" hidden="1" x14ac:dyDescent="0.2">
      <c r="A237" s="332"/>
      <c r="B237" s="280"/>
      <c r="C237" s="67"/>
      <c r="D237" s="282">
        <v>20</v>
      </c>
      <c r="E237" s="67"/>
      <c r="F237" s="67"/>
      <c r="G237" s="282"/>
      <c r="H237" s="54">
        <f>ROUNDUP(F237*$D$237%/12/168*E237*$G$237,2)</f>
        <v>0</v>
      </c>
    </row>
    <row r="238" spans="1:8" s="2" customFormat="1" ht="12.75" hidden="1" x14ac:dyDescent="0.2">
      <c r="A238" s="332"/>
      <c r="B238" s="280"/>
      <c r="C238" s="68"/>
      <c r="D238" s="283"/>
      <c r="E238" s="68"/>
      <c r="F238" s="68"/>
      <c r="G238" s="283"/>
      <c r="H238" s="56">
        <f t="shared" ref="H238:H246" si="35">ROUNDUP(F238*$D$237%/12/168*E238*$G$237,2)</f>
        <v>0</v>
      </c>
    </row>
    <row r="239" spans="1:8" s="2" customFormat="1" ht="12.75" hidden="1" x14ac:dyDescent="0.2">
      <c r="A239" s="332"/>
      <c r="B239" s="280"/>
      <c r="C239" s="68"/>
      <c r="D239" s="283"/>
      <c r="E239" s="68"/>
      <c r="F239" s="68"/>
      <c r="G239" s="283"/>
      <c r="H239" s="56">
        <f t="shared" si="35"/>
        <v>0</v>
      </c>
    </row>
    <row r="240" spans="1:8" s="2" customFormat="1" ht="12.75" hidden="1" x14ac:dyDescent="0.2">
      <c r="A240" s="332"/>
      <c r="B240" s="280"/>
      <c r="C240" s="68"/>
      <c r="D240" s="283"/>
      <c r="E240" s="68"/>
      <c r="F240" s="68"/>
      <c r="G240" s="283"/>
      <c r="H240" s="56">
        <f t="shared" si="35"/>
        <v>0</v>
      </c>
    </row>
    <row r="241" spans="1:8" s="2" customFormat="1" ht="12.75" hidden="1" x14ac:dyDescent="0.2">
      <c r="A241" s="332"/>
      <c r="B241" s="280"/>
      <c r="C241" s="68"/>
      <c r="D241" s="283"/>
      <c r="E241" s="68"/>
      <c r="F241" s="68"/>
      <c r="G241" s="283"/>
      <c r="H241" s="56">
        <f t="shared" si="35"/>
        <v>0</v>
      </c>
    </row>
    <row r="242" spans="1:8" s="2" customFormat="1" ht="12.75" hidden="1" x14ac:dyDescent="0.2">
      <c r="A242" s="332"/>
      <c r="B242" s="280"/>
      <c r="C242" s="68"/>
      <c r="D242" s="283"/>
      <c r="E242" s="68"/>
      <c r="F242" s="68"/>
      <c r="G242" s="283"/>
      <c r="H242" s="56">
        <f t="shared" si="35"/>
        <v>0</v>
      </c>
    </row>
    <row r="243" spans="1:8" s="2" customFormat="1" ht="12.75" hidden="1" x14ac:dyDescent="0.2">
      <c r="A243" s="332"/>
      <c r="B243" s="280"/>
      <c r="C243" s="68"/>
      <c r="D243" s="283"/>
      <c r="E243" s="68"/>
      <c r="F243" s="68"/>
      <c r="G243" s="283"/>
      <c r="H243" s="56">
        <f t="shared" si="35"/>
        <v>0</v>
      </c>
    </row>
    <row r="244" spans="1:8" s="2" customFormat="1" ht="12.75" hidden="1" x14ac:dyDescent="0.2">
      <c r="A244" s="332"/>
      <c r="B244" s="280"/>
      <c r="C244" s="68"/>
      <c r="D244" s="283"/>
      <c r="E244" s="68"/>
      <c r="F244" s="68"/>
      <c r="G244" s="283"/>
      <c r="H244" s="56">
        <f t="shared" si="35"/>
        <v>0</v>
      </c>
    </row>
    <row r="245" spans="1:8" s="2" customFormat="1" ht="12.75" hidden="1" x14ac:dyDescent="0.2">
      <c r="A245" s="332"/>
      <c r="B245" s="280"/>
      <c r="C245" s="68"/>
      <c r="D245" s="283"/>
      <c r="E245" s="68"/>
      <c r="F245" s="68"/>
      <c r="G245" s="283"/>
      <c r="H245" s="56">
        <f t="shared" si="35"/>
        <v>0</v>
      </c>
    </row>
    <row r="246" spans="1:8" s="2" customFormat="1" ht="12.75" hidden="1" x14ac:dyDescent="0.2">
      <c r="A246" s="333"/>
      <c r="B246" s="281"/>
      <c r="C246" s="70"/>
      <c r="D246" s="284"/>
      <c r="E246" s="70"/>
      <c r="F246" s="70"/>
      <c r="G246" s="284"/>
      <c r="H246" s="58">
        <f t="shared" si="35"/>
        <v>0</v>
      </c>
    </row>
    <row r="247" spans="1:8" s="2" customFormat="1" ht="25.5" hidden="1" x14ac:dyDescent="0.2">
      <c r="A247" s="331" t="s">
        <v>118</v>
      </c>
      <c r="B247" s="279" t="s">
        <v>31</v>
      </c>
      <c r="C247" s="190" t="s">
        <v>171</v>
      </c>
      <c r="D247" s="47" t="s">
        <v>170</v>
      </c>
      <c r="E247" s="190" t="s">
        <v>166</v>
      </c>
      <c r="F247" s="190" t="s">
        <v>167</v>
      </c>
      <c r="G247" s="47" t="s">
        <v>157</v>
      </c>
      <c r="H247" s="111">
        <f>SUM(H248:H257)</f>
        <v>0</v>
      </c>
    </row>
    <row r="248" spans="1:8" s="2" customFormat="1" ht="12.75" hidden="1" x14ac:dyDescent="0.2">
      <c r="A248" s="332"/>
      <c r="B248" s="280"/>
      <c r="C248" s="67"/>
      <c r="D248" s="282">
        <v>20</v>
      </c>
      <c r="E248" s="67"/>
      <c r="F248" s="67"/>
      <c r="G248" s="260"/>
      <c r="H248" s="54">
        <f>ROUNDUP(F248*$D$248%/12/168*E248*$G$248,2)</f>
        <v>0</v>
      </c>
    </row>
    <row r="249" spans="1:8" s="2" customFormat="1" ht="12.75" hidden="1" x14ac:dyDescent="0.2">
      <c r="A249" s="332"/>
      <c r="B249" s="280"/>
      <c r="C249" s="68"/>
      <c r="D249" s="283"/>
      <c r="E249" s="68"/>
      <c r="F249" s="68"/>
      <c r="G249" s="261"/>
      <c r="H249" s="56">
        <f t="shared" ref="H249:H257" si="36">ROUNDUP(F249*$D$248%/12/168*E249*$G$248,2)</f>
        <v>0</v>
      </c>
    </row>
    <row r="250" spans="1:8" s="2" customFormat="1" ht="12.75" hidden="1" x14ac:dyDescent="0.2">
      <c r="A250" s="332"/>
      <c r="B250" s="280"/>
      <c r="C250" s="68"/>
      <c r="D250" s="283"/>
      <c r="E250" s="68"/>
      <c r="F250" s="68"/>
      <c r="G250" s="261"/>
      <c r="H250" s="56">
        <f t="shared" si="36"/>
        <v>0</v>
      </c>
    </row>
    <row r="251" spans="1:8" s="2" customFormat="1" ht="12.75" hidden="1" x14ac:dyDescent="0.2">
      <c r="A251" s="332"/>
      <c r="B251" s="280"/>
      <c r="C251" s="68"/>
      <c r="D251" s="283"/>
      <c r="E251" s="68"/>
      <c r="F251" s="68"/>
      <c r="G251" s="261"/>
      <c r="H251" s="56">
        <f t="shared" si="36"/>
        <v>0</v>
      </c>
    </row>
    <row r="252" spans="1:8" s="2" customFormat="1" ht="12.75" hidden="1" x14ac:dyDescent="0.2">
      <c r="A252" s="332"/>
      <c r="B252" s="280"/>
      <c r="C252" s="68"/>
      <c r="D252" s="283"/>
      <c r="E252" s="68"/>
      <c r="F252" s="68"/>
      <c r="G252" s="261"/>
      <c r="H252" s="56">
        <f t="shared" si="36"/>
        <v>0</v>
      </c>
    </row>
    <row r="253" spans="1:8" s="2" customFormat="1" ht="12.75" hidden="1" x14ac:dyDescent="0.2">
      <c r="A253" s="332"/>
      <c r="B253" s="280"/>
      <c r="C253" s="68"/>
      <c r="D253" s="283"/>
      <c r="E253" s="68"/>
      <c r="F253" s="68"/>
      <c r="G253" s="261"/>
      <c r="H253" s="56">
        <f t="shared" si="36"/>
        <v>0</v>
      </c>
    </row>
    <row r="254" spans="1:8" s="2" customFormat="1" ht="12.75" hidden="1" x14ac:dyDescent="0.2">
      <c r="A254" s="332"/>
      <c r="B254" s="280"/>
      <c r="C254" s="68"/>
      <c r="D254" s="283"/>
      <c r="E254" s="68"/>
      <c r="F254" s="68"/>
      <c r="G254" s="261"/>
      <c r="H254" s="56">
        <f t="shared" si="36"/>
        <v>0</v>
      </c>
    </row>
    <row r="255" spans="1:8" s="2" customFormat="1" ht="12.75" hidden="1" x14ac:dyDescent="0.2">
      <c r="A255" s="332"/>
      <c r="B255" s="280"/>
      <c r="C255" s="68"/>
      <c r="D255" s="283"/>
      <c r="E255" s="68"/>
      <c r="F255" s="68"/>
      <c r="G255" s="261"/>
      <c r="H255" s="56">
        <f t="shared" si="36"/>
        <v>0</v>
      </c>
    </row>
    <row r="256" spans="1:8" s="2" customFormat="1" ht="12.75" hidden="1" x14ac:dyDescent="0.2">
      <c r="A256" s="332"/>
      <c r="B256" s="280"/>
      <c r="C256" s="68"/>
      <c r="D256" s="283"/>
      <c r="E256" s="68"/>
      <c r="F256" s="68"/>
      <c r="G256" s="261"/>
      <c r="H256" s="56">
        <f t="shared" si="36"/>
        <v>0</v>
      </c>
    </row>
    <row r="257" spans="1:8" s="2" customFormat="1" ht="12.75" hidden="1" x14ac:dyDescent="0.2">
      <c r="A257" s="332"/>
      <c r="B257" s="280"/>
      <c r="C257" s="68"/>
      <c r="D257" s="284"/>
      <c r="E257" s="68"/>
      <c r="F257" s="68"/>
      <c r="G257" s="262"/>
      <c r="H257" s="56">
        <f t="shared" si="36"/>
        <v>0</v>
      </c>
    </row>
    <row r="258" spans="1:8" s="2" customFormat="1" ht="12.75" x14ac:dyDescent="0.2">
      <c r="A258" s="289" t="s">
        <v>120</v>
      </c>
      <c r="B258" s="290"/>
      <c r="C258" s="290"/>
      <c r="D258" s="290"/>
      <c r="E258" s="290"/>
      <c r="F258" s="290"/>
      <c r="G258" s="291"/>
      <c r="H258" s="45">
        <f>SUM(H222,H152,H13)</f>
        <v>88.25</v>
      </c>
    </row>
    <row r="259" spans="1:8" s="2" customFormat="1" ht="6" customHeight="1" x14ac:dyDescent="0.2">
      <c r="A259" s="321"/>
      <c r="B259" s="321"/>
      <c r="C259" s="321"/>
      <c r="D259" s="321"/>
      <c r="E259" s="321"/>
      <c r="F259" s="321"/>
      <c r="G259" s="321"/>
      <c r="H259" s="321"/>
    </row>
    <row r="260" spans="1:8" s="2" customFormat="1" ht="12.75" x14ac:dyDescent="0.2">
      <c r="A260" s="322" t="s">
        <v>18</v>
      </c>
      <c r="B260" s="323"/>
      <c r="C260" s="323"/>
      <c r="D260" s="323"/>
      <c r="E260" s="323"/>
      <c r="F260" s="323"/>
      <c r="G260" s="323"/>
      <c r="H260" s="324"/>
    </row>
    <row r="261" spans="1:8" s="2" customFormat="1" ht="12.75" x14ac:dyDescent="0.2">
      <c r="A261" s="42" t="s">
        <v>36</v>
      </c>
      <c r="B261" s="277" t="s">
        <v>14</v>
      </c>
      <c r="C261" s="277"/>
      <c r="D261" s="277"/>
      <c r="E261" s="277"/>
      <c r="F261" s="277"/>
      <c r="G261" s="277"/>
      <c r="H261" s="43">
        <f>SUM(H262,H359)</f>
        <v>2.5</v>
      </c>
    </row>
    <row r="262" spans="1:8" s="2" customFormat="1" ht="12.75" x14ac:dyDescent="0.2">
      <c r="A262" s="49" t="s">
        <v>37</v>
      </c>
      <c r="B262" s="277" t="s">
        <v>38</v>
      </c>
      <c r="C262" s="277"/>
      <c r="D262" s="277"/>
      <c r="E262" s="277"/>
      <c r="F262" s="277"/>
      <c r="G262" s="277"/>
      <c r="H262" s="43">
        <f>SUM(H263,H274,H285,H296,H338,H317,)</f>
        <v>1.9300000000000002</v>
      </c>
    </row>
    <row r="263" spans="1:8" s="2" customFormat="1" ht="25.5" hidden="1" x14ac:dyDescent="0.2">
      <c r="A263" s="246" t="s">
        <v>42</v>
      </c>
      <c r="B263" s="249" t="s">
        <v>43</v>
      </c>
      <c r="C263" s="287" t="s">
        <v>156</v>
      </c>
      <c r="D263" s="288"/>
      <c r="E263" s="47" t="s">
        <v>164</v>
      </c>
      <c r="F263" s="190" t="s">
        <v>39</v>
      </c>
      <c r="G263" s="47" t="s">
        <v>157</v>
      </c>
      <c r="H263" s="111">
        <f>SUM(H264:H273)</f>
        <v>0</v>
      </c>
    </row>
    <row r="264" spans="1:8" s="2" customFormat="1" ht="12.75" hidden="1" x14ac:dyDescent="0.2">
      <c r="A264" s="247"/>
      <c r="B264" s="250"/>
      <c r="C264" s="294"/>
      <c r="D264" s="295"/>
      <c r="E264" s="187"/>
      <c r="F264" s="62"/>
      <c r="G264" s="61"/>
      <c r="H264" s="54">
        <f>ROUNDUP((F264/168*G264),2)</f>
        <v>0</v>
      </c>
    </row>
    <row r="265" spans="1:8" s="2" customFormat="1" ht="12.75" hidden="1" x14ac:dyDescent="0.2">
      <c r="A265" s="247"/>
      <c r="B265" s="250"/>
      <c r="C265" s="274"/>
      <c r="D265" s="276"/>
      <c r="E265" s="188"/>
      <c r="F265" s="64"/>
      <c r="G265" s="63"/>
      <c r="H265" s="56">
        <f t="shared" ref="H265:H284" si="37">ROUNDUP((F265/168*G265),2)</f>
        <v>0</v>
      </c>
    </row>
    <row r="266" spans="1:8" s="2" customFormat="1" ht="12.75" hidden="1" x14ac:dyDescent="0.2">
      <c r="A266" s="247"/>
      <c r="B266" s="250"/>
      <c r="C266" s="274"/>
      <c r="D266" s="276"/>
      <c r="E266" s="188"/>
      <c r="F266" s="64"/>
      <c r="G266" s="63"/>
      <c r="H266" s="56">
        <f t="shared" si="37"/>
        <v>0</v>
      </c>
    </row>
    <row r="267" spans="1:8" s="2" customFormat="1" ht="12.75" hidden="1" x14ac:dyDescent="0.2">
      <c r="A267" s="247"/>
      <c r="B267" s="250"/>
      <c r="C267" s="274"/>
      <c r="D267" s="276"/>
      <c r="E267" s="188"/>
      <c r="F267" s="64"/>
      <c r="G267" s="63"/>
      <c r="H267" s="56">
        <f t="shared" si="37"/>
        <v>0</v>
      </c>
    </row>
    <row r="268" spans="1:8" s="2" customFormat="1" ht="12.75" hidden="1" x14ac:dyDescent="0.2">
      <c r="A268" s="247"/>
      <c r="B268" s="250"/>
      <c r="C268" s="274"/>
      <c r="D268" s="276"/>
      <c r="E268" s="188"/>
      <c r="F268" s="64"/>
      <c r="G268" s="63"/>
      <c r="H268" s="56">
        <f t="shared" si="37"/>
        <v>0</v>
      </c>
    </row>
    <row r="269" spans="1:8" s="2" customFormat="1" ht="12.75" hidden="1" x14ac:dyDescent="0.2">
      <c r="A269" s="247"/>
      <c r="B269" s="250"/>
      <c r="C269" s="274"/>
      <c r="D269" s="276"/>
      <c r="E269" s="188"/>
      <c r="F269" s="64"/>
      <c r="G269" s="63"/>
      <c r="H269" s="56">
        <f t="shared" si="37"/>
        <v>0</v>
      </c>
    </row>
    <row r="270" spans="1:8" s="2" customFormat="1" ht="12.75" hidden="1" x14ac:dyDescent="0.2">
      <c r="A270" s="247"/>
      <c r="B270" s="250"/>
      <c r="C270" s="274"/>
      <c r="D270" s="276"/>
      <c r="E270" s="188"/>
      <c r="F270" s="64"/>
      <c r="G270" s="63"/>
      <c r="H270" s="56">
        <f t="shared" si="37"/>
        <v>0</v>
      </c>
    </row>
    <row r="271" spans="1:8" s="2" customFormat="1" ht="12.75" hidden="1" x14ac:dyDescent="0.2">
      <c r="A271" s="247"/>
      <c r="B271" s="250"/>
      <c r="C271" s="274"/>
      <c r="D271" s="276"/>
      <c r="E271" s="188"/>
      <c r="F271" s="64"/>
      <c r="G271" s="63"/>
      <c r="H271" s="56">
        <f t="shared" si="37"/>
        <v>0</v>
      </c>
    </row>
    <row r="272" spans="1:8" s="2" customFormat="1" ht="12.75" hidden="1" x14ac:dyDescent="0.2">
      <c r="A272" s="247"/>
      <c r="B272" s="250"/>
      <c r="C272" s="274"/>
      <c r="D272" s="276"/>
      <c r="E272" s="188"/>
      <c r="F272" s="64"/>
      <c r="G272" s="63"/>
      <c r="H272" s="56">
        <f t="shared" si="37"/>
        <v>0</v>
      </c>
    </row>
    <row r="273" spans="1:9" s="2" customFormat="1" ht="12.75" hidden="1" x14ac:dyDescent="0.2">
      <c r="A273" s="248"/>
      <c r="B273" s="251"/>
      <c r="C273" s="296"/>
      <c r="D273" s="298"/>
      <c r="E273" s="189"/>
      <c r="F273" s="66"/>
      <c r="G273" s="65"/>
      <c r="H273" s="58">
        <f t="shared" si="37"/>
        <v>0</v>
      </c>
    </row>
    <row r="274" spans="1:9" s="2" customFormat="1" ht="25.5" x14ac:dyDescent="0.2">
      <c r="A274" s="246" t="s">
        <v>44</v>
      </c>
      <c r="B274" s="249" t="s">
        <v>45</v>
      </c>
      <c r="C274" s="287" t="s">
        <v>349</v>
      </c>
      <c r="D274" s="288"/>
      <c r="E274" s="47" t="s">
        <v>164</v>
      </c>
      <c r="F274" s="190" t="s">
        <v>39</v>
      </c>
      <c r="G274" s="47" t="s">
        <v>157</v>
      </c>
      <c r="H274" s="111">
        <f>SUM(H275:H284)</f>
        <v>1.9300000000000002</v>
      </c>
    </row>
    <row r="275" spans="1:9" s="2" customFormat="1" ht="12.75" x14ac:dyDescent="0.2">
      <c r="A275" s="247"/>
      <c r="B275" s="250"/>
      <c r="C275" s="274" t="s">
        <v>358</v>
      </c>
      <c r="D275" s="276"/>
      <c r="E275" s="188">
        <v>10</v>
      </c>
      <c r="F275" s="64">
        <v>1287</v>
      </c>
      <c r="G275" s="63">
        <v>8.4000000000000005E-2</v>
      </c>
      <c r="H275" s="54">
        <f t="shared" si="37"/>
        <v>0.65</v>
      </c>
      <c r="I275" s="2" t="s">
        <v>212</v>
      </c>
    </row>
    <row r="276" spans="1:9" s="2" customFormat="1" ht="12.75" x14ac:dyDescent="0.2">
      <c r="A276" s="247"/>
      <c r="B276" s="250"/>
      <c r="C276" s="274" t="s">
        <v>276</v>
      </c>
      <c r="D276" s="276"/>
      <c r="E276" s="188">
        <v>10</v>
      </c>
      <c r="F276" s="64">
        <v>1287</v>
      </c>
      <c r="G276" s="63">
        <v>0.16700000000000001</v>
      </c>
      <c r="H276" s="56">
        <f>ROUNDUP((F276/168*G276),2)</f>
        <v>1.28</v>
      </c>
    </row>
    <row r="277" spans="1:9" s="2" customFormat="1" ht="12.75" hidden="1" x14ac:dyDescent="0.2">
      <c r="A277" s="247"/>
      <c r="B277" s="250"/>
      <c r="C277" s="274"/>
      <c r="D277" s="276"/>
      <c r="E277" s="188"/>
      <c r="F277" s="64"/>
      <c r="G277" s="63"/>
      <c r="H277" s="56">
        <f t="shared" si="37"/>
        <v>0</v>
      </c>
    </row>
    <row r="278" spans="1:9" s="2" customFormat="1" ht="12.75" hidden="1" x14ac:dyDescent="0.2">
      <c r="A278" s="247"/>
      <c r="B278" s="250"/>
      <c r="C278" s="274"/>
      <c r="D278" s="276"/>
      <c r="E278" s="188"/>
      <c r="F278" s="64"/>
      <c r="G278" s="63"/>
      <c r="H278" s="56">
        <f t="shared" si="37"/>
        <v>0</v>
      </c>
    </row>
    <row r="279" spans="1:9" s="2" customFormat="1" ht="12.75" hidden="1" x14ac:dyDescent="0.2">
      <c r="A279" s="247"/>
      <c r="B279" s="250"/>
      <c r="C279" s="274"/>
      <c r="D279" s="276"/>
      <c r="E279" s="188"/>
      <c r="F279" s="64"/>
      <c r="G279" s="63"/>
      <c r="H279" s="56">
        <f t="shared" si="37"/>
        <v>0</v>
      </c>
    </row>
    <row r="280" spans="1:9" s="2" customFormat="1" ht="12.75" hidden="1" x14ac:dyDescent="0.2">
      <c r="A280" s="247"/>
      <c r="B280" s="250"/>
      <c r="C280" s="274"/>
      <c r="D280" s="276"/>
      <c r="E280" s="188"/>
      <c r="F280" s="64"/>
      <c r="G280" s="63"/>
      <c r="H280" s="56">
        <f t="shared" si="37"/>
        <v>0</v>
      </c>
    </row>
    <row r="281" spans="1:9" s="2" customFormat="1" ht="12.75" hidden="1" x14ac:dyDescent="0.2">
      <c r="A281" s="247"/>
      <c r="B281" s="250"/>
      <c r="C281" s="274"/>
      <c r="D281" s="276"/>
      <c r="E281" s="188"/>
      <c r="F281" s="64"/>
      <c r="G281" s="63"/>
      <c r="H281" s="56">
        <f t="shared" si="37"/>
        <v>0</v>
      </c>
    </row>
    <row r="282" spans="1:9" s="2" customFormat="1" ht="12.75" hidden="1" x14ac:dyDescent="0.2">
      <c r="A282" s="247"/>
      <c r="B282" s="250"/>
      <c r="C282" s="274"/>
      <c r="D282" s="276"/>
      <c r="E282" s="188"/>
      <c r="F282" s="64"/>
      <c r="G282" s="63"/>
      <c r="H282" s="56">
        <f t="shared" si="37"/>
        <v>0</v>
      </c>
    </row>
    <row r="283" spans="1:9" s="2" customFormat="1" ht="12.75" hidden="1" x14ac:dyDescent="0.2">
      <c r="A283" s="247"/>
      <c r="B283" s="250"/>
      <c r="C283" s="274"/>
      <c r="D283" s="276"/>
      <c r="E283" s="188"/>
      <c r="F283" s="64"/>
      <c r="G283" s="63"/>
      <c r="H283" s="56">
        <f t="shared" si="37"/>
        <v>0</v>
      </c>
    </row>
    <row r="284" spans="1:9" s="2" customFormat="1" ht="12.75" hidden="1" x14ac:dyDescent="0.2">
      <c r="A284" s="248"/>
      <c r="B284" s="251"/>
      <c r="C284" s="296"/>
      <c r="D284" s="298"/>
      <c r="E284" s="189"/>
      <c r="F284" s="66"/>
      <c r="G284" s="65"/>
      <c r="H284" s="58">
        <f t="shared" si="37"/>
        <v>0</v>
      </c>
    </row>
    <row r="285" spans="1:9" s="2" customFormat="1" ht="25.5" hidden="1" x14ac:dyDescent="0.2">
      <c r="A285" s="246" t="s">
        <v>51</v>
      </c>
      <c r="B285" s="249" t="s">
        <v>15</v>
      </c>
      <c r="C285" s="266" t="s">
        <v>158</v>
      </c>
      <c r="D285" s="267"/>
      <c r="E285" s="268"/>
      <c r="F285" s="51" t="s">
        <v>159</v>
      </c>
      <c r="G285" s="47" t="s">
        <v>157</v>
      </c>
      <c r="H285" s="111">
        <f>SUM(H286:H295)</f>
        <v>0</v>
      </c>
    </row>
    <row r="286" spans="1:9" s="2" customFormat="1" ht="12.75" hidden="1" x14ac:dyDescent="0.2">
      <c r="A286" s="247"/>
      <c r="B286" s="250"/>
      <c r="C286" s="294"/>
      <c r="D286" s="301"/>
      <c r="E286" s="295"/>
      <c r="F286" s="62"/>
      <c r="G286" s="61">
        <f>G264</f>
        <v>0</v>
      </c>
      <c r="H286" s="54">
        <f>ROUNDUP((F286/168*G286),2)</f>
        <v>0</v>
      </c>
    </row>
    <row r="287" spans="1:9" s="2" customFormat="1" ht="12.75" hidden="1" x14ac:dyDescent="0.2">
      <c r="A287" s="247"/>
      <c r="B287" s="250"/>
      <c r="C287" s="274"/>
      <c r="D287" s="275"/>
      <c r="E287" s="276"/>
      <c r="F287" s="64"/>
      <c r="G287" s="63">
        <f t="shared" ref="G287:G295" si="38">G265</f>
        <v>0</v>
      </c>
      <c r="H287" s="56">
        <f t="shared" ref="H287:H295" si="39">ROUNDUP((F287/168*G287),2)</f>
        <v>0</v>
      </c>
    </row>
    <row r="288" spans="1:9" s="2" customFormat="1" ht="12.75" hidden="1" x14ac:dyDescent="0.2">
      <c r="A288" s="247"/>
      <c r="B288" s="250"/>
      <c r="C288" s="274"/>
      <c r="D288" s="275"/>
      <c r="E288" s="276"/>
      <c r="F288" s="64"/>
      <c r="G288" s="63">
        <f t="shared" si="38"/>
        <v>0</v>
      </c>
      <c r="H288" s="56">
        <f t="shared" si="39"/>
        <v>0</v>
      </c>
    </row>
    <row r="289" spans="1:8" s="2" customFormat="1" ht="12.75" hidden="1" x14ac:dyDescent="0.2">
      <c r="A289" s="247"/>
      <c r="B289" s="250"/>
      <c r="C289" s="274"/>
      <c r="D289" s="275"/>
      <c r="E289" s="276"/>
      <c r="F289" s="64"/>
      <c r="G289" s="63">
        <f t="shared" si="38"/>
        <v>0</v>
      </c>
      <c r="H289" s="56">
        <f t="shared" si="39"/>
        <v>0</v>
      </c>
    </row>
    <row r="290" spans="1:8" s="2" customFormat="1" ht="12.75" hidden="1" x14ac:dyDescent="0.2">
      <c r="A290" s="247"/>
      <c r="B290" s="250"/>
      <c r="C290" s="274"/>
      <c r="D290" s="275"/>
      <c r="E290" s="276"/>
      <c r="F290" s="64"/>
      <c r="G290" s="63">
        <f t="shared" si="38"/>
        <v>0</v>
      </c>
      <c r="H290" s="56">
        <f t="shared" si="39"/>
        <v>0</v>
      </c>
    </row>
    <row r="291" spans="1:8" s="2" customFormat="1" ht="12.75" hidden="1" x14ac:dyDescent="0.2">
      <c r="A291" s="247"/>
      <c r="B291" s="250"/>
      <c r="C291" s="274"/>
      <c r="D291" s="275"/>
      <c r="E291" s="276"/>
      <c r="F291" s="64"/>
      <c r="G291" s="63">
        <f t="shared" si="38"/>
        <v>0</v>
      </c>
      <c r="H291" s="56">
        <f t="shared" si="39"/>
        <v>0</v>
      </c>
    </row>
    <row r="292" spans="1:8" s="2" customFormat="1" ht="12.75" hidden="1" x14ac:dyDescent="0.2">
      <c r="A292" s="247"/>
      <c r="B292" s="250"/>
      <c r="C292" s="274"/>
      <c r="D292" s="275"/>
      <c r="E292" s="276"/>
      <c r="F292" s="64"/>
      <c r="G292" s="63">
        <f t="shared" si="38"/>
        <v>0</v>
      </c>
      <c r="H292" s="56">
        <f t="shared" si="39"/>
        <v>0</v>
      </c>
    </row>
    <row r="293" spans="1:8" s="2" customFormat="1" ht="12.75" hidden="1" x14ac:dyDescent="0.2">
      <c r="A293" s="247"/>
      <c r="B293" s="250"/>
      <c r="C293" s="274"/>
      <c r="D293" s="275"/>
      <c r="E293" s="276"/>
      <c r="F293" s="64"/>
      <c r="G293" s="63">
        <f t="shared" si="38"/>
        <v>0</v>
      </c>
      <c r="H293" s="56">
        <f t="shared" si="39"/>
        <v>0</v>
      </c>
    </row>
    <row r="294" spans="1:8" s="2" customFormat="1" ht="12.75" hidden="1" x14ac:dyDescent="0.2">
      <c r="A294" s="247"/>
      <c r="B294" s="250"/>
      <c r="C294" s="274"/>
      <c r="D294" s="275"/>
      <c r="E294" s="276"/>
      <c r="F294" s="64"/>
      <c r="G294" s="63">
        <f t="shared" si="38"/>
        <v>0</v>
      </c>
      <c r="H294" s="56">
        <f t="shared" si="39"/>
        <v>0</v>
      </c>
    </row>
    <row r="295" spans="1:8" s="2" customFormat="1" ht="12.75" hidden="1" x14ac:dyDescent="0.2">
      <c r="A295" s="248"/>
      <c r="B295" s="251"/>
      <c r="C295" s="296"/>
      <c r="D295" s="297"/>
      <c r="E295" s="298"/>
      <c r="F295" s="66"/>
      <c r="G295" s="65">
        <f t="shared" si="38"/>
        <v>0</v>
      </c>
      <c r="H295" s="58">
        <f t="shared" si="39"/>
        <v>0</v>
      </c>
    </row>
    <row r="296" spans="1:8" s="2" customFormat="1" ht="25.5" hidden="1" x14ac:dyDescent="0.2">
      <c r="A296" s="303" t="s">
        <v>53</v>
      </c>
      <c r="B296" s="304" t="s">
        <v>54</v>
      </c>
      <c r="C296" s="287" t="s">
        <v>349</v>
      </c>
      <c r="D296" s="288"/>
      <c r="E296" s="47" t="s">
        <v>161</v>
      </c>
      <c r="F296" s="190" t="s">
        <v>39</v>
      </c>
      <c r="G296" s="47" t="s">
        <v>157</v>
      </c>
      <c r="H296" s="111">
        <f>SUM(H297:H316)</f>
        <v>0</v>
      </c>
    </row>
    <row r="297" spans="1:8" s="2" customFormat="1" ht="12.75" hidden="1" customHeight="1" x14ac:dyDescent="0.2">
      <c r="A297" s="303"/>
      <c r="B297" s="304"/>
      <c r="C297" s="299">
        <f>C264</f>
        <v>0</v>
      </c>
      <c r="D297" s="300"/>
      <c r="E297" s="292">
        <v>5</v>
      </c>
      <c r="F297" s="52">
        <f>F264</f>
        <v>0</v>
      </c>
      <c r="G297" s="53">
        <f>G264</f>
        <v>0</v>
      </c>
      <c r="H297" s="54">
        <f>ROUNDUP((F297*$E$297%)/168*G297,2)</f>
        <v>0</v>
      </c>
    </row>
    <row r="298" spans="1:8" s="2" customFormat="1" ht="12.75" hidden="1" customHeight="1" x14ac:dyDescent="0.2">
      <c r="A298" s="303"/>
      <c r="B298" s="304"/>
      <c r="C298" s="258">
        <f t="shared" ref="C298:G306" si="40">C265</f>
        <v>0</v>
      </c>
      <c r="D298" s="259"/>
      <c r="E298" s="293"/>
      <c r="F298" s="59">
        <f t="shared" si="40"/>
        <v>0</v>
      </c>
      <c r="G298" s="55">
        <f t="shared" si="40"/>
        <v>0</v>
      </c>
      <c r="H298" s="56">
        <f t="shared" ref="H298:H316" si="41">ROUNDUP((F298*$E$297%)/168*G298,2)</f>
        <v>0</v>
      </c>
    </row>
    <row r="299" spans="1:8" s="2" customFormat="1" ht="12.75" hidden="1" customHeight="1" x14ac:dyDescent="0.2">
      <c r="A299" s="303"/>
      <c r="B299" s="304"/>
      <c r="C299" s="258">
        <f t="shared" si="40"/>
        <v>0</v>
      </c>
      <c r="D299" s="259"/>
      <c r="E299" s="293"/>
      <c r="F299" s="59">
        <f t="shared" si="40"/>
        <v>0</v>
      </c>
      <c r="G299" s="55">
        <f t="shared" si="40"/>
        <v>0</v>
      </c>
      <c r="H299" s="56">
        <f t="shared" si="41"/>
        <v>0</v>
      </c>
    </row>
    <row r="300" spans="1:8" s="2" customFormat="1" ht="12.75" hidden="1" customHeight="1" x14ac:dyDescent="0.2">
      <c r="A300" s="303"/>
      <c r="B300" s="304"/>
      <c r="C300" s="258">
        <f t="shared" si="40"/>
        <v>0</v>
      </c>
      <c r="D300" s="259"/>
      <c r="E300" s="293"/>
      <c r="F300" s="59">
        <f t="shared" si="40"/>
        <v>0</v>
      </c>
      <c r="G300" s="55">
        <f t="shared" si="40"/>
        <v>0</v>
      </c>
      <c r="H300" s="56">
        <f t="shared" si="41"/>
        <v>0</v>
      </c>
    </row>
    <row r="301" spans="1:8" s="2" customFormat="1" ht="12.75" hidden="1" customHeight="1" x14ac:dyDescent="0.2">
      <c r="A301" s="303"/>
      <c r="B301" s="304"/>
      <c r="C301" s="258">
        <f t="shared" si="40"/>
        <v>0</v>
      </c>
      <c r="D301" s="259"/>
      <c r="E301" s="293"/>
      <c r="F301" s="59">
        <f t="shared" si="40"/>
        <v>0</v>
      </c>
      <c r="G301" s="55">
        <f t="shared" si="40"/>
        <v>0</v>
      </c>
      <c r="H301" s="56">
        <f t="shared" si="41"/>
        <v>0</v>
      </c>
    </row>
    <row r="302" spans="1:8" s="2" customFormat="1" ht="12.75" hidden="1" customHeight="1" x14ac:dyDescent="0.2">
      <c r="A302" s="303"/>
      <c r="B302" s="304"/>
      <c r="C302" s="258">
        <f t="shared" si="40"/>
        <v>0</v>
      </c>
      <c r="D302" s="259"/>
      <c r="E302" s="293"/>
      <c r="F302" s="59">
        <f t="shared" si="40"/>
        <v>0</v>
      </c>
      <c r="G302" s="55">
        <f t="shared" si="40"/>
        <v>0</v>
      </c>
      <c r="H302" s="56">
        <f t="shared" si="41"/>
        <v>0</v>
      </c>
    </row>
    <row r="303" spans="1:8" s="2" customFormat="1" ht="12.75" hidden="1" customHeight="1" x14ac:dyDescent="0.2">
      <c r="A303" s="303"/>
      <c r="B303" s="304"/>
      <c r="C303" s="258">
        <f t="shared" si="40"/>
        <v>0</v>
      </c>
      <c r="D303" s="259"/>
      <c r="E303" s="293"/>
      <c r="F303" s="59">
        <f t="shared" si="40"/>
        <v>0</v>
      </c>
      <c r="G303" s="55">
        <f t="shared" si="40"/>
        <v>0</v>
      </c>
      <c r="H303" s="56">
        <f t="shared" si="41"/>
        <v>0</v>
      </c>
    </row>
    <row r="304" spans="1:8" s="2" customFormat="1" ht="12.75" hidden="1" customHeight="1" x14ac:dyDescent="0.2">
      <c r="A304" s="303"/>
      <c r="B304" s="304"/>
      <c r="C304" s="258">
        <f t="shared" si="40"/>
        <v>0</v>
      </c>
      <c r="D304" s="259"/>
      <c r="E304" s="293"/>
      <c r="F304" s="59">
        <f t="shared" si="40"/>
        <v>0</v>
      </c>
      <c r="G304" s="55">
        <f t="shared" si="40"/>
        <v>0</v>
      </c>
      <c r="H304" s="56">
        <f t="shared" si="41"/>
        <v>0</v>
      </c>
    </row>
    <row r="305" spans="1:8" s="2" customFormat="1" ht="12.75" hidden="1" customHeight="1" x14ac:dyDescent="0.2">
      <c r="A305" s="303"/>
      <c r="B305" s="304"/>
      <c r="C305" s="258">
        <f t="shared" si="40"/>
        <v>0</v>
      </c>
      <c r="D305" s="259"/>
      <c r="E305" s="293"/>
      <c r="F305" s="59">
        <f t="shared" si="40"/>
        <v>0</v>
      </c>
      <c r="G305" s="55">
        <f t="shared" si="40"/>
        <v>0</v>
      </c>
      <c r="H305" s="56">
        <f t="shared" si="41"/>
        <v>0</v>
      </c>
    </row>
    <row r="306" spans="1:8" s="2" customFormat="1" ht="12.75" hidden="1" customHeight="1" x14ac:dyDescent="0.2">
      <c r="A306" s="303"/>
      <c r="B306" s="304"/>
      <c r="C306" s="258">
        <f t="shared" si="40"/>
        <v>0</v>
      </c>
      <c r="D306" s="259"/>
      <c r="E306" s="293"/>
      <c r="F306" s="59">
        <f t="shared" si="40"/>
        <v>0</v>
      </c>
      <c r="G306" s="55">
        <f t="shared" si="40"/>
        <v>0</v>
      </c>
      <c r="H306" s="56">
        <f t="shared" si="41"/>
        <v>0</v>
      </c>
    </row>
    <row r="307" spans="1:8" s="2" customFormat="1" ht="12.75" hidden="1" x14ac:dyDescent="0.2">
      <c r="A307" s="303"/>
      <c r="B307" s="304"/>
      <c r="C307" s="258" t="str">
        <f>C275</f>
        <v>Vecākais grāmatvedis</v>
      </c>
      <c r="D307" s="259"/>
      <c r="E307" s="293"/>
      <c r="F307" s="59">
        <f>F275</f>
        <v>1287</v>
      </c>
      <c r="G307" s="55"/>
      <c r="H307" s="56">
        <f t="shared" si="41"/>
        <v>0</v>
      </c>
    </row>
    <row r="308" spans="1:8" s="2" customFormat="1" ht="12.75" hidden="1" x14ac:dyDescent="0.2">
      <c r="A308" s="303"/>
      <c r="B308" s="304"/>
      <c r="C308" s="258" t="str">
        <f t="shared" ref="C308:G314" si="42">C276</f>
        <v xml:space="preserve">Vecākais speciālists Izglītības koordinācijas nodaļā </v>
      </c>
      <c r="D308" s="259"/>
      <c r="E308" s="293"/>
      <c r="F308" s="59">
        <f t="shared" si="42"/>
        <v>1287</v>
      </c>
      <c r="G308" s="55"/>
      <c r="H308" s="56">
        <f>ROUNDUP((F308*$E$297%)/168*G308,2)</f>
        <v>0</v>
      </c>
    </row>
    <row r="309" spans="1:8" s="2" customFormat="1" ht="12.75" hidden="1" x14ac:dyDescent="0.2">
      <c r="A309" s="303"/>
      <c r="B309" s="304"/>
      <c r="C309" s="258">
        <f t="shared" si="42"/>
        <v>0</v>
      </c>
      <c r="D309" s="259"/>
      <c r="E309" s="293"/>
      <c r="F309" s="59">
        <f t="shared" si="42"/>
        <v>0</v>
      </c>
      <c r="G309" s="55">
        <f t="shared" si="42"/>
        <v>0</v>
      </c>
      <c r="H309" s="56">
        <f t="shared" si="41"/>
        <v>0</v>
      </c>
    </row>
    <row r="310" spans="1:8" s="2" customFormat="1" ht="12.75" hidden="1" x14ac:dyDescent="0.2">
      <c r="A310" s="303"/>
      <c r="B310" s="304"/>
      <c r="C310" s="258">
        <f t="shared" si="42"/>
        <v>0</v>
      </c>
      <c r="D310" s="259"/>
      <c r="E310" s="293"/>
      <c r="F310" s="59">
        <f t="shared" si="42"/>
        <v>0</v>
      </c>
      <c r="G310" s="55">
        <f t="shared" si="42"/>
        <v>0</v>
      </c>
      <c r="H310" s="56">
        <f t="shared" si="41"/>
        <v>0</v>
      </c>
    </row>
    <row r="311" spans="1:8" s="2" customFormat="1" ht="12.75" hidden="1" x14ac:dyDescent="0.2">
      <c r="A311" s="303"/>
      <c r="B311" s="304"/>
      <c r="C311" s="258">
        <f t="shared" si="42"/>
        <v>0</v>
      </c>
      <c r="D311" s="259"/>
      <c r="E311" s="293"/>
      <c r="F311" s="59">
        <f t="shared" si="42"/>
        <v>0</v>
      </c>
      <c r="G311" s="55">
        <f t="shared" si="42"/>
        <v>0</v>
      </c>
      <c r="H311" s="56">
        <f t="shared" si="41"/>
        <v>0</v>
      </c>
    </row>
    <row r="312" spans="1:8" s="2" customFormat="1" ht="12.75" hidden="1" x14ac:dyDescent="0.2">
      <c r="A312" s="303"/>
      <c r="B312" s="304"/>
      <c r="C312" s="258">
        <f>C280</f>
        <v>0</v>
      </c>
      <c r="D312" s="259"/>
      <c r="E312" s="293"/>
      <c r="F312" s="59">
        <f t="shared" si="42"/>
        <v>0</v>
      </c>
      <c r="G312" s="55">
        <f t="shared" si="42"/>
        <v>0</v>
      </c>
      <c r="H312" s="56">
        <f t="shared" si="41"/>
        <v>0</v>
      </c>
    </row>
    <row r="313" spans="1:8" s="2" customFormat="1" ht="12.75" hidden="1" x14ac:dyDescent="0.2">
      <c r="A313" s="303"/>
      <c r="B313" s="304"/>
      <c r="C313" s="258">
        <f>C281</f>
        <v>0</v>
      </c>
      <c r="D313" s="259"/>
      <c r="E313" s="293"/>
      <c r="F313" s="59">
        <f t="shared" si="42"/>
        <v>0</v>
      </c>
      <c r="G313" s="55">
        <f t="shared" si="42"/>
        <v>0</v>
      </c>
      <c r="H313" s="56">
        <f t="shared" si="41"/>
        <v>0</v>
      </c>
    </row>
    <row r="314" spans="1:8" s="2" customFormat="1" ht="12.75" hidden="1" x14ac:dyDescent="0.2">
      <c r="A314" s="303"/>
      <c r="B314" s="304"/>
      <c r="C314" s="258">
        <f>C282</f>
        <v>0</v>
      </c>
      <c r="D314" s="259"/>
      <c r="E314" s="293"/>
      <c r="F314" s="59">
        <f t="shared" si="42"/>
        <v>0</v>
      </c>
      <c r="G314" s="55">
        <f t="shared" si="42"/>
        <v>0</v>
      </c>
      <c r="H314" s="56">
        <f t="shared" si="41"/>
        <v>0</v>
      </c>
    </row>
    <row r="315" spans="1:8" s="2" customFormat="1" ht="12.75" hidden="1" x14ac:dyDescent="0.2">
      <c r="A315" s="303"/>
      <c r="B315" s="304"/>
      <c r="C315" s="179"/>
      <c r="D315" s="180"/>
      <c r="E315" s="293"/>
      <c r="F315" s="59"/>
      <c r="G315" s="55"/>
      <c r="H315" s="56">
        <f t="shared" si="41"/>
        <v>0</v>
      </c>
    </row>
    <row r="316" spans="1:8" s="2" customFormat="1" ht="12" hidden="1" customHeight="1" x14ac:dyDescent="0.2">
      <c r="A316" s="303"/>
      <c r="B316" s="304"/>
      <c r="C316" s="258">
        <f>C283</f>
        <v>0</v>
      </c>
      <c r="D316" s="259"/>
      <c r="E316" s="293"/>
      <c r="F316" s="59">
        <f>F283</f>
        <v>0</v>
      </c>
      <c r="G316" s="55">
        <f>G283</f>
        <v>0</v>
      </c>
      <c r="H316" s="56">
        <f t="shared" si="41"/>
        <v>0</v>
      </c>
    </row>
    <row r="317" spans="1:8" s="2" customFormat="1" ht="25.5" hidden="1" x14ac:dyDescent="0.2">
      <c r="A317" s="246" t="s">
        <v>55</v>
      </c>
      <c r="B317" s="249" t="s">
        <v>56</v>
      </c>
      <c r="C317" s="287" t="s">
        <v>349</v>
      </c>
      <c r="D317" s="288"/>
      <c r="E317" s="82" t="s">
        <v>161</v>
      </c>
      <c r="F317" s="81" t="s">
        <v>39</v>
      </c>
      <c r="G317" s="82" t="s">
        <v>157</v>
      </c>
      <c r="H317" s="120">
        <f>SUM(H318:H337)</f>
        <v>0</v>
      </c>
    </row>
    <row r="318" spans="1:8" s="2" customFormat="1" ht="12.75" hidden="1" x14ac:dyDescent="0.2">
      <c r="A318" s="247"/>
      <c r="B318" s="250"/>
      <c r="C318" s="299">
        <f t="shared" ref="C318:C327" si="43">C264</f>
        <v>0</v>
      </c>
      <c r="D318" s="300"/>
      <c r="E318" s="313">
        <v>5</v>
      </c>
      <c r="F318" s="52">
        <f t="shared" ref="F318:G327" si="44">F264</f>
        <v>0</v>
      </c>
      <c r="G318" s="52">
        <f t="shared" si="44"/>
        <v>0</v>
      </c>
      <c r="H318" s="54">
        <f>ROUNDUP((F318*$E$318%)/168*G318,2)</f>
        <v>0</v>
      </c>
    </row>
    <row r="319" spans="1:8" s="2" customFormat="1" ht="12.75" hidden="1" x14ac:dyDescent="0.2">
      <c r="A319" s="247"/>
      <c r="B319" s="250"/>
      <c r="C319" s="258">
        <f t="shared" si="43"/>
        <v>0</v>
      </c>
      <c r="D319" s="259"/>
      <c r="E319" s="314"/>
      <c r="F319" s="59">
        <f t="shared" si="44"/>
        <v>0</v>
      </c>
      <c r="G319" s="55">
        <f t="shared" si="44"/>
        <v>0</v>
      </c>
      <c r="H319" s="56">
        <f t="shared" ref="H319:H337" si="45">ROUNDUP((F319*$E$318%)/168*G319,2)</f>
        <v>0</v>
      </c>
    </row>
    <row r="320" spans="1:8" s="2" customFormat="1" ht="12.75" hidden="1" x14ac:dyDescent="0.2">
      <c r="A320" s="247"/>
      <c r="B320" s="250"/>
      <c r="C320" s="258">
        <f t="shared" si="43"/>
        <v>0</v>
      </c>
      <c r="D320" s="259"/>
      <c r="E320" s="314"/>
      <c r="F320" s="59">
        <f t="shared" si="44"/>
        <v>0</v>
      </c>
      <c r="G320" s="55">
        <f t="shared" si="44"/>
        <v>0</v>
      </c>
      <c r="H320" s="56">
        <f t="shared" si="45"/>
        <v>0</v>
      </c>
    </row>
    <row r="321" spans="1:8" s="2" customFormat="1" ht="12.75" hidden="1" x14ac:dyDescent="0.2">
      <c r="A321" s="247"/>
      <c r="B321" s="250"/>
      <c r="C321" s="258">
        <f t="shared" si="43"/>
        <v>0</v>
      </c>
      <c r="D321" s="259"/>
      <c r="E321" s="314"/>
      <c r="F321" s="59">
        <f t="shared" si="44"/>
        <v>0</v>
      </c>
      <c r="G321" s="55">
        <f t="shared" si="44"/>
        <v>0</v>
      </c>
      <c r="H321" s="56">
        <f t="shared" si="45"/>
        <v>0</v>
      </c>
    </row>
    <row r="322" spans="1:8" s="2" customFormat="1" ht="12.75" hidden="1" x14ac:dyDescent="0.2">
      <c r="A322" s="247"/>
      <c r="B322" s="250"/>
      <c r="C322" s="258">
        <f t="shared" si="43"/>
        <v>0</v>
      </c>
      <c r="D322" s="259"/>
      <c r="E322" s="314"/>
      <c r="F322" s="59">
        <f t="shared" si="44"/>
        <v>0</v>
      </c>
      <c r="G322" s="55">
        <f t="shared" si="44"/>
        <v>0</v>
      </c>
      <c r="H322" s="56">
        <f t="shared" si="45"/>
        <v>0</v>
      </c>
    </row>
    <row r="323" spans="1:8" s="2" customFormat="1" ht="12.75" hidden="1" x14ac:dyDescent="0.2">
      <c r="A323" s="247"/>
      <c r="B323" s="250"/>
      <c r="C323" s="258">
        <f t="shared" si="43"/>
        <v>0</v>
      </c>
      <c r="D323" s="259"/>
      <c r="E323" s="314"/>
      <c r="F323" s="59">
        <f t="shared" si="44"/>
        <v>0</v>
      </c>
      <c r="G323" s="55">
        <f t="shared" si="44"/>
        <v>0</v>
      </c>
      <c r="H323" s="56">
        <f t="shared" si="45"/>
        <v>0</v>
      </c>
    </row>
    <row r="324" spans="1:8" s="2" customFormat="1" ht="12.75" hidden="1" x14ac:dyDescent="0.2">
      <c r="A324" s="247"/>
      <c r="B324" s="250"/>
      <c r="C324" s="258">
        <f t="shared" si="43"/>
        <v>0</v>
      </c>
      <c r="D324" s="259"/>
      <c r="E324" s="314"/>
      <c r="F324" s="59">
        <f t="shared" si="44"/>
        <v>0</v>
      </c>
      <c r="G324" s="55">
        <f t="shared" si="44"/>
        <v>0</v>
      </c>
      <c r="H324" s="56">
        <f t="shared" si="45"/>
        <v>0</v>
      </c>
    </row>
    <row r="325" spans="1:8" s="2" customFormat="1" ht="12.75" hidden="1" x14ac:dyDescent="0.2">
      <c r="A325" s="247"/>
      <c r="B325" s="250"/>
      <c r="C325" s="258">
        <f t="shared" si="43"/>
        <v>0</v>
      </c>
      <c r="D325" s="259"/>
      <c r="E325" s="314"/>
      <c r="F325" s="59">
        <f t="shared" si="44"/>
        <v>0</v>
      </c>
      <c r="G325" s="55">
        <f t="shared" si="44"/>
        <v>0</v>
      </c>
      <c r="H325" s="56">
        <f t="shared" si="45"/>
        <v>0</v>
      </c>
    </row>
    <row r="326" spans="1:8" s="2" customFormat="1" ht="12.75" hidden="1" x14ac:dyDescent="0.2">
      <c r="A326" s="247"/>
      <c r="B326" s="250"/>
      <c r="C326" s="258">
        <f t="shared" si="43"/>
        <v>0</v>
      </c>
      <c r="D326" s="259"/>
      <c r="E326" s="314"/>
      <c r="F326" s="59">
        <f t="shared" si="44"/>
        <v>0</v>
      </c>
      <c r="G326" s="55">
        <f t="shared" si="44"/>
        <v>0</v>
      </c>
      <c r="H326" s="56">
        <f t="shared" si="45"/>
        <v>0</v>
      </c>
    </row>
    <row r="327" spans="1:8" s="2" customFormat="1" ht="12.75" hidden="1" x14ac:dyDescent="0.2">
      <c r="A327" s="247"/>
      <c r="B327" s="250"/>
      <c r="C327" s="258">
        <f t="shared" si="43"/>
        <v>0</v>
      </c>
      <c r="D327" s="259"/>
      <c r="E327" s="314"/>
      <c r="F327" s="59">
        <f t="shared" si="44"/>
        <v>0</v>
      </c>
      <c r="G327" s="55">
        <f t="shared" si="44"/>
        <v>0</v>
      </c>
      <c r="H327" s="56">
        <f t="shared" si="45"/>
        <v>0</v>
      </c>
    </row>
    <row r="328" spans="1:8" s="2" customFormat="1" ht="12.75" hidden="1" x14ac:dyDescent="0.2">
      <c r="A328" s="247"/>
      <c r="B328" s="250"/>
      <c r="C328" s="258" t="str">
        <f t="shared" ref="C328:C337" si="46">C275</f>
        <v>Vecākais grāmatvedis</v>
      </c>
      <c r="D328" s="259"/>
      <c r="E328" s="314"/>
      <c r="F328" s="59">
        <f t="shared" ref="F328:G337" si="47">F275</f>
        <v>1287</v>
      </c>
      <c r="G328" s="55"/>
      <c r="H328" s="56">
        <f t="shared" si="45"/>
        <v>0</v>
      </c>
    </row>
    <row r="329" spans="1:8" s="2" customFormat="1" ht="12.75" hidden="1" x14ac:dyDescent="0.2">
      <c r="A329" s="247"/>
      <c r="B329" s="250"/>
      <c r="C329" s="258" t="str">
        <f t="shared" si="46"/>
        <v xml:space="preserve">Vecākais speciālists Izglītības koordinācijas nodaļā </v>
      </c>
      <c r="D329" s="259"/>
      <c r="E329" s="314"/>
      <c r="F329" s="59">
        <f t="shared" si="47"/>
        <v>1287</v>
      </c>
      <c r="G329" s="55"/>
      <c r="H329" s="56">
        <f t="shared" si="45"/>
        <v>0</v>
      </c>
    </row>
    <row r="330" spans="1:8" s="2" customFormat="1" ht="12.75" hidden="1" x14ac:dyDescent="0.2">
      <c r="A330" s="247"/>
      <c r="B330" s="250"/>
      <c r="C330" s="258">
        <f t="shared" si="46"/>
        <v>0</v>
      </c>
      <c r="D330" s="259"/>
      <c r="E330" s="314"/>
      <c r="F330" s="59">
        <f t="shared" si="47"/>
        <v>0</v>
      </c>
      <c r="G330" s="55">
        <f t="shared" si="47"/>
        <v>0</v>
      </c>
      <c r="H330" s="56">
        <f t="shared" si="45"/>
        <v>0</v>
      </c>
    </row>
    <row r="331" spans="1:8" s="2" customFormat="1" ht="12.75" hidden="1" x14ac:dyDescent="0.2">
      <c r="A331" s="247"/>
      <c r="B331" s="250"/>
      <c r="C331" s="258">
        <f t="shared" si="46"/>
        <v>0</v>
      </c>
      <c r="D331" s="259"/>
      <c r="E331" s="314"/>
      <c r="F331" s="59">
        <f t="shared" si="47"/>
        <v>0</v>
      </c>
      <c r="G331" s="55">
        <f t="shared" si="47"/>
        <v>0</v>
      </c>
      <c r="H331" s="56">
        <f t="shared" si="45"/>
        <v>0</v>
      </c>
    </row>
    <row r="332" spans="1:8" s="2" customFormat="1" ht="12.75" hidden="1" x14ac:dyDescent="0.2">
      <c r="A332" s="247"/>
      <c r="B332" s="250"/>
      <c r="C332" s="258">
        <f t="shared" si="46"/>
        <v>0</v>
      </c>
      <c r="D332" s="259"/>
      <c r="E332" s="314"/>
      <c r="F332" s="59">
        <f t="shared" si="47"/>
        <v>0</v>
      </c>
      <c r="G332" s="55">
        <f t="shared" si="47"/>
        <v>0</v>
      </c>
      <c r="H332" s="56">
        <f t="shared" si="45"/>
        <v>0</v>
      </c>
    </row>
    <row r="333" spans="1:8" s="2" customFormat="1" ht="12.75" hidden="1" x14ac:dyDescent="0.2">
      <c r="A333" s="247"/>
      <c r="B333" s="250"/>
      <c r="C333" s="258">
        <f t="shared" si="46"/>
        <v>0</v>
      </c>
      <c r="D333" s="259"/>
      <c r="E333" s="314"/>
      <c r="F333" s="59">
        <f t="shared" si="47"/>
        <v>0</v>
      </c>
      <c r="G333" s="55">
        <f t="shared" si="47"/>
        <v>0</v>
      </c>
      <c r="H333" s="56">
        <f t="shared" si="45"/>
        <v>0</v>
      </c>
    </row>
    <row r="334" spans="1:8" s="2" customFormat="1" ht="12.75" hidden="1" x14ac:dyDescent="0.2">
      <c r="A334" s="247"/>
      <c r="B334" s="250"/>
      <c r="C334" s="258">
        <f t="shared" si="46"/>
        <v>0</v>
      </c>
      <c r="D334" s="259"/>
      <c r="E334" s="314"/>
      <c r="F334" s="59">
        <f t="shared" si="47"/>
        <v>0</v>
      </c>
      <c r="G334" s="55">
        <f t="shared" si="47"/>
        <v>0</v>
      </c>
      <c r="H334" s="56">
        <f t="shared" si="45"/>
        <v>0</v>
      </c>
    </row>
    <row r="335" spans="1:8" s="2" customFormat="1" ht="12.75" hidden="1" x14ac:dyDescent="0.2">
      <c r="A335" s="247"/>
      <c r="B335" s="250"/>
      <c r="C335" s="258">
        <f t="shared" si="46"/>
        <v>0</v>
      </c>
      <c r="D335" s="259"/>
      <c r="E335" s="314"/>
      <c r="F335" s="59">
        <f t="shared" si="47"/>
        <v>0</v>
      </c>
      <c r="G335" s="55">
        <f t="shared" si="47"/>
        <v>0</v>
      </c>
      <c r="H335" s="56">
        <f t="shared" si="45"/>
        <v>0</v>
      </c>
    </row>
    <row r="336" spans="1:8" s="2" customFormat="1" ht="12.75" hidden="1" x14ac:dyDescent="0.2">
      <c r="A336" s="247"/>
      <c r="B336" s="250"/>
      <c r="C336" s="258">
        <f t="shared" si="46"/>
        <v>0</v>
      </c>
      <c r="D336" s="259"/>
      <c r="E336" s="314"/>
      <c r="F336" s="59">
        <f t="shared" si="47"/>
        <v>0</v>
      </c>
      <c r="G336" s="55">
        <f t="shared" si="47"/>
        <v>0</v>
      </c>
      <c r="H336" s="56">
        <f t="shared" si="45"/>
        <v>0</v>
      </c>
    </row>
    <row r="337" spans="1:8" s="2" customFormat="1" ht="12.75" hidden="1" x14ac:dyDescent="0.2">
      <c r="A337" s="248"/>
      <c r="B337" s="251"/>
      <c r="C337" s="258">
        <f t="shared" si="46"/>
        <v>0</v>
      </c>
      <c r="D337" s="259"/>
      <c r="E337" s="315"/>
      <c r="F337" s="60">
        <f t="shared" si="47"/>
        <v>0</v>
      </c>
      <c r="G337" s="57">
        <f t="shared" si="47"/>
        <v>0</v>
      </c>
      <c r="H337" s="58">
        <f t="shared" si="45"/>
        <v>0</v>
      </c>
    </row>
    <row r="338" spans="1:8" s="2" customFormat="1" ht="25.5" hidden="1" x14ac:dyDescent="0.2">
      <c r="A338" s="246" t="s">
        <v>57</v>
      </c>
      <c r="B338" s="249" t="s">
        <v>58</v>
      </c>
      <c r="C338" s="287" t="s">
        <v>349</v>
      </c>
      <c r="D338" s="288"/>
      <c r="E338" s="47" t="s">
        <v>161</v>
      </c>
      <c r="F338" s="190" t="s">
        <v>39</v>
      </c>
      <c r="G338" s="47" t="s">
        <v>157</v>
      </c>
      <c r="H338" s="111">
        <f>SUM(H339:H358)</f>
        <v>0</v>
      </c>
    </row>
    <row r="339" spans="1:8" s="2" customFormat="1" ht="12.75" hidden="1" x14ac:dyDescent="0.2">
      <c r="A339" s="247"/>
      <c r="B339" s="250"/>
      <c r="C339" s="309">
        <f t="shared" ref="C339:C348" si="48">C264</f>
        <v>0</v>
      </c>
      <c r="D339" s="310"/>
      <c r="E339" s="282">
        <v>10</v>
      </c>
      <c r="F339" s="67">
        <f t="shared" ref="F339:G348" si="49">F264</f>
        <v>0</v>
      </c>
      <c r="G339" s="53">
        <f t="shared" si="49"/>
        <v>0</v>
      </c>
      <c r="H339" s="54">
        <f>ROUNDUP((F339*$E$339%)/168*G339,2)</f>
        <v>0</v>
      </c>
    </row>
    <row r="340" spans="1:8" s="2" customFormat="1" ht="12.75" hidden="1" x14ac:dyDescent="0.2">
      <c r="A340" s="247"/>
      <c r="B340" s="250"/>
      <c r="C340" s="311">
        <f t="shared" si="48"/>
        <v>0</v>
      </c>
      <c r="D340" s="312"/>
      <c r="E340" s="283"/>
      <c r="F340" s="68">
        <f t="shared" si="49"/>
        <v>0</v>
      </c>
      <c r="G340" s="55">
        <f t="shared" si="49"/>
        <v>0</v>
      </c>
      <c r="H340" s="56">
        <f t="shared" ref="H340:H358" si="50">ROUNDUP((F340*$E$339%)/168*G340,2)</f>
        <v>0</v>
      </c>
    </row>
    <row r="341" spans="1:8" s="2" customFormat="1" ht="12.75" hidden="1" x14ac:dyDescent="0.2">
      <c r="A341" s="247"/>
      <c r="B341" s="250"/>
      <c r="C341" s="311">
        <f t="shared" si="48"/>
        <v>0</v>
      </c>
      <c r="D341" s="312"/>
      <c r="E341" s="283"/>
      <c r="F341" s="68">
        <f t="shared" si="49"/>
        <v>0</v>
      </c>
      <c r="G341" s="55">
        <f t="shared" si="49"/>
        <v>0</v>
      </c>
      <c r="H341" s="56">
        <f t="shared" si="50"/>
        <v>0</v>
      </c>
    </row>
    <row r="342" spans="1:8" s="2" customFormat="1" ht="12.75" hidden="1" x14ac:dyDescent="0.2">
      <c r="A342" s="247"/>
      <c r="B342" s="250"/>
      <c r="C342" s="311">
        <f t="shared" si="48"/>
        <v>0</v>
      </c>
      <c r="D342" s="312"/>
      <c r="E342" s="283"/>
      <c r="F342" s="68">
        <f t="shared" si="49"/>
        <v>0</v>
      </c>
      <c r="G342" s="55">
        <f t="shared" si="49"/>
        <v>0</v>
      </c>
      <c r="H342" s="56">
        <f t="shared" si="50"/>
        <v>0</v>
      </c>
    </row>
    <row r="343" spans="1:8" s="2" customFormat="1" ht="12.75" hidden="1" x14ac:dyDescent="0.2">
      <c r="A343" s="247"/>
      <c r="B343" s="250"/>
      <c r="C343" s="311">
        <f t="shared" si="48"/>
        <v>0</v>
      </c>
      <c r="D343" s="312"/>
      <c r="E343" s="283"/>
      <c r="F343" s="68">
        <f t="shared" si="49"/>
        <v>0</v>
      </c>
      <c r="G343" s="55">
        <f t="shared" si="49"/>
        <v>0</v>
      </c>
      <c r="H343" s="56">
        <f t="shared" si="50"/>
        <v>0</v>
      </c>
    </row>
    <row r="344" spans="1:8" s="2" customFormat="1" ht="12.75" hidden="1" x14ac:dyDescent="0.2">
      <c r="A344" s="247"/>
      <c r="B344" s="250"/>
      <c r="C344" s="311">
        <f t="shared" si="48"/>
        <v>0</v>
      </c>
      <c r="D344" s="312"/>
      <c r="E344" s="283"/>
      <c r="F344" s="68">
        <f t="shared" si="49"/>
        <v>0</v>
      </c>
      <c r="G344" s="55">
        <f t="shared" si="49"/>
        <v>0</v>
      </c>
      <c r="H344" s="56">
        <f t="shared" si="50"/>
        <v>0</v>
      </c>
    </row>
    <row r="345" spans="1:8" s="2" customFormat="1" ht="12.75" hidden="1" x14ac:dyDescent="0.2">
      <c r="A345" s="247"/>
      <c r="B345" s="250"/>
      <c r="C345" s="311">
        <f t="shared" si="48"/>
        <v>0</v>
      </c>
      <c r="D345" s="312"/>
      <c r="E345" s="283"/>
      <c r="F345" s="68">
        <f t="shared" si="49"/>
        <v>0</v>
      </c>
      <c r="G345" s="55">
        <f t="shared" si="49"/>
        <v>0</v>
      </c>
      <c r="H345" s="56">
        <f t="shared" si="50"/>
        <v>0</v>
      </c>
    </row>
    <row r="346" spans="1:8" s="2" customFormat="1" ht="12.75" hidden="1" x14ac:dyDescent="0.2">
      <c r="A346" s="247"/>
      <c r="B346" s="250"/>
      <c r="C346" s="311">
        <f t="shared" si="48"/>
        <v>0</v>
      </c>
      <c r="D346" s="312"/>
      <c r="E346" s="283"/>
      <c r="F346" s="68">
        <f t="shared" si="49"/>
        <v>0</v>
      </c>
      <c r="G346" s="55">
        <f t="shared" si="49"/>
        <v>0</v>
      </c>
      <c r="H346" s="56">
        <f t="shared" si="50"/>
        <v>0</v>
      </c>
    </row>
    <row r="347" spans="1:8" s="2" customFormat="1" ht="12.75" hidden="1" x14ac:dyDescent="0.2">
      <c r="A347" s="247"/>
      <c r="B347" s="250"/>
      <c r="C347" s="311">
        <f t="shared" si="48"/>
        <v>0</v>
      </c>
      <c r="D347" s="312"/>
      <c r="E347" s="283"/>
      <c r="F347" s="68">
        <f t="shared" si="49"/>
        <v>0</v>
      </c>
      <c r="G347" s="55">
        <f t="shared" si="49"/>
        <v>0</v>
      </c>
      <c r="H347" s="56">
        <f t="shared" si="50"/>
        <v>0</v>
      </c>
    </row>
    <row r="348" spans="1:8" s="2" customFormat="1" ht="12.75" hidden="1" x14ac:dyDescent="0.2">
      <c r="A348" s="247"/>
      <c r="B348" s="250"/>
      <c r="C348" s="311">
        <f t="shared" si="48"/>
        <v>0</v>
      </c>
      <c r="D348" s="312"/>
      <c r="E348" s="283"/>
      <c r="F348" s="68">
        <f t="shared" si="49"/>
        <v>0</v>
      </c>
      <c r="G348" s="55">
        <f t="shared" si="49"/>
        <v>0</v>
      </c>
      <c r="H348" s="56">
        <f t="shared" si="50"/>
        <v>0</v>
      </c>
    </row>
    <row r="349" spans="1:8" s="2" customFormat="1" ht="12.75" hidden="1" x14ac:dyDescent="0.2">
      <c r="A349" s="247"/>
      <c r="B349" s="250"/>
      <c r="C349" s="274" t="str">
        <f t="shared" ref="C349:C358" si="51">C275</f>
        <v>Vecākais grāmatvedis</v>
      </c>
      <c r="D349" s="276"/>
      <c r="E349" s="283"/>
      <c r="F349" s="69">
        <f t="shared" ref="F349:G358" si="52">F275</f>
        <v>1287</v>
      </c>
      <c r="G349" s="55"/>
      <c r="H349" s="56">
        <f t="shared" si="50"/>
        <v>0</v>
      </c>
    </row>
    <row r="350" spans="1:8" s="2" customFormat="1" ht="12.75" hidden="1" x14ac:dyDescent="0.2">
      <c r="A350" s="247"/>
      <c r="B350" s="250"/>
      <c r="C350" s="274" t="str">
        <f t="shared" si="51"/>
        <v xml:space="preserve">Vecākais speciālists Izglītības koordinācijas nodaļā </v>
      </c>
      <c r="D350" s="276"/>
      <c r="E350" s="283"/>
      <c r="F350" s="69">
        <f t="shared" si="52"/>
        <v>1287</v>
      </c>
      <c r="G350" s="55"/>
      <c r="H350" s="56">
        <f t="shared" si="50"/>
        <v>0</v>
      </c>
    </row>
    <row r="351" spans="1:8" s="2" customFormat="1" ht="12.75" hidden="1" customHeight="1" x14ac:dyDescent="0.2">
      <c r="A351" s="247"/>
      <c r="B351" s="250"/>
      <c r="C351" s="311">
        <f t="shared" si="51"/>
        <v>0</v>
      </c>
      <c r="D351" s="312"/>
      <c r="E351" s="283"/>
      <c r="F351" s="69">
        <f t="shared" si="52"/>
        <v>0</v>
      </c>
      <c r="G351" s="55">
        <f t="shared" si="52"/>
        <v>0</v>
      </c>
      <c r="H351" s="56">
        <f t="shared" si="50"/>
        <v>0</v>
      </c>
    </row>
    <row r="352" spans="1:8" s="2" customFormat="1" ht="12.75" hidden="1" customHeight="1" x14ac:dyDescent="0.2">
      <c r="A352" s="247"/>
      <c r="B352" s="250"/>
      <c r="C352" s="311">
        <f t="shared" si="51"/>
        <v>0</v>
      </c>
      <c r="D352" s="312"/>
      <c r="E352" s="283"/>
      <c r="F352" s="69">
        <f t="shared" si="52"/>
        <v>0</v>
      </c>
      <c r="G352" s="55">
        <f t="shared" si="52"/>
        <v>0</v>
      </c>
      <c r="H352" s="56">
        <f t="shared" si="50"/>
        <v>0</v>
      </c>
    </row>
    <row r="353" spans="1:8" s="2" customFormat="1" ht="12.75" hidden="1" customHeight="1" x14ac:dyDescent="0.2">
      <c r="A353" s="247"/>
      <c r="B353" s="250"/>
      <c r="C353" s="311">
        <f t="shared" si="51"/>
        <v>0</v>
      </c>
      <c r="D353" s="312"/>
      <c r="E353" s="283"/>
      <c r="F353" s="69">
        <f t="shared" si="52"/>
        <v>0</v>
      </c>
      <c r="G353" s="55">
        <f t="shared" si="52"/>
        <v>0</v>
      </c>
      <c r="H353" s="56">
        <f t="shared" si="50"/>
        <v>0</v>
      </c>
    </row>
    <row r="354" spans="1:8" s="2" customFormat="1" ht="12.75" hidden="1" customHeight="1" x14ac:dyDescent="0.2">
      <c r="A354" s="247"/>
      <c r="B354" s="250"/>
      <c r="C354" s="311">
        <f t="shared" si="51"/>
        <v>0</v>
      </c>
      <c r="D354" s="312"/>
      <c r="E354" s="283"/>
      <c r="F354" s="69">
        <f t="shared" si="52"/>
        <v>0</v>
      </c>
      <c r="G354" s="55">
        <f t="shared" si="52"/>
        <v>0</v>
      </c>
      <c r="H354" s="56">
        <f t="shared" si="50"/>
        <v>0</v>
      </c>
    </row>
    <row r="355" spans="1:8" s="2" customFormat="1" ht="12.75" hidden="1" customHeight="1" x14ac:dyDescent="0.2">
      <c r="A355" s="247"/>
      <c r="B355" s="250"/>
      <c r="C355" s="311">
        <f t="shared" si="51"/>
        <v>0</v>
      </c>
      <c r="D355" s="312"/>
      <c r="E355" s="283"/>
      <c r="F355" s="69">
        <f t="shared" si="52"/>
        <v>0</v>
      </c>
      <c r="G355" s="55">
        <f t="shared" si="52"/>
        <v>0</v>
      </c>
      <c r="H355" s="56">
        <f t="shared" si="50"/>
        <v>0</v>
      </c>
    </row>
    <row r="356" spans="1:8" s="2" customFormat="1" ht="12.75" hidden="1" customHeight="1" x14ac:dyDescent="0.2">
      <c r="A356" s="247"/>
      <c r="B356" s="250"/>
      <c r="C356" s="311">
        <f t="shared" si="51"/>
        <v>0</v>
      </c>
      <c r="D356" s="312"/>
      <c r="E356" s="283"/>
      <c r="F356" s="69">
        <f t="shared" si="52"/>
        <v>0</v>
      </c>
      <c r="G356" s="55">
        <f t="shared" si="52"/>
        <v>0</v>
      </c>
      <c r="H356" s="56">
        <f t="shared" si="50"/>
        <v>0</v>
      </c>
    </row>
    <row r="357" spans="1:8" s="2" customFormat="1" ht="12.75" hidden="1" customHeight="1" x14ac:dyDescent="0.2">
      <c r="A357" s="247"/>
      <c r="B357" s="250"/>
      <c r="C357" s="311">
        <f t="shared" si="51"/>
        <v>0</v>
      </c>
      <c r="D357" s="312"/>
      <c r="E357" s="283"/>
      <c r="F357" s="69">
        <f t="shared" si="52"/>
        <v>0</v>
      </c>
      <c r="G357" s="55">
        <f t="shared" si="52"/>
        <v>0</v>
      </c>
      <c r="H357" s="56">
        <f t="shared" si="50"/>
        <v>0</v>
      </c>
    </row>
    <row r="358" spans="1:8" s="2" customFormat="1" ht="12.75" hidden="1" x14ac:dyDescent="0.2">
      <c r="A358" s="248"/>
      <c r="B358" s="251"/>
      <c r="C358" s="311">
        <f t="shared" si="51"/>
        <v>0</v>
      </c>
      <c r="D358" s="312"/>
      <c r="E358" s="284"/>
      <c r="F358" s="71">
        <f t="shared" si="52"/>
        <v>0</v>
      </c>
      <c r="G358" s="57">
        <f t="shared" si="52"/>
        <v>0</v>
      </c>
      <c r="H358" s="58">
        <f t="shared" si="50"/>
        <v>0</v>
      </c>
    </row>
    <row r="359" spans="1:8" s="2" customFormat="1" ht="12.75" x14ac:dyDescent="0.2">
      <c r="A359" s="49" t="s">
        <v>65</v>
      </c>
      <c r="B359" s="277" t="s">
        <v>66</v>
      </c>
      <c r="C359" s="277"/>
      <c r="D359" s="277"/>
      <c r="E359" s="277"/>
      <c r="F359" s="277"/>
      <c r="G359" s="277"/>
      <c r="H359" s="43">
        <f>SUM(H360,H361,H382)</f>
        <v>0.56999999999999995</v>
      </c>
    </row>
    <row r="360" spans="1:8" s="2" customFormat="1" ht="12.75" x14ac:dyDescent="0.2">
      <c r="A360" s="181" t="s">
        <v>67</v>
      </c>
      <c r="B360" s="304" t="s">
        <v>356</v>
      </c>
      <c r="C360" s="304"/>
      <c r="D360" s="304"/>
      <c r="E360" s="304"/>
      <c r="F360" s="304"/>
      <c r="G360" s="304"/>
      <c r="H360" s="44">
        <f>ROUNDUP((H262+H361)*0.2359,2)</f>
        <v>0.48</v>
      </c>
    </row>
    <row r="361" spans="1:8" s="2" customFormat="1" ht="25.5" x14ac:dyDescent="0.2">
      <c r="A361" s="246" t="s">
        <v>70</v>
      </c>
      <c r="B361" s="249" t="s">
        <v>71</v>
      </c>
      <c r="C361" s="287" t="s">
        <v>349</v>
      </c>
      <c r="D361" s="288"/>
      <c r="E361" s="47" t="s">
        <v>161</v>
      </c>
      <c r="F361" s="190" t="s">
        <v>39</v>
      </c>
      <c r="G361" s="47" t="s">
        <v>157</v>
      </c>
      <c r="H361" s="111">
        <f>SUM(H362:H381)</f>
        <v>0.09</v>
      </c>
    </row>
    <row r="362" spans="1:8" s="2" customFormat="1" ht="12.75" hidden="1" customHeight="1" x14ac:dyDescent="0.2">
      <c r="A362" s="247"/>
      <c r="B362" s="250"/>
      <c r="C362" s="294">
        <f t="shared" ref="C362:C371" si="53">C264</f>
        <v>0</v>
      </c>
      <c r="D362" s="295"/>
      <c r="E362" s="316">
        <v>4</v>
      </c>
      <c r="F362" s="62">
        <f t="shared" ref="F362:G371" si="54">F264</f>
        <v>0</v>
      </c>
      <c r="G362" s="62">
        <f t="shared" si="54"/>
        <v>0</v>
      </c>
      <c r="H362" s="54">
        <f>ROUNDUP((F362*$E$362%)/168*G362,2)</f>
        <v>0</v>
      </c>
    </row>
    <row r="363" spans="1:8" s="2" customFormat="1" ht="12.75" hidden="1" customHeight="1" x14ac:dyDescent="0.2">
      <c r="A363" s="247"/>
      <c r="B363" s="250"/>
      <c r="C363" s="274">
        <f t="shared" si="53"/>
        <v>0</v>
      </c>
      <c r="D363" s="276"/>
      <c r="E363" s="317"/>
      <c r="F363" s="64">
        <f t="shared" si="54"/>
        <v>0</v>
      </c>
      <c r="G363" s="64">
        <f t="shared" si="54"/>
        <v>0</v>
      </c>
      <c r="H363" s="56">
        <f t="shared" ref="H363:H370" si="55">ROUNDUP((F363*$E$362%)/168*G363,2)</f>
        <v>0</v>
      </c>
    </row>
    <row r="364" spans="1:8" s="2" customFormat="1" ht="12.75" hidden="1" customHeight="1" x14ac:dyDescent="0.2">
      <c r="A364" s="247"/>
      <c r="B364" s="250"/>
      <c r="C364" s="274">
        <f t="shared" si="53"/>
        <v>0</v>
      </c>
      <c r="D364" s="276"/>
      <c r="E364" s="317"/>
      <c r="F364" s="64">
        <f t="shared" si="54"/>
        <v>0</v>
      </c>
      <c r="G364" s="64">
        <f t="shared" si="54"/>
        <v>0</v>
      </c>
      <c r="H364" s="56">
        <f t="shared" si="55"/>
        <v>0</v>
      </c>
    </row>
    <row r="365" spans="1:8" s="2" customFormat="1" ht="12.75" hidden="1" customHeight="1" x14ac:dyDescent="0.2">
      <c r="A365" s="247"/>
      <c r="B365" s="250"/>
      <c r="C365" s="274">
        <f t="shared" si="53"/>
        <v>0</v>
      </c>
      <c r="D365" s="276"/>
      <c r="E365" s="317"/>
      <c r="F365" s="64">
        <f t="shared" si="54"/>
        <v>0</v>
      </c>
      <c r="G365" s="64">
        <f t="shared" si="54"/>
        <v>0</v>
      </c>
      <c r="H365" s="56">
        <f t="shared" si="55"/>
        <v>0</v>
      </c>
    </row>
    <row r="366" spans="1:8" s="2" customFormat="1" ht="12.75" hidden="1" customHeight="1" x14ac:dyDescent="0.2">
      <c r="A366" s="247"/>
      <c r="B366" s="250"/>
      <c r="C366" s="274">
        <f t="shared" si="53"/>
        <v>0</v>
      </c>
      <c r="D366" s="276"/>
      <c r="E366" s="317"/>
      <c r="F366" s="64">
        <f t="shared" si="54"/>
        <v>0</v>
      </c>
      <c r="G366" s="64">
        <f t="shared" si="54"/>
        <v>0</v>
      </c>
      <c r="H366" s="56">
        <f t="shared" si="55"/>
        <v>0</v>
      </c>
    </row>
    <row r="367" spans="1:8" s="2" customFormat="1" ht="12.75" hidden="1" customHeight="1" x14ac:dyDescent="0.2">
      <c r="A367" s="247"/>
      <c r="B367" s="250"/>
      <c r="C367" s="274">
        <f t="shared" si="53"/>
        <v>0</v>
      </c>
      <c r="D367" s="276"/>
      <c r="E367" s="317"/>
      <c r="F367" s="64">
        <f t="shared" si="54"/>
        <v>0</v>
      </c>
      <c r="G367" s="64">
        <f t="shared" si="54"/>
        <v>0</v>
      </c>
      <c r="H367" s="56">
        <f t="shared" si="55"/>
        <v>0</v>
      </c>
    </row>
    <row r="368" spans="1:8" s="2" customFormat="1" ht="12.75" hidden="1" customHeight="1" x14ac:dyDescent="0.2">
      <c r="A368" s="247"/>
      <c r="B368" s="250"/>
      <c r="C368" s="274">
        <f t="shared" si="53"/>
        <v>0</v>
      </c>
      <c r="D368" s="276"/>
      <c r="E368" s="317"/>
      <c r="F368" s="64">
        <f t="shared" si="54"/>
        <v>0</v>
      </c>
      <c r="G368" s="64">
        <f t="shared" si="54"/>
        <v>0</v>
      </c>
      <c r="H368" s="56">
        <f t="shared" si="55"/>
        <v>0</v>
      </c>
    </row>
    <row r="369" spans="1:8" s="2" customFormat="1" ht="12.75" hidden="1" customHeight="1" x14ac:dyDescent="0.2">
      <c r="A369" s="247"/>
      <c r="B369" s="250"/>
      <c r="C369" s="274">
        <f t="shared" si="53"/>
        <v>0</v>
      </c>
      <c r="D369" s="276"/>
      <c r="E369" s="317"/>
      <c r="F369" s="64">
        <f t="shared" si="54"/>
        <v>0</v>
      </c>
      <c r="G369" s="64">
        <f t="shared" si="54"/>
        <v>0</v>
      </c>
      <c r="H369" s="56">
        <f t="shared" si="55"/>
        <v>0</v>
      </c>
    </row>
    <row r="370" spans="1:8" s="2" customFormat="1" ht="12.75" hidden="1" customHeight="1" x14ac:dyDescent="0.2">
      <c r="A370" s="247"/>
      <c r="B370" s="250"/>
      <c r="C370" s="274">
        <f t="shared" si="53"/>
        <v>0</v>
      </c>
      <c r="D370" s="276"/>
      <c r="E370" s="317"/>
      <c r="F370" s="64">
        <f t="shared" si="54"/>
        <v>0</v>
      </c>
      <c r="G370" s="64">
        <f t="shared" si="54"/>
        <v>0</v>
      </c>
      <c r="H370" s="56">
        <f t="shared" si="55"/>
        <v>0</v>
      </c>
    </row>
    <row r="371" spans="1:8" s="2" customFormat="1" ht="12.75" hidden="1" customHeight="1" x14ac:dyDescent="0.2">
      <c r="A371" s="247"/>
      <c r="B371" s="250"/>
      <c r="C371" s="274">
        <f t="shared" si="53"/>
        <v>0</v>
      </c>
      <c r="D371" s="276"/>
      <c r="E371" s="317"/>
      <c r="F371" s="64">
        <f t="shared" si="54"/>
        <v>0</v>
      </c>
      <c r="G371" s="64">
        <f t="shared" si="54"/>
        <v>0</v>
      </c>
      <c r="H371" s="56">
        <f>ROUNDUP((F371*$E$362%)/168*G371,2)</f>
        <v>0</v>
      </c>
    </row>
    <row r="372" spans="1:8" s="2" customFormat="1" ht="12.75" x14ac:dyDescent="0.2">
      <c r="A372" s="247"/>
      <c r="B372" s="250"/>
      <c r="C372" s="274" t="str">
        <f t="shared" ref="C372:C381" si="56">C275</f>
        <v>Vecākais grāmatvedis</v>
      </c>
      <c r="D372" s="276"/>
      <c r="E372" s="317"/>
      <c r="F372" s="64">
        <f t="shared" ref="F372:G381" si="57">F275</f>
        <v>1287</v>
      </c>
      <c r="G372" s="55">
        <f t="shared" si="57"/>
        <v>8.4000000000000005E-2</v>
      </c>
      <c r="H372" s="56">
        <f>ROUNDUP((F372*$E$362%)/168*G372,2)</f>
        <v>0.03</v>
      </c>
    </row>
    <row r="373" spans="1:8" s="2" customFormat="1" ht="12.75" x14ac:dyDescent="0.2">
      <c r="A373" s="247"/>
      <c r="B373" s="250"/>
      <c r="C373" s="274" t="str">
        <f t="shared" si="56"/>
        <v xml:space="preserve">Vecākais speciālists Izglītības koordinācijas nodaļā </v>
      </c>
      <c r="D373" s="276"/>
      <c r="E373" s="317"/>
      <c r="F373" s="64">
        <f t="shared" si="57"/>
        <v>1287</v>
      </c>
      <c r="G373" s="55">
        <f t="shared" si="57"/>
        <v>0.16700000000000001</v>
      </c>
      <c r="H373" s="56">
        <f t="shared" ref="H373:H381" si="58">ROUNDUP((F373*$E$362%)/168*G373,2)</f>
        <v>6.0000000000000005E-2</v>
      </c>
    </row>
    <row r="374" spans="1:8" s="2" customFormat="1" ht="12.75" hidden="1" x14ac:dyDescent="0.2">
      <c r="A374" s="247"/>
      <c r="B374" s="250"/>
      <c r="C374" s="274">
        <f t="shared" si="56"/>
        <v>0</v>
      </c>
      <c r="D374" s="276"/>
      <c r="E374" s="317"/>
      <c r="F374" s="64">
        <f t="shared" si="57"/>
        <v>0</v>
      </c>
      <c r="G374" s="55">
        <f t="shared" si="57"/>
        <v>0</v>
      </c>
      <c r="H374" s="56">
        <f t="shared" si="58"/>
        <v>0</v>
      </c>
    </row>
    <row r="375" spans="1:8" s="2" customFormat="1" ht="12.75" hidden="1" x14ac:dyDescent="0.2">
      <c r="A375" s="247"/>
      <c r="B375" s="250"/>
      <c r="C375" s="274">
        <f t="shared" si="56"/>
        <v>0</v>
      </c>
      <c r="D375" s="276"/>
      <c r="E375" s="317"/>
      <c r="F375" s="64">
        <f t="shared" si="57"/>
        <v>0</v>
      </c>
      <c r="G375" s="55">
        <f t="shared" si="57"/>
        <v>0</v>
      </c>
      <c r="H375" s="56">
        <f t="shared" si="58"/>
        <v>0</v>
      </c>
    </row>
    <row r="376" spans="1:8" s="2" customFormat="1" ht="12.75" hidden="1" x14ac:dyDescent="0.2">
      <c r="A376" s="247"/>
      <c r="B376" s="250"/>
      <c r="C376" s="274">
        <f t="shared" si="56"/>
        <v>0</v>
      </c>
      <c r="D376" s="276"/>
      <c r="E376" s="317"/>
      <c r="F376" s="64">
        <f t="shared" si="57"/>
        <v>0</v>
      </c>
      <c r="G376" s="55">
        <f t="shared" si="57"/>
        <v>0</v>
      </c>
      <c r="H376" s="56">
        <f t="shared" si="58"/>
        <v>0</v>
      </c>
    </row>
    <row r="377" spans="1:8" s="2" customFormat="1" ht="12.75" hidden="1" x14ac:dyDescent="0.2">
      <c r="A377" s="247"/>
      <c r="B377" s="250"/>
      <c r="C377" s="274">
        <f t="shared" si="56"/>
        <v>0</v>
      </c>
      <c r="D377" s="276"/>
      <c r="E377" s="317"/>
      <c r="F377" s="64">
        <f t="shared" si="57"/>
        <v>0</v>
      </c>
      <c r="G377" s="55">
        <f t="shared" si="57"/>
        <v>0</v>
      </c>
      <c r="H377" s="56">
        <f t="shared" si="58"/>
        <v>0</v>
      </c>
    </row>
    <row r="378" spans="1:8" s="2" customFormat="1" ht="12.75" hidden="1" x14ac:dyDescent="0.2">
      <c r="A378" s="247"/>
      <c r="B378" s="250"/>
      <c r="C378" s="274">
        <f t="shared" si="56"/>
        <v>0</v>
      </c>
      <c r="D378" s="276"/>
      <c r="E378" s="317"/>
      <c r="F378" s="64">
        <f t="shared" si="57"/>
        <v>0</v>
      </c>
      <c r="G378" s="55">
        <f t="shared" si="57"/>
        <v>0</v>
      </c>
      <c r="H378" s="56">
        <f t="shared" si="58"/>
        <v>0</v>
      </c>
    </row>
    <row r="379" spans="1:8" s="2" customFormat="1" ht="12.75" hidden="1" x14ac:dyDescent="0.2">
      <c r="A379" s="247"/>
      <c r="B379" s="250"/>
      <c r="C379" s="274">
        <f t="shared" si="56"/>
        <v>0</v>
      </c>
      <c r="D379" s="276"/>
      <c r="E379" s="317"/>
      <c r="F379" s="64">
        <f t="shared" si="57"/>
        <v>0</v>
      </c>
      <c r="G379" s="55">
        <f t="shared" si="57"/>
        <v>0</v>
      </c>
      <c r="H379" s="56">
        <f t="shared" si="58"/>
        <v>0</v>
      </c>
    </row>
    <row r="380" spans="1:8" s="2" customFormat="1" ht="12.75" hidden="1" x14ac:dyDescent="0.2">
      <c r="A380" s="247"/>
      <c r="B380" s="250"/>
      <c r="C380" s="274">
        <f t="shared" si="56"/>
        <v>0</v>
      </c>
      <c r="D380" s="276"/>
      <c r="E380" s="317"/>
      <c r="F380" s="64">
        <f t="shared" si="57"/>
        <v>0</v>
      </c>
      <c r="G380" s="55">
        <f t="shared" si="57"/>
        <v>0</v>
      </c>
      <c r="H380" s="56">
        <f t="shared" si="58"/>
        <v>0</v>
      </c>
    </row>
    <row r="381" spans="1:8" s="2" customFormat="1" ht="12.75" hidden="1" x14ac:dyDescent="0.2">
      <c r="A381" s="248"/>
      <c r="B381" s="251"/>
      <c r="C381" s="274">
        <f t="shared" si="56"/>
        <v>0</v>
      </c>
      <c r="D381" s="276"/>
      <c r="E381" s="318"/>
      <c r="F381" s="66">
        <f t="shared" si="57"/>
        <v>0</v>
      </c>
      <c r="G381" s="55">
        <f t="shared" si="57"/>
        <v>0</v>
      </c>
      <c r="H381" s="58">
        <f t="shared" si="58"/>
        <v>0</v>
      </c>
    </row>
    <row r="382" spans="1:8" s="2" customFormat="1" ht="25.5" hidden="1" x14ac:dyDescent="0.2">
      <c r="A382" s="246" t="s">
        <v>82</v>
      </c>
      <c r="B382" s="249" t="s">
        <v>83</v>
      </c>
      <c r="C382" s="287" t="s">
        <v>349</v>
      </c>
      <c r="D382" s="288"/>
      <c r="E382" s="47" t="s">
        <v>161</v>
      </c>
      <c r="F382" s="190" t="s">
        <v>39</v>
      </c>
      <c r="G382" s="47" t="s">
        <v>157</v>
      </c>
      <c r="H382" s="111">
        <f>SUM(H383:H402)</f>
        <v>0</v>
      </c>
    </row>
    <row r="383" spans="1:8" s="2" customFormat="1" ht="12.75" hidden="1" customHeight="1" x14ac:dyDescent="0.2">
      <c r="A383" s="247"/>
      <c r="B383" s="250"/>
      <c r="C383" s="294">
        <f t="shared" ref="C383:C392" si="59">C264</f>
        <v>0</v>
      </c>
      <c r="D383" s="295"/>
      <c r="E383" s="316">
        <v>1</v>
      </c>
      <c r="F383" s="62">
        <f t="shared" ref="F383:G392" si="60">F264</f>
        <v>0</v>
      </c>
      <c r="G383" s="55">
        <f t="shared" si="60"/>
        <v>0</v>
      </c>
      <c r="H383" s="54">
        <f>ROUNDUP((F383*$E$383%)/168*G383,2)</f>
        <v>0</v>
      </c>
    </row>
    <row r="384" spans="1:8" s="2" customFormat="1" ht="12.75" hidden="1" x14ac:dyDescent="0.2">
      <c r="A384" s="247"/>
      <c r="B384" s="250"/>
      <c r="C384" s="274">
        <f t="shared" si="59"/>
        <v>0</v>
      </c>
      <c r="D384" s="276"/>
      <c r="E384" s="317"/>
      <c r="F384" s="64">
        <f t="shared" si="60"/>
        <v>0</v>
      </c>
      <c r="G384" s="55">
        <f t="shared" si="60"/>
        <v>0</v>
      </c>
      <c r="H384" s="56">
        <f t="shared" ref="H384:H389" si="61">ROUNDUP((F384*$E$383%)/168*G384,2)</f>
        <v>0</v>
      </c>
    </row>
    <row r="385" spans="1:8" s="2" customFormat="1" ht="12.75" hidden="1" x14ac:dyDescent="0.2">
      <c r="A385" s="247"/>
      <c r="B385" s="250"/>
      <c r="C385" s="274">
        <f t="shared" si="59"/>
        <v>0</v>
      </c>
      <c r="D385" s="276"/>
      <c r="E385" s="317"/>
      <c r="F385" s="64">
        <f t="shared" si="60"/>
        <v>0</v>
      </c>
      <c r="G385" s="55">
        <f t="shared" si="60"/>
        <v>0</v>
      </c>
      <c r="H385" s="56">
        <f t="shared" si="61"/>
        <v>0</v>
      </c>
    </row>
    <row r="386" spans="1:8" s="2" customFormat="1" ht="12.75" hidden="1" x14ac:dyDescent="0.2">
      <c r="A386" s="247"/>
      <c r="B386" s="250"/>
      <c r="C386" s="274">
        <f t="shared" si="59"/>
        <v>0</v>
      </c>
      <c r="D386" s="276"/>
      <c r="E386" s="317"/>
      <c r="F386" s="64">
        <f t="shared" si="60"/>
        <v>0</v>
      </c>
      <c r="G386" s="55">
        <f t="shared" si="60"/>
        <v>0</v>
      </c>
      <c r="H386" s="56">
        <f t="shared" si="61"/>
        <v>0</v>
      </c>
    </row>
    <row r="387" spans="1:8" s="2" customFormat="1" ht="12.75" hidden="1" x14ac:dyDescent="0.2">
      <c r="A387" s="247"/>
      <c r="B387" s="250"/>
      <c r="C387" s="274">
        <f t="shared" si="59"/>
        <v>0</v>
      </c>
      <c r="D387" s="276"/>
      <c r="E387" s="317"/>
      <c r="F387" s="64">
        <f t="shared" si="60"/>
        <v>0</v>
      </c>
      <c r="G387" s="55">
        <f t="shared" si="60"/>
        <v>0</v>
      </c>
      <c r="H387" s="56">
        <f t="shared" si="61"/>
        <v>0</v>
      </c>
    </row>
    <row r="388" spans="1:8" s="2" customFormat="1" ht="12.75" hidden="1" x14ac:dyDescent="0.2">
      <c r="A388" s="247"/>
      <c r="B388" s="250"/>
      <c r="C388" s="274">
        <f t="shared" si="59"/>
        <v>0</v>
      </c>
      <c r="D388" s="276"/>
      <c r="E388" s="317"/>
      <c r="F388" s="64">
        <f t="shared" si="60"/>
        <v>0</v>
      </c>
      <c r="G388" s="55">
        <f t="shared" si="60"/>
        <v>0</v>
      </c>
      <c r="H388" s="56">
        <f t="shared" si="61"/>
        <v>0</v>
      </c>
    </row>
    <row r="389" spans="1:8" s="2" customFormat="1" ht="12.75" hidden="1" x14ac:dyDescent="0.2">
      <c r="A389" s="247"/>
      <c r="B389" s="250"/>
      <c r="C389" s="274">
        <f t="shared" si="59"/>
        <v>0</v>
      </c>
      <c r="D389" s="276"/>
      <c r="E389" s="317"/>
      <c r="F389" s="64">
        <f t="shared" si="60"/>
        <v>0</v>
      </c>
      <c r="G389" s="55">
        <f t="shared" si="60"/>
        <v>0</v>
      </c>
      <c r="H389" s="56">
        <f t="shared" si="61"/>
        <v>0</v>
      </c>
    </row>
    <row r="390" spans="1:8" s="2" customFormat="1" ht="12.75" hidden="1" x14ac:dyDescent="0.2">
      <c r="A390" s="247"/>
      <c r="B390" s="250"/>
      <c r="C390" s="274">
        <f t="shared" si="59"/>
        <v>0</v>
      </c>
      <c r="D390" s="276"/>
      <c r="E390" s="317"/>
      <c r="F390" s="64">
        <f t="shared" si="60"/>
        <v>0</v>
      </c>
      <c r="G390" s="55">
        <f t="shared" si="60"/>
        <v>0</v>
      </c>
      <c r="H390" s="56">
        <f>ROUNDUP((F390*$E$383%)/168*G390,2)</f>
        <v>0</v>
      </c>
    </row>
    <row r="391" spans="1:8" s="2" customFormat="1" ht="12.75" hidden="1" x14ac:dyDescent="0.2">
      <c r="A391" s="247"/>
      <c r="B391" s="250"/>
      <c r="C391" s="274">
        <f t="shared" si="59"/>
        <v>0</v>
      </c>
      <c r="D391" s="276"/>
      <c r="E391" s="317"/>
      <c r="F391" s="64">
        <f t="shared" si="60"/>
        <v>0</v>
      </c>
      <c r="G391" s="55">
        <f t="shared" si="60"/>
        <v>0</v>
      </c>
      <c r="H391" s="56">
        <f>ROUNDUP((F391*$E$383%)/168*G391,2)</f>
        <v>0</v>
      </c>
    </row>
    <row r="392" spans="1:8" s="2" customFormat="1" ht="12.75" hidden="1" x14ac:dyDescent="0.2">
      <c r="A392" s="247"/>
      <c r="B392" s="250"/>
      <c r="C392" s="274">
        <f t="shared" si="59"/>
        <v>0</v>
      </c>
      <c r="D392" s="276"/>
      <c r="E392" s="317"/>
      <c r="F392" s="64">
        <f t="shared" si="60"/>
        <v>0</v>
      </c>
      <c r="G392" s="55">
        <f t="shared" si="60"/>
        <v>0</v>
      </c>
      <c r="H392" s="56">
        <f>ROUNDUP((F392*$E$383%)/168*G392,2)</f>
        <v>0</v>
      </c>
    </row>
    <row r="393" spans="1:8" s="2" customFormat="1" ht="12.75" hidden="1" x14ac:dyDescent="0.2">
      <c r="A393" s="247"/>
      <c r="B393" s="250"/>
      <c r="C393" s="274" t="str">
        <f t="shared" ref="C393:C402" si="62">C275</f>
        <v>Vecākais grāmatvedis</v>
      </c>
      <c r="D393" s="276"/>
      <c r="E393" s="317"/>
      <c r="F393" s="64">
        <f t="shared" ref="F393:G402" si="63">F275</f>
        <v>1287</v>
      </c>
      <c r="G393" s="55"/>
      <c r="H393" s="56">
        <f>ROUNDUP((F393*$E$383%)/168*G393,2)</f>
        <v>0</v>
      </c>
    </row>
    <row r="394" spans="1:8" s="2" customFormat="1" ht="12.75" hidden="1" x14ac:dyDescent="0.2">
      <c r="A394" s="247"/>
      <c r="B394" s="250"/>
      <c r="C394" s="274" t="str">
        <f t="shared" si="62"/>
        <v xml:space="preserve">Vecākais speciālists Izglītības koordinācijas nodaļā </v>
      </c>
      <c r="D394" s="276"/>
      <c r="E394" s="317"/>
      <c r="F394" s="64">
        <f t="shared" si="63"/>
        <v>1287</v>
      </c>
      <c r="G394" s="55"/>
      <c r="H394" s="56">
        <f t="shared" ref="H394:H402" si="64">ROUNDUP((F394*$E$383%)/168*G394,2)</f>
        <v>0</v>
      </c>
    </row>
    <row r="395" spans="1:8" s="2" customFormat="1" ht="12.75" hidden="1" x14ac:dyDescent="0.2">
      <c r="A395" s="247"/>
      <c r="B395" s="250"/>
      <c r="C395" s="274">
        <f t="shared" si="62"/>
        <v>0</v>
      </c>
      <c r="D395" s="276"/>
      <c r="E395" s="317"/>
      <c r="F395" s="64">
        <f t="shared" si="63"/>
        <v>0</v>
      </c>
      <c r="G395" s="64">
        <f t="shared" si="63"/>
        <v>0</v>
      </c>
      <c r="H395" s="56">
        <f t="shared" si="64"/>
        <v>0</v>
      </c>
    </row>
    <row r="396" spans="1:8" s="2" customFormat="1" ht="12.75" hidden="1" x14ac:dyDescent="0.2">
      <c r="A396" s="247"/>
      <c r="B396" s="250"/>
      <c r="C396" s="274">
        <f t="shared" si="62"/>
        <v>0</v>
      </c>
      <c r="D396" s="276"/>
      <c r="E396" s="317"/>
      <c r="F396" s="64">
        <f t="shared" si="63"/>
        <v>0</v>
      </c>
      <c r="G396" s="64">
        <f t="shared" si="63"/>
        <v>0</v>
      </c>
      <c r="H396" s="56">
        <f t="shared" si="64"/>
        <v>0</v>
      </c>
    </row>
    <row r="397" spans="1:8" s="2" customFormat="1" ht="12.75" hidden="1" x14ac:dyDescent="0.2">
      <c r="A397" s="247"/>
      <c r="B397" s="250"/>
      <c r="C397" s="274">
        <f t="shared" si="62"/>
        <v>0</v>
      </c>
      <c r="D397" s="276"/>
      <c r="E397" s="317"/>
      <c r="F397" s="64">
        <f t="shared" si="63"/>
        <v>0</v>
      </c>
      <c r="G397" s="64">
        <f t="shared" si="63"/>
        <v>0</v>
      </c>
      <c r="H397" s="56">
        <f t="shared" si="64"/>
        <v>0</v>
      </c>
    </row>
    <row r="398" spans="1:8" s="2" customFormat="1" ht="12.75" hidden="1" x14ac:dyDescent="0.2">
      <c r="A398" s="247"/>
      <c r="B398" s="250"/>
      <c r="C398" s="274">
        <f t="shared" si="62"/>
        <v>0</v>
      </c>
      <c r="D398" s="276"/>
      <c r="E398" s="317"/>
      <c r="F398" s="64">
        <f t="shared" si="63"/>
        <v>0</v>
      </c>
      <c r="G398" s="64">
        <f t="shared" si="63"/>
        <v>0</v>
      </c>
      <c r="H398" s="56">
        <f t="shared" si="64"/>
        <v>0</v>
      </c>
    </row>
    <row r="399" spans="1:8" s="2" customFormat="1" ht="12.75" hidden="1" x14ac:dyDescent="0.2">
      <c r="A399" s="247"/>
      <c r="B399" s="250"/>
      <c r="C399" s="274">
        <f t="shared" si="62"/>
        <v>0</v>
      </c>
      <c r="D399" s="276"/>
      <c r="E399" s="317"/>
      <c r="F399" s="64">
        <f t="shared" si="63"/>
        <v>0</v>
      </c>
      <c r="G399" s="64">
        <f t="shared" si="63"/>
        <v>0</v>
      </c>
      <c r="H399" s="56">
        <f t="shared" si="64"/>
        <v>0</v>
      </c>
    </row>
    <row r="400" spans="1:8" s="2" customFormat="1" ht="12.75" hidden="1" x14ac:dyDescent="0.2">
      <c r="A400" s="247"/>
      <c r="B400" s="250"/>
      <c r="C400" s="274">
        <f t="shared" si="62"/>
        <v>0</v>
      </c>
      <c r="D400" s="276"/>
      <c r="E400" s="317"/>
      <c r="F400" s="64">
        <f t="shared" si="63"/>
        <v>0</v>
      </c>
      <c r="G400" s="64">
        <f t="shared" si="63"/>
        <v>0</v>
      </c>
      <c r="H400" s="56">
        <f t="shared" si="64"/>
        <v>0</v>
      </c>
    </row>
    <row r="401" spans="1:9" s="2" customFormat="1" ht="12.75" hidden="1" x14ac:dyDescent="0.2">
      <c r="A401" s="247"/>
      <c r="B401" s="250"/>
      <c r="C401" s="274">
        <f t="shared" si="62"/>
        <v>0</v>
      </c>
      <c r="D401" s="276"/>
      <c r="E401" s="317"/>
      <c r="F401" s="64">
        <f t="shared" si="63"/>
        <v>0</v>
      </c>
      <c r="G401" s="64">
        <f t="shared" si="63"/>
        <v>0</v>
      </c>
      <c r="H401" s="56">
        <f t="shared" si="64"/>
        <v>0</v>
      </c>
    </row>
    <row r="402" spans="1:9" s="2" customFormat="1" ht="12.75" hidden="1" x14ac:dyDescent="0.2">
      <c r="A402" s="248"/>
      <c r="B402" s="251"/>
      <c r="C402" s="296">
        <f t="shared" si="62"/>
        <v>0</v>
      </c>
      <c r="D402" s="298"/>
      <c r="E402" s="318"/>
      <c r="F402" s="66">
        <f t="shared" si="63"/>
        <v>0</v>
      </c>
      <c r="G402" s="66">
        <f t="shared" si="63"/>
        <v>0</v>
      </c>
      <c r="H402" s="58">
        <f t="shared" si="64"/>
        <v>0</v>
      </c>
    </row>
    <row r="403" spans="1:9" s="2" customFormat="1" ht="12.75" x14ac:dyDescent="0.2">
      <c r="A403" s="192" t="s">
        <v>84</v>
      </c>
      <c r="B403" s="277" t="s">
        <v>17</v>
      </c>
      <c r="C403" s="277"/>
      <c r="D403" s="277"/>
      <c r="E403" s="277"/>
      <c r="F403" s="277"/>
      <c r="G403" s="277"/>
      <c r="H403" s="43">
        <f>SUM(H404,H427)</f>
        <v>1.6600000000000001</v>
      </c>
    </row>
    <row r="404" spans="1:9" s="2" customFormat="1" ht="12.75" x14ac:dyDescent="0.2">
      <c r="A404" s="48" t="s">
        <v>85</v>
      </c>
      <c r="B404" s="277" t="s">
        <v>86</v>
      </c>
      <c r="C404" s="277"/>
      <c r="D404" s="277"/>
      <c r="E404" s="277"/>
      <c r="F404" s="277"/>
      <c r="G404" s="277"/>
      <c r="H404" s="43">
        <f>SUM(H405,H416)</f>
        <v>0.26</v>
      </c>
    </row>
    <row r="405" spans="1:9" s="2" customFormat="1" ht="25.5" x14ac:dyDescent="0.2">
      <c r="A405" s="246">
        <v>2220</v>
      </c>
      <c r="B405" s="249" t="s">
        <v>88</v>
      </c>
      <c r="C405" s="266" t="s">
        <v>171</v>
      </c>
      <c r="D405" s="267"/>
      <c r="E405" s="268"/>
      <c r="F405" s="47" t="s">
        <v>328</v>
      </c>
      <c r="G405" s="47" t="s">
        <v>157</v>
      </c>
      <c r="H405" s="111">
        <f>SUM(H406:H415)</f>
        <v>0.26</v>
      </c>
    </row>
    <row r="406" spans="1:9" s="2" customFormat="1" ht="31.5" customHeight="1" x14ac:dyDescent="0.2">
      <c r="A406" s="247"/>
      <c r="B406" s="250"/>
      <c r="C406" s="255" t="s">
        <v>198</v>
      </c>
      <c r="D406" s="256"/>
      <c r="E406" s="257"/>
      <c r="F406" s="74">
        <f>ROUND(7*1.147,2)</f>
        <v>8.0299999999999994</v>
      </c>
      <c r="G406" s="74">
        <f>G16+G17+G18+G19+G20+G27+G275+G276</f>
        <v>5.2509999999999994</v>
      </c>
      <c r="H406" s="75">
        <f>ROUNDUP(F406/168*G406,2)</f>
        <v>0.26</v>
      </c>
      <c r="I406" s="149" t="s">
        <v>384</v>
      </c>
    </row>
    <row r="407" spans="1:9" s="2" customFormat="1" ht="12" hidden="1" customHeight="1" x14ac:dyDescent="0.2">
      <c r="A407" s="247"/>
      <c r="B407" s="250"/>
      <c r="C407" s="252"/>
      <c r="D407" s="253"/>
      <c r="E407" s="254"/>
      <c r="F407" s="76"/>
      <c r="G407" s="76"/>
      <c r="H407" s="77">
        <f t="shared" ref="H407:H415" si="65">ROUNDUP(F407/168*G407,2)</f>
        <v>0</v>
      </c>
    </row>
    <row r="408" spans="1:9" s="2" customFormat="1" ht="12" hidden="1" customHeight="1" x14ac:dyDescent="0.2">
      <c r="A408" s="247"/>
      <c r="B408" s="250"/>
      <c r="C408" s="252"/>
      <c r="D408" s="253"/>
      <c r="E408" s="254"/>
      <c r="F408" s="76"/>
      <c r="G408" s="76"/>
      <c r="H408" s="77">
        <f t="shared" si="65"/>
        <v>0</v>
      </c>
    </row>
    <row r="409" spans="1:9" s="2" customFormat="1" ht="12" hidden="1" customHeight="1" x14ac:dyDescent="0.2">
      <c r="A409" s="247"/>
      <c r="B409" s="250"/>
      <c r="C409" s="252"/>
      <c r="D409" s="253"/>
      <c r="E409" s="254"/>
      <c r="F409" s="76"/>
      <c r="G409" s="76"/>
      <c r="H409" s="77">
        <f t="shared" si="65"/>
        <v>0</v>
      </c>
    </row>
    <row r="410" spans="1:9" s="2" customFormat="1" ht="12" hidden="1" customHeight="1" x14ac:dyDescent="0.2">
      <c r="A410" s="247"/>
      <c r="B410" s="250"/>
      <c r="C410" s="252"/>
      <c r="D410" s="253"/>
      <c r="E410" s="254"/>
      <c r="F410" s="76"/>
      <c r="G410" s="76"/>
      <c r="H410" s="77">
        <f t="shared" si="65"/>
        <v>0</v>
      </c>
    </row>
    <row r="411" spans="1:9" s="2" customFormat="1" ht="12" hidden="1" customHeight="1" x14ac:dyDescent="0.2">
      <c r="A411" s="247"/>
      <c r="B411" s="250"/>
      <c r="C411" s="252"/>
      <c r="D411" s="253"/>
      <c r="E411" s="254"/>
      <c r="F411" s="76"/>
      <c r="G411" s="76"/>
      <c r="H411" s="77">
        <f t="shared" si="65"/>
        <v>0</v>
      </c>
    </row>
    <row r="412" spans="1:9" s="2" customFormat="1" ht="12" hidden="1" customHeight="1" x14ac:dyDescent="0.2">
      <c r="A412" s="247"/>
      <c r="B412" s="250"/>
      <c r="C412" s="252"/>
      <c r="D412" s="253"/>
      <c r="E412" s="254"/>
      <c r="F412" s="76"/>
      <c r="G412" s="76"/>
      <c r="H412" s="77">
        <f t="shared" si="65"/>
        <v>0</v>
      </c>
    </row>
    <row r="413" spans="1:9" s="2" customFormat="1" ht="12" hidden="1" customHeight="1" x14ac:dyDescent="0.2">
      <c r="A413" s="247"/>
      <c r="B413" s="250"/>
      <c r="C413" s="252"/>
      <c r="D413" s="253"/>
      <c r="E413" s="254"/>
      <c r="F413" s="76"/>
      <c r="G413" s="76"/>
      <c r="H413" s="77">
        <f t="shared" si="65"/>
        <v>0</v>
      </c>
    </row>
    <row r="414" spans="1:9" s="2" customFormat="1" ht="12" hidden="1" customHeight="1" x14ac:dyDescent="0.2">
      <c r="A414" s="247"/>
      <c r="B414" s="250"/>
      <c r="C414" s="252"/>
      <c r="D414" s="253"/>
      <c r="E414" s="254"/>
      <c r="F414" s="76"/>
      <c r="G414" s="76"/>
      <c r="H414" s="77">
        <f t="shared" si="65"/>
        <v>0</v>
      </c>
    </row>
    <row r="415" spans="1:9" s="2" customFormat="1" ht="12" hidden="1" customHeight="1" x14ac:dyDescent="0.2">
      <c r="A415" s="248"/>
      <c r="B415" s="251"/>
      <c r="C415" s="269"/>
      <c r="D415" s="270"/>
      <c r="E415" s="271"/>
      <c r="F415" s="78"/>
      <c r="G415" s="78"/>
      <c r="H415" s="79">
        <f t="shared" si="65"/>
        <v>0</v>
      </c>
    </row>
    <row r="416" spans="1:9" s="2" customFormat="1" ht="12" hidden="1" customHeight="1" x14ac:dyDescent="0.2">
      <c r="A416" s="246"/>
      <c r="B416" s="249"/>
      <c r="C416" s="266" t="s">
        <v>171</v>
      </c>
      <c r="D416" s="267"/>
      <c r="E416" s="268"/>
      <c r="F416" s="47" t="s">
        <v>167</v>
      </c>
      <c r="G416" s="47" t="s">
        <v>157</v>
      </c>
      <c r="H416" s="111">
        <f>SUM(H417:H426)</f>
        <v>0</v>
      </c>
    </row>
    <row r="417" spans="1:9" s="2" customFormat="1" ht="12" hidden="1" customHeight="1" x14ac:dyDescent="0.2">
      <c r="A417" s="247"/>
      <c r="B417" s="250"/>
      <c r="C417" s="255"/>
      <c r="D417" s="256"/>
      <c r="E417" s="257"/>
      <c r="F417" s="74"/>
      <c r="G417" s="74"/>
      <c r="H417" s="75">
        <f>ROUNDUP(F417/168*G417,2)</f>
        <v>0</v>
      </c>
    </row>
    <row r="418" spans="1:9" s="2" customFormat="1" ht="12" hidden="1" customHeight="1" x14ac:dyDescent="0.2">
      <c r="A418" s="247"/>
      <c r="B418" s="250"/>
      <c r="C418" s="252"/>
      <c r="D418" s="253"/>
      <c r="E418" s="254"/>
      <c r="F418" s="76"/>
      <c r="G418" s="76"/>
      <c r="H418" s="77">
        <f t="shared" ref="H418:H426" si="66">ROUNDUP(F418/168*G418,2)</f>
        <v>0</v>
      </c>
    </row>
    <row r="419" spans="1:9" s="2" customFormat="1" ht="12" hidden="1" customHeight="1" x14ac:dyDescent="0.2">
      <c r="A419" s="247"/>
      <c r="B419" s="250"/>
      <c r="C419" s="252"/>
      <c r="D419" s="253"/>
      <c r="E419" s="254"/>
      <c r="F419" s="76"/>
      <c r="G419" s="76"/>
      <c r="H419" s="77">
        <f t="shared" si="66"/>
        <v>0</v>
      </c>
    </row>
    <row r="420" spans="1:9" s="2" customFormat="1" ht="12" hidden="1" customHeight="1" x14ac:dyDescent="0.2">
      <c r="A420" s="247"/>
      <c r="B420" s="250"/>
      <c r="C420" s="252"/>
      <c r="D420" s="253"/>
      <c r="E420" s="254"/>
      <c r="F420" s="76"/>
      <c r="G420" s="76"/>
      <c r="H420" s="77">
        <f t="shared" si="66"/>
        <v>0</v>
      </c>
    </row>
    <row r="421" spans="1:9" s="2" customFormat="1" ht="12" hidden="1" customHeight="1" x14ac:dyDescent="0.2">
      <c r="A421" s="247"/>
      <c r="B421" s="250"/>
      <c r="C421" s="252"/>
      <c r="D421" s="253"/>
      <c r="E421" s="254"/>
      <c r="F421" s="76"/>
      <c r="G421" s="76"/>
      <c r="H421" s="77">
        <f t="shared" si="66"/>
        <v>0</v>
      </c>
    </row>
    <row r="422" spans="1:9" s="2" customFormat="1" ht="12" hidden="1" customHeight="1" x14ac:dyDescent="0.2">
      <c r="A422" s="247"/>
      <c r="B422" s="250"/>
      <c r="C422" s="252"/>
      <c r="D422" s="253"/>
      <c r="E422" s="254"/>
      <c r="F422" s="76"/>
      <c r="G422" s="76"/>
      <c r="H422" s="77">
        <f t="shared" si="66"/>
        <v>0</v>
      </c>
    </row>
    <row r="423" spans="1:9" s="2" customFormat="1" ht="12" hidden="1" customHeight="1" x14ac:dyDescent="0.2">
      <c r="A423" s="247"/>
      <c r="B423" s="250"/>
      <c r="C423" s="252"/>
      <c r="D423" s="253"/>
      <c r="E423" s="254"/>
      <c r="F423" s="76"/>
      <c r="G423" s="76"/>
      <c r="H423" s="77">
        <f t="shared" si="66"/>
        <v>0</v>
      </c>
    </row>
    <row r="424" spans="1:9" s="2" customFormat="1" ht="12" hidden="1" customHeight="1" x14ac:dyDescent="0.2">
      <c r="A424" s="247"/>
      <c r="B424" s="250"/>
      <c r="C424" s="252"/>
      <c r="D424" s="253"/>
      <c r="E424" s="254"/>
      <c r="F424" s="76"/>
      <c r="G424" s="76"/>
      <c r="H424" s="77">
        <f t="shared" si="66"/>
        <v>0</v>
      </c>
    </row>
    <row r="425" spans="1:9" s="2" customFormat="1" ht="12" hidden="1" customHeight="1" x14ac:dyDescent="0.2">
      <c r="A425" s="247"/>
      <c r="B425" s="250"/>
      <c r="C425" s="252"/>
      <c r="D425" s="253"/>
      <c r="E425" s="254"/>
      <c r="F425" s="76"/>
      <c r="G425" s="76"/>
      <c r="H425" s="77">
        <f t="shared" si="66"/>
        <v>0</v>
      </c>
    </row>
    <row r="426" spans="1:9" s="2" customFormat="1" ht="12.75" hidden="1" x14ac:dyDescent="0.2">
      <c r="A426" s="248"/>
      <c r="B426" s="251"/>
      <c r="C426" s="269"/>
      <c r="D426" s="270"/>
      <c r="E426" s="271"/>
      <c r="F426" s="78"/>
      <c r="G426" s="78"/>
      <c r="H426" s="79">
        <f t="shared" si="66"/>
        <v>0</v>
      </c>
    </row>
    <row r="427" spans="1:9" s="2" customFormat="1" ht="12.75" x14ac:dyDescent="0.2">
      <c r="A427" s="48" t="s">
        <v>93</v>
      </c>
      <c r="B427" s="277" t="s">
        <v>94</v>
      </c>
      <c r="C427" s="277"/>
      <c r="D427" s="277"/>
      <c r="E427" s="277"/>
      <c r="F427" s="277"/>
      <c r="G427" s="277"/>
      <c r="H427" s="43">
        <f>SUM(H428,H450,H439)</f>
        <v>1.4000000000000001</v>
      </c>
    </row>
    <row r="428" spans="1:9" s="2" customFormat="1" ht="15" customHeight="1" x14ac:dyDescent="0.2">
      <c r="A428" s="246">
        <v>2311</v>
      </c>
      <c r="B428" s="249" t="s">
        <v>19</v>
      </c>
      <c r="C428" s="266" t="s">
        <v>171</v>
      </c>
      <c r="D428" s="267"/>
      <c r="E428" s="268"/>
      <c r="F428" s="47" t="s">
        <v>326</v>
      </c>
      <c r="G428" s="47" t="s">
        <v>166</v>
      </c>
      <c r="H428" s="111">
        <f>SUM(H429:H438)</f>
        <v>0.35</v>
      </c>
    </row>
    <row r="429" spans="1:9" s="2" customFormat="1" ht="12.75" x14ac:dyDescent="0.2">
      <c r="A429" s="247"/>
      <c r="B429" s="250"/>
      <c r="C429" s="255" t="s">
        <v>214</v>
      </c>
      <c r="D429" s="256"/>
      <c r="E429" s="257"/>
      <c r="F429" s="74">
        <f>ROUND(0.02*1.095,2)</f>
        <v>0.02</v>
      </c>
      <c r="G429" s="74">
        <v>5</v>
      </c>
      <c r="H429" s="75">
        <f>ROUND(F429*G429,2)</f>
        <v>0.1</v>
      </c>
      <c r="I429" s="149" t="s">
        <v>315</v>
      </c>
    </row>
    <row r="430" spans="1:9" s="2" customFormat="1" ht="12.75" x14ac:dyDescent="0.2">
      <c r="A430" s="247"/>
      <c r="B430" s="250"/>
      <c r="C430" s="252" t="s">
        <v>173</v>
      </c>
      <c r="D430" s="253"/>
      <c r="E430" s="254"/>
      <c r="F430" s="76">
        <f>ROUND(0.05*1.095,2)</f>
        <v>0.05</v>
      </c>
      <c r="G430" s="76">
        <v>5</v>
      </c>
      <c r="H430" s="77">
        <f>ROUND(F430*G430,2)</f>
        <v>0.25</v>
      </c>
    </row>
    <row r="431" spans="1:9" s="2" customFormat="1" ht="12.75" hidden="1" x14ac:dyDescent="0.2">
      <c r="A431" s="247"/>
      <c r="B431" s="250"/>
      <c r="C431" s="252"/>
      <c r="D431" s="253"/>
      <c r="E431" s="254"/>
      <c r="F431" s="76"/>
      <c r="G431" s="76"/>
      <c r="H431" s="77">
        <f t="shared" ref="H431:H438" si="67">ROUND(F431*G431,2)</f>
        <v>0</v>
      </c>
    </row>
    <row r="432" spans="1:9" s="2" customFormat="1" ht="12.75" hidden="1" x14ac:dyDescent="0.2">
      <c r="A432" s="247"/>
      <c r="B432" s="250"/>
      <c r="C432" s="252"/>
      <c r="D432" s="253"/>
      <c r="E432" s="254"/>
      <c r="F432" s="76"/>
      <c r="G432" s="76"/>
      <c r="H432" s="77">
        <f t="shared" si="67"/>
        <v>0</v>
      </c>
    </row>
    <row r="433" spans="1:8" s="2" customFormat="1" ht="12.75" hidden="1" x14ac:dyDescent="0.2">
      <c r="A433" s="247"/>
      <c r="B433" s="250"/>
      <c r="C433" s="252"/>
      <c r="D433" s="253"/>
      <c r="E433" s="254"/>
      <c r="F433" s="76"/>
      <c r="G433" s="76"/>
      <c r="H433" s="77">
        <f t="shared" si="67"/>
        <v>0</v>
      </c>
    </row>
    <row r="434" spans="1:8" s="2" customFormat="1" ht="12.75" hidden="1" x14ac:dyDescent="0.2">
      <c r="A434" s="247"/>
      <c r="B434" s="250"/>
      <c r="C434" s="252"/>
      <c r="D434" s="253"/>
      <c r="E434" s="254"/>
      <c r="F434" s="76"/>
      <c r="G434" s="76"/>
      <c r="H434" s="77">
        <f t="shared" si="67"/>
        <v>0</v>
      </c>
    </row>
    <row r="435" spans="1:8" s="2" customFormat="1" ht="12.75" hidden="1" x14ac:dyDescent="0.2">
      <c r="A435" s="247"/>
      <c r="B435" s="250"/>
      <c r="C435" s="252"/>
      <c r="D435" s="253"/>
      <c r="E435" s="254"/>
      <c r="F435" s="76"/>
      <c r="G435" s="76"/>
      <c r="H435" s="77">
        <f t="shared" si="67"/>
        <v>0</v>
      </c>
    </row>
    <row r="436" spans="1:8" s="2" customFormat="1" ht="12.75" hidden="1" x14ac:dyDescent="0.2">
      <c r="A436" s="247"/>
      <c r="B436" s="250"/>
      <c r="C436" s="252"/>
      <c r="D436" s="253"/>
      <c r="E436" s="254"/>
      <c r="F436" s="76"/>
      <c r="G436" s="76"/>
      <c r="H436" s="77">
        <f t="shared" si="67"/>
        <v>0</v>
      </c>
    </row>
    <row r="437" spans="1:8" s="2" customFormat="1" ht="12.75" hidden="1" x14ac:dyDescent="0.2">
      <c r="A437" s="247"/>
      <c r="B437" s="250"/>
      <c r="C437" s="252"/>
      <c r="D437" s="253"/>
      <c r="E437" s="254"/>
      <c r="F437" s="76"/>
      <c r="G437" s="76"/>
      <c r="H437" s="77">
        <f t="shared" si="67"/>
        <v>0</v>
      </c>
    </row>
    <row r="438" spans="1:8" s="2" customFormat="1" ht="12.75" hidden="1" x14ac:dyDescent="0.2">
      <c r="A438" s="248"/>
      <c r="B438" s="251"/>
      <c r="C438" s="269"/>
      <c r="D438" s="270"/>
      <c r="E438" s="271"/>
      <c r="F438" s="78"/>
      <c r="G438" s="78"/>
      <c r="H438" s="79">
        <f t="shared" si="67"/>
        <v>0</v>
      </c>
    </row>
    <row r="439" spans="1:8" s="2" customFormat="1" ht="38.25" x14ac:dyDescent="0.2">
      <c r="A439" s="246">
        <v>2312</v>
      </c>
      <c r="B439" s="249" t="s">
        <v>319</v>
      </c>
      <c r="C439" s="266" t="s">
        <v>171</v>
      </c>
      <c r="D439" s="267"/>
      <c r="E439" s="51" t="s">
        <v>325</v>
      </c>
      <c r="F439" s="51" t="s">
        <v>322</v>
      </c>
      <c r="G439" s="47" t="s">
        <v>157</v>
      </c>
      <c r="H439" s="111">
        <f>SUM(H440:H449)</f>
        <v>0.05</v>
      </c>
    </row>
    <row r="440" spans="1:8" s="2" customFormat="1" ht="12.75" x14ac:dyDescent="0.2">
      <c r="A440" s="247"/>
      <c r="B440" s="250"/>
      <c r="C440" s="255" t="s">
        <v>320</v>
      </c>
      <c r="D440" s="256"/>
      <c r="E440" s="74">
        <v>165</v>
      </c>
      <c r="F440" s="74">
        <v>5</v>
      </c>
      <c r="G440" s="74">
        <f>G27+G275+G276</f>
        <v>1.2510000000000001</v>
      </c>
      <c r="H440" s="75">
        <f>ROUNDUP(E440/F440/12/168*G440,2)</f>
        <v>0.03</v>
      </c>
    </row>
    <row r="441" spans="1:8" s="2" customFormat="1" ht="12.75" x14ac:dyDescent="0.2">
      <c r="A441" s="247"/>
      <c r="B441" s="250"/>
      <c r="C441" s="252" t="s">
        <v>321</v>
      </c>
      <c r="D441" s="253"/>
      <c r="E441" s="153">
        <v>157</v>
      </c>
      <c r="F441" s="76">
        <v>5</v>
      </c>
      <c r="G441" s="76">
        <f>G440</f>
        <v>1.2510000000000001</v>
      </c>
      <c r="H441" s="77">
        <f>ROUNDUP(E441/F441/12/168*G441,2)</f>
        <v>0.02</v>
      </c>
    </row>
    <row r="442" spans="1:8" s="2" customFormat="1" ht="12.75" hidden="1" x14ac:dyDescent="0.2">
      <c r="A442" s="247"/>
      <c r="B442" s="250"/>
      <c r="C442" s="252"/>
      <c r="D442" s="253"/>
      <c r="E442" s="177"/>
      <c r="F442" s="76"/>
      <c r="G442" s="76"/>
      <c r="H442" s="77">
        <f t="shared" ref="H442:H449" si="68">ROUNDUP(F442/168*G442,2)</f>
        <v>0</v>
      </c>
    </row>
    <row r="443" spans="1:8" s="2" customFormat="1" ht="12.75" hidden="1" x14ac:dyDescent="0.2">
      <c r="A443" s="247"/>
      <c r="B443" s="250"/>
      <c r="C443" s="252"/>
      <c r="D443" s="253"/>
      <c r="E443" s="177"/>
      <c r="F443" s="76"/>
      <c r="G443" s="76"/>
      <c r="H443" s="77">
        <f t="shared" si="68"/>
        <v>0</v>
      </c>
    </row>
    <row r="444" spans="1:8" s="2" customFormat="1" ht="12.75" hidden="1" x14ac:dyDescent="0.2">
      <c r="A444" s="247"/>
      <c r="B444" s="250"/>
      <c r="C444" s="252"/>
      <c r="D444" s="253"/>
      <c r="E444" s="177"/>
      <c r="F444" s="76"/>
      <c r="G444" s="76"/>
      <c r="H444" s="77">
        <f t="shared" si="68"/>
        <v>0</v>
      </c>
    </row>
    <row r="445" spans="1:8" s="2" customFormat="1" ht="12.75" hidden="1" x14ac:dyDescent="0.2">
      <c r="A445" s="247"/>
      <c r="B445" s="250"/>
      <c r="C445" s="252"/>
      <c r="D445" s="253"/>
      <c r="E445" s="177"/>
      <c r="F445" s="76"/>
      <c r="G445" s="76"/>
      <c r="H445" s="77">
        <f t="shared" si="68"/>
        <v>0</v>
      </c>
    </row>
    <row r="446" spans="1:8" s="2" customFormat="1" ht="12.75" hidden="1" x14ac:dyDescent="0.2">
      <c r="A446" s="247"/>
      <c r="B446" s="250"/>
      <c r="C446" s="252"/>
      <c r="D446" s="253"/>
      <c r="E446" s="177"/>
      <c r="F446" s="76"/>
      <c r="G446" s="76"/>
      <c r="H446" s="77">
        <f t="shared" si="68"/>
        <v>0</v>
      </c>
    </row>
    <row r="447" spans="1:8" s="2" customFormat="1" ht="12.75" hidden="1" x14ac:dyDescent="0.2">
      <c r="A447" s="247"/>
      <c r="B447" s="250"/>
      <c r="C447" s="252"/>
      <c r="D447" s="253"/>
      <c r="E447" s="177"/>
      <c r="F447" s="76"/>
      <c r="G447" s="76"/>
      <c r="H447" s="77">
        <f t="shared" si="68"/>
        <v>0</v>
      </c>
    </row>
    <row r="448" spans="1:8" s="2" customFormat="1" ht="12.75" hidden="1" x14ac:dyDescent="0.2">
      <c r="A448" s="247"/>
      <c r="B448" s="250"/>
      <c r="C448" s="252"/>
      <c r="D448" s="253"/>
      <c r="E448" s="177"/>
      <c r="F448" s="76"/>
      <c r="G448" s="76"/>
      <c r="H448" s="77">
        <f t="shared" si="68"/>
        <v>0</v>
      </c>
    </row>
    <row r="449" spans="1:9" s="2" customFormat="1" ht="12.75" hidden="1" x14ac:dyDescent="0.2">
      <c r="A449" s="248"/>
      <c r="B449" s="251"/>
      <c r="C449" s="252"/>
      <c r="D449" s="253"/>
      <c r="E449" s="177"/>
      <c r="F449" s="78"/>
      <c r="G449" s="78"/>
      <c r="H449" s="79">
        <f t="shared" si="68"/>
        <v>0</v>
      </c>
    </row>
    <row r="450" spans="1:9" s="2" customFormat="1" ht="25.5" x14ac:dyDescent="0.2">
      <c r="A450" s="246">
        <v>2350</v>
      </c>
      <c r="B450" s="249" t="s">
        <v>391</v>
      </c>
      <c r="C450" s="266" t="s">
        <v>171</v>
      </c>
      <c r="D450" s="267"/>
      <c r="E450" s="268"/>
      <c r="F450" s="51" t="s">
        <v>327</v>
      </c>
      <c r="G450" s="47" t="s">
        <v>157</v>
      </c>
      <c r="H450" s="111">
        <f>SUM(H451:H460)</f>
        <v>1</v>
      </c>
    </row>
    <row r="451" spans="1:9" s="2" customFormat="1" ht="26.25" customHeight="1" x14ac:dyDescent="0.2">
      <c r="A451" s="247"/>
      <c r="B451" s="250"/>
      <c r="C451" s="255" t="s">
        <v>218</v>
      </c>
      <c r="D451" s="256"/>
      <c r="E451" s="257"/>
      <c r="F451" s="74">
        <f>ROUND(85*1.162,2)</f>
        <v>98.77</v>
      </c>
      <c r="G451" s="74">
        <f>G441</f>
        <v>1.2510000000000001</v>
      </c>
      <c r="H451" s="75">
        <f>ROUNDUP(F451/168*G451,2)</f>
        <v>0.74</v>
      </c>
      <c r="I451" s="149" t="s">
        <v>383</v>
      </c>
    </row>
    <row r="452" spans="1:9" s="2" customFormat="1" ht="24" x14ac:dyDescent="0.2">
      <c r="A452" s="247"/>
      <c r="B452" s="250"/>
      <c r="C452" s="252" t="s">
        <v>200</v>
      </c>
      <c r="D452" s="253"/>
      <c r="E452" s="254"/>
      <c r="F452" s="76">
        <f>ROUND(7*1.162,2)</f>
        <v>8.1300000000000008</v>
      </c>
      <c r="G452" s="76">
        <f>G406</f>
        <v>5.2509999999999994</v>
      </c>
      <c r="H452" s="77">
        <f t="shared" ref="H452:H460" si="69">ROUNDUP(F452/168*G452,2)</f>
        <v>0.26</v>
      </c>
      <c r="I452" s="149" t="s">
        <v>382</v>
      </c>
    </row>
    <row r="453" spans="1:9" s="2" customFormat="1" ht="12.75" hidden="1" x14ac:dyDescent="0.2">
      <c r="A453" s="247"/>
      <c r="B453" s="250"/>
      <c r="C453" s="252"/>
      <c r="D453" s="253"/>
      <c r="E453" s="254"/>
      <c r="F453" s="76"/>
      <c r="G453" s="76"/>
      <c r="H453" s="77">
        <f t="shared" si="69"/>
        <v>0</v>
      </c>
    </row>
    <row r="454" spans="1:9" s="2" customFormat="1" ht="12.75" hidden="1" x14ac:dyDescent="0.2">
      <c r="A454" s="247"/>
      <c r="B454" s="250"/>
      <c r="C454" s="252"/>
      <c r="D454" s="253"/>
      <c r="E454" s="254"/>
      <c r="F454" s="76"/>
      <c r="G454" s="76"/>
      <c r="H454" s="77">
        <f t="shared" si="69"/>
        <v>0</v>
      </c>
    </row>
    <row r="455" spans="1:9" s="2" customFormat="1" ht="12.75" hidden="1" x14ac:dyDescent="0.2">
      <c r="A455" s="247"/>
      <c r="B455" s="250"/>
      <c r="C455" s="252"/>
      <c r="D455" s="253"/>
      <c r="E455" s="254"/>
      <c r="F455" s="76"/>
      <c r="G455" s="76"/>
      <c r="H455" s="77">
        <f t="shared" si="69"/>
        <v>0</v>
      </c>
    </row>
    <row r="456" spans="1:9" s="2" customFormat="1" ht="12.75" hidden="1" x14ac:dyDescent="0.2">
      <c r="A456" s="247"/>
      <c r="B456" s="250"/>
      <c r="C456" s="252"/>
      <c r="D456" s="253"/>
      <c r="E456" s="254"/>
      <c r="F456" s="76"/>
      <c r="G456" s="76"/>
      <c r="H456" s="77">
        <f t="shared" si="69"/>
        <v>0</v>
      </c>
    </row>
    <row r="457" spans="1:9" s="2" customFormat="1" ht="12.75" hidden="1" x14ac:dyDescent="0.2">
      <c r="A457" s="247"/>
      <c r="B457" s="250"/>
      <c r="C457" s="252"/>
      <c r="D457" s="253"/>
      <c r="E457" s="254"/>
      <c r="F457" s="76"/>
      <c r="G457" s="76"/>
      <c r="H457" s="77">
        <f t="shared" si="69"/>
        <v>0</v>
      </c>
    </row>
    <row r="458" spans="1:9" s="2" customFormat="1" ht="12.75" hidden="1" x14ac:dyDescent="0.2">
      <c r="A458" s="247"/>
      <c r="B458" s="250"/>
      <c r="C458" s="252"/>
      <c r="D458" s="253"/>
      <c r="E458" s="254"/>
      <c r="F458" s="76"/>
      <c r="G458" s="76"/>
      <c r="H458" s="77">
        <f t="shared" si="69"/>
        <v>0</v>
      </c>
    </row>
    <row r="459" spans="1:9" s="2" customFormat="1" ht="12.75" hidden="1" x14ac:dyDescent="0.2">
      <c r="A459" s="247"/>
      <c r="B459" s="250"/>
      <c r="C459" s="252"/>
      <c r="D459" s="253"/>
      <c r="E459" s="254"/>
      <c r="F459" s="76"/>
      <c r="G459" s="76"/>
      <c r="H459" s="77">
        <f t="shared" si="69"/>
        <v>0</v>
      </c>
    </row>
    <row r="460" spans="1:9" s="2" customFormat="1" ht="12.75" hidden="1" x14ac:dyDescent="0.2">
      <c r="A460" s="248"/>
      <c r="B460" s="251"/>
      <c r="C460" s="269"/>
      <c r="D460" s="270"/>
      <c r="E460" s="271"/>
      <c r="F460" s="78"/>
      <c r="G460" s="78"/>
      <c r="H460" s="79">
        <f t="shared" si="69"/>
        <v>0</v>
      </c>
    </row>
    <row r="461" spans="1:9" s="2" customFormat="1" ht="12.75" x14ac:dyDescent="0.2">
      <c r="A461" s="192" t="s">
        <v>109</v>
      </c>
      <c r="B461" s="277" t="s">
        <v>25</v>
      </c>
      <c r="C461" s="277"/>
      <c r="D461" s="277"/>
      <c r="E461" s="277"/>
      <c r="F461" s="277"/>
      <c r="G461" s="277"/>
      <c r="H461" s="43">
        <f>SUM(H462,H474)</f>
        <v>0.16000000000000003</v>
      </c>
    </row>
    <row r="462" spans="1:9" s="2" customFormat="1" ht="12.75" hidden="1" x14ac:dyDescent="0.2">
      <c r="A462" s="48">
        <v>5120</v>
      </c>
      <c r="B462" s="277" t="s">
        <v>168</v>
      </c>
      <c r="C462" s="277"/>
      <c r="D462" s="277"/>
      <c r="E462" s="277"/>
      <c r="F462" s="277"/>
      <c r="G462" s="277"/>
      <c r="H462" s="43">
        <f>SUM(H464:H473)</f>
        <v>0</v>
      </c>
    </row>
    <row r="463" spans="1:9" s="2" customFormat="1" ht="25.5" hidden="1" x14ac:dyDescent="0.2">
      <c r="A463" s="331">
        <v>5121</v>
      </c>
      <c r="B463" s="279" t="s">
        <v>169</v>
      </c>
      <c r="C463" s="287" t="s">
        <v>171</v>
      </c>
      <c r="D463" s="288" t="s">
        <v>170</v>
      </c>
      <c r="E463" s="47" t="s">
        <v>170</v>
      </c>
      <c r="F463" s="190" t="s">
        <v>325</v>
      </c>
      <c r="G463" s="47" t="s">
        <v>157</v>
      </c>
      <c r="H463" s="111">
        <f>SUM(H464:H473)</f>
        <v>0</v>
      </c>
    </row>
    <row r="464" spans="1:9" s="2" customFormat="1" ht="12.75" hidden="1" x14ac:dyDescent="0.2">
      <c r="A464" s="332"/>
      <c r="B464" s="280"/>
      <c r="C464" s="309"/>
      <c r="D464" s="310"/>
      <c r="E464" s="282"/>
      <c r="F464" s="67"/>
      <c r="G464" s="67"/>
      <c r="H464" s="54">
        <f>ROUNDUP(F464*$D$464%/12/168*E464*$G$464,2)</f>
        <v>0</v>
      </c>
    </row>
    <row r="465" spans="1:8" s="2" customFormat="1" ht="12.75" hidden="1" x14ac:dyDescent="0.2">
      <c r="A465" s="332"/>
      <c r="B465" s="280"/>
      <c r="C465" s="311"/>
      <c r="D465" s="312"/>
      <c r="E465" s="283"/>
      <c r="F465" s="68"/>
      <c r="G465" s="68"/>
      <c r="H465" s="56">
        <f t="shared" ref="H465:H473" si="70">ROUNDUP(F465*$D$464%/12/168*E465*$G$464,2)</f>
        <v>0</v>
      </c>
    </row>
    <row r="466" spans="1:8" s="2" customFormat="1" ht="12.75" hidden="1" x14ac:dyDescent="0.2">
      <c r="A466" s="332"/>
      <c r="B466" s="280"/>
      <c r="C466" s="311"/>
      <c r="D466" s="312"/>
      <c r="E466" s="283"/>
      <c r="F466" s="68"/>
      <c r="G466" s="68"/>
      <c r="H466" s="56">
        <f t="shared" si="70"/>
        <v>0</v>
      </c>
    </row>
    <row r="467" spans="1:8" s="2" customFormat="1" ht="12.75" hidden="1" x14ac:dyDescent="0.2">
      <c r="A467" s="332"/>
      <c r="B467" s="280"/>
      <c r="C467" s="311"/>
      <c r="D467" s="312"/>
      <c r="E467" s="283"/>
      <c r="F467" s="68"/>
      <c r="G467" s="68"/>
      <c r="H467" s="56">
        <f t="shared" si="70"/>
        <v>0</v>
      </c>
    </row>
    <row r="468" spans="1:8" s="2" customFormat="1" ht="12.75" hidden="1" x14ac:dyDescent="0.2">
      <c r="A468" s="332"/>
      <c r="B468" s="280"/>
      <c r="C468" s="311"/>
      <c r="D468" s="312"/>
      <c r="E468" s="283"/>
      <c r="F468" s="68"/>
      <c r="G468" s="68"/>
      <c r="H468" s="56">
        <f t="shared" si="70"/>
        <v>0</v>
      </c>
    </row>
    <row r="469" spans="1:8" s="2" customFormat="1" ht="13.5" hidden="1" customHeight="1" x14ac:dyDescent="0.2">
      <c r="A469" s="332"/>
      <c r="B469" s="280"/>
      <c r="C469" s="311"/>
      <c r="D469" s="312"/>
      <c r="E469" s="283"/>
      <c r="F469" s="68"/>
      <c r="G469" s="68"/>
      <c r="H469" s="56">
        <f t="shared" si="70"/>
        <v>0</v>
      </c>
    </row>
    <row r="470" spans="1:8" s="2" customFormat="1" ht="12.75" hidden="1" customHeight="1" x14ac:dyDescent="0.2">
      <c r="A470" s="332"/>
      <c r="B470" s="280"/>
      <c r="C470" s="311"/>
      <c r="D470" s="312"/>
      <c r="E470" s="283"/>
      <c r="F470" s="68"/>
      <c r="G470" s="68"/>
      <c r="H470" s="56">
        <f t="shared" si="70"/>
        <v>0</v>
      </c>
    </row>
    <row r="471" spans="1:8" s="2" customFormat="1" ht="12.75" hidden="1" customHeight="1" x14ac:dyDescent="0.2">
      <c r="A471" s="332"/>
      <c r="B471" s="280"/>
      <c r="C471" s="311"/>
      <c r="D471" s="312"/>
      <c r="E471" s="283"/>
      <c r="F471" s="68"/>
      <c r="G471" s="68"/>
      <c r="H471" s="56">
        <f t="shared" si="70"/>
        <v>0</v>
      </c>
    </row>
    <row r="472" spans="1:8" s="2" customFormat="1" ht="12.75" hidden="1" customHeight="1" x14ac:dyDescent="0.2">
      <c r="A472" s="332"/>
      <c r="B472" s="280"/>
      <c r="C472" s="311"/>
      <c r="D472" s="312"/>
      <c r="E472" s="283"/>
      <c r="F472" s="68"/>
      <c r="G472" s="68"/>
      <c r="H472" s="56">
        <f t="shared" si="70"/>
        <v>0</v>
      </c>
    </row>
    <row r="473" spans="1:8" s="2" customFormat="1" ht="12.75" hidden="1" customHeight="1" x14ac:dyDescent="0.2">
      <c r="A473" s="333"/>
      <c r="B473" s="281"/>
      <c r="C473" s="311"/>
      <c r="D473" s="312"/>
      <c r="E473" s="284"/>
      <c r="F473" s="70"/>
      <c r="G473" s="70"/>
      <c r="H473" s="58">
        <f t="shared" si="70"/>
        <v>0</v>
      </c>
    </row>
    <row r="474" spans="1:8" s="2" customFormat="1" ht="12.75" x14ac:dyDescent="0.2">
      <c r="A474" s="48" t="s">
        <v>110</v>
      </c>
      <c r="B474" s="277" t="s">
        <v>392</v>
      </c>
      <c r="C474" s="277"/>
      <c r="D474" s="277"/>
      <c r="E474" s="277"/>
      <c r="F474" s="277"/>
      <c r="G474" s="277"/>
      <c r="H474" s="43">
        <f>SUM(H475,H486)</f>
        <v>0.16000000000000003</v>
      </c>
    </row>
    <row r="475" spans="1:8" s="2" customFormat="1" ht="25.5" x14ac:dyDescent="0.2">
      <c r="A475" s="331" t="s">
        <v>117</v>
      </c>
      <c r="B475" s="279" t="s">
        <v>33</v>
      </c>
      <c r="C475" s="287" t="s">
        <v>171</v>
      </c>
      <c r="D475" s="288"/>
      <c r="E475" s="47" t="s">
        <v>170</v>
      </c>
      <c r="F475" s="190" t="s">
        <v>325</v>
      </c>
      <c r="G475" s="47" t="s">
        <v>157</v>
      </c>
      <c r="H475" s="111">
        <f>SUM(H476:H485)</f>
        <v>0.16000000000000003</v>
      </c>
    </row>
    <row r="476" spans="1:8" s="2" customFormat="1" ht="12.75" x14ac:dyDescent="0.2">
      <c r="A476" s="332"/>
      <c r="B476" s="280"/>
      <c r="C476" s="309" t="s">
        <v>323</v>
      </c>
      <c r="D476" s="310"/>
      <c r="E476" s="282">
        <v>20</v>
      </c>
      <c r="F476" s="67">
        <v>1200</v>
      </c>
      <c r="G476" s="67">
        <f>G451</f>
        <v>1.2510000000000001</v>
      </c>
      <c r="H476" s="54">
        <f>ROUNDUP(F476*$E$476%/12/168*G476,2)</f>
        <v>0.15000000000000002</v>
      </c>
    </row>
    <row r="477" spans="1:8" s="2" customFormat="1" ht="12.75" x14ac:dyDescent="0.2">
      <c r="A477" s="332"/>
      <c r="B477" s="280"/>
      <c r="C477" s="311" t="s">
        <v>324</v>
      </c>
      <c r="D477" s="312"/>
      <c r="E477" s="283"/>
      <c r="F477" s="68">
        <v>500</v>
      </c>
      <c r="G477" s="68">
        <v>8.4000000000000005E-2</v>
      </c>
      <c r="H477" s="56">
        <f>ROUNDUP(F477*$E$476%/12/168*G477,2)</f>
        <v>0.01</v>
      </c>
    </row>
    <row r="478" spans="1:8" s="2" customFormat="1" ht="12.75" hidden="1" x14ac:dyDescent="0.2">
      <c r="A478" s="332"/>
      <c r="B478" s="280"/>
      <c r="C478" s="311"/>
      <c r="D478" s="312"/>
      <c r="E478" s="283"/>
      <c r="F478" s="68"/>
      <c r="G478" s="68"/>
      <c r="H478" s="56">
        <f t="shared" ref="H478:H485" si="71">ROUNDUP(F478*$D$476%/12/168*E478*$G$476,2)</f>
        <v>0</v>
      </c>
    </row>
    <row r="479" spans="1:8" s="2" customFormat="1" ht="12.75" hidden="1" x14ac:dyDescent="0.2">
      <c r="A479" s="332"/>
      <c r="B479" s="280"/>
      <c r="C479" s="311"/>
      <c r="D479" s="312"/>
      <c r="E479" s="283"/>
      <c r="F479" s="68"/>
      <c r="G479" s="68"/>
      <c r="H479" s="56">
        <f t="shared" si="71"/>
        <v>0</v>
      </c>
    </row>
    <row r="480" spans="1:8" s="2" customFormat="1" ht="12.75" hidden="1" x14ac:dyDescent="0.2">
      <c r="A480" s="332"/>
      <c r="B480" s="280"/>
      <c r="C480" s="311"/>
      <c r="D480" s="312"/>
      <c r="E480" s="283"/>
      <c r="F480" s="68"/>
      <c r="G480" s="68"/>
      <c r="H480" s="56">
        <f t="shared" si="71"/>
        <v>0</v>
      </c>
    </row>
    <row r="481" spans="1:8" s="2" customFormat="1" ht="12.75" hidden="1" customHeight="1" x14ac:dyDescent="0.2">
      <c r="A481" s="332"/>
      <c r="B481" s="280"/>
      <c r="C481" s="311"/>
      <c r="D481" s="312"/>
      <c r="E481" s="283"/>
      <c r="F481" s="68"/>
      <c r="G481" s="68"/>
      <c r="H481" s="56">
        <f t="shared" si="71"/>
        <v>0</v>
      </c>
    </row>
    <row r="482" spans="1:8" s="2" customFormat="1" ht="12.75" hidden="1" customHeight="1" x14ac:dyDescent="0.2">
      <c r="A482" s="332"/>
      <c r="B482" s="280"/>
      <c r="C482" s="311"/>
      <c r="D482" s="312"/>
      <c r="E482" s="283"/>
      <c r="F482" s="68"/>
      <c r="G482" s="68"/>
      <c r="H482" s="56">
        <f t="shared" si="71"/>
        <v>0</v>
      </c>
    </row>
    <row r="483" spans="1:8" s="2" customFormat="1" ht="12.75" hidden="1" customHeight="1" x14ac:dyDescent="0.2">
      <c r="A483" s="332"/>
      <c r="B483" s="280"/>
      <c r="C483" s="311"/>
      <c r="D483" s="312"/>
      <c r="E483" s="283"/>
      <c r="F483" s="68"/>
      <c r="G483" s="68"/>
      <c r="H483" s="56">
        <f t="shared" si="71"/>
        <v>0</v>
      </c>
    </row>
    <row r="484" spans="1:8" s="2" customFormat="1" ht="12.75" hidden="1" customHeight="1" x14ac:dyDescent="0.2">
      <c r="A484" s="332"/>
      <c r="B484" s="280"/>
      <c r="C484" s="311"/>
      <c r="D484" s="312"/>
      <c r="E484" s="283"/>
      <c r="F484" s="68"/>
      <c r="G484" s="68"/>
      <c r="H484" s="56">
        <f t="shared" si="71"/>
        <v>0</v>
      </c>
    </row>
    <row r="485" spans="1:8" s="2" customFormat="1" ht="12.75" hidden="1" customHeight="1" x14ac:dyDescent="0.2">
      <c r="A485" s="333"/>
      <c r="B485" s="281"/>
      <c r="C485" s="311"/>
      <c r="D485" s="312"/>
      <c r="E485" s="284"/>
      <c r="F485" s="70"/>
      <c r="G485" s="70"/>
      <c r="H485" s="58">
        <f t="shared" si="71"/>
        <v>0</v>
      </c>
    </row>
    <row r="486" spans="1:8" s="2" customFormat="1" ht="25.5" hidden="1" x14ac:dyDescent="0.2">
      <c r="A486" s="331" t="s">
        <v>118</v>
      </c>
      <c r="B486" s="279" t="s">
        <v>31</v>
      </c>
      <c r="C486" s="287" t="s">
        <v>171</v>
      </c>
      <c r="D486" s="288" t="s">
        <v>170</v>
      </c>
      <c r="E486" s="47" t="s">
        <v>170</v>
      </c>
      <c r="F486" s="190" t="s">
        <v>325</v>
      </c>
      <c r="G486" s="47" t="s">
        <v>157</v>
      </c>
      <c r="H486" s="111">
        <f>SUM(H487:H496)</f>
        <v>0</v>
      </c>
    </row>
    <row r="487" spans="1:8" s="2" customFormat="1" ht="12.75" hidden="1" x14ac:dyDescent="0.2">
      <c r="A487" s="332"/>
      <c r="B487" s="280"/>
      <c r="C487" s="309"/>
      <c r="D487" s="310">
        <v>20</v>
      </c>
      <c r="E487" s="282"/>
      <c r="F487" s="67"/>
      <c r="G487" s="67"/>
      <c r="H487" s="54">
        <f>ROUNDUP(F487*$D$487%/12/168*E487*$G$487,2)</f>
        <v>0</v>
      </c>
    </row>
    <row r="488" spans="1:8" s="2" customFormat="1" ht="12.75" hidden="1" x14ac:dyDescent="0.2">
      <c r="A488" s="332"/>
      <c r="B488" s="280"/>
      <c r="C488" s="311"/>
      <c r="D488" s="312"/>
      <c r="E488" s="283"/>
      <c r="F488" s="68"/>
      <c r="G488" s="68"/>
      <c r="H488" s="56"/>
    </row>
    <row r="489" spans="1:8" s="2" customFormat="1" ht="12.75" hidden="1" x14ac:dyDescent="0.2">
      <c r="A489" s="332"/>
      <c r="B489" s="280"/>
      <c r="C489" s="311"/>
      <c r="D489" s="312"/>
      <c r="E489" s="283"/>
      <c r="F489" s="68"/>
      <c r="G489" s="68"/>
      <c r="H489" s="56"/>
    </row>
    <row r="490" spans="1:8" s="2" customFormat="1" ht="12.75" hidden="1" x14ac:dyDescent="0.2">
      <c r="A490" s="332"/>
      <c r="B490" s="280"/>
      <c r="C490" s="311"/>
      <c r="D490" s="312"/>
      <c r="E490" s="283"/>
      <c r="F490" s="68"/>
      <c r="G490" s="68"/>
      <c r="H490" s="56"/>
    </row>
    <row r="491" spans="1:8" s="2" customFormat="1" ht="12.75" hidden="1" x14ac:dyDescent="0.2">
      <c r="A491" s="332"/>
      <c r="B491" s="280"/>
      <c r="C491" s="311"/>
      <c r="D491" s="312"/>
      <c r="E491" s="283"/>
      <c r="F491" s="68"/>
      <c r="G491" s="68"/>
      <c r="H491" s="56"/>
    </row>
    <row r="492" spans="1:8" s="2" customFormat="1" ht="12.75" hidden="1" x14ac:dyDescent="0.2">
      <c r="A492" s="332"/>
      <c r="B492" s="280"/>
      <c r="C492" s="311"/>
      <c r="D492" s="312"/>
      <c r="E492" s="283"/>
      <c r="F492" s="68"/>
      <c r="G492" s="68"/>
      <c r="H492" s="56"/>
    </row>
    <row r="493" spans="1:8" s="2" customFormat="1" ht="12.75" hidden="1" x14ac:dyDescent="0.2">
      <c r="A493" s="332"/>
      <c r="B493" s="280"/>
      <c r="C493" s="311"/>
      <c r="D493" s="312"/>
      <c r="E493" s="283"/>
      <c r="F493" s="68"/>
      <c r="G493" s="68"/>
      <c r="H493" s="56"/>
    </row>
    <row r="494" spans="1:8" s="2" customFormat="1" ht="12.75" hidden="1" x14ac:dyDescent="0.2">
      <c r="A494" s="332"/>
      <c r="B494" s="280"/>
      <c r="C494" s="311"/>
      <c r="D494" s="312"/>
      <c r="E494" s="283"/>
      <c r="F494" s="68"/>
      <c r="G494" s="68"/>
      <c r="H494" s="56"/>
    </row>
    <row r="495" spans="1:8" s="2" customFormat="1" ht="12.75" hidden="1" x14ac:dyDescent="0.2">
      <c r="A495" s="332"/>
      <c r="B495" s="280"/>
      <c r="C495" s="311"/>
      <c r="D495" s="312"/>
      <c r="E495" s="283"/>
      <c r="F495" s="68"/>
      <c r="G495" s="68"/>
      <c r="H495" s="56"/>
    </row>
    <row r="496" spans="1:8" s="2" customFormat="1" ht="12.75" hidden="1" x14ac:dyDescent="0.2">
      <c r="A496" s="332"/>
      <c r="B496" s="280"/>
      <c r="C496" s="311"/>
      <c r="D496" s="312"/>
      <c r="E496" s="284"/>
      <c r="F496" s="70"/>
      <c r="G496" s="70"/>
      <c r="H496" s="58"/>
    </row>
    <row r="497" spans="1:8" s="2" customFormat="1" ht="12.75" x14ac:dyDescent="0.2">
      <c r="A497" s="325" t="s">
        <v>122</v>
      </c>
      <c r="B497" s="326"/>
      <c r="C497" s="326"/>
      <c r="D497" s="326"/>
      <c r="E497" s="326"/>
      <c r="F497" s="326"/>
      <c r="G497" s="327"/>
      <c r="H497" s="46">
        <f>SUM(H461,H403,H261)</f>
        <v>4.32</v>
      </c>
    </row>
    <row r="498" spans="1:8" s="2" customFormat="1" ht="12.75" x14ac:dyDescent="0.2">
      <c r="A498" s="328" t="s">
        <v>121</v>
      </c>
      <c r="B498" s="329"/>
      <c r="C498" s="329"/>
      <c r="D498" s="329"/>
      <c r="E498" s="329"/>
      <c r="F498" s="329"/>
      <c r="G498" s="330"/>
      <c r="H498" s="80">
        <f>SUM(H497,H258)</f>
        <v>92.57</v>
      </c>
    </row>
    <row r="499" spans="1:8" x14ac:dyDescent="0.25">
      <c r="H499" s="29"/>
    </row>
    <row r="500" spans="1:8" hidden="1" x14ac:dyDescent="0.25">
      <c r="H500" s="30"/>
    </row>
    <row r="501" spans="1:8" hidden="1" x14ac:dyDescent="0.25">
      <c r="H501" s="30"/>
    </row>
    <row r="502" spans="1:8" hidden="1" x14ac:dyDescent="0.25">
      <c r="H502" s="30"/>
    </row>
    <row r="503" spans="1:8" hidden="1" x14ac:dyDescent="0.25">
      <c r="H503" s="30"/>
    </row>
    <row r="504" spans="1:8" hidden="1" x14ac:dyDescent="0.25">
      <c r="H504" s="30"/>
    </row>
    <row r="505" spans="1:8" hidden="1" x14ac:dyDescent="0.25">
      <c r="H505" s="30"/>
    </row>
    <row r="506" spans="1:8" hidden="1" x14ac:dyDescent="0.25">
      <c r="H506" s="30"/>
    </row>
    <row r="507" spans="1:8" hidden="1" x14ac:dyDescent="0.25">
      <c r="H507" s="30"/>
    </row>
    <row r="508" spans="1:8" hidden="1" x14ac:dyDescent="0.25">
      <c r="H508" s="30"/>
    </row>
    <row r="509" spans="1:8" hidden="1" x14ac:dyDescent="0.25">
      <c r="H509" s="30"/>
    </row>
    <row r="510" spans="1:8" hidden="1" x14ac:dyDescent="0.25">
      <c r="H510" s="30"/>
    </row>
    <row r="511" spans="1:8" hidden="1" x14ac:dyDescent="0.25">
      <c r="H511" s="30"/>
    </row>
    <row r="512" spans="1:8" hidden="1" x14ac:dyDescent="0.25">
      <c r="H512" s="30"/>
    </row>
    <row r="513" spans="8:8" hidden="1" x14ac:dyDescent="0.25">
      <c r="H513" s="30"/>
    </row>
    <row r="514" spans="8:8" hidden="1" x14ac:dyDescent="0.25">
      <c r="H514" s="30"/>
    </row>
    <row r="515" spans="8:8" hidden="1" x14ac:dyDescent="0.25">
      <c r="H515" s="30"/>
    </row>
    <row r="516" spans="8:8" hidden="1" x14ac:dyDescent="0.25">
      <c r="H516" s="30"/>
    </row>
    <row r="517" spans="8:8" hidden="1" x14ac:dyDescent="0.25">
      <c r="H517" s="30"/>
    </row>
    <row r="518" spans="8:8" hidden="1" x14ac:dyDescent="0.25">
      <c r="H518" s="30"/>
    </row>
    <row r="519" spans="8:8" hidden="1" x14ac:dyDescent="0.25">
      <c r="H519" s="30"/>
    </row>
    <row r="520" spans="8:8" hidden="1" x14ac:dyDescent="0.25">
      <c r="H520" s="30"/>
    </row>
    <row r="521" spans="8:8" hidden="1" x14ac:dyDescent="0.25">
      <c r="H521" s="30"/>
    </row>
    <row r="522" spans="8:8" hidden="1" x14ac:dyDescent="0.25">
      <c r="H522" s="30"/>
    </row>
    <row r="523" spans="8:8" hidden="1" x14ac:dyDescent="0.25">
      <c r="H523" s="30"/>
    </row>
    <row r="524" spans="8:8" hidden="1" x14ac:dyDescent="0.25">
      <c r="H524" s="30"/>
    </row>
    <row r="525" spans="8:8" hidden="1" x14ac:dyDescent="0.25">
      <c r="H525" s="30"/>
    </row>
    <row r="526" spans="8:8" hidden="1" x14ac:dyDescent="0.25">
      <c r="H526" s="30"/>
    </row>
    <row r="527" spans="8:8" hidden="1" x14ac:dyDescent="0.25">
      <c r="H527" s="30"/>
    </row>
    <row r="528" spans="8:8" hidden="1" x14ac:dyDescent="0.25">
      <c r="H528" s="30"/>
    </row>
    <row r="529" spans="1:9" hidden="1" x14ac:dyDescent="0.25">
      <c r="H529" s="30"/>
    </row>
    <row r="530" spans="1:9" hidden="1" x14ac:dyDescent="0.25">
      <c r="H530" s="30"/>
    </row>
    <row r="531" spans="1:9" hidden="1" x14ac:dyDescent="0.25">
      <c r="H531" s="30"/>
    </row>
    <row r="532" spans="1:9" hidden="1" x14ac:dyDescent="0.25">
      <c r="H532" s="30"/>
    </row>
    <row r="533" spans="1:9" hidden="1" x14ac:dyDescent="0.25">
      <c r="H533" s="30"/>
    </row>
    <row r="534" spans="1:9" hidden="1" x14ac:dyDescent="0.25">
      <c r="H534" s="30"/>
    </row>
    <row r="535" spans="1:9" hidden="1" x14ac:dyDescent="0.25">
      <c r="H535" s="30"/>
    </row>
    <row r="536" spans="1:9" ht="15.75" x14ac:dyDescent="0.25">
      <c r="A536" s="104" t="s">
        <v>13</v>
      </c>
      <c r="B536" s="104"/>
      <c r="C536" s="104"/>
      <c r="D536" s="104"/>
      <c r="E536" s="104"/>
      <c r="F536" s="104"/>
      <c r="G536" s="104"/>
      <c r="H536" s="105">
        <f ca="1">H537+H549+H560</f>
        <v>88.25</v>
      </c>
      <c r="I536" s="106" t="b">
        <f ca="1">H536=H258</f>
        <v>1</v>
      </c>
    </row>
    <row r="537" spans="1:9" x14ac:dyDescent="0.25">
      <c r="A537" s="98">
        <v>1000</v>
      </c>
      <c r="B537" s="97"/>
      <c r="H537" s="101">
        <f ca="1">SUM(H538,H545)</f>
        <v>88.25</v>
      </c>
    </row>
    <row r="538" spans="1:9" x14ac:dyDescent="0.25">
      <c r="A538" s="191">
        <v>1100</v>
      </c>
      <c r="B538" s="97"/>
      <c r="H538" s="100">
        <f ca="1">SUM(H539:H544)</f>
        <v>67.650000000000006</v>
      </c>
    </row>
    <row r="539" spans="1:9" x14ac:dyDescent="0.25">
      <c r="A539" s="1">
        <v>1116</v>
      </c>
      <c r="B539" s="97"/>
      <c r="H539" s="99">
        <f t="shared" ref="H539:H544" ca="1" si="72">SUMIF($A$15:$H$258,A539,$H$15:$H$258)</f>
        <v>31.56</v>
      </c>
    </row>
    <row r="540" spans="1:9" x14ac:dyDescent="0.25">
      <c r="A540" s="1">
        <v>1119</v>
      </c>
      <c r="B540" s="97"/>
      <c r="H540" s="99">
        <f t="shared" ca="1" si="72"/>
        <v>34.47</v>
      </c>
    </row>
    <row r="541" spans="1:9" x14ac:dyDescent="0.25">
      <c r="A541" s="1">
        <v>1143</v>
      </c>
      <c r="B541" s="97"/>
      <c r="H541" s="99">
        <f t="shared" ca="1" si="72"/>
        <v>1.62</v>
      </c>
    </row>
    <row r="542" spans="1:9" x14ac:dyDescent="0.25">
      <c r="A542" s="1">
        <v>1146</v>
      </c>
      <c r="B542" s="97"/>
      <c r="H542" s="99">
        <f t="shared" ca="1" si="72"/>
        <v>0</v>
      </c>
    </row>
    <row r="543" spans="1:9" x14ac:dyDescent="0.25">
      <c r="A543" s="1">
        <v>1147</v>
      </c>
      <c r="B543" s="97"/>
      <c r="H543" s="99">
        <f t="shared" ca="1" si="72"/>
        <v>0</v>
      </c>
    </row>
    <row r="544" spans="1:9" x14ac:dyDescent="0.25">
      <c r="A544" s="1">
        <v>1148</v>
      </c>
      <c r="B544" s="97"/>
      <c r="H544" s="99">
        <f t="shared" ca="1" si="72"/>
        <v>0</v>
      </c>
    </row>
    <row r="545" spans="1:8" x14ac:dyDescent="0.25">
      <c r="A545" s="191">
        <v>1200</v>
      </c>
      <c r="B545" s="97"/>
      <c r="H545" s="100">
        <f ca="1">SUM(H546:H548)</f>
        <v>20.6</v>
      </c>
    </row>
    <row r="546" spans="1:8" x14ac:dyDescent="0.25">
      <c r="A546" s="1">
        <v>1210</v>
      </c>
      <c r="B546" s="97"/>
      <c r="H546" s="99">
        <f ca="1">SUMIF($A$15:$H$258,A546,$H$15:$H$258)</f>
        <v>16.850000000000001</v>
      </c>
    </row>
    <row r="547" spans="1:8" x14ac:dyDescent="0.25">
      <c r="A547" s="1">
        <v>1221</v>
      </c>
      <c r="B547" s="97"/>
      <c r="H547" s="99">
        <f ca="1">SUMIF($A$15:$H$258,A547,$H$15:$H$258)</f>
        <v>3.75</v>
      </c>
    </row>
    <row r="548" spans="1:8" x14ac:dyDescent="0.25">
      <c r="A548" s="1">
        <v>1228</v>
      </c>
      <c r="B548" s="97"/>
      <c r="H548" s="99">
        <f ca="1">SUMIF($A$15:$H$258,A548,$H$15:$H$258)</f>
        <v>0</v>
      </c>
    </row>
    <row r="549" spans="1:8" x14ac:dyDescent="0.25">
      <c r="A549" s="98">
        <v>2000</v>
      </c>
      <c r="B549" s="97"/>
      <c r="H549" s="102"/>
    </row>
    <row r="550" spans="1:8" x14ac:dyDescent="0.25">
      <c r="A550" s="191">
        <v>2100</v>
      </c>
      <c r="B550" s="97"/>
      <c r="H550" s="103"/>
    </row>
    <row r="551" spans="1:8" x14ac:dyDescent="0.25">
      <c r="A551" s="1">
        <v>2111</v>
      </c>
      <c r="B551" s="97"/>
      <c r="H551" s="99">
        <f ca="1">SUMIF($A$15:$H$258,A551,$H$15:$H$258)</f>
        <v>0</v>
      </c>
    </row>
    <row r="552" spans="1:8" x14ac:dyDescent="0.25">
      <c r="A552" s="1">
        <v>2112</v>
      </c>
      <c r="B552" s="97"/>
      <c r="H552" s="99">
        <f ca="1">SUMIF($A$15:$H$258,A552,$H$15:$H$258)</f>
        <v>0</v>
      </c>
    </row>
    <row r="553" spans="1:8" x14ac:dyDescent="0.25">
      <c r="A553" s="191">
        <v>2200</v>
      </c>
      <c r="B553" s="97"/>
      <c r="H553" s="103"/>
    </row>
    <row r="554" spans="1:8" x14ac:dyDescent="0.25">
      <c r="A554" s="1">
        <v>2220</v>
      </c>
      <c r="B554" s="97"/>
      <c r="H554" s="99">
        <f ca="1">SUMIF($A$15:$H$258,A554,$H$15:$H$258)</f>
        <v>0</v>
      </c>
    </row>
    <row r="555" spans="1:8" x14ac:dyDescent="0.25">
      <c r="A555" s="191">
        <v>2300</v>
      </c>
      <c r="B555" s="97"/>
      <c r="H555" s="103"/>
    </row>
    <row r="556" spans="1:8" x14ac:dyDescent="0.25">
      <c r="A556" s="1">
        <v>2311</v>
      </c>
      <c r="B556" s="97"/>
      <c r="H556" s="99">
        <f ca="1">SUMIF($A$15:$H$258,A556,$H$15:$H$258)</f>
        <v>0</v>
      </c>
    </row>
    <row r="557" spans="1:8" x14ac:dyDescent="0.25">
      <c r="A557" s="1">
        <v>2322</v>
      </c>
      <c r="B557" s="97"/>
      <c r="H557" s="99">
        <f ca="1">SUMIF($A$15:$H$258,A557,$H$15:$H$258)</f>
        <v>0</v>
      </c>
    </row>
    <row r="558" spans="1:8" x14ac:dyDescent="0.25">
      <c r="A558" s="1">
        <v>2329</v>
      </c>
      <c r="B558" s="97"/>
      <c r="H558" s="99">
        <f ca="1">SUMIF($A$15:$H$258,A558,$H$15:$H$258)</f>
        <v>0</v>
      </c>
    </row>
    <row r="559" spans="1:8" x14ac:dyDescent="0.25">
      <c r="A559" s="1">
        <v>2350</v>
      </c>
      <c r="B559" s="97"/>
      <c r="H559" s="99">
        <f ca="1">SUMIF($A$15:$H$258,A559,$H$15:$H$258)</f>
        <v>0</v>
      </c>
    </row>
    <row r="560" spans="1:8" x14ac:dyDescent="0.25">
      <c r="A560" s="98">
        <v>5000</v>
      </c>
      <c r="B560" s="97"/>
      <c r="H560" s="102"/>
    </row>
    <row r="561" spans="1:9" x14ac:dyDescent="0.25">
      <c r="A561" s="191">
        <v>5200</v>
      </c>
      <c r="B561" s="97"/>
      <c r="H561" s="103"/>
    </row>
    <row r="562" spans="1:9" x14ac:dyDescent="0.25">
      <c r="A562" s="1">
        <v>5231</v>
      </c>
      <c r="B562" s="97"/>
      <c r="H562" s="99">
        <f ca="1">SUMIF(A38:H214,A562,H38:H187)</f>
        <v>0</v>
      </c>
    </row>
    <row r="563" spans="1:9" x14ac:dyDescent="0.25">
      <c r="B563" s="97"/>
    </row>
    <row r="564" spans="1:9" x14ac:dyDescent="0.25">
      <c r="B564" s="97"/>
    </row>
    <row r="565" spans="1:9" x14ac:dyDescent="0.25">
      <c r="B565" s="97"/>
    </row>
    <row r="566" spans="1:9" s="106" customFormat="1" ht="15.75" x14ac:dyDescent="0.25">
      <c r="A566" s="104" t="s">
        <v>18</v>
      </c>
      <c r="B566" s="104"/>
      <c r="C566" s="104"/>
      <c r="D566" s="104"/>
      <c r="E566" s="104"/>
      <c r="F566" s="104"/>
      <c r="G566" s="104"/>
      <c r="H566" s="105">
        <f ca="1">H567+H579+H591</f>
        <v>4.32</v>
      </c>
      <c r="I566" s="106" t="b">
        <f ca="1">H566=H497</f>
        <v>1</v>
      </c>
    </row>
    <row r="567" spans="1:9" x14ac:dyDescent="0.25">
      <c r="A567" s="98">
        <v>1000</v>
      </c>
      <c r="B567" s="97"/>
      <c r="H567" s="101">
        <f ca="1">SUM(H568,H575)</f>
        <v>2.5</v>
      </c>
    </row>
    <row r="568" spans="1:9" x14ac:dyDescent="0.25">
      <c r="A568" s="191">
        <v>1100</v>
      </c>
      <c r="B568" s="97"/>
      <c r="H568" s="100">
        <f ca="1">SUM(H569:H574)</f>
        <v>1.9300000000000002</v>
      </c>
    </row>
    <row r="569" spans="1:9" x14ac:dyDescent="0.25">
      <c r="A569" s="1">
        <v>1116</v>
      </c>
      <c r="B569" s="97"/>
      <c r="H569" s="99">
        <f t="shared" ref="H569:H574" ca="1" si="73">SUMIF($A$263:$H$513,A569,$H$263:$H$513)</f>
        <v>0</v>
      </c>
    </row>
    <row r="570" spans="1:9" x14ac:dyDescent="0.25">
      <c r="A570" s="1">
        <v>1119</v>
      </c>
      <c r="B570" s="97"/>
      <c r="H570" s="99">
        <f t="shared" ca="1" si="73"/>
        <v>1.9300000000000002</v>
      </c>
    </row>
    <row r="571" spans="1:9" x14ac:dyDescent="0.25">
      <c r="A571" s="1">
        <v>1143</v>
      </c>
      <c r="B571" s="97"/>
      <c r="H571" s="99">
        <f t="shared" ca="1" si="73"/>
        <v>0</v>
      </c>
    </row>
    <row r="572" spans="1:9" x14ac:dyDescent="0.25">
      <c r="A572" s="1">
        <v>1146</v>
      </c>
      <c r="B572" s="97"/>
      <c r="H572" s="99">
        <f t="shared" ca="1" si="73"/>
        <v>0</v>
      </c>
    </row>
    <row r="573" spans="1:9" x14ac:dyDescent="0.25">
      <c r="A573" s="1">
        <v>1147</v>
      </c>
      <c r="B573" s="97"/>
      <c r="H573" s="99">
        <f t="shared" ca="1" si="73"/>
        <v>0</v>
      </c>
    </row>
    <row r="574" spans="1:9" x14ac:dyDescent="0.25">
      <c r="A574" s="1">
        <v>1148</v>
      </c>
      <c r="B574" s="97"/>
      <c r="H574" s="99">
        <f t="shared" ca="1" si="73"/>
        <v>0</v>
      </c>
    </row>
    <row r="575" spans="1:9" x14ac:dyDescent="0.25">
      <c r="A575" s="191">
        <v>1200</v>
      </c>
      <c r="B575" s="97"/>
      <c r="H575" s="100">
        <f ca="1">SUM(H576:H578)</f>
        <v>0.56999999999999995</v>
      </c>
    </row>
    <row r="576" spans="1:9" x14ac:dyDescent="0.25">
      <c r="A576" s="1">
        <v>1210</v>
      </c>
      <c r="B576" s="97"/>
      <c r="H576" s="99">
        <f ca="1">SUMIF($A$263:$H$513,A576,$H$263:$H$513)</f>
        <v>0.48</v>
      </c>
    </row>
    <row r="577" spans="1:8" x14ac:dyDescent="0.25">
      <c r="A577" s="1">
        <v>1221</v>
      </c>
      <c r="B577" s="97"/>
      <c r="H577" s="99">
        <f ca="1">SUMIF($A$263:$H$513,A577,$H$263:$H$513)</f>
        <v>0.09</v>
      </c>
    </row>
    <row r="578" spans="1:8" x14ac:dyDescent="0.25">
      <c r="A578" s="1">
        <v>1228</v>
      </c>
      <c r="B578" s="97"/>
      <c r="H578" s="99">
        <f ca="1">SUMIF($A$263:$H$513,A578,$H$263:$H$513)</f>
        <v>0</v>
      </c>
    </row>
    <row r="579" spans="1:8" x14ac:dyDescent="0.25">
      <c r="A579" s="98">
        <v>2000</v>
      </c>
      <c r="B579" s="97"/>
      <c r="H579" s="101">
        <f ca="1">H580+H583+H585</f>
        <v>1.66</v>
      </c>
    </row>
    <row r="580" spans="1:8" x14ac:dyDescent="0.25">
      <c r="A580" s="191">
        <v>2100</v>
      </c>
      <c r="B580" s="97"/>
      <c r="H580" s="103">
        <f ca="1">SUM(H581:H582)</f>
        <v>0</v>
      </c>
    </row>
    <row r="581" spans="1:8" x14ac:dyDescent="0.25">
      <c r="A581" s="1">
        <v>2111</v>
      </c>
      <c r="B581" s="97"/>
      <c r="H581" s="2">
        <f ca="1">SUMIF($A$263:$H$513,A581,$H$263:$H$513)</f>
        <v>0</v>
      </c>
    </row>
    <row r="582" spans="1:8" x14ac:dyDescent="0.25">
      <c r="A582" s="1">
        <v>2112</v>
      </c>
      <c r="B582" s="97"/>
      <c r="H582" s="2">
        <f ca="1">SUMIF($A$263:$H$513,A582,$H$263:$H$513)</f>
        <v>0</v>
      </c>
    </row>
    <row r="583" spans="1:8" x14ac:dyDescent="0.25">
      <c r="A583" s="191">
        <v>2200</v>
      </c>
      <c r="B583" s="97"/>
      <c r="H583" s="100">
        <f ca="1">SUM(H584)</f>
        <v>0.26</v>
      </c>
    </row>
    <row r="584" spans="1:8" x14ac:dyDescent="0.25">
      <c r="A584" s="1">
        <v>2220</v>
      </c>
      <c r="B584" s="97"/>
      <c r="H584" s="99">
        <f ca="1">SUMIF($A$263:$H$513,A584,$H$263:$H$513)</f>
        <v>0.26</v>
      </c>
    </row>
    <row r="585" spans="1:8" x14ac:dyDescent="0.25">
      <c r="A585" s="191">
        <v>2300</v>
      </c>
      <c r="B585" s="97"/>
      <c r="H585" s="100">
        <f ca="1">SUM(H586:H590)</f>
        <v>1.4</v>
      </c>
    </row>
    <row r="586" spans="1:8" x14ac:dyDescent="0.25">
      <c r="A586" s="1">
        <v>2311</v>
      </c>
      <c r="B586" s="97"/>
      <c r="H586" s="99">
        <f ca="1">SUMIF($A$263:$H$513,A586,$H$263:$H$513)</f>
        <v>0.35</v>
      </c>
    </row>
    <row r="587" spans="1:8" x14ac:dyDescent="0.25">
      <c r="A587" s="1">
        <v>2312</v>
      </c>
      <c r="B587" s="97"/>
      <c r="H587" s="99">
        <f ca="1">SUMIF($A$263:$H$513,A587,$H$263:$H$513)</f>
        <v>0.05</v>
      </c>
    </row>
    <row r="588" spans="1:8" x14ac:dyDescent="0.25">
      <c r="A588" s="1">
        <v>2322</v>
      </c>
      <c r="B588" s="97"/>
      <c r="H588" s="2">
        <f ca="1">SUMIF($A$263:$H$513,A588,$H$263:$H$513)</f>
        <v>0</v>
      </c>
    </row>
    <row r="589" spans="1:8" x14ac:dyDescent="0.25">
      <c r="A589" s="1">
        <v>2329</v>
      </c>
      <c r="B589" s="97"/>
      <c r="H589" s="2">
        <f ca="1">SUMIF($A$263:$H$513,A589,$H$263:$H$513)</f>
        <v>0</v>
      </c>
    </row>
    <row r="590" spans="1:8" x14ac:dyDescent="0.25">
      <c r="A590" s="1">
        <v>2350</v>
      </c>
      <c r="B590" s="97"/>
      <c r="H590" s="99">
        <f ca="1">SUMIF($A$263:$H$513,A590,$H$263:$H$513)</f>
        <v>1</v>
      </c>
    </row>
    <row r="591" spans="1:8" x14ac:dyDescent="0.25">
      <c r="A591" s="98">
        <v>5000</v>
      </c>
      <c r="B591" s="97"/>
      <c r="H591" s="101">
        <f ca="1">H592+H594</f>
        <v>0.16000000000000003</v>
      </c>
    </row>
    <row r="592" spans="1:8" x14ac:dyDescent="0.25">
      <c r="A592" s="191">
        <v>5100</v>
      </c>
      <c r="B592" s="97"/>
      <c r="H592" s="100">
        <f ca="1">SUM(H593)</f>
        <v>0</v>
      </c>
    </row>
    <row r="593" spans="1:9" x14ac:dyDescent="0.25">
      <c r="A593" s="1">
        <v>5121</v>
      </c>
      <c r="B593" s="97"/>
      <c r="H593" s="99">
        <f ca="1">SUMIF($A$263:$H$513,A593,$H$263:$H$513)</f>
        <v>0</v>
      </c>
    </row>
    <row r="594" spans="1:9" x14ac:dyDescent="0.25">
      <c r="A594" s="191">
        <v>5200</v>
      </c>
      <c r="B594" s="97"/>
      <c r="H594" s="100">
        <f ca="1">SUM(H595:H596)</f>
        <v>0.16000000000000003</v>
      </c>
    </row>
    <row r="595" spans="1:9" x14ac:dyDescent="0.25">
      <c r="A595" s="1">
        <v>5238</v>
      </c>
      <c r="B595" s="97"/>
      <c r="H595" s="99">
        <f ca="1">SUMIF($A$263:$H$513,A595,$H$263:$H$513)</f>
        <v>0.16000000000000003</v>
      </c>
    </row>
    <row r="596" spans="1:9" x14ac:dyDescent="0.25">
      <c r="A596" s="1">
        <v>5239</v>
      </c>
      <c r="B596" s="97"/>
      <c r="H596" s="99">
        <f ca="1">SUMIF($A$263:$H$513,A596,$H$263:$H$513)</f>
        <v>0</v>
      </c>
    </row>
    <row r="597" spans="1:9" s="106" customFormat="1" ht="15.75" x14ac:dyDescent="0.25">
      <c r="A597" s="104" t="s">
        <v>278</v>
      </c>
      <c r="B597" s="104"/>
      <c r="C597" s="104"/>
      <c r="D597" s="104"/>
      <c r="E597" s="104"/>
      <c r="F597" s="104"/>
      <c r="G597" s="104"/>
      <c r="H597" s="105">
        <f ca="1">H566+H536</f>
        <v>92.57</v>
      </c>
      <c r="I597" s="106" t="b">
        <f ca="1">H597=H498</f>
        <v>1</v>
      </c>
    </row>
  </sheetData>
  <mergeCells count="543">
    <mergeCell ref="A497:G497"/>
    <mergeCell ref="A498:G498"/>
    <mergeCell ref="E487:E496"/>
    <mergeCell ref="C488:D488"/>
    <mergeCell ref="C489:D489"/>
    <mergeCell ref="C490:D490"/>
    <mergeCell ref="C491:D491"/>
    <mergeCell ref="C492:D492"/>
    <mergeCell ref="C493:D493"/>
    <mergeCell ref="C494:D494"/>
    <mergeCell ref="C495:D495"/>
    <mergeCell ref="C496:D496"/>
    <mergeCell ref="A486:A496"/>
    <mergeCell ref="B486:B496"/>
    <mergeCell ref="C486:D486"/>
    <mergeCell ref="C487:D487"/>
    <mergeCell ref="A463:A473"/>
    <mergeCell ref="C484:D484"/>
    <mergeCell ref="C485:D485"/>
    <mergeCell ref="C465:D465"/>
    <mergeCell ref="C466:D466"/>
    <mergeCell ref="C467:D467"/>
    <mergeCell ref="C468:D468"/>
    <mergeCell ref="C469:D469"/>
    <mergeCell ref="C470:D470"/>
    <mergeCell ref="C478:D478"/>
    <mergeCell ref="C479:D479"/>
    <mergeCell ref="C480:D480"/>
    <mergeCell ref="C481:D481"/>
    <mergeCell ref="C482:D482"/>
    <mergeCell ref="C483:D483"/>
    <mergeCell ref="B474:G474"/>
    <mergeCell ref="A475:A485"/>
    <mergeCell ref="B475:B485"/>
    <mergeCell ref="C475:D475"/>
    <mergeCell ref="C476:D476"/>
    <mergeCell ref="E476:E485"/>
    <mergeCell ref="C477:D477"/>
    <mergeCell ref="B461:G461"/>
    <mergeCell ref="B462:G462"/>
    <mergeCell ref="B463:B473"/>
    <mergeCell ref="C463:D463"/>
    <mergeCell ref="C464:D464"/>
    <mergeCell ref="E464:E473"/>
    <mergeCell ref="C471:D471"/>
    <mergeCell ref="C472:D472"/>
    <mergeCell ref="C473:D473"/>
    <mergeCell ref="A428:A438"/>
    <mergeCell ref="B428:B438"/>
    <mergeCell ref="C428:E428"/>
    <mergeCell ref="C429:E429"/>
    <mergeCell ref="C430:E430"/>
    <mergeCell ref="C448:D448"/>
    <mergeCell ref="C449:D449"/>
    <mergeCell ref="C436:E436"/>
    <mergeCell ref="C434:E434"/>
    <mergeCell ref="C435:E435"/>
    <mergeCell ref="C444:D444"/>
    <mergeCell ref="C445:D445"/>
    <mergeCell ref="C446:D446"/>
    <mergeCell ref="C447:D447"/>
    <mergeCell ref="C437:E437"/>
    <mergeCell ref="C438:E438"/>
    <mergeCell ref="B427:G427"/>
    <mergeCell ref="C431:E431"/>
    <mergeCell ref="C432:E432"/>
    <mergeCell ref="C433:E433"/>
    <mergeCell ref="A450:A460"/>
    <mergeCell ref="B450:B460"/>
    <mergeCell ref="C450:E450"/>
    <mergeCell ref="C451:E451"/>
    <mergeCell ref="C452:E452"/>
    <mergeCell ref="C453:E453"/>
    <mergeCell ref="C454:E454"/>
    <mergeCell ref="C455:E455"/>
    <mergeCell ref="C456:E456"/>
    <mergeCell ref="C457:E457"/>
    <mergeCell ref="C458:E458"/>
    <mergeCell ref="C459:E459"/>
    <mergeCell ref="C460:E460"/>
    <mergeCell ref="A439:A449"/>
    <mergeCell ref="B439:B449"/>
    <mergeCell ref="C439:D439"/>
    <mergeCell ref="C440:D440"/>
    <mergeCell ref="C441:D441"/>
    <mergeCell ref="C442:D442"/>
    <mergeCell ref="C443:D443"/>
    <mergeCell ref="A416:A426"/>
    <mergeCell ref="B416:B426"/>
    <mergeCell ref="C416:E416"/>
    <mergeCell ref="C417:E417"/>
    <mergeCell ref="C418:E418"/>
    <mergeCell ref="C419:E419"/>
    <mergeCell ref="C420:E420"/>
    <mergeCell ref="C421:E421"/>
    <mergeCell ref="A405:A415"/>
    <mergeCell ref="C408:E408"/>
    <mergeCell ref="C409:E409"/>
    <mergeCell ref="C410:E410"/>
    <mergeCell ref="C411:E411"/>
    <mergeCell ref="C412:E412"/>
    <mergeCell ref="C413:E413"/>
    <mergeCell ref="C422:E422"/>
    <mergeCell ref="C423:E423"/>
    <mergeCell ref="C424:E424"/>
    <mergeCell ref="C425:E425"/>
    <mergeCell ref="C426:E426"/>
    <mergeCell ref="B403:G403"/>
    <mergeCell ref="B404:G404"/>
    <mergeCell ref="B405:B415"/>
    <mergeCell ref="C405:E405"/>
    <mergeCell ref="C406:E406"/>
    <mergeCell ref="C407:E407"/>
    <mergeCell ref="E383:E402"/>
    <mergeCell ref="C384:D384"/>
    <mergeCell ref="C385:D385"/>
    <mergeCell ref="C386:D386"/>
    <mergeCell ref="C387:D387"/>
    <mergeCell ref="C388:D388"/>
    <mergeCell ref="C389:D389"/>
    <mergeCell ref="C390:D390"/>
    <mergeCell ref="C391:D391"/>
    <mergeCell ref="C392:D392"/>
    <mergeCell ref="C414:E414"/>
    <mergeCell ref="C415:E415"/>
    <mergeCell ref="C380:D380"/>
    <mergeCell ref="C381:D381"/>
    <mergeCell ref="A382:A402"/>
    <mergeCell ref="B382:B402"/>
    <mergeCell ref="C382:D382"/>
    <mergeCell ref="C383:D383"/>
    <mergeCell ref="C393:D393"/>
    <mergeCell ref="C394:D394"/>
    <mergeCell ref="C395:D395"/>
    <mergeCell ref="C396:D396"/>
    <mergeCell ref="C397:D397"/>
    <mergeCell ref="C398:D398"/>
    <mergeCell ref="C399:D399"/>
    <mergeCell ref="C400:D400"/>
    <mergeCell ref="C401:D401"/>
    <mergeCell ref="C402:D402"/>
    <mergeCell ref="B359:G359"/>
    <mergeCell ref="B360:G360"/>
    <mergeCell ref="A361:A381"/>
    <mergeCell ref="B361:B381"/>
    <mergeCell ref="C361:D361"/>
    <mergeCell ref="C362:D362"/>
    <mergeCell ref="E362:E381"/>
    <mergeCell ref="C363:D363"/>
    <mergeCell ref="C364:D364"/>
    <mergeCell ref="C371:D371"/>
    <mergeCell ref="C372:D372"/>
    <mergeCell ref="C373:D373"/>
    <mergeCell ref="C374:D374"/>
    <mergeCell ref="C375:D375"/>
    <mergeCell ref="C376:D376"/>
    <mergeCell ref="C365:D365"/>
    <mergeCell ref="C366:D366"/>
    <mergeCell ref="C367:D367"/>
    <mergeCell ref="C368:D368"/>
    <mergeCell ref="C369:D369"/>
    <mergeCell ref="C370:D370"/>
    <mergeCell ref="C377:D377"/>
    <mergeCell ref="C378:D378"/>
    <mergeCell ref="C379:D379"/>
    <mergeCell ref="E339:E358"/>
    <mergeCell ref="C340:D340"/>
    <mergeCell ref="C341:D341"/>
    <mergeCell ref="C342:D342"/>
    <mergeCell ref="C343:D343"/>
    <mergeCell ref="C344:D344"/>
    <mergeCell ref="C345:D345"/>
    <mergeCell ref="C346:D346"/>
    <mergeCell ref="C347:D347"/>
    <mergeCell ref="C348:D348"/>
    <mergeCell ref="C358:D358"/>
    <mergeCell ref="C336:D336"/>
    <mergeCell ref="C337:D337"/>
    <mergeCell ref="A338:A358"/>
    <mergeCell ref="B338:B358"/>
    <mergeCell ref="C338:D338"/>
    <mergeCell ref="C339:D339"/>
    <mergeCell ref="C349:D349"/>
    <mergeCell ref="C350:D350"/>
    <mergeCell ref="C351:D351"/>
    <mergeCell ref="C352:D352"/>
    <mergeCell ref="C353:D353"/>
    <mergeCell ref="C354:D354"/>
    <mergeCell ref="C355:D355"/>
    <mergeCell ref="C356:D356"/>
    <mergeCell ref="C357:D357"/>
    <mergeCell ref="C333:D333"/>
    <mergeCell ref="C334:D334"/>
    <mergeCell ref="C323:D323"/>
    <mergeCell ref="C324:D324"/>
    <mergeCell ref="C325:D325"/>
    <mergeCell ref="C326:D326"/>
    <mergeCell ref="C327:D327"/>
    <mergeCell ref="C328:D328"/>
    <mergeCell ref="C335:D335"/>
    <mergeCell ref="C316:D316"/>
    <mergeCell ref="A317:A337"/>
    <mergeCell ref="B317:B337"/>
    <mergeCell ref="C317:D317"/>
    <mergeCell ref="C318:D318"/>
    <mergeCell ref="E318:E337"/>
    <mergeCell ref="C319:D319"/>
    <mergeCell ref="C320:D320"/>
    <mergeCell ref="C321:D321"/>
    <mergeCell ref="C322:D322"/>
    <mergeCell ref="A296:A316"/>
    <mergeCell ref="B296:B316"/>
    <mergeCell ref="C296:D296"/>
    <mergeCell ref="C297:D297"/>
    <mergeCell ref="E297:E316"/>
    <mergeCell ref="C298:D298"/>
    <mergeCell ref="C299:D299"/>
    <mergeCell ref="C300:D300"/>
    <mergeCell ref="C301:D301"/>
    <mergeCell ref="C302:D302"/>
    <mergeCell ref="C329:D329"/>
    <mergeCell ref="C330:D330"/>
    <mergeCell ref="C331:D331"/>
    <mergeCell ref="C332:D332"/>
    <mergeCell ref="C283:D283"/>
    <mergeCell ref="C284:D284"/>
    <mergeCell ref="C309:D309"/>
    <mergeCell ref="C310:D310"/>
    <mergeCell ref="C311:D311"/>
    <mergeCell ref="C312:D312"/>
    <mergeCell ref="C313:D313"/>
    <mergeCell ref="C314:D314"/>
    <mergeCell ref="C303:D303"/>
    <mergeCell ref="C304:D304"/>
    <mergeCell ref="C305:D305"/>
    <mergeCell ref="C306:D306"/>
    <mergeCell ref="C307:D307"/>
    <mergeCell ref="C308:D308"/>
    <mergeCell ref="A285:A295"/>
    <mergeCell ref="B285:B295"/>
    <mergeCell ref="C285:E285"/>
    <mergeCell ref="C286:E286"/>
    <mergeCell ref="C287:E287"/>
    <mergeCell ref="C288:E288"/>
    <mergeCell ref="C289:E289"/>
    <mergeCell ref="A274:A284"/>
    <mergeCell ref="B274:B284"/>
    <mergeCell ref="C274:D274"/>
    <mergeCell ref="C275:D275"/>
    <mergeCell ref="C276:D276"/>
    <mergeCell ref="C277:D277"/>
    <mergeCell ref="C278:D278"/>
    <mergeCell ref="C279:D279"/>
    <mergeCell ref="C280:D280"/>
    <mergeCell ref="C281:D281"/>
    <mergeCell ref="C290:E290"/>
    <mergeCell ref="C291:E291"/>
    <mergeCell ref="C292:E292"/>
    <mergeCell ref="C293:E293"/>
    <mergeCell ref="C294:E294"/>
    <mergeCell ref="C295:E295"/>
    <mergeCell ref="C282:D282"/>
    <mergeCell ref="C268:D268"/>
    <mergeCell ref="C269:D269"/>
    <mergeCell ref="C270:D270"/>
    <mergeCell ref="C271:D271"/>
    <mergeCell ref="C272:D272"/>
    <mergeCell ref="C273:D273"/>
    <mergeCell ref="A260:H260"/>
    <mergeCell ref="B261:G261"/>
    <mergeCell ref="B262:G262"/>
    <mergeCell ref="A263:A273"/>
    <mergeCell ref="B263:B273"/>
    <mergeCell ref="C263:D263"/>
    <mergeCell ref="C264:D264"/>
    <mergeCell ref="C265:D265"/>
    <mergeCell ref="C266:D266"/>
    <mergeCell ref="C267:D267"/>
    <mergeCell ref="A247:A257"/>
    <mergeCell ref="B247:B257"/>
    <mergeCell ref="D248:D257"/>
    <mergeCell ref="G248:G257"/>
    <mergeCell ref="A258:G258"/>
    <mergeCell ref="A259:H259"/>
    <mergeCell ref="A224:A234"/>
    <mergeCell ref="B224:B234"/>
    <mergeCell ref="D225:D234"/>
    <mergeCell ref="G225:G234"/>
    <mergeCell ref="B235:G235"/>
    <mergeCell ref="A236:A246"/>
    <mergeCell ref="B236:B246"/>
    <mergeCell ref="D237:D246"/>
    <mergeCell ref="G237:G246"/>
    <mergeCell ref="C221:E221"/>
    <mergeCell ref="B222:G222"/>
    <mergeCell ref="B223:G223"/>
    <mergeCell ref="C210:E210"/>
    <mergeCell ref="A211:A221"/>
    <mergeCell ref="B211:B221"/>
    <mergeCell ref="C211:E211"/>
    <mergeCell ref="C212:E212"/>
    <mergeCell ref="C213:E213"/>
    <mergeCell ref="C214:E214"/>
    <mergeCell ref="C215:E215"/>
    <mergeCell ref="C216:E216"/>
    <mergeCell ref="C217:E217"/>
    <mergeCell ref="A200:A210"/>
    <mergeCell ref="C204:E204"/>
    <mergeCell ref="C205:E205"/>
    <mergeCell ref="C206:E206"/>
    <mergeCell ref="C207:E207"/>
    <mergeCell ref="C208:E208"/>
    <mergeCell ref="C209:E209"/>
    <mergeCell ref="B199:G199"/>
    <mergeCell ref="B200:B210"/>
    <mergeCell ref="C200:E200"/>
    <mergeCell ref="C201:E201"/>
    <mergeCell ref="C202:E202"/>
    <mergeCell ref="C203:E203"/>
    <mergeCell ref="C218:E218"/>
    <mergeCell ref="C219:E219"/>
    <mergeCell ref="C220:E220"/>
    <mergeCell ref="A165:A175"/>
    <mergeCell ref="B165:B175"/>
    <mergeCell ref="C165:E165"/>
    <mergeCell ref="C166:E166"/>
    <mergeCell ref="C167:E167"/>
    <mergeCell ref="A177:A187"/>
    <mergeCell ref="B177:B187"/>
    <mergeCell ref="C177:E177"/>
    <mergeCell ref="C178:E178"/>
    <mergeCell ref="C179:E179"/>
    <mergeCell ref="C180:E180"/>
    <mergeCell ref="C170:E170"/>
    <mergeCell ref="C171:E171"/>
    <mergeCell ref="C172:E172"/>
    <mergeCell ref="C173:E173"/>
    <mergeCell ref="C182:E182"/>
    <mergeCell ref="C183:E183"/>
    <mergeCell ref="C174:E174"/>
    <mergeCell ref="C175:E175"/>
    <mergeCell ref="B176:G176"/>
    <mergeCell ref="C184:E184"/>
    <mergeCell ref="C185:E185"/>
    <mergeCell ref="C186:E186"/>
    <mergeCell ref="C187:E187"/>
    <mergeCell ref="A188:A198"/>
    <mergeCell ref="B188:B198"/>
    <mergeCell ref="C188:E188"/>
    <mergeCell ref="C189:E189"/>
    <mergeCell ref="C190:E190"/>
    <mergeCell ref="C191:E191"/>
    <mergeCell ref="C192:E192"/>
    <mergeCell ref="C193:E193"/>
    <mergeCell ref="C194:E194"/>
    <mergeCell ref="C195:E195"/>
    <mergeCell ref="C196:E196"/>
    <mergeCell ref="C197:E197"/>
    <mergeCell ref="C198:E198"/>
    <mergeCell ref="C144:D144"/>
    <mergeCell ref="C145:D145"/>
    <mergeCell ref="B152:G152"/>
    <mergeCell ref="B153:G153"/>
    <mergeCell ref="A154:A164"/>
    <mergeCell ref="B154:B164"/>
    <mergeCell ref="C154:E154"/>
    <mergeCell ref="C155:E155"/>
    <mergeCell ref="C156:E156"/>
    <mergeCell ref="C157:E157"/>
    <mergeCell ref="C158:E158"/>
    <mergeCell ref="C159:E159"/>
    <mergeCell ref="C160:E160"/>
    <mergeCell ref="C161:E161"/>
    <mergeCell ref="C162:E162"/>
    <mergeCell ref="C163:E163"/>
    <mergeCell ref="C164:E164"/>
    <mergeCell ref="C181:E181"/>
    <mergeCell ref="C168:E168"/>
    <mergeCell ref="C169:E169"/>
    <mergeCell ref="C124:D124"/>
    <mergeCell ref="C125:D125"/>
    <mergeCell ref="C126:D126"/>
    <mergeCell ref="C133:D133"/>
    <mergeCell ref="A134:A151"/>
    <mergeCell ref="B134:B151"/>
    <mergeCell ref="C134:D134"/>
    <mergeCell ref="C135:D135"/>
    <mergeCell ref="E135:E151"/>
    <mergeCell ref="C136:D136"/>
    <mergeCell ref="C137:D137"/>
    <mergeCell ref="C138:D138"/>
    <mergeCell ref="C139:D139"/>
    <mergeCell ref="A113:A133"/>
    <mergeCell ref="C146:D146"/>
    <mergeCell ref="C147:D147"/>
    <mergeCell ref="C148:D148"/>
    <mergeCell ref="C149:D149"/>
    <mergeCell ref="C150:D150"/>
    <mergeCell ref="C151:D151"/>
    <mergeCell ref="C140:D140"/>
    <mergeCell ref="E91:E110"/>
    <mergeCell ref="C92:D92"/>
    <mergeCell ref="C93:D93"/>
    <mergeCell ref="C94:D94"/>
    <mergeCell ref="C95:D95"/>
    <mergeCell ref="C96:D96"/>
    <mergeCell ref="C141:D141"/>
    <mergeCell ref="C142:D142"/>
    <mergeCell ref="C143:D143"/>
    <mergeCell ref="C115:D115"/>
    <mergeCell ref="C116:D116"/>
    <mergeCell ref="C117:D117"/>
    <mergeCell ref="C118:D118"/>
    <mergeCell ref="C119:D119"/>
    <mergeCell ref="C120:D120"/>
    <mergeCell ref="B111:G111"/>
    <mergeCell ref="B112:G112"/>
    <mergeCell ref="B113:B133"/>
    <mergeCell ref="C113:D113"/>
    <mergeCell ref="C114:D114"/>
    <mergeCell ref="E114:E133"/>
    <mergeCell ref="C127:D127"/>
    <mergeCell ref="C128:D128"/>
    <mergeCell ref="C129:D129"/>
    <mergeCell ref="C130:D130"/>
    <mergeCell ref="C131:D131"/>
    <mergeCell ref="C132:D132"/>
    <mergeCell ref="C121:D121"/>
    <mergeCell ref="C122:D122"/>
    <mergeCell ref="C123:D123"/>
    <mergeCell ref="C97:D97"/>
    <mergeCell ref="C98:D98"/>
    <mergeCell ref="C99:D99"/>
    <mergeCell ref="C100:D100"/>
    <mergeCell ref="A90:A110"/>
    <mergeCell ref="B90:B110"/>
    <mergeCell ref="C90:D90"/>
    <mergeCell ref="C91:D91"/>
    <mergeCell ref="C101:D101"/>
    <mergeCell ref="C102:D102"/>
    <mergeCell ref="C103:D103"/>
    <mergeCell ref="C104:D104"/>
    <mergeCell ref="C105:D105"/>
    <mergeCell ref="C106:D106"/>
    <mergeCell ref="C107:D107"/>
    <mergeCell ref="C108:D108"/>
    <mergeCell ref="C109:D109"/>
    <mergeCell ref="C110:D110"/>
    <mergeCell ref="E70:E89"/>
    <mergeCell ref="C71:D71"/>
    <mergeCell ref="C72:D72"/>
    <mergeCell ref="C73:D73"/>
    <mergeCell ref="C74:D74"/>
    <mergeCell ref="C75:D75"/>
    <mergeCell ref="C76:D76"/>
    <mergeCell ref="C77:D77"/>
    <mergeCell ref="C78:D78"/>
    <mergeCell ref="C79:D79"/>
    <mergeCell ref="C84:D84"/>
    <mergeCell ref="C85:D85"/>
    <mergeCell ref="C86:D86"/>
    <mergeCell ref="C88:D88"/>
    <mergeCell ref="C89:D89"/>
    <mergeCell ref="C67:D67"/>
    <mergeCell ref="C68:D68"/>
    <mergeCell ref="A69:A89"/>
    <mergeCell ref="B69:B89"/>
    <mergeCell ref="C69:D69"/>
    <mergeCell ref="C70:D70"/>
    <mergeCell ref="C80:D80"/>
    <mergeCell ref="C81:D81"/>
    <mergeCell ref="C82:D82"/>
    <mergeCell ref="C83:D83"/>
    <mergeCell ref="A48:A68"/>
    <mergeCell ref="B48:B68"/>
    <mergeCell ref="C48:D48"/>
    <mergeCell ref="C49:D49"/>
    <mergeCell ref="E49:E68"/>
    <mergeCell ref="C50:D50"/>
    <mergeCell ref="C51:D51"/>
    <mergeCell ref="C52:D52"/>
    <mergeCell ref="C53:D53"/>
    <mergeCell ref="C54:D54"/>
    <mergeCell ref="C42:E42"/>
    <mergeCell ref="C43:E43"/>
    <mergeCell ref="C44:E44"/>
    <mergeCell ref="C45:E45"/>
    <mergeCell ref="C46:E46"/>
    <mergeCell ref="C47:E47"/>
    <mergeCell ref="C61:D61"/>
    <mergeCell ref="C62:D62"/>
    <mergeCell ref="C63:D63"/>
    <mergeCell ref="C64:D64"/>
    <mergeCell ref="C65:D65"/>
    <mergeCell ref="C66:D66"/>
    <mergeCell ref="C55:D55"/>
    <mergeCell ref="C56:D56"/>
    <mergeCell ref="C57:D57"/>
    <mergeCell ref="C58:D58"/>
    <mergeCell ref="C59:D59"/>
    <mergeCell ref="C60:D60"/>
    <mergeCell ref="C34:D34"/>
    <mergeCell ref="C35:D35"/>
    <mergeCell ref="C36:D36"/>
    <mergeCell ref="A37:A47"/>
    <mergeCell ref="B37:B47"/>
    <mergeCell ref="C37:E37"/>
    <mergeCell ref="C38:E38"/>
    <mergeCell ref="C39:E39"/>
    <mergeCell ref="C40:E40"/>
    <mergeCell ref="C41:E41"/>
    <mergeCell ref="A26:A36"/>
    <mergeCell ref="B26:B36"/>
    <mergeCell ref="C26:D26"/>
    <mergeCell ref="C27:D27"/>
    <mergeCell ref="C28:D28"/>
    <mergeCell ref="C29:D29"/>
    <mergeCell ref="C30:D30"/>
    <mergeCell ref="C31:D31"/>
    <mergeCell ref="C32:D32"/>
    <mergeCell ref="C33:D33"/>
    <mergeCell ref="C23:D23"/>
    <mergeCell ref="C24:D24"/>
    <mergeCell ref="C25:D25"/>
    <mergeCell ref="A12:H12"/>
    <mergeCell ref="B13:G13"/>
    <mergeCell ref="B14:G14"/>
    <mergeCell ref="A15:A25"/>
    <mergeCell ref="B15:B25"/>
    <mergeCell ref="C15:D15"/>
    <mergeCell ref="C16:D16"/>
    <mergeCell ref="C17:D17"/>
    <mergeCell ref="C18:D18"/>
    <mergeCell ref="C19:D19"/>
    <mergeCell ref="A1:H1"/>
    <mergeCell ref="A3:H3"/>
    <mergeCell ref="A6:B6"/>
    <mergeCell ref="C10:H10"/>
    <mergeCell ref="I10:I11"/>
    <mergeCell ref="C11:H11"/>
    <mergeCell ref="C20:D20"/>
    <mergeCell ref="C21:D21"/>
    <mergeCell ref="C22:D22"/>
  </mergeCells>
  <conditionalFormatting sqref="G39:H47 F309:H316 C312 F136:G141 C135:D151 F142:H151">
    <cfRule type="cellIs" dxfId="1907" priority="78" operator="equal">
      <formula>0</formula>
    </cfRule>
  </conditionalFormatting>
  <conditionalFormatting sqref="F50:H68">
    <cfRule type="cellIs" dxfId="1906" priority="77" operator="equal">
      <formula>0</formula>
    </cfRule>
  </conditionalFormatting>
  <conditionalFormatting sqref="F70:H89">
    <cfRule type="cellIs" dxfId="1905" priority="76" operator="equal">
      <formula>0</formula>
    </cfRule>
  </conditionalFormatting>
  <conditionalFormatting sqref="G286:H295">
    <cfRule type="cellIs" dxfId="1904" priority="73" operator="equal">
      <formula>0</formula>
    </cfRule>
  </conditionalFormatting>
  <conditionalFormatting sqref="H275:H284">
    <cfRule type="cellIs" dxfId="1903" priority="74" operator="equal">
      <formula>0</formula>
    </cfRule>
  </conditionalFormatting>
  <conditionalFormatting sqref="C307 C297:C298">
    <cfRule type="cellIs" dxfId="1902" priority="72" operator="equal">
      <formula>0</formula>
    </cfRule>
  </conditionalFormatting>
  <conditionalFormatting sqref="H264:H273">
    <cfRule type="cellIs" dxfId="1901" priority="75" operator="equal">
      <formula>0</formula>
    </cfRule>
  </conditionalFormatting>
  <conditionalFormatting sqref="F297:H308">
    <cfRule type="cellIs" dxfId="1900" priority="71" operator="equal">
      <formula>0</formula>
    </cfRule>
  </conditionalFormatting>
  <conditionalFormatting sqref="F318:G318">
    <cfRule type="cellIs" dxfId="1899" priority="70" operator="equal">
      <formula>0</formula>
    </cfRule>
  </conditionalFormatting>
  <conditionalFormatting sqref="H318">
    <cfRule type="cellIs" dxfId="1898" priority="69" operator="equal">
      <formula>0</formula>
    </cfRule>
  </conditionalFormatting>
  <conditionalFormatting sqref="F318:H337">
    <cfRule type="cellIs" dxfId="1897" priority="68" operator="equal">
      <formula>0</formula>
    </cfRule>
  </conditionalFormatting>
  <conditionalFormatting sqref="H339">
    <cfRule type="cellIs" dxfId="1896" priority="67" operator="equal">
      <formula>0</formula>
    </cfRule>
  </conditionalFormatting>
  <conditionalFormatting sqref="H339">
    <cfRule type="cellIs" dxfId="1895" priority="66" operator="equal">
      <formula>0</formula>
    </cfRule>
  </conditionalFormatting>
  <conditionalFormatting sqref="G339:G358">
    <cfRule type="cellIs" dxfId="1894" priority="65" operator="equal">
      <formula>0</formula>
    </cfRule>
  </conditionalFormatting>
  <conditionalFormatting sqref="C349:C350 C339:C340">
    <cfRule type="cellIs" dxfId="1893" priority="64" operator="equal">
      <formula>0</formula>
    </cfRule>
  </conditionalFormatting>
  <conditionalFormatting sqref="F339:H358">
    <cfRule type="cellIs" dxfId="1892" priority="63" operator="equal">
      <formula>0</formula>
    </cfRule>
  </conditionalFormatting>
  <conditionalFormatting sqref="H362:H381">
    <cfRule type="cellIs" dxfId="1891" priority="62" operator="equal">
      <formula>0</formula>
    </cfRule>
  </conditionalFormatting>
  <conditionalFormatting sqref="H362:H381">
    <cfRule type="cellIs" dxfId="1890" priority="61" operator="equal">
      <formula>0</formula>
    </cfRule>
  </conditionalFormatting>
  <conditionalFormatting sqref="H362:H381">
    <cfRule type="cellIs" dxfId="1889" priority="60" operator="equal">
      <formula>0</formula>
    </cfRule>
  </conditionalFormatting>
  <conditionalFormatting sqref="H383:H402">
    <cfRule type="cellIs" dxfId="1888" priority="59" operator="equal">
      <formula>0</formula>
    </cfRule>
  </conditionalFormatting>
  <conditionalFormatting sqref="H383:H402">
    <cfRule type="cellIs" dxfId="1887" priority="58" operator="equal">
      <formula>0</formula>
    </cfRule>
  </conditionalFormatting>
  <conditionalFormatting sqref="H383:H402">
    <cfRule type="cellIs" dxfId="1886" priority="57" operator="equal">
      <formula>0</formula>
    </cfRule>
  </conditionalFormatting>
  <conditionalFormatting sqref="G372:G381 G383:G394">
    <cfRule type="cellIs" dxfId="1885" priority="56" operator="equal">
      <formula>0</formula>
    </cfRule>
  </conditionalFormatting>
  <conditionalFormatting sqref="G372:G381 G383:G394">
    <cfRule type="cellIs" dxfId="1884" priority="55" operator="equal">
      <formula>0</formula>
    </cfRule>
  </conditionalFormatting>
  <conditionalFormatting sqref="H429:H438">
    <cfRule type="cellIs" dxfId="1883" priority="54" operator="equal">
      <formula>0</formula>
    </cfRule>
  </conditionalFormatting>
  <conditionalFormatting sqref="H27:H36">
    <cfRule type="cellIs" dxfId="1882" priority="52" operator="equal">
      <formula>0</formula>
    </cfRule>
  </conditionalFormatting>
  <conditionalFormatting sqref="H451:H460">
    <cfRule type="cellIs" dxfId="1881" priority="53" operator="equal">
      <formula>0</formula>
    </cfRule>
  </conditionalFormatting>
  <conditionalFormatting sqref="H16:H25">
    <cfRule type="cellIs" dxfId="1880" priority="51" operator="equal">
      <formula>0</formula>
    </cfRule>
  </conditionalFormatting>
  <conditionalFormatting sqref="C48:D57 C68:D68">
    <cfRule type="cellIs" dxfId="1879" priority="50" operator="equal">
      <formula>0</formula>
    </cfRule>
  </conditionalFormatting>
  <conditionalFormatting sqref="C58:D67">
    <cfRule type="cellIs" dxfId="1878" priority="49" operator="equal">
      <formula>0</formula>
    </cfRule>
  </conditionalFormatting>
  <conditionalFormatting sqref="C70:D89">
    <cfRule type="cellIs" dxfId="1877" priority="47" operator="equal">
      <formula>0</formula>
    </cfRule>
  </conditionalFormatting>
  <conditionalFormatting sqref="C69:D69">
    <cfRule type="cellIs" dxfId="1876" priority="48" operator="equal">
      <formula>0</formula>
    </cfRule>
  </conditionalFormatting>
  <conditionalFormatting sqref="F91:H91 H92:H98 F92:G110">
    <cfRule type="cellIs" dxfId="1875" priority="46" operator="equal">
      <formula>0</formula>
    </cfRule>
  </conditionalFormatting>
  <conditionalFormatting sqref="C91:D110">
    <cfRule type="cellIs" dxfId="1874" priority="44" operator="equal">
      <formula>0</formula>
    </cfRule>
  </conditionalFormatting>
  <conditionalFormatting sqref="H99:H110">
    <cfRule type="cellIs" dxfId="1873" priority="45" operator="equal">
      <formula>0</formula>
    </cfRule>
  </conditionalFormatting>
  <conditionalFormatting sqref="C90:D90">
    <cfRule type="cellIs" dxfId="1872" priority="43" operator="equal">
      <formula>0</formula>
    </cfRule>
  </conditionalFormatting>
  <conditionalFormatting sqref="C113:D113">
    <cfRule type="cellIs" dxfId="1871" priority="42" operator="equal">
      <formula>0</formula>
    </cfRule>
  </conditionalFormatting>
  <conditionalFormatting sqref="F114:H114 H115:H121 F115:G133">
    <cfRule type="cellIs" dxfId="1870" priority="41" operator="equal">
      <formula>0</formula>
    </cfRule>
  </conditionalFormatting>
  <conditionalFormatting sqref="C114:D133">
    <cfRule type="cellIs" dxfId="1869" priority="39" operator="equal">
      <formula>0</formula>
    </cfRule>
  </conditionalFormatting>
  <conditionalFormatting sqref="H122:H133">
    <cfRule type="cellIs" dxfId="1868" priority="40" operator="equal">
      <formula>0</formula>
    </cfRule>
  </conditionalFormatting>
  <conditionalFormatting sqref="F135:H135 H136:H141">
    <cfRule type="cellIs" dxfId="1867" priority="38" operator="equal">
      <formula>0</formula>
    </cfRule>
  </conditionalFormatting>
  <conditionalFormatting sqref="C134:D134">
    <cfRule type="cellIs" dxfId="1866" priority="37" operator="equal">
      <formula>0</formula>
    </cfRule>
  </conditionalFormatting>
  <conditionalFormatting sqref="C341:C348">
    <cfRule type="cellIs" dxfId="1865" priority="23" operator="equal">
      <formula>0</formula>
    </cfRule>
  </conditionalFormatting>
  <conditionalFormatting sqref="C308:C311 C313:C316">
    <cfRule type="cellIs" dxfId="1864" priority="36" operator="equal">
      <formula>0</formula>
    </cfRule>
  </conditionalFormatting>
  <conditionalFormatting sqref="C328 C318:C319">
    <cfRule type="cellIs" dxfId="1863" priority="35" operator="equal">
      <formula>0</formula>
    </cfRule>
  </conditionalFormatting>
  <conditionalFormatting sqref="C329">
    <cfRule type="cellIs" dxfId="1862" priority="34" operator="equal">
      <formula>0</formula>
    </cfRule>
  </conditionalFormatting>
  <conditionalFormatting sqref="C372:D381">
    <cfRule type="cellIs" dxfId="1861" priority="33" operator="equal">
      <formula>0</formula>
    </cfRule>
  </conditionalFormatting>
  <conditionalFormatting sqref="F374:H381">
    <cfRule type="cellIs" dxfId="1860" priority="32" operator="equal">
      <formula>0</formula>
    </cfRule>
  </conditionalFormatting>
  <conditionalFormatting sqref="C383:D383">
    <cfRule type="cellIs" dxfId="1859" priority="31" operator="equal">
      <formula>0</formula>
    </cfRule>
  </conditionalFormatting>
  <conditionalFormatting sqref="C384:D402">
    <cfRule type="cellIs" dxfId="1858" priority="30" operator="equal">
      <formula>0</formula>
    </cfRule>
  </conditionalFormatting>
  <conditionalFormatting sqref="F383:H402">
    <cfRule type="cellIs" dxfId="1857" priority="29" operator="equal">
      <formula>0</formula>
    </cfRule>
  </conditionalFormatting>
  <conditionalFormatting sqref="C362:D371">
    <cfRule type="cellIs" dxfId="1856" priority="28" operator="equal">
      <formula>0</formula>
    </cfRule>
  </conditionalFormatting>
  <conditionalFormatting sqref="F362:H371">
    <cfRule type="cellIs" dxfId="1855" priority="27" operator="equal">
      <formula>0</formula>
    </cfRule>
  </conditionalFormatting>
  <conditionalFormatting sqref="C351:C358">
    <cfRule type="cellIs" dxfId="1854" priority="22" operator="equal">
      <formula>0</formula>
    </cfRule>
  </conditionalFormatting>
  <conditionalFormatting sqref="C299:C306">
    <cfRule type="cellIs" dxfId="1853" priority="26" operator="equal">
      <formula>0</formula>
    </cfRule>
  </conditionalFormatting>
  <conditionalFormatting sqref="C320:C327">
    <cfRule type="cellIs" dxfId="1852" priority="25" operator="equal">
      <formula>0</formula>
    </cfRule>
  </conditionalFormatting>
  <conditionalFormatting sqref="C330:C337">
    <cfRule type="cellIs" dxfId="1851" priority="24" operator="equal">
      <formula>0</formula>
    </cfRule>
  </conditionalFormatting>
  <conditionalFormatting sqref="I536:I565">
    <cfRule type="cellIs" dxfId="1850" priority="21" operator="equal">
      <formula>TRUE</formula>
    </cfRule>
  </conditionalFormatting>
  <conditionalFormatting sqref="H225:H234 H237:H246 H248:H257">
    <cfRule type="cellIs" dxfId="1849" priority="18" operator="equal">
      <formula>0</formula>
    </cfRule>
  </conditionalFormatting>
  <conditionalFormatting sqref="H201:H210">
    <cfRule type="cellIs" dxfId="1848" priority="20" operator="equal">
      <formula>0</formula>
    </cfRule>
  </conditionalFormatting>
  <conditionalFormatting sqref="H212:H221">
    <cfRule type="cellIs" dxfId="1847" priority="19" operator="equal">
      <formula>0</formula>
    </cfRule>
  </conditionalFormatting>
  <conditionalFormatting sqref="H178:H187">
    <cfRule type="cellIs" dxfId="1846" priority="17" operator="equal">
      <formula>0</formula>
    </cfRule>
  </conditionalFormatting>
  <conditionalFormatting sqref="H189:H198">
    <cfRule type="cellIs" dxfId="1845" priority="16" operator="equal">
      <formula>0</formula>
    </cfRule>
  </conditionalFormatting>
  <conditionalFormatting sqref="H155:H164">
    <cfRule type="cellIs" dxfId="1844" priority="15" operator="equal">
      <formula>0</formula>
    </cfRule>
  </conditionalFormatting>
  <conditionalFormatting sqref="H166:H175">
    <cfRule type="cellIs" dxfId="1843" priority="14" operator="equal">
      <formula>0</formula>
    </cfRule>
  </conditionalFormatting>
  <conditionalFormatting sqref="I567:I590 I593 I595:I596">
    <cfRule type="cellIs" dxfId="1842" priority="13" operator="equal">
      <formula>TRUE</formula>
    </cfRule>
  </conditionalFormatting>
  <conditionalFormatting sqref="I566">
    <cfRule type="cellIs" dxfId="1841" priority="12" operator="equal">
      <formula>TRUE</formula>
    </cfRule>
  </conditionalFormatting>
  <conditionalFormatting sqref="I591">
    <cfRule type="cellIs" dxfId="1840" priority="11" operator="equal">
      <formula>TRUE</formula>
    </cfRule>
  </conditionalFormatting>
  <conditionalFormatting sqref="I592">
    <cfRule type="cellIs" dxfId="1839" priority="10" operator="equal">
      <formula>TRUE</formula>
    </cfRule>
  </conditionalFormatting>
  <conditionalFormatting sqref="I594">
    <cfRule type="cellIs" dxfId="1838" priority="9" operator="equal">
      <formula>TRUE</formula>
    </cfRule>
  </conditionalFormatting>
  <conditionalFormatting sqref="I597">
    <cfRule type="cellIs" dxfId="1837" priority="8" operator="equal">
      <formula>TRUE</formula>
    </cfRule>
  </conditionalFormatting>
  <conditionalFormatting sqref="H417:H426">
    <cfRule type="cellIs" dxfId="1836" priority="6" operator="equal">
      <formula>0</formula>
    </cfRule>
  </conditionalFormatting>
  <conditionalFormatting sqref="H406:H415">
    <cfRule type="cellIs" dxfId="1835" priority="7" operator="equal">
      <formula>0</formula>
    </cfRule>
  </conditionalFormatting>
  <conditionalFormatting sqref="C27:D27">
    <cfRule type="cellIs" dxfId="1834" priority="5" operator="equal">
      <formula>0</formula>
    </cfRule>
  </conditionalFormatting>
  <conditionalFormatting sqref="H440:H449">
    <cfRule type="cellIs" dxfId="1833" priority="4" operator="equal">
      <formula>0</formula>
    </cfRule>
  </conditionalFormatting>
  <conditionalFormatting sqref="H476:H485">
    <cfRule type="cellIs" dxfId="1832" priority="3" operator="equal">
      <formula>0</formula>
    </cfRule>
  </conditionalFormatting>
  <conditionalFormatting sqref="H487:H496">
    <cfRule type="cellIs" dxfId="1831" priority="2" operator="equal">
      <formula>0</formula>
    </cfRule>
  </conditionalFormatting>
  <conditionalFormatting sqref="H464:H473">
    <cfRule type="cellIs" dxfId="1830" priority="1" operator="equal">
      <formula>0</formula>
    </cfRule>
  </conditionalFormatting>
  <pageMargins left="0.7" right="0.7" top="0.75" bottom="0.75" header="0.3" footer="0.3"/>
  <pageSetup paperSize="9" scale="57" fitToHeight="0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I589"/>
  <sheetViews>
    <sheetView zoomScaleNormal="100" workbookViewId="0">
      <pane ySplit="10" topLeftCell="A432" activePane="bottomLeft" state="frozen"/>
      <selection pane="bottomLeft" activeCell="A5" sqref="A5:B5"/>
    </sheetView>
  </sheetViews>
  <sheetFormatPr defaultColWidth="9.140625" defaultRowHeight="15" x14ac:dyDescent="0.25"/>
  <cols>
    <col min="1" max="1" width="9.28515625" style="1" customWidth="1"/>
    <col min="2" max="2" width="50.5703125" style="1" customWidth="1"/>
    <col min="3" max="3" width="45.85546875" style="1" customWidth="1"/>
    <col min="4" max="4" width="10.42578125" style="1" customWidth="1"/>
    <col min="5" max="5" width="8.140625" style="1" customWidth="1"/>
    <col min="6" max="6" width="8.7109375" style="1" bestFit="1" customWidth="1"/>
    <col min="7" max="7" width="8.42578125" style="1" bestFit="1" customWidth="1"/>
    <col min="8" max="8" width="9" style="2" bestFit="1" customWidth="1"/>
    <col min="9" max="9" width="62.85546875" style="1" bestFit="1" customWidth="1"/>
    <col min="10" max="16384" width="9.140625" style="1"/>
  </cols>
  <sheetData>
    <row r="1" spans="1:9" ht="18.75" x14ac:dyDescent="0.3">
      <c r="A1" s="228" t="s">
        <v>34</v>
      </c>
      <c r="B1" s="228"/>
      <c r="C1" s="228"/>
      <c r="D1" s="228"/>
      <c r="E1" s="228"/>
      <c r="F1" s="228"/>
      <c r="G1" s="228"/>
      <c r="H1" s="228"/>
    </row>
    <row r="2" spans="1:9" ht="11.25" customHeight="1" x14ac:dyDescent="0.25"/>
    <row r="3" spans="1:9" x14ac:dyDescent="0.25">
      <c r="A3" s="230" t="s">
        <v>187</v>
      </c>
      <c r="B3" s="230"/>
      <c r="C3" s="230"/>
      <c r="D3" s="230"/>
      <c r="E3" s="230"/>
      <c r="F3" s="230"/>
      <c r="G3" s="230"/>
      <c r="H3" s="230"/>
    </row>
    <row r="4" spans="1:9" x14ac:dyDescent="0.25">
      <c r="A4" s="31"/>
    </row>
    <row r="5" spans="1:9" x14ac:dyDescent="0.25">
      <c r="A5" s="363" t="s">
        <v>446</v>
      </c>
      <c r="B5" s="363"/>
    </row>
    <row r="6" spans="1:9" ht="7.5" customHeight="1" x14ac:dyDescent="0.25"/>
    <row r="7" spans="1:9" ht="7.5" customHeight="1" x14ac:dyDescent="0.25"/>
    <row r="8" spans="1:9" ht="7.5" customHeight="1" x14ac:dyDescent="0.25"/>
    <row r="9" spans="1:9" s="3" customFormat="1" ht="36" customHeight="1" x14ac:dyDescent="0.25">
      <c r="A9" s="175" t="s">
        <v>165</v>
      </c>
      <c r="B9" s="175" t="s">
        <v>27</v>
      </c>
      <c r="C9" s="235" t="s">
        <v>35</v>
      </c>
      <c r="D9" s="235"/>
      <c r="E9" s="235"/>
      <c r="F9" s="235"/>
      <c r="G9" s="235"/>
      <c r="H9" s="235"/>
      <c r="I9" s="278" t="s">
        <v>226</v>
      </c>
    </row>
    <row r="10" spans="1:9" s="13" customFormat="1" ht="12" x14ac:dyDescent="0.25">
      <c r="A10" s="176">
        <v>1</v>
      </c>
      <c r="B10" s="176">
        <v>2</v>
      </c>
      <c r="C10" s="236">
        <v>3</v>
      </c>
      <c r="D10" s="236"/>
      <c r="E10" s="236"/>
      <c r="F10" s="236"/>
      <c r="G10" s="236"/>
      <c r="H10" s="236"/>
      <c r="I10" s="278"/>
    </row>
    <row r="11" spans="1:9" s="2" customFormat="1" ht="12" x14ac:dyDescent="0.2">
      <c r="A11" s="237" t="s">
        <v>13</v>
      </c>
      <c r="B11" s="238"/>
      <c r="C11" s="238"/>
      <c r="D11" s="238"/>
      <c r="E11" s="238"/>
      <c r="F11" s="238"/>
      <c r="G11" s="238"/>
      <c r="H11" s="239"/>
    </row>
    <row r="12" spans="1:9" s="5" customFormat="1" ht="15" customHeight="1" x14ac:dyDescent="0.2">
      <c r="A12" s="42" t="s">
        <v>36</v>
      </c>
      <c r="B12" s="277" t="s">
        <v>14</v>
      </c>
      <c r="C12" s="277"/>
      <c r="D12" s="277"/>
      <c r="E12" s="277"/>
      <c r="F12" s="277"/>
      <c r="G12" s="277"/>
      <c r="H12" s="43">
        <f>SUM(H13,H110)</f>
        <v>23.330000000000002</v>
      </c>
    </row>
    <row r="13" spans="1:9" s="5" customFormat="1" ht="15" customHeight="1" x14ac:dyDescent="0.2">
      <c r="A13" s="49" t="s">
        <v>37</v>
      </c>
      <c r="B13" s="277" t="s">
        <v>38</v>
      </c>
      <c r="C13" s="277"/>
      <c r="D13" s="277"/>
      <c r="E13" s="277"/>
      <c r="F13" s="277"/>
      <c r="G13" s="277"/>
      <c r="H13" s="43">
        <f>SUM(H14,H25,H36,H47,H68,H89)</f>
        <v>18.190000000000001</v>
      </c>
    </row>
    <row r="14" spans="1:9" s="2" customFormat="1" ht="25.5" x14ac:dyDescent="0.2">
      <c r="A14" s="303" t="s">
        <v>42</v>
      </c>
      <c r="B14" s="249" t="s">
        <v>43</v>
      </c>
      <c r="C14" s="287" t="s">
        <v>349</v>
      </c>
      <c r="D14" s="288"/>
      <c r="E14" s="47" t="s">
        <v>164</v>
      </c>
      <c r="F14" s="190" t="s">
        <v>39</v>
      </c>
      <c r="G14" s="47" t="s">
        <v>157</v>
      </c>
      <c r="H14" s="111">
        <f>SUM(H15:H24)</f>
        <v>16.970000000000002</v>
      </c>
    </row>
    <row r="15" spans="1:9" s="2" customFormat="1" ht="12.75" x14ac:dyDescent="0.2">
      <c r="A15" s="303"/>
      <c r="B15" s="250"/>
      <c r="C15" s="294" t="s">
        <v>186</v>
      </c>
      <c r="D15" s="295"/>
      <c r="E15" s="187">
        <v>9</v>
      </c>
      <c r="F15" s="62">
        <v>1677</v>
      </c>
      <c r="G15" s="61">
        <v>34</v>
      </c>
      <c r="H15" s="54">
        <f>ROUNDUP((F15/168*G15/20),2)</f>
        <v>16.970000000000002</v>
      </c>
    </row>
    <row r="16" spans="1:9" s="2" customFormat="1" ht="12.75" hidden="1" customHeight="1" x14ac:dyDescent="0.2">
      <c r="A16" s="303"/>
      <c r="B16" s="250"/>
      <c r="C16" s="274"/>
      <c r="D16" s="276"/>
      <c r="E16" s="188"/>
      <c r="F16" s="64"/>
      <c r="G16" s="63"/>
      <c r="H16" s="56">
        <f t="shared" ref="H16:H24" si="0">ROUNDUP((F16/168*G16),2)</f>
        <v>0</v>
      </c>
    </row>
    <row r="17" spans="1:8" s="2" customFormat="1" ht="12.75" hidden="1" customHeight="1" x14ac:dyDescent="0.2">
      <c r="A17" s="303"/>
      <c r="B17" s="250"/>
      <c r="C17" s="274"/>
      <c r="D17" s="276"/>
      <c r="E17" s="188"/>
      <c r="F17" s="64"/>
      <c r="G17" s="63"/>
      <c r="H17" s="56">
        <f t="shared" si="0"/>
        <v>0</v>
      </c>
    </row>
    <row r="18" spans="1:8" s="2" customFormat="1" ht="12.75" hidden="1" customHeight="1" x14ac:dyDescent="0.2">
      <c r="A18" s="303"/>
      <c r="B18" s="250"/>
      <c r="C18" s="274"/>
      <c r="D18" s="276"/>
      <c r="E18" s="188"/>
      <c r="F18" s="64"/>
      <c r="G18" s="63"/>
      <c r="H18" s="56">
        <f t="shared" si="0"/>
        <v>0</v>
      </c>
    </row>
    <row r="19" spans="1:8" s="2" customFormat="1" ht="12.75" hidden="1" customHeight="1" x14ac:dyDescent="0.2">
      <c r="A19" s="303"/>
      <c r="B19" s="250"/>
      <c r="C19" s="274"/>
      <c r="D19" s="276"/>
      <c r="E19" s="188"/>
      <c r="F19" s="64"/>
      <c r="G19" s="63"/>
      <c r="H19" s="56">
        <f t="shared" si="0"/>
        <v>0</v>
      </c>
    </row>
    <row r="20" spans="1:8" s="2" customFormat="1" ht="12.75" hidden="1" customHeight="1" x14ac:dyDescent="0.2">
      <c r="A20" s="303"/>
      <c r="B20" s="250"/>
      <c r="C20" s="274"/>
      <c r="D20" s="276"/>
      <c r="E20" s="188"/>
      <c r="F20" s="64"/>
      <c r="G20" s="63"/>
      <c r="H20" s="56">
        <f t="shared" si="0"/>
        <v>0</v>
      </c>
    </row>
    <row r="21" spans="1:8" s="2" customFormat="1" ht="12.75" hidden="1" customHeight="1" x14ac:dyDescent="0.2">
      <c r="A21" s="303"/>
      <c r="B21" s="250"/>
      <c r="C21" s="274"/>
      <c r="D21" s="276"/>
      <c r="E21" s="188"/>
      <c r="F21" s="64"/>
      <c r="G21" s="63"/>
      <c r="H21" s="56">
        <f t="shared" si="0"/>
        <v>0</v>
      </c>
    </row>
    <row r="22" spans="1:8" s="2" customFormat="1" ht="12.75" hidden="1" customHeight="1" x14ac:dyDescent="0.2">
      <c r="A22" s="303"/>
      <c r="B22" s="250"/>
      <c r="C22" s="274"/>
      <c r="D22" s="276"/>
      <c r="E22" s="188"/>
      <c r="F22" s="64"/>
      <c r="G22" s="63"/>
      <c r="H22" s="56">
        <f t="shared" si="0"/>
        <v>0</v>
      </c>
    </row>
    <row r="23" spans="1:8" s="2" customFormat="1" ht="12.75" hidden="1" customHeight="1" x14ac:dyDescent="0.2">
      <c r="A23" s="303"/>
      <c r="B23" s="250"/>
      <c r="C23" s="274"/>
      <c r="D23" s="276"/>
      <c r="E23" s="188"/>
      <c r="F23" s="64"/>
      <c r="G23" s="63"/>
      <c r="H23" s="56">
        <f t="shared" si="0"/>
        <v>0</v>
      </c>
    </row>
    <row r="24" spans="1:8" s="2" customFormat="1" ht="12.75" hidden="1" customHeight="1" x14ac:dyDescent="0.2">
      <c r="A24" s="303"/>
      <c r="B24" s="251"/>
      <c r="C24" s="296"/>
      <c r="D24" s="298"/>
      <c r="E24" s="189"/>
      <c r="F24" s="66"/>
      <c r="G24" s="65"/>
      <c r="H24" s="58">
        <f t="shared" si="0"/>
        <v>0</v>
      </c>
    </row>
    <row r="25" spans="1:8" s="2" customFormat="1" ht="25.5" hidden="1" x14ac:dyDescent="0.2">
      <c r="A25" s="303" t="s">
        <v>44</v>
      </c>
      <c r="B25" s="304" t="s">
        <v>45</v>
      </c>
      <c r="C25" s="287" t="s">
        <v>156</v>
      </c>
      <c r="D25" s="288"/>
      <c r="E25" s="47" t="s">
        <v>164</v>
      </c>
      <c r="F25" s="190" t="s">
        <v>39</v>
      </c>
      <c r="G25" s="47" t="s">
        <v>157</v>
      </c>
      <c r="H25" s="50">
        <f>SUM(H26:H35)</f>
        <v>0</v>
      </c>
    </row>
    <row r="26" spans="1:8" s="2" customFormat="1" ht="12.75" hidden="1" x14ac:dyDescent="0.2">
      <c r="A26" s="303"/>
      <c r="B26" s="304"/>
      <c r="C26" s="294"/>
      <c r="D26" s="295"/>
      <c r="E26" s="187"/>
      <c r="F26" s="62"/>
      <c r="G26" s="61"/>
      <c r="H26" s="54">
        <f>ROUNDUP((F26/168*G26),2)</f>
        <v>0</v>
      </c>
    </row>
    <row r="27" spans="1:8" s="2" customFormat="1" ht="12.75" hidden="1" x14ac:dyDescent="0.2">
      <c r="A27" s="303"/>
      <c r="B27" s="304"/>
      <c r="C27" s="274"/>
      <c r="D27" s="276"/>
      <c r="E27" s="188"/>
      <c r="F27" s="64"/>
      <c r="G27" s="63"/>
      <c r="H27" s="56">
        <f t="shared" ref="H27:H35" si="1">ROUNDUP((F27/168*G27),2)</f>
        <v>0</v>
      </c>
    </row>
    <row r="28" spans="1:8" s="2" customFormat="1" ht="12.75" hidden="1" x14ac:dyDescent="0.2">
      <c r="A28" s="303"/>
      <c r="B28" s="304"/>
      <c r="C28" s="274"/>
      <c r="D28" s="276"/>
      <c r="E28" s="188"/>
      <c r="F28" s="64"/>
      <c r="G28" s="63"/>
      <c r="H28" s="56">
        <f t="shared" si="1"/>
        <v>0</v>
      </c>
    </row>
    <row r="29" spans="1:8" s="2" customFormat="1" ht="12.75" hidden="1" x14ac:dyDescent="0.2">
      <c r="A29" s="303"/>
      <c r="B29" s="304"/>
      <c r="C29" s="274"/>
      <c r="D29" s="276"/>
      <c r="E29" s="188"/>
      <c r="F29" s="64"/>
      <c r="G29" s="63"/>
      <c r="H29" s="56">
        <f t="shared" si="1"/>
        <v>0</v>
      </c>
    </row>
    <row r="30" spans="1:8" s="2" customFormat="1" ht="12.75" hidden="1" x14ac:dyDescent="0.2">
      <c r="A30" s="303"/>
      <c r="B30" s="304"/>
      <c r="C30" s="274"/>
      <c r="D30" s="276"/>
      <c r="E30" s="188"/>
      <c r="F30" s="64"/>
      <c r="G30" s="63"/>
      <c r="H30" s="56">
        <f t="shared" si="1"/>
        <v>0</v>
      </c>
    </row>
    <row r="31" spans="1:8" s="2" customFormat="1" ht="12.75" hidden="1" x14ac:dyDescent="0.2">
      <c r="A31" s="303"/>
      <c r="B31" s="304"/>
      <c r="C31" s="274"/>
      <c r="D31" s="276"/>
      <c r="E31" s="188"/>
      <c r="F31" s="64"/>
      <c r="G31" s="63"/>
      <c r="H31" s="56">
        <f t="shared" si="1"/>
        <v>0</v>
      </c>
    </row>
    <row r="32" spans="1:8" s="2" customFormat="1" ht="12.75" hidden="1" x14ac:dyDescent="0.2">
      <c r="A32" s="303"/>
      <c r="B32" s="304"/>
      <c r="C32" s="274"/>
      <c r="D32" s="276"/>
      <c r="E32" s="188"/>
      <c r="F32" s="64"/>
      <c r="G32" s="63"/>
      <c r="H32" s="56">
        <f t="shared" si="1"/>
        <v>0</v>
      </c>
    </row>
    <row r="33" spans="1:8" s="2" customFormat="1" ht="12.75" hidden="1" x14ac:dyDescent="0.2">
      <c r="A33" s="303"/>
      <c r="B33" s="304"/>
      <c r="C33" s="274"/>
      <c r="D33" s="276"/>
      <c r="E33" s="188"/>
      <c r="F33" s="64"/>
      <c r="G33" s="63"/>
      <c r="H33" s="56">
        <f t="shared" si="1"/>
        <v>0</v>
      </c>
    </row>
    <row r="34" spans="1:8" s="2" customFormat="1" ht="12.75" hidden="1" x14ac:dyDescent="0.2">
      <c r="A34" s="303"/>
      <c r="B34" s="304"/>
      <c r="C34" s="274"/>
      <c r="D34" s="276"/>
      <c r="E34" s="188"/>
      <c r="F34" s="64"/>
      <c r="G34" s="63"/>
      <c r="H34" s="56">
        <f t="shared" si="1"/>
        <v>0</v>
      </c>
    </row>
    <row r="35" spans="1:8" s="2" customFormat="1" ht="12.75" hidden="1" x14ac:dyDescent="0.2">
      <c r="A35" s="303"/>
      <c r="B35" s="304"/>
      <c r="C35" s="296"/>
      <c r="D35" s="298"/>
      <c r="E35" s="189"/>
      <c r="F35" s="66"/>
      <c r="G35" s="65"/>
      <c r="H35" s="58">
        <f t="shared" si="1"/>
        <v>0</v>
      </c>
    </row>
    <row r="36" spans="1:8" s="2" customFormat="1" ht="25.5" x14ac:dyDescent="0.2">
      <c r="A36" s="303" t="s">
        <v>51</v>
      </c>
      <c r="B36" s="304" t="s">
        <v>15</v>
      </c>
      <c r="C36" s="266" t="s">
        <v>158</v>
      </c>
      <c r="D36" s="267"/>
      <c r="E36" s="268"/>
      <c r="F36" s="51" t="s">
        <v>159</v>
      </c>
      <c r="G36" s="47" t="s">
        <v>157</v>
      </c>
      <c r="H36" s="111">
        <f>SUM(H37:H46)</f>
        <v>1.22</v>
      </c>
    </row>
    <row r="37" spans="1:8" s="2" customFormat="1" ht="12.75" x14ac:dyDescent="0.2">
      <c r="A37" s="303"/>
      <c r="B37" s="304"/>
      <c r="C37" s="299" t="s">
        <v>160</v>
      </c>
      <c r="D37" s="320"/>
      <c r="E37" s="300"/>
      <c r="F37" s="52">
        <v>120</v>
      </c>
      <c r="G37" s="52">
        <f t="shared" ref="G37:G46" si="2">G15</f>
        <v>34</v>
      </c>
      <c r="H37" s="54">
        <f>ROUNDUP((F37/168*G37/20),2)</f>
        <v>1.22</v>
      </c>
    </row>
    <row r="38" spans="1:8" s="2" customFormat="1" ht="12.75" hidden="1" customHeight="1" x14ac:dyDescent="0.2">
      <c r="A38" s="303"/>
      <c r="B38" s="304"/>
      <c r="C38" s="258"/>
      <c r="D38" s="308"/>
      <c r="E38" s="259"/>
      <c r="F38" s="55"/>
      <c r="G38" s="55">
        <f t="shared" si="2"/>
        <v>0</v>
      </c>
      <c r="H38" s="56">
        <f t="shared" ref="H38:H46" si="3">ROUNDUP((F38/168*G38),2)</f>
        <v>0</v>
      </c>
    </row>
    <row r="39" spans="1:8" s="2" customFormat="1" ht="12.75" hidden="1" customHeight="1" x14ac:dyDescent="0.2">
      <c r="A39" s="303"/>
      <c r="B39" s="304"/>
      <c r="C39" s="258"/>
      <c r="D39" s="308"/>
      <c r="E39" s="259"/>
      <c r="F39" s="55"/>
      <c r="G39" s="55">
        <f t="shared" si="2"/>
        <v>0</v>
      </c>
      <c r="H39" s="56">
        <f t="shared" si="3"/>
        <v>0</v>
      </c>
    </row>
    <row r="40" spans="1:8" s="2" customFormat="1" ht="12.75" hidden="1" customHeight="1" x14ac:dyDescent="0.2">
      <c r="A40" s="303"/>
      <c r="B40" s="304"/>
      <c r="C40" s="258"/>
      <c r="D40" s="308"/>
      <c r="E40" s="259"/>
      <c r="F40" s="55"/>
      <c r="G40" s="55">
        <f t="shared" si="2"/>
        <v>0</v>
      </c>
      <c r="H40" s="56">
        <f t="shared" si="3"/>
        <v>0</v>
      </c>
    </row>
    <row r="41" spans="1:8" s="2" customFormat="1" ht="12.75" hidden="1" customHeight="1" x14ac:dyDescent="0.2">
      <c r="A41" s="303"/>
      <c r="B41" s="304"/>
      <c r="C41" s="258"/>
      <c r="D41" s="308"/>
      <c r="E41" s="259"/>
      <c r="F41" s="55"/>
      <c r="G41" s="55">
        <f t="shared" si="2"/>
        <v>0</v>
      </c>
      <c r="H41" s="56">
        <f t="shared" si="3"/>
        <v>0</v>
      </c>
    </row>
    <row r="42" spans="1:8" s="2" customFormat="1" ht="12.75" hidden="1" customHeight="1" x14ac:dyDescent="0.2">
      <c r="A42" s="303"/>
      <c r="B42" s="304"/>
      <c r="C42" s="258"/>
      <c r="D42" s="308"/>
      <c r="E42" s="259"/>
      <c r="F42" s="55"/>
      <c r="G42" s="55">
        <f t="shared" si="2"/>
        <v>0</v>
      </c>
      <c r="H42" s="56">
        <f t="shared" si="3"/>
        <v>0</v>
      </c>
    </row>
    <row r="43" spans="1:8" s="2" customFormat="1" ht="12.75" hidden="1" customHeight="1" x14ac:dyDescent="0.2">
      <c r="A43" s="303"/>
      <c r="B43" s="304"/>
      <c r="C43" s="258"/>
      <c r="D43" s="308"/>
      <c r="E43" s="259"/>
      <c r="F43" s="55"/>
      <c r="G43" s="55">
        <f t="shared" si="2"/>
        <v>0</v>
      </c>
      <c r="H43" s="56">
        <f t="shared" si="3"/>
        <v>0</v>
      </c>
    </row>
    <row r="44" spans="1:8" s="2" customFormat="1" ht="12.75" hidden="1" customHeight="1" x14ac:dyDescent="0.2">
      <c r="A44" s="303"/>
      <c r="B44" s="304"/>
      <c r="C44" s="258"/>
      <c r="D44" s="308"/>
      <c r="E44" s="259"/>
      <c r="F44" s="55"/>
      <c r="G44" s="55">
        <f t="shared" si="2"/>
        <v>0</v>
      </c>
      <c r="H44" s="56">
        <f t="shared" si="3"/>
        <v>0</v>
      </c>
    </row>
    <row r="45" spans="1:8" s="2" customFormat="1" ht="12.75" hidden="1" customHeight="1" x14ac:dyDescent="0.2">
      <c r="A45" s="303"/>
      <c r="B45" s="304"/>
      <c r="C45" s="258"/>
      <c r="D45" s="308"/>
      <c r="E45" s="259"/>
      <c r="F45" s="55"/>
      <c r="G45" s="55">
        <f t="shared" si="2"/>
        <v>0</v>
      </c>
      <c r="H45" s="56">
        <f t="shared" si="3"/>
        <v>0</v>
      </c>
    </row>
    <row r="46" spans="1:8" s="2" customFormat="1" ht="12.75" hidden="1" customHeight="1" x14ac:dyDescent="0.2">
      <c r="A46" s="303"/>
      <c r="B46" s="304"/>
      <c r="C46" s="305"/>
      <c r="D46" s="306"/>
      <c r="E46" s="307"/>
      <c r="F46" s="57"/>
      <c r="G46" s="57">
        <f t="shared" si="2"/>
        <v>0</v>
      </c>
      <c r="H46" s="58">
        <f t="shared" si="3"/>
        <v>0</v>
      </c>
    </row>
    <row r="47" spans="1:8" s="2" customFormat="1" ht="25.5" hidden="1" x14ac:dyDescent="0.2">
      <c r="A47" s="303" t="s">
        <v>53</v>
      </c>
      <c r="B47" s="335" t="s">
        <v>54</v>
      </c>
      <c r="C47" s="287" t="s">
        <v>349</v>
      </c>
      <c r="D47" s="288"/>
      <c r="E47" s="47" t="s">
        <v>161</v>
      </c>
      <c r="F47" s="190" t="s">
        <v>39</v>
      </c>
      <c r="G47" s="47" t="s">
        <v>157</v>
      </c>
      <c r="H47" s="111">
        <f>SUM(H48:H67)</f>
        <v>0</v>
      </c>
    </row>
    <row r="48" spans="1:8" s="2" customFormat="1" ht="12.75" hidden="1" x14ac:dyDescent="0.2">
      <c r="A48" s="303"/>
      <c r="B48" s="335"/>
      <c r="C48" s="294" t="str">
        <f t="shared" ref="C48:C57" si="4">C15</f>
        <v>Lektors (ar SDP) vidēji 20 personas mācību grupā</v>
      </c>
      <c r="D48" s="295"/>
      <c r="E48" s="292">
        <v>5</v>
      </c>
      <c r="F48" s="52">
        <f>F15</f>
        <v>1677</v>
      </c>
      <c r="G48" s="52"/>
      <c r="H48" s="54">
        <f>ROUNDUP((F48*$E$48%)/168*G48/20,2)</f>
        <v>0</v>
      </c>
    </row>
    <row r="49" spans="1:8" s="2" customFormat="1" ht="12.75" hidden="1" x14ac:dyDescent="0.2">
      <c r="A49" s="303"/>
      <c r="B49" s="335"/>
      <c r="C49" s="274">
        <f t="shared" si="4"/>
        <v>0</v>
      </c>
      <c r="D49" s="276"/>
      <c r="E49" s="293"/>
      <c r="F49" s="59">
        <f t="shared" ref="F49:G57" si="5">F16</f>
        <v>0</v>
      </c>
      <c r="G49" s="73">
        <f t="shared" si="5"/>
        <v>0</v>
      </c>
      <c r="H49" s="56">
        <f t="shared" ref="H49:H67" si="6">ROUNDUP((F49*$E$48%)/168*G49,2)</f>
        <v>0</v>
      </c>
    </row>
    <row r="50" spans="1:8" s="2" customFormat="1" ht="12.75" hidden="1" x14ac:dyDescent="0.2">
      <c r="A50" s="303"/>
      <c r="B50" s="335"/>
      <c r="C50" s="274">
        <f t="shared" si="4"/>
        <v>0</v>
      </c>
      <c r="D50" s="276"/>
      <c r="E50" s="293"/>
      <c r="F50" s="59">
        <f t="shared" si="5"/>
        <v>0</v>
      </c>
      <c r="G50" s="73">
        <f t="shared" si="5"/>
        <v>0</v>
      </c>
      <c r="H50" s="56">
        <f t="shared" si="6"/>
        <v>0</v>
      </c>
    </row>
    <row r="51" spans="1:8" s="2" customFormat="1" ht="12.75" hidden="1" x14ac:dyDescent="0.2">
      <c r="A51" s="303"/>
      <c r="B51" s="335"/>
      <c r="C51" s="274">
        <f t="shared" si="4"/>
        <v>0</v>
      </c>
      <c r="D51" s="276"/>
      <c r="E51" s="293"/>
      <c r="F51" s="59">
        <f t="shared" si="5"/>
        <v>0</v>
      </c>
      <c r="G51" s="73">
        <f t="shared" si="5"/>
        <v>0</v>
      </c>
      <c r="H51" s="56">
        <f t="shared" si="6"/>
        <v>0</v>
      </c>
    </row>
    <row r="52" spans="1:8" s="2" customFormat="1" ht="12.75" hidden="1" x14ac:dyDescent="0.2">
      <c r="A52" s="303"/>
      <c r="B52" s="335"/>
      <c r="C52" s="274">
        <f t="shared" si="4"/>
        <v>0</v>
      </c>
      <c r="D52" s="276"/>
      <c r="E52" s="293"/>
      <c r="F52" s="59">
        <f t="shared" si="5"/>
        <v>0</v>
      </c>
      <c r="G52" s="73">
        <f t="shared" si="5"/>
        <v>0</v>
      </c>
      <c r="H52" s="56">
        <f t="shared" si="6"/>
        <v>0</v>
      </c>
    </row>
    <row r="53" spans="1:8" s="2" customFormat="1" ht="12.75" hidden="1" x14ac:dyDescent="0.2">
      <c r="A53" s="303"/>
      <c r="B53" s="335"/>
      <c r="C53" s="274">
        <f t="shared" si="4"/>
        <v>0</v>
      </c>
      <c r="D53" s="276"/>
      <c r="E53" s="293"/>
      <c r="F53" s="59">
        <f t="shared" si="5"/>
        <v>0</v>
      </c>
      <c r="G53" s="73">
        <f t="shared" si="5"/>
        <v>0</v>
      </c>
      <c r="H53" s="56">
        <f t="shared" si="6"/>
        <v>0</v>
      </c>
    </row>
    <row r="54" spans="1:8" s="2" customFormat="1" ht="12.75" hidden="1" x14ac:dyDescent="0.2">
      <c r="A54" s="303"/>
      <c r="B54" s="335"/>
      <c r="C54" s="274">
        <f t="shared" si="4"/>
        <v>0</v>
      </c>
      <c r="D54" s="276"/>
      <c r="E54" s="293"/>
      <c r="F54" s="59">
        <f t="shared" si="5"/>
        <v>0</v>
      </c>
      <c r="G54" s="73">
        <f t="shared" si="5"/>
        <v>0</v>
      </c>
      <c r="H54" s="56">
        <f t="shared" si="6"/>
        <v>0</v>
      </c>
    </row>
    <row r="55" spans="1:8" s="2" customFormat="1" ht="12.75" hidden="1" x14ac:dyDescent="0.2">
      <c r="A55" s="303"/>
      <c r="B55" s="335"/>
      <c r="C55" s="274">
        <f t="shared" si="4"/>
        <v>0</v>
      </c>
      <c r="D55" s="276"/>
      <c r="E55" s="293"/>
      <c r="F55" s="59">
        <f t="shared" si="5"/>
        <v>0</v>
      </c>
      <c r="G55" s="73">
        <f t="shared" si="5"/>
        <v>0</v>
      </c>
      <c r="H55" s="56">
        <f t="shared" si="6"/>
        <v>0</v>
      </c>
    </row>
    <row r="56" spans="1:8" s="2" customFormat="1" ht="12.75" hidden="1" x14ac:dyDescent="0.2">
      <c r="A56" s="303"/>
      <c r="B56" s="335"/>
      <c r="C56" s="274">
        <f t="shared" si="4"/>
        <v>0</v>
      </c>
      <c r="D56" s="276"/>
      <c r="E56" s="293"/>
      <c r="F56" s="59">
        <f t="shared" si="5"/>
        <v>0</v>
      </c>
      <c r="G56" s="73">
        <f t="shared" si="5"/>
        <v>0</v>
      </c>
      <c r="H56" s="56">
        <f t="shared" si="6"/>
        <v>0</v>
      </c>
    </row>
    <row r="57" spans="1:8" s="2" customFormat="1" ht="12.75" hidden="1" x14ac:dyDescent="0.2">
      <c r="A57" s="303"/>
      <c r="B57" s="335"/>
      <c r="C57" s="274">
        <f t="shared" si="4"/>
        <v>0</v>
      </c>
      <c r="D57" s="276"/>
      <c r="E57" s="293"/>
      <c r="F57" s="59">
        <f t="shared" si="5"/>
        <v>0</v>
      </c>
      <c r="G57" s="73">
        <f t="shared" si="5"/>
        <v>0</v>
      </c>
      <c r="H57" s="56">
        <f t="shared" si="6"/>
        <v>0</v>
      </c>
    </row>
    <row r="58" spans="1:8" s="2" customFormat="1" ht="12.75" hidden="1" x14ac:dyDescent="0.2">
      <c r="A58" s="303"/>
      <c r="B58" s="335"/>
      <c r="C58" s="274">
        <f>C26</f>
        <v>0</v>
      </c>
      <c r="D58" s="276"/>
      <c r="E58" s="293"/>
      <c r="F58" s="59">
        <f>F26</f>
        <v>0</v>
      </c>
      <c r="G58" s="73">
        <f>G26</f>
        <v>0</v>
      </c>
      <c r="H58" s="56">
        <f t="shared" si="6"/>
        <v>0</v>
      </c>
    </row>
    <row r="59" spans="1:8" s="2" customFormat="1" ht="12.75" hidden="1" x14ac:dyDescent="0.2">
      <c r="A59" s="303"/>
      <c r="B59" s="335"/>
      <c r="C59" s="274">
        <f t="shared" ref="C59:C67" si="7">C27</f>
        <v>0</v>
      </c>
      <c r="D59" s="276"/>
      <c r="E59" s="293"/>
      <c r="F59" s="59">
        <f t="shared" ref="F59:G67" si="8">F27</f>
        <v>0</v>
      </c>
      <c r="G59" s="73">
        <f t="shared" si="8"/>
        <v>0</v>
      </c>
      <c r="H59" s="56">
        <f t="shared" si="6"/>
        <v>0</v>
      </c>
    </row>
    <row r="60" spans="1:8" s="2" customFormat="1" ht="12.75" hidden="1" x14ac:dyDescent="0.2">
      <c r="A60" s="303"/>
      <c r="B60" s="335"/>
      <c r="C60" s="274">
        <f t="shared" si="7"/>
        <v>0</v>
      </c>
      <c r="D60" s="276"/>
      <c r="E60" s="293"/>
      <c r="F60" s="59">
        <f t="shared" si="8"/>
        <v>0</v>
      </c>
      <c r="G60" s="73">
        <f t="shared" si="8"/>
        <v>0</v>
      </c>
      <c r="H60" s="56">
        <f t="shared" si="6"/>
        <v>0</v>
      </c>
    </row>
    <row r="61" spans="1:8" s="2" customFormat="1" ht="12.75" hidden="1" x14ac:dyDescent="0.2">
      <c r="A61" s="303"/>
      <c r="B61" s="335"/>
      <c r="C61" s="274">
        <f t="shared" si="7"/>
        <v>0</v>
      </c>
      <c r="D61" s="276"/>
      <c r="E61" s="293"/>
      <c r="F61" s="59">
        <f t="shared" si="8"/>
        <v>0</v>
      </c>
      <c r="G61" s="73">
        <f t="shared" si="8"/>
        <v>0</v>
      </c>
      <c r="H61" s="56">
        <f t="shared" si="6"/>
        <v>0</v>
      </c>
    </row>
    <row r="62" spans="1:8" s="2" customFormat="1" ht="12.75" hidden="1" x14ac:dyDescent="0.2">
      <c r="A62" s="303"/>
      <c r="B62" s="335"/>
      <c r="C62" s="274">
        <f t="shared" si="7"/>
        <v>0</v>
      </c>
      <c r="D62" s="276"/>
      <c r="E62" s="293"/>
      <c r="F62" s="59">
        <f t="shared" si="8"/>
        <v>0</v>
      </c>
      <c r="G62" s="73">
        <f t="shared" si="8"/>
        <v>0</v>
      </c>
      <c r="H62" s="56">
        <f t="shared" si="6"/>
        <v>0</v>
      </c>
    </row>
    <row r="63" spans="1:8" s="2" customFormat="1" ht="12.75" hidden="1" x14ac:dyDescent="0.2">
      <c r="A63" s="303"/>
      <c r="B63" s="335"/>
      <c r="C63" s="274">
        <f t="shared" si="7"/>
        <v>0</v>
      </c>
      <c r="D63" s="276"/>
      <c r="E63" s="293"/>
      <c r="F63" s="59">
        <f t="shared" si="8"/>
        <v>0</v>
      </c>
      <c r="G63" s="73">
        <f t="shared" si="8"/>
        <v>0</v>
      </c>
      <c r="H63" s="56">
        <f t="shared" si="6"/>
        <v>0</v>
      </c>
    </row>
    <row r="64" spans="1:8" s="2" customFormat="1" ht="12.75" hidden="1" x14ac:dyDescent="0.2">
      <c r="A64" s="303"/>
      <c r="B64" s="335"/>
      <c r="C64" s="274">
        <f t="shared" si="7"/>
        <v>0</v>
      </c>
      <c r="D64" s="276"/>
      <c r="E64" s="293"/>
      <c r="F64" s="59">
        <f t="shared" si="8"/>
        <v>0</v>
      </c>
      <c r="G64" s="73">
        <f t="shared" si="8"/>
        <v>0</v>
      </c>
      <c r="H64" s="56">
        <f t="shared" si="6"/>
        <v>0</v>
      </c>
    </row>
    <row r="65" spans="1:8" s="2" customFormat="1" ht="12.75" hidden="1" x14ac:dyDescent="0.2">
      <c r="A65" s="303"/>
      <c r="B65" s="335"/>
      <c r="C65" s="274">
        <f t="shared" si="7"/>
        <v>0</v>
      </c>
      <c r="D65" s="276"/>
      <c r="E65" s="293"/>
      <c r="F65" s="59">
        <f t="shared" si="8"/>
        <v>0</v>
      </c>
      <c r="G65" s="73">
        <f t="shared" si="8"/>
        <v>0</v>
      </c>
      <c r="H65" s="56">
        <f t="shared" si="6"/>
        <v>0</v>
      </c>
    </row>
    <row r="66" spans="1:8" s="2" customFormat="1" ht="12.75" hidden="1" x14ac:dyDescent="0.2">
      <c r="A66" s="303"/>
      <c r="B66" s="335"/>
      <c r="C66" s="274">
        <f t="shared" si="7"/>
        <v>0</v>
      </c>
      <c r="D66" s="276"/>
      <c r="E66" s="293"/>
      <c r="F66" s="59">
        <f t="shared" si="8"/>
        <v>0</v>
      </c>
      <c r="G66" s="73">
        <f t="shared" si="8"/>
        <v>0</v>
      </c>
      <c r="H66" s="56">
        <f t="shared" si="6"/>
        <v>0</v>
      </c>
    </row>
    <row r="67" spans="1:8" s="2" customFormat="1" ht="12.75" hidden="1" x14ac:dyDescent="0.2">
      <c r="A67" s="303"/>
      <c r="B67" s="335"/>
      <c r="C67" s="296">
        <f t="shared" si="7"/>
        <v>0</v>
      </c>
      <c r="D67" s="298"/>
      <c r="E67" s="302"/>
      <c r="F67" s="59">
        <f t="shared" si="8"/>
        <v>0</v>
      </c>
      <c r="G67" s="73">
        <f t="shared" si="8"/>
        <v>0</v>
      </c>
      <c r="H67" s="56">
        <f t="shared" si="6"/>
        <v>0</v>
      </c>
    </row>
    <row r="68" spans="1:8" s="2" customFormat="1" ht="25.5" hidden="1" x14ac:dyDescent="0.2">
      <c r="A68" s="303" t="s">
        <v>55</v>
      </c>
      <c r="B68" s="304" t="s">
        <v>56</v>
      </c>
      <c r="C68" s="287" t="s">
        <v>349</v>
      </c>
      <c r="D68" s="288"/>
      <c r="E68" s="47" t="s">
        <v>161</v>
      </c>
      <c r="F68" s="190" t="s">
        <v>39</v>
      </c>
      <c r="G68" s="47" t="s">
        <v>157</v>
      </c>
      <c r="H68" s="111">
        <f>SUM(H69:H88)</f>
        <v>0</v>
      </c>
    </row>
    <row r="69" spans="1:8" s="2" customFormat="1" ht="12.75" hidden="1" x14ac:dyDescent="0.2">
      <c r="A69" s="303"/>
      <c r="B69" s="304"/>
      <c r="C69" s="274" t="str">
        <f>C15</f>
        <v>Lektors (ar SDP) vidēji 20 personas mācību grupā</v>
      </c>
      <c r="D69" s="276"/>
      <c r="E69" s="292">
        <v>5</v>
      </c>
      <c r="F69" s="59">
        <f t="shared" ref="F69:G78" si="9">F15</f>
        <v>1677</v>
      </c>
      <c r="G69" s="59"/>
      <c r="H69" s="56">
        <f>ROUNDUP((F69*$E$69%)/168*G69/20,2)</f>
        <v>0</v>
      </c>
    </row>
    <row r="70" spans="1:8" s="2" customFormat="1" ht="12.75" hidden="1" x14ac:dyDescent="0.2">
      <c r="A70" s="303"/>
      <c r="B70" s="304"/>
      <c r="C70" s="274">
        <f>C16</f>
        <v>0</v>
      </c>
      <c r="D70" s="276"/>
      <c r="E70" s="293"/>
      <c r="F70" s="59">
        <f t="shared" si="9"/>
        <v>0</v>
      </c>
      <c r="G70" s="59">
        <f t="shared" si="9"/>
        <v>0</v>
      </c>
      <c r="H70" s="56">
        <f t="shared" ref="H70:H88" si="10">ROUNDUP((F70*$E$69%)/168*G70,2)</f>
        <v>0</v>
      </c>
    </row>
    <row r="71" spans="1:8" s="2" customFormat="1" ht="12.75" hidden="1" x14ac:dyDescent="0.2">
      <c r="A71" s="303"/>
      <c r="B71" s="304"/>
      <c r="C71" s="274">
        <f t="shared" ref="C71:C80" si="11">C17</f>
        <v>0</v>
      </c>
      <c r="D71" s="276"/>
      <c r="E71" s="293"/>
      <c r="F71" s="59">
        <f t="shared" si="9"/>
        <v>0</v>
      </c>
      <c r="G71" s="59">
        <f t="shared" si="9"/>
        <v>0</v>
      </c>
      <c r="H71" s="56">
        <f t="shared" si="10"/>
        <v>0</v>
      </c>
    </row>
    <row r="72" spans="1:8" s="2" customFormat="1" ht="12.75" hidden="1" x14ac:dyDescent="0.2">
      <c r="A72" s="303"/>
      <c r="B72" s="304"/>
      <c r="C72" s="274">
        <f t="shared" si="11"/>
        <v>0</v>
      </c>
      <c r="D72" s="276"/>
      <c r="E72" s="293"/>
      <c r="F72" s="59">
        <f t="shared" si="9"/>
        <v>0</v>
      </c>
      <c r="G72" s="59">
        <f t="shared" si="9"/>
        <v>0</v>
      </c>
      <c r="H72" s="56">
        <f t="shared" si="10"/>
        <v>0</v>
      </c>
    </row>
    <row r="73" spans="1:8" s="2" customFormat="1" ht="12.75" hidden="1" x14ac:dyDescent="0.2">
      <c r="A73" s="303"/>
      <c r="B73" s="304"/>
      <c r="C73" s="274">
        <f t="shared" si="11"/>
        <v>0</v>
      </c>
      <c r="D73" s="276"/>
      <c r="E73" s="293"/>
      <c r="F73" s="59">
        <f t="shared" si="9"/>
        <v>0</v>
      </c>
      <c r="G73" s="59">
        <f t="shared" si="9"/>
        <v>0</v>
      </c>
      <c r="H73" s="56">
        <f t="shared" si="10"/>
        <v>0</v>
      </c>
    </row>
    <row r="74" spans="1:8" s="2" customFormat="1" ht="12.75" hidden="1" x14ac:dyDescent="0.2">
      <c r="A74" s="303"/>
      <c r="B74" s="304"/>
      <c r="C74" s="274">
        <f t="shared" si="11"/>
        <v>0</v>
      </c>
      <c r="D74" s="276"/>
      <c r="E74" s="293"/>
      <c r="F74" s="59">
        <f t="shared" si="9"/>
        <v>0</v>
      </c>
      <c r="G74" s="59">
        <f t="shared" si="9"/>
        <v>0</v>
      </c>
      <c r="H74" s="56">
        <f t="shared" si="10"/>
        <v>0</v>
      </c>
    </row>
    <row r="75" spans="1:8" s="2" customFormat="1" ht="12.75" hidden="1" x14ac:dyDescent="0.2">
      <c r="A75" s="303"/>
      <c r="B75" s="304"/>
      <c r="C75" s="274">
        <f t="shared" si="11"/>
        <v>0</v>
      </c>
      <c r="D75" s="276"/>
      <c r="E75" s="293"/>
      <c r="F75" s="59">
        <f t="shared" si="9"/>
        <v>0</v>
      </c>
      <c r="G75" s="59">
        <f t="shared" si="9"/>
        <v>0</v>
      </c>
      <c r="H75" s="56">
        <f t="shared" si="10"/>
        <v>0</v>
      </c>
    </row>
    <row r="76" spans="1:8" s="2" customFormat="1" ht="12.75" hidden="1" x14ac:dyDescent="0.2">
      <c r="A76" s="303"/>
      <c r="B76" s="304"/>
      <c r="C76" s="274">
        <f t="shared" si="11"/>
        <v>0</v>
      </c>
      <c r="D76" s="276"/>
      <c r="E76" s="293"/>
      <c r="F76" s="59">
        <f t="shared" si="9"/>
        <v>0</v>
      </c>
      <c r="G76" s="59">
        <f t="shared" si="9"/>
        <v>0</v>
      </c>
      <c r="H76" s="56">
        <f t="shared" si="10"/>
        <v>0</v>
      </c>
    </row>
    <row r="77" spans="1:8" s="2" customFormat="1" ht="12.75" hidden="1" x14ac:dyDescent="0.2">
      <c r="A77" s="303"/>
      <c r="B77" s="304"/>
      <c r="C77" s="274">
        <f t="shared" si="11"/>
        <v>0</v>
      </c>
      <c r="D77" s="276"/>
      <c r="E77" s="293"/>
      <c r="F77" s="59">
        <f t="shared" si="9"/>
        <v>0</v>
      </c>
      <c r="G77" s="59">
        <f t="shared" si="9"/>
        <v>0</v>
      </c>
      <c r="H77" s="56">
        <f t="shared" si="10"/>
        <v>0</v>
      </c>
    </row>
    <row r="78" spans="1:8" s="2" customFormat="1" ht="12.75" hidden="1" x14ac:dyDescent="0.2">
      <c r="A78" s="303"/>
      <c r="B78" s="304"/>
      <c r="C78" s="274">
        <f t="shared" si="11"/>
        <v>0</v>
      </c>
      <c r="D78" s="276"/>
      <c r="E78" s="293"/>
      <c r="F78" s="59">
        <f t="shared" si="9"/>
        <v>0</v>
      </c>
      <c r="G78" s="59">
        <f t="shared" si="9"/>
        <v>0</v>
      </c>
      <c r="H78" s="56">
        <f t="shared" si="10"/>
        <v>0</v>
      </c>
    </row>
    <row r="79" spans="1:8" s="2" customFormat="1" ht="12.75" hidden="1" x14ac:dyDescent="0.2">
      <c r="A79" s="303"/>
      <c r="B79" s="304"/>
      <c r="C79" s="274">
        <f>C26</f>
        <v>0</v>
      </c>
      <c r="D79" s="276"/>
      <c r="E79" s="293"/>
      <c r="F79" s="59">
        <f t="shared" ref="F79:G88" si="12">F26</f>
        <v>0</v>
      </c>
      <c r="G79" s="59">
        <f t="shared" si="12"/>
        <v>0</v>
      </c>
      <c r="H79" s="56">
        <f t="shared" si="10"/>
        <v>0</v>
      </c>
    </row>
    <row r="80" spans="1:8" s="2" customFormat="1" ht="12.75" hidden="1" x14ac:dyDescent="0.2">
      <c r="A80" s="303"/>
      <c r="B80" s="304"/>
      <c r="C80" s="274">
        <f t="shared" si="11"/>
        <v>0</v>
      </c>
      <c r="D80" s="276"/>
      <c r="E80" s="293"/>
      <c r="F80" s="59">
        <f t="shared" si="12"/>
        <v>0</v>
      </c>
      <c r="G80" s="59">
        <f t="shared" si="12"/>
        <v>0</v>
      </c>
      <c r="H80" s="56">
        <f t="shared" si="10"/>
        <v>0</v>
      </c>
    </row>
    <row r="81" spans="1:8" s="2" customFormat="1" ht="12.75" hidden="1" x14ac:dyDescent="0.2">
      <c r="A81" s="303"/>
      <c r="B81" s="304"/>
      <c r="C81" s="274">
        <f>C29</f>
        <v>0</v>
      </c>
      <c r="D81" s="276"/>
      <c r="E81" s="293"/>
      <c r="F81" s="59">
        <f t="shared" si="12"/>
        <v>0</v>
      </c>
      <c r="G81" s="59">
        <f t="shared" si="12"/>
        <v>0</v>
      </c>
      <c r="H81" s="56">
        <f t="shared" si="10"/>
        <v>0</v>
      </c>
    </row>
    <row r="82" spans="1:8" s="2" customFormat="1" ht="12.75" hidden="1" x14ac:dyDescent="0.2">
      <c r="A82" s="303"/>
      <c r="B82" s="304"/>
      <c r="C82" s="274">
        <f>C30</f>
        <v>0</v>
      </c>
      <c r="D82" s="276"/>
      <c r="E82" s="293"/>
      <c r="F82" s="59">
        <f t="shared" si="12"/>
        <v>0</v>
      </c>
      <c r="G82" s="59">
        <f t="shared" si="12"/>
        <v>0</v>
      </c>
      <c r="H82" s="56">
        <f t="shared" si="10"/>
        <v>0</v>
      </c>
    </row>
    <row r="83" spans="1:8" s="2" customFormat="1" ht="12.75" hidden="1" x14ac:dyDescent="0.2">
      <c r="A83" s="303"/>
      <c r="B83" s="304"/>
      <c r="C83" s="274">
        <f>C31</f>
        <v>0</v>
      </c>
      <c r="D83" s="276"/>
      <c r="E83" s="293"/>
      <c r="F83" s="59">
        <f t="shared" si="12"/>
        <v>0</v>
      </c>
      <c r="G83" s="59">
        <f t="shared" si="12"/>
        <v>0</v>
      </c>
      <c r="H83" s="56">
        <f t="shared" si="10"/>
        <v>0</v>
      </c>
    </row>
    <row r="84" spans="1:8" s="2" customFormat="1" ht="12.75" hidden="1" x14ac:dyDescent="0.2">
      <c r="A84" s="303"/>
      <c r="B84" s="304"/>
      <c r="C84" s="274">
        <f>C32</f>
        <v>0</v>
      </c>
      <c r="D84" s="276"/>
      <c r="E84" s="293"/>
      <c r="F84" s="59">
        <f t="shared" si="12"/>
        <v>0</v>
      </c>
      <c r="G84" s="59">
        <f t="shared" si="12"/>
        <v>0</v>
      </c>
      <c r="H84" s="56">
        <f t="shared" si="10"/>
        <v>0</v>
      </c>
    </row>
    <row r="85" spans="1:8" s="2" customFormat="1" ht="12.75" hidden="1" x14ac:dyDescent="0.2">
      <c r="A85" s="303"/>
      <c r="B85" s="304"/>
      <c r="C85" s="274">
        <f>C33</f>
        <v>0</v>
      </c>
      <c r="D85" s="276"/>
      <c r="E85" s="293"/>
      <c r="F85" s="59">
        <f t="shared" si="12"/>
        <v>0</v>
      </c>
      <c r="G85" s="59">
        <f t="shared" si="12"/>
        <v>0</v>
      </c>
      <c r="H85" s="56">
        <f t="shared" si="10"/>
        <v>0</v>
      </c>
    </row>
    <row r="86" spans="1:8" s="2" customFormat="1" ht="12.75" hidden="1" x14ac:dyDescent="0.2">
      <c r="A86" s="303"/>
      <c r="B86" s="304"/>
      <c r="C86" s="182"/>
      <c r="D86" s="183"/>
      <c r="E86" s="293"/>
      <c r="F86" s="59">
        <f t="shared" si="12"/>
        <v>0</v>
      </c>
      <c r="G86" s="59">
        <f t="shared" si="12"/>
        <v>0</v>
      </c>
      <c r="H86" s="56">
        <f t="shared" si="10"/>
        <v>0</v>
      </c>
    </row>
    <row r="87" spans="1:8" s="2" customFormat="1" ht="12.75" hidden="1" x14ac:dyDescent="0.2">
      <c r="A87" s="303"/>
      <c r="B87" s="304"/>
      <c r="C87" s="274">
        <f>C34</f>
        <v>0</v>
      </c>
      <c r="D87" s="276"/>
      <c r="E87" s="293"/>
      <c r="F87" s="59">
        <f t="shared" si="12"/>
        <v>0</v>
      </c>
      <c r="G87" s="59">
        <f t="shared" si="12"/>
        <v>0</v>
      </c>
      <c r="H87" s="56">
        <f t="shared" si="10"/>
        <v>0</v>
      </c>
    </row>
    <row r="88" spans="1:8" s="2" customFormat="1" ht="12.75" hidden="1" x14ac:dyDescent="0.2">
      <c r="A88" s="303"/>
      <c r="B88" s="304"/>
      <c r="C88" s="274">
        <f>C35</f>
        <v>0</v>
      </c>
      <c r="D88" s="276"/>
      <c r="E88" s="293"/>
      <c r="F88" s="59">
        <f t="shared" si="12"/>
        <v>0</v>
      </c>
      <c r="G88" s="59">
        <f t="shared" si="12"/>
        <v>0</v>
      </c>
      <c r="H88" s="56">
        <f t="shared" si="10"/>
        <v>0</v>
      </c>
    </row>
    <row r="89" spans="1:8" s="2" customFormat="1" ht="25.5" hidden="1" x14ac:dyDescent="0.2">
      <c r="A89" s="303" t="s">
        <v>57</v>
      </c>
      <c r="B89" s="304" t="s">
        <v>58</v>
      </c>
      <c r="C89" s="287" t="s">
        <v>349</v>
      </c>
      <c r="D89" s="288"/>
      <c r="E89" s="47" t="s">
        <v>161</v>
      </c>
      <c r="F89" s="190" t="s">
        <v>39</v>
      </c>
      <c r="G89" s="47" t="s">
        <v>157</v>
      </c>
      <c r="H89" s="111">
        <f>SUM(H90:H109)</f>
        <v>0</v>
      </c>
    </row>
    <row r="90" spans="1:8" s="2" customFormat="1" ht="12.75" hidden="1" x14ac:dyDescent="0.2">
      <c r="A90" s="303"/>
      <c r="B90" s="304"/>
      <c r="C90" s="274" t="str">
        <f t="shared" ref="C90:C99" si="13">C15</f>
        <v>Lektors (ar SDP) vidēji 20 personas mācību grupā</v>
      </c>
      <c r="D90" s="276"/>
      <c r="E90" s="292">
        <v>10</v>
      </c>
      <c r="F90" s="59">
        <f t="shared" ref="F90:G99" si="14">F15</f>
        <v>1677</v>
      </c>
      <c r="G90" s="59"/>
      <c r="H90" s="56">
        <f>ROUNDUP((F90*$E$90%)/168*$G$90/20,2)</f>
        <v>0</v>
      </c>
    </row>
    <row r="91" spans="1:8" s="2" customFormat="1" ht="12.75" hidden="1" x14ac:dyDescent="0.2">
      <c r="A91" s="303"/>
      <c r="B91" s="304"/>
      <c r="C91" s="274">
        <f t="shared" si="13"/>
        <v>0</v>
      </c>
      <c r="D91" s="276"/>
      <c r="E91" s="293"/>
      <c r="F91" s="59">
        <f t="shared" si="14"/>
        <v>0</v>
      </c>
      <c r="G91" s="73">
        <f t="shared" si="14"/>
        <v>0</v>
      </c>
      <c r="H91" s="56">
        <f t="shared" ref="H91:H109" si="15">ROUNDUP((F91*$E$90%)/168*$G$90,2)</f>
        <v>0</v>
      </c>
    </row>
    <row r="92" spans="1:8" s="2" customFormat="1" ht="12.75" hidden="1" x14ac:dyDescent="0.2">
      <c r="A92" s="303"/>
      <c r="B92" s="304"/>
      <c r="C92" s="274">
        <f t="shared" si="13"/>
        <v>0</v>
      </c>
      <c r="D92" s="276"/>
      <c r="E92" s="293"/>
      <c r="F92" s="59">
        <f t="shared" si="14"/>
        <v>0</v>
      </c>
      <c r="G92" s="73">
        <f t="shared" si="14"/>
        <v>0</v>
      </c>
      <c r="H92" s="56">
        <f t="shared" si="15"/>
        <v>0</v>
      </c>
    </row>
    <row r="93" spans="1:8" s="2" customFormat="1" ht="12.75" hidden="1" x14ac:dyDescent="0.2">
      <c r="A93" s="303"/>
      <c r="B93" s="304"/>
      <c r="C93" s="274">
        <f t="shared" si="13"/>
        <v>0</v>
      </c>
      <c r="D93" s="276"/>
      <c r="E93" s="293"/>
      <c r="F93" s="59">
        <f t="shared" si="14"/>
        <v>0</v>
      </c>
      <c r="G93" s="73">
        <f t="shared" si="14"/>
        <v>0</v>
      </c>
      <c r="H93" s="56">
        <f t="shared" si="15"/>
        <v>0</v>
      </c>
    </row>
    <row r="94" spans="1:8" s="2" customFormat="1" ht="12.75" hidden="1" x14ac:dyDescent="0.2">
      <c r="A94" s="303"/>
      <c r="B94" s="304"/>
      <c r="C94" s="274">
        <f t="shared" si="13"/>
        <v>0</v>
      </c>
      <c r="D94" s="276"/>
      <c r="E94" s="293"/>
      <c r="F94" s="59">
        <f t="shared" si="14"/>
        <v>0</v>
      </c>
      <c r="G94" s="73">
        <f t="shared" si="14"/>
        <v>0</v>
      </c>
      <c r="H94" s="56">
        <f t="shared" si="15"/>
        <v>0</v>
      </c>
    </row>
    <row r="95" spans="1:8" s="2" customFormat="1" ht="12.75" hidden="1" x14ac:dyDescent="0.2">
      <c r="A95" s="303"/>
      <c r="B95" s="304"/>
      <c r="C95" s="274">
        <f t="shared" si="13"/>
        <v>0</v>
      </c>
      <c r="D95" s="276"/>
      <c r="E95" s="293"/>
      <c r="F95" s="59">
        <f t="shared" si="14"/>
        <v>0</v>
      </c>
      <c r="G95" s="73">
        <f t="shared" si="14"/>
        <v>0</v>
      </c>
      <c r="H95" s="56">
        <f t="shared" si="15"/>
        <v>0</v>
      </c>
    </row>
    <row r="96" spans="1:8" s="2" customFormat="1" ht="12.75" hidden="1" x14ac:dyDescent="0.2">
      <c r="A96" s="303"/>
      <c r="B96" s="304"/>
      <c r="C96" s="274">
        <f t="shared" si="13"/>
        <v>0</v>
      </c>
      <c r="D96" s="276"/>
      <c r="E96" s="293"/>
      <c r="F96" s="59">
        <f t="shared" si="14"/>
        <v>0</v>
      </c>
      <c r="G96" s="73">
        <f t="shared" si="14"/>
        <v>0</v>
      </c>
      <c r="H96" s="56">
        <f t="shared" si="15"/>
        <v>0</v>
      </c>
    </row>
    <row r="97" spans="1:8" s="2" customFormat="1" ht="12.75" hidden="1" x14ac:dyDescent="0.2">
      <c r="A97" s="303"/>
      <c r="B97" s="304"/>
      <c r="C97" s="274">
        <f t="shared" si="13"/>
        <v>0</v>
      </c>
      <c r="D97" s="276"/>
      <c r="E97" s="293"/>
      <c r="F97" s="59">
        <f t="shared" si="14"/>
        <v>0</v>
      </c>
      <c r="G97" s="73">
        <f t="shared" si="14"/>
        <v>0</v>
      </c>
      <c r="H97" s="56">
        <f t="shared" si="15"/>
        <v>0</v>
      </c>
    </row>
    <row r="98" spans="1:8" s="2" customFormat="1" ht="12.75" hidden="1" x14ac:dyDescent="0.2">
      <c r="A98" s="303"/>
      <c r="B98" s="304"/>
      <c r="C98" s="274">
        <f t="shared" si="13"/>
        <v>0</v>
      </c>
      <c r="D98" s="276"/>
      <c r="E98" s="293"/>
      <c r="F98" s="59">
        <f t="shared" si="14"/>
        <v>0</v>
      </c>
      <c r="G98" s="73">
        <f t="shared" si="14"/>
        <v>0</v>
      </c>
      <c r="H98" s="56">
        <f t="shared" si="15"/>
        <v>0</v>
      </c>
    </row>
    <row r="99" spans="1:8" s="2" customFormat="1" ht="12.75" hidden="1" x14ac:dyDescent="0.2">
      <c r="A99" s="303"/>
      <c r="B99" s="304"/>
      <c r="C99" s="274">
        <f t="shared" si="13"/>
        <v>0</v>
      </c>
      <c r="D99" s="276"/>
      <c r="E99" s="293"/>
      <c r="F99" s="59">
        <f t="shared" si="14"/>
        <v>0</v>
      </c>
      <c r="G99" s="73">
        <f t="shared" si="14"/>
        <v>0</v>
      </c>
      <c r="H99" s="56">
        <f t="shared" si="15"/>
        <v>0</v>
      </c>
    </row>
    <row r="100" spans="1:8" s="2" customFormat="1" ht="12.75" hidden="1" x14ac:dyDescent="0.2">
      <c r="A100" s="303"/>
      <c r="B100" s="304"/>
      <c r="C100" s="274">
        <f t="shared" ref="C100:C109" si="16">C26</f>
        <v>0</v>
      </c>
      <c r="D100" s="276"/>
      <c r="E100" s="293"/>
      <c r="F100" s="59">
        <f t="shared" ref="F100:G109" si="17">F26</f>
        <v>0</v>
      </c>
      <c r="G100" s="59">
        <f t="shared" si="17"/>
        <v>0</v>
      </c>
      <c r="H100" s="56">
        <f t="shared" si="15"/>
        <v>0</v>
      </c>
    </row>
    <row r="101" spans="1:8" s="2" customFormat="1" ht="12.75" hidden="1" x14ac:dyDescent="0.2">
      <c r="A101" s="303"/>
      <c r="B101" s="304"/>
      <c r="C101" s="274">
        <f t="shared" si="16"/>
        <v>0</v>
      </c>
      <c r="D101" s="276"/>
      <c r="E101" s="293"/>
      <c r="F101" s="59">
        <f t="shared" si="17"/>
        <v>0</v>
      </c>
      <c r="G101" s="59">
        <f t="shared" si="17"/>
        <v>0</v>
      </c>
      <c r="H101" s="56">
        <f t="shared" si="15"/>
        <v>0</v>
      </c>
    </row>
    <row r="102" spans="1:8" s="2" customFormat="1" ht="12.75" hidden="1" x14ac:dyDescent="0.2">
      <c r="A102" s="303"/>
      <c r="B102" s="304"/>
      <c r="C102" s="274">
        <f t="shared" si="16"/>
        <v>0</v>
      </c>
      <c r="D102" s="276"/>
      <c r="E102" s="293"/>
      <c r="F102" s="59">
        <f t="shared" si="17"/>
        <v>0</v>
      </c>
      <c r="G102" s="59">
        <f t="shared" si="17"/>
        <v>0</v>
      </c>
      <c r="H102" s="56">
        <f t="shared" si="15"/>
        <v>0</v>
      </c>
    </row>
    <row r="103" spans="1:8" s="2" customFormat="1" ht="12.75" hidden="1" x14ac:dyDescent="0.2">
      <c r="A103" s="303"/>
      <c r="B103" s="304"/>
      <c r="C103" s="274">
        <f t="shared" si="16"/>
        <v>0</v>
      </c>
      <c r="D103" s="276"/>
      <c r="E103" s="293"/>
      <c r="F103" s="59">
        <f t="shared" si="17"/>
        <v>0</v>
      </c>
      <c r="G103" s="59">
        <f t="shared" si="17"/>
        <v>0</v>
      </c>
      <c r="H103" s="56">
        <f t="shared" si="15"/>
        <v>0</v>
      </c>
    </row>
    <row r="104" spans="1:8" s="2" customFormat="1" ht="12.75" hidden="1" x14ac:dyDescent="0.2">
      <c r="A104" s="303"/>
      <c r="B104" s="304"/>
      <c r="C104" s="274">
        <f t="shared" si="16"/>
        <v>0</v>
      </c>
      <c r="D104" s="276"/>
      <c r="E104" s="293"/>
      <c r="F104" s="59">
        <f t="shared" si="17"/>
        <v>0</v>
      </c>
      <c r="G104" s="59">
        <f t="shared" si="17"/>
        <v>0</v>
      </c>
      <c r="H104" s="56">
        <f t="shared" si="15"/>
        <v>0</v>
      </c>
    </row>
    <row r="105" spans="1:8" s="2" customFormat="1" ht="12.75" hidden="1" x14ac:dyDescent="0.2">
      <c r="A105" s="303"/>
      <c r="B105" s="304"/>
      <c r="C105" s="274">
        <f t="shared" si="16"/>
        <v>0</v>
      </c>
      <c r="D105" s="276"/>
      <c r="E105" s="293"/>
      <c r="F105" s="59">
        <f t="shared" si="17"/>
        <v>0</v>
      </c>
      <c r="G105" s="59">
        <f t="shared" si="17"/>
        <v>0</v>
      </c>
      <c r="H105" s="56">
        <f t="shared" si="15"/>
        <v>0</v>
      </c>
    </row>
    <row r="106" spans="1:8" s="2" customFormat="1" ht="12.75" hidden="1" x14ac:dyDescent="0.2">
      <c r="A106" s="303"/>
      <c r="B106" s="304"/>
      <c r="C106" s="274">
        <f t="shared" si="16"/>
        <v>0</v>
      </c>
      <c r="D106" s="276"/>
      <c r="E106" s="293"/>
      <c r="F106" s="59">
        <f t="shared" si="17"/>
        <v>0</v>
      </c>
      <c r="G106" s="59">
        <f t="shared" si="17"/>
        <v>0</v>
      </c>
      <c r="H106" s="56">
        <f t="shared" si="15"/>
        <v>0</v>
      </c>
    </row>
    <row r="107" spans="1:8" s="2" customFormat="1" ht="12.75" hidden="1" x14ac:dyDescent="0.2">
      <c r="A107" s="303"/>
      <c r="B107" s="304"/>
      <c r="C107" s="274">
        <f t="shared" si="16"/>
        <v>0</v>
      </c>
      <c r="D107" s="276"/>
      <c r="E107" s="293"/>
      <c r="F107" s="59">
        <f t="shared" si="17"/>
        <v>0</v>
      </c>
      <c r="G107" s="59">
        <f t="shared" si="17"/>
        <v>0</v>
      </c>
      <c r="H107" s="56">
        <f t="shared" si="15"/>
        <v>0</v>
      </c>
    </row>
    <row r="108" spans="1:8" s="2" customFormat="1" ht="12.75" hidden="1" x14ac:dyDescent="0.2">
      <c r="A108" s="303"/>
      <c r="B108" s="304"/>
      <c r="C108" s="274">
        <f t="shared" si="16"/>
        <v>0</v>
      </c>
      <c r="D108" s="276"/>
      <c r="E108" s="293"/>
      <c r="F108" s="59">
        <f t="shared" si="17"/>
        <v>0</v>
      </c>
      <c r="G108" s="59">
        <f t="shared" si="17"/>
        <v>0</v>
      </c>
      <c r="H108" s="56">
        <f t="shared" si="15"/>
        <v>0</v>
      </c>
    </row>
    <row r="109" spans="1:8" s="2" customFormat="1" ht="12.75" hidden="1" x14ac:dyDescent="0.2">
      <c r="A109" s="303"/>
      <c r="B109" s="304"/>
      <c r="C109" s="274">
        <f t="shared" si="16"/>
        <v>0</v>
      </c>
      <c r="D109" s="276"/>
      <c r="E109" s="302"/>
      <c r="F109" s="59">
        <f t="shared" si="17"/>
        <v>0</v>
      </c>
      <c r="G109" s="59">
        <f t="shared" si="17"/>
        <v>0</v>
      </c>
      <c r="H109" s="56">
        <f t="shared" si="15"/>
        <v>0</v>
      </c>
    </row>
    <row r="110" spans="1:8" s="5" customFormat="1" ht="12.75" x14ac:dyDescent="0.2">
      <c r="A110" s="49" t="s">
        <v>65</v>
      </c>
      <c r="B110" s="277" t="s">
        <v>66</v>
      </c>
      <c r="C110" s="277"/>
      <c r="D110" s="277"/>
      <c r="E110" s="277"/>
      <c r="F110" s="277"/>
      <c r="G110" s="277"/>
      <c r="H110" s="43">
        <f>SUM(H111,H112,H133)</f>
        <v>5.14</v>
      </c>
    </row>
    <row r="111" spans="1:8" s="2" customFormat="1" ht="12.75" x14ac:dyDescent="0.2">
      <c r="A111" s="181" t="s">
        <v>67</v>
      </c>
      <c r="B111" s="304" t="s">
        <v>356</v>
      </c>
      <c r="C111" s="304"/>
      <c r="D111" s="304"/>
      <c r="E111" s="304"/>
      <c r="F111" s="304"/>
      <c r="G111" s="304"/>
      <c r="H111" s="44">
        <f>ROUNDUP((H13+H112)*0.2359,2)</f>
        <v>4.46</v>
      </c>
    </row>
    <row r="112" spans="1:8" s="2" customFormat="1" ht="25.5" x14ac:dyDescent="0.2">
      <c r="A112" s="303" t="s">
        <v>70</v>
      </c>
      <c r="B112" s="304" t="s">
        <v>71</v>
      </c>
      <c r="C112" s="287" t="s">
        <v>349</v>
      </c>
      <c r="D112" s="288"/>
      <c r="E112" s="47" t="s">
        <v>161</v>
      </c>
      <c r="F112" s="190" t="s">
        <v>39</v>
      </c>
      <c r="G112" s="47" t="s">
        <v>157</v>
      </c>
      <c r="H112" s="111">
        <f>SUM(H113:H132)</f>
        <v>0.68</v>
      </c>
    </row>
    <row r="113" spans="1:8" s="2" customFormat="1" ht="12.75" x14ac:dyDescent="0.2">
      <c r="A113" s="303"/>
      <c r="B113" s="304"/>
      <c r="C113" s="274" t="str">
        <f t="shared" ref="C113:C122" si="18">C15</f>
        <v>Lektors (ar SDP) vidēji 20 personas mācību grupā</v>
      </c>
      <c r="D113" s="276"/>
      <c r="E113" s="292">
        <v>4</v>
      </c>
      <c r="F113" s="59">
        <f t="shared" ref="F113:G122" si="19">F15</f>
        <v>1677</v>
      </c>
      <c r="G113" s="59">
        <f t="shared" si="19"/>
        <v>34</v>
      </c>
      <c r="H113" s="56">
        <f>ROUNDUP((F113*$E$113%)/168*G113/20,2)</f>
        <v>0.68</v>
      </c>
    </row>
    <row r="114" spans="1:8" s="2" customFormat="1" ht="12.75" hidden="1" x14ac:dyDescent="0.2">
      <c r="A114" s="303"/>
      <c r="B114" s="304"/>
      <c r="C114" s="274">
        <f t="shared" si="18"/>
        <v>0</v>
      </c>
      <c r="D114" s="276"/>
      <c r="E114" s="293"/>
      <c r="F114" s="59">
        <f t="shared" si="19"/>
        <v>0</v>
      </c>
      <c r="G114" s="73">
        <f t="shared" si="19"/>
        <v>0</v>
      </c>
      <c r="H114" s="56">
        <f t="shared" ref="H114:H132" si="20">ROUNDUP((F114*$E$113%)/168*G114,2)</f>
        <v>0</v>
      </c>
    </row>
    <row r="115" spans="1:8" s="2" customFormat="1" ht="12.75" hidden="1" x14ac:dyDescent="0.2">
      <c r="A115" s="303"/>
      <c r="B115" s="304"/>
      <c r="C115" s="274">
        <f t="shared" si="18"/>
        <v>0</v>
      </c>
      <c r="D115" s="276"/>
      <c r="E115" s="293"/>
      <c r="F115" s="59">
        <f t="shared" si="19"/>
        <v>0</v>
      </c>
      <c r="G115" s="73">
        <f t="shared" si="19"/>
        <v>0</v>
      </c>
      <c r="H115" s="56">
        <f t="shared" si="20"/>
        <v>0</v>
      </c>
    </row>
    <row r="116" spans="1:8" s="2" customFormat="1" ht="12.75" hidden="1" x14ac:dyDescent="0.2">
      <c r="A116" s="303"/>
      <c r="B116" s="304"/>
      <c r="C116" s="274">
        <f t="shared" si="18"/>
        <v>0</v>
      </c>
      <c r="D116" s="276"/>
      <c r="E116" s="293"/>
      <c r="F116" s="59">
        <f t="shared" si="19"/>
        <v>0</v>
      </c>
      <c r="G116" s="73">
        <f t="shared" si="19"/>
        <v>0</v>
      </c>
      <c r="H116" s="56">
        <f t="shared" si="20"/>
        <v>0</v>
      </c>
    </row>
    <row r="117" spans="1:8" s="2" customFormat="1" ht="12.75" hidden="1" x14ac:dyDescent="0.2">
      <c r="A117" s="303"/>
      <c r="B117" s="304"/>
      <c r="C117" s="274">
        <f t="shared" si="18"/>
        <v>0</v>
      </c>
      <c r="D117" s="276"/>
      <c r="E117" s="293"/>
      <c r="F117" s="59">
        <f t="shared" si="19"/>
        <v>0</v>
      </c>
      <c r="G117" s="73">
        <f t="shared" si="19"/>
        <v>0</v>
      </c>
      <c r="H117" s="56">
        <f t="shared" si="20"/>
        <v>0</v>
      </c>
    </row>
    <row r="118" spans="1:8" s="2" customFormat="1" ht="12.75" hidden="1" x14ac:dyDescent="0.2">
      <c r="A118" s="303"/>
      <c r="B118" s="304"/>
      <c r="C118" s="274">
        <f t="shared" si="18"/>
        <v>0</v>
      </c>
      <c r="D118" s="276"/>
      <c r="E118" s="293"/>
      <c r="F118" s="59">
        <f t="shared" si="19"/>
        <v>0</v>
      </c>
      <c r="G118" s="73">
        <f t="shared" si="19"/>
        <v>0</v>
      </c>
      <c r="H118" s="56">
        <f t="shared" si="20"/>
        <v>0</v>
      </c>
    </row>
    <row r="119" spans="1:8" s="2" customFormat="1" ht="12.75" hidden="1" x14ac:dyDescent="0.2">
      <c r="A119" s="303"/>
      <c r="B119" s="304"/>
      <c r="C119" s="274">
        <f t="shared" si="18"/>
        <v>0</v>
      </c>
      <c r="D119" s="276"/>
      <c r="E119" s="293"/>
      <c r="F119" s="59">
        <f t="shared" si="19"/>
        <v>0</v>
      </c>
      <c r="G119" s="73">
        <f t="shared" si="19"/>
        <v>0</v>
      </c>
      <c r="H119" s="56">
        <f t="shared" si="20"/>
        <v>0</v>
      </c>
    </row>
    <row r="120" spans="1:8" s="2" customFormat="1" ht="12.75" hidden="1" x14ac:dyDescent="0.2">
      <c r="A120" s="303"/>
      <c r="B120" s="304"/>
      <c r="C120" s="274">
        <f t="shared" si="18"/>
        <v>0</v>
      </c>
      <c r="D120" s="276"/>
      <c r="E120" s="293"/>
      <c r="F120" s="59">
        <f t="shared" si="19"/>
        <v>0</v>
      </c>
      <c r="G120" s="73">
        <f t="shared" si="19"/>
        <v>0</v>
      </c>
      <c r="H120" s="56">
        <f t="shared" si="20"/>
        <v>0</v>
      </c>
    </row>
    <row r="121" spans="1:8" s="2" customFormat="1" ht="12.75" hidden="1" x14ac:dyDescent="0.2">
      <c r="A121" s="303"/>
      <c r="B121" s="304"/>
      <c r="C121" s="274">
        <f t="shared" si="18"/>
        <v>0</v>
      </c>
      <c r="D121" s="276"/>
      <c r="E121" s="293"/>
      <c r="F121" s="59">
        <f t="shared" si="19"/>
        <v>0</v>
      </c>
      <c r="G121" s="73">
        <f t="shared" si="19"/>
        <v>0</v>
      </c>
      <c r="H121" s="56">
        <f t="shared" si="20"/>
        <v>0</v>
      </c>
    </row>
    <row r="122" spans="1:8" s="2" customFormat="1" ht="12.75" hidden="1" x14ac:dyDescent="0.2">
      <c r="A122" s="303"/>
      <c r="B122" s="304"/>
      <c r="C122" s="274">
        <f t="shared" si="18"/>
        <v>0</v>
      </c>
      <c r="D122" s="276"/>
      <c r="E122" s="293"/>
      <c r="F122" s="59">
        <f t="shared" si="19"/>
        <v>0</v>
      </c>
      <c r="G122" s="73">
        <f t="shared" si="19"/>
        <v>0</v>
      </c>
      <c r="H122" s="56">
        <f t="shared" si="20"/>
        <v>0</v>
      </c>
    </row>
    <row r="123" spans="1:8" s="2" customFormat="1" ht="12.75" hidden="1" x14ac:dyDescent="0.2">
      <c r="A123" s="303"/>
      <c r="B123" s="304"/>
      <c r="C123" s="274">
        <f t="shared" ref="C123:C132" si="21">C26</f>
        <v>0</v>
      </c>
      <c r="D123" s="276"/>
      <c r="E123" s="293"/>
      <c r="F123" s="59">
        <f t="shared" ref="F123:G132" si="22">F26</f>
        <v>0</v>
      </c>
      <c r="G123" s="59">
        <f t="shared" si="22"/>
        <v>0</v>
      </c>
      <c r="H123" s="56">
        <f t="shared" si="20"/>
        <v>0</v>
      </c>
    </row>
    <row r="124" spans="1:8" s="2" customFormat="1" ht="12.75" hidden="1" x14ac:dyDescent="0.2">
      <c r="A124" s="303"/>
      <c r="B124" s="304"/>
      <c r="C124" s="274">
        <f t="shared" si="21"/>
        <v>0</v>
      </c>
      <c r="D124" s="276"/>
      <c r="E124" s="293"/>
      <c r="F124" s="59">
        <f t="shared" si="22"/>
        <v>0</v>
      </c>
      <c r="G124" s="59">
        <f t="shared" si="22"/>
        <v>0</v>
      </c>
      <c r="H124" s="56">
        <f t="shared" si="20"/>
        <v>0</v>
      </c>
    </row>
    <row r="125" spans="1:8" s="2" customFormat="1" ht="12.75" hidden="1" x14ac:dyDescent="0.2">
      <c r="A125" s="303"/>
      <c r="B125" s="304"/>
      <c r="C125" s="274">
        <f t="shared" si="21"/>
        <v>0</v>
      </c>
      <c r="D125" s="276"/>
      <c r="E125" s="293"/>
      <c r="F125" s="59">
        <f t="shared" si="22"/>
        <v>0</v>
      </c>
      <c r="G125" s="59">
        <f t="shared" si="22"/>
        <v>0</v>
      </c>
      <c r="H125" s="56">
        <f t="shared" si="20"/>
        <v>0</v>
      </c>
    </row>
    <row r="126" spans="1:8" s="2" customFormat="1" ht="12.75" hidden="1" x14ac:dyDescent="0.2">
      <c r="A126" s="303"/>
      <c r="B126" s="304"/>
      <c r="C126" s="274">
        <f t="shared" si="21"/>
        <v>0</v>
      </c>
      <c r="D126" s="276"/>
      <c r="E126" s="293"/>
      <c r="F126" s="59">
        <f t="shared" si="22"/>
        <v>0</v>
      </c>
      <c r="G126" s="59">
        <f t="shared" si="22"/>
        <v>0</v>
      </c>
      <c r="H126" s="56">
        <f t="shared" si="20"/>
        <v>0</v>
      </c>
    </row>
    <row r="127" spans="1:8" s="2" customFormat="1" ht="12.75" hidden="1" x14ac:dyDescent="0.2">
      <c r="A127" s="303"/>
      <c r="B127" s="304"/>
      <c r="C127" s="274">
        <f t="shared" si="21"/>
        <v>0</v>
      </c>
      <c r="D127" s="276"/>
      <c r="E127" s="293"/>
      <c r="F127" s="59">
        <f t="shared" si="22"/>
        <v>0</v>
      </c>
      <c r="G127" s="59">
        <f t="shared" si="22"/>
        <v>0</v>
      </c>
      <c r="H127" s="56">
        <f t="shared" si="20"/>
        <v>0</v>
      </c>
    </row>
    <row r="128" spans="1:8" s="2" customFormat="1" ht="12.75" hidden="1" x14ac:dyDescent="0.2">
      <c r="A128" s="303"/>
      <c r="B128" s="304"/>
      <c r="C128" s="274">
        <f t="shared" si="21"/>
        <v>0</v>
      </c>
      <c r="D128" s="276"/>
      <c r="E128" s="293"/>
      <c r="F128" s="59">
        <f t="shared" si="22"/>
        <v>0</v>
      </c>
      <c r="G128" s="59">
        <f t="shared" si="22"/>
        <v>0</v>
      </c>
      <c r="H128" s="56">
        <f t="shared" si="20"/>
        <v>0</v>
      </c>
    </row>
    <row r="129" spans="1:8" s="2" customFormat="1" ht="12.75" hidden="1" x14ac:dyDescent="0.2">
      <c r="A129" s="303"/>
      <c r="B129" s="304"/>
      <c r="C129" s="274">
        <f t="shared" si="21"/>
        <v>0</v>
      </c>
      <c r="D129" s="276"/>
      <c r="E129" s="293"/>
      <c r="F129" s="59">
        <f t="shared" si="22"/>
        <v>0</v>
      </c>
      <c r="G129" s="59">
        <f t="shared" si="22"/>
        <v>0</v>
      </c>
      <c r="H129" s="56">
        <f t="shared" si="20"/>
        <v>0</v>
      </c>
    </row>
    <row r="130" spans="1:8" s="2" customFormat="1" ht="12.75" hidden="1" x14ac:dyDescent="0.2">
      <c r="A130" s="303"/>
      <c r="B130" s="304"/>
      <c r="C130" s="274">
        <f t="shared" si="21"/>
        <v>0</v>
      </c>
      <c r="D130" s="276"/>
      <c r="E130" s="293"/>
      <c r="F130" s="59">
        <f t="shared" si="22"/>
        <v>0</v>
      </c>
      <c r="G130" s="59">
        <f t="shared" si="22"/>
        <v>0</v>
      </c>
      <c r="H130" s="56">
        <f t="shared" si="20"/>
        <v>0</v>
      </c>
    </row>
    <row r="131" spans="1:8" s="2" customFormat="1" ht="12.75" hidden="1" x14ac:dyDescent="0.2">
      <c r="A131" s="303"/>
      <c r="B131" s="304"/>
      <c r="C131" s="274">
        <f t="shared" si="21"/>
        <v>0</v>
      </c>
      <c r="D131" s="276"/>
      <c r="E131" s="293"/>
      <c r="F131" s="59">
        <f t="shared" si="22"/>
        <v>0</v>
      </c>
      <c r="G131" s="59">
        <f t="shared" si="22"/>
        <v>0</v>
      </c>
      <c r="H131" s="56">
        <f t="shared" si="20"/>
        <v>0</v>
      </c>
    </row>
    <row r="132" spans="1:8" s="2" customFormat="1" ht="12.75" hidden="1" x14ac:dyDescent="0.2">
      <c r="A132" s="303"/>
      <c r="B132" s="304"/>
      <c r="C132" s="274">
        <f t="shared" si="21"/>
        <v>0</v>
      </c>
      <c r="D132" s="276"/>
      <c r="E132" s="302"/>
      <c r="F132" s="59">
        <f t="shared" si="22"/>
        <v>0</v>
      </c>
      <c r="G132" s="59">
        <f t="shared" si="22"/>
        <v>0</v>
      </c>
      <c r="H132" s="56">
        <f t="shared" si="20"/>
        <v>0</v>
      </c>
    </row>
    <row r="133" spans="1:8" s="2" customFormat="1" ht="25.5" hidden="1" x14ac:dyDescent="0.2">
      <c r="A133" s="303" t="s">
        <v>82</v>
      </c>
      <c r="B133" s="304" t="s">
        <v>83</v>
      </c>
      <c r="C133" s="287" t="s">
        <v>349</v>
      </c>
      <c r="D133" s="288"/>
      <c r="E133" s="47" t="s">
        <v>161</v>
      </c>
      <c r="F133" s="190" t="s">
        <v>39</v>
      </c>
      <c r="G133" s="47" t="s">
        <v>157</v>
      </c>
      <c r="H133" s="111">
        <f>SUM(H134:H153)</f>
        <v>0</v>
      </c>
    </row>
    <row r="134" spans="1:8" s="2" customFormat="1" ht="12.75" hidden="1" x14ac:dyDescent="0.2">
      <c r="A134" s="303"/>
      <c r="B134" s="304"/>
      <c r="C134" s="274" t="str">
        <f t="shared" ref="C134:C143" si="23">C15</f>
        <v>Lektors (ar SDP) vidēji 20 personas mācību grupā</v>
      </c>
      <c r="D134" s="276"/>
      <c r="E134" s="292">
        <v>1</v>
      </c>
      <c r="F134" s="59">
        <f t="shared" ref="F134:G143" si="24">F15</f>
        <v>1677</v>
      </c>
      <c r="G134" s="59"/>
      <c r="H134" s="56">
        <f>ROUNDUP((F134*$E$134%)/168*G134/20,2)</f>
        <v>0</v>
      </c>
    </row>
    <row r="135" spans="1:8" s="2" customFormat="1" ht="12.75" hidden="1" x14ac:dyDescent="0.2">
      <c r="A135" s="303"/>
      <c r="B135" s="304"/>
      <c r="C135" s="274">
        <f t="shared" si="23"/>
        <v>0</v>
      </c>
      <c r="D135" s="276"/>
      <c r="E135" s="293"/>
      <c r="F135" s="59">
        <f t="shared" si="24"/>
        <v>0</v>
      </c>
      <c r="G135" s="73">
        <f t="shared" si="24"/>
        <v>0</v>
      </c>
      <c r="H135" s="56">
        <f t="shared" ref="H135:H153" si="25">ROUNDUP((F135*$E$134%)/168*G135,2)</f>
        <v>0</v>
      </c>
    </row>
    <row r="136" spans="1:8" s="2" customFormat="1" ht="12.75" hidden="1" x14ac:dyDescent="0.2">
      <c r="A136" s="303"/>
      <c r="B136" s="304"/>
      <c r="C136" s="274">
        <f t="shared" si="23"/>
        <v>0</v>
      </c>
      <c r="D136" s="276"/>
      <c r="E136" s="293"/>
      <c r="F136" s="59">
        <f t="shared" si="24"/>
        <v>0</v>
      </c>
      <c r="G136" s="73">
        <f t="shared" si="24"/>
        <v>0</v>
      </c>
      <c r="H136" s="56">
        <f t="shared" si="25"/>
        <v>0</v>
      </c>
    </row>
    <row r="137" spans="1:8" s="2" customFormat="1" ht="12.75" hidden="1" x14ac:dyDescent="0.2">
      <c r="A137" s="303"/>
      <c r="B137" s="304"/>
      <c r="C137" s="274">
        <f t="shared" si="23"/>
        <v>0</v>
      </c>
      <c r="D137" s="276"/>
      <c r="E137" s="293"/>
      <c r="F137" s="59">
        <f t="shared" si="24"/>
        <v>0</v>
      </c>
      <c r="G137" s="73">
        <f t="shared" si="24"/>
        <v>0</v>
      </c>
      <c r="H137" s="56">
        <f t="shared" si="25"/>
        <v>0</v>
      </c>
    </row>
    <row r="138" spans="1:8" s="2" customFormat="1" ht="12.75" hidden="1" x14ac:dyDescent="0.2">
      <c r="A138" s="303"/>
      <c r="B138" s="304"/>
      <c r="C138" s="274">
        <f t="shared" si="23"/>
        <v>0</v>
      </c>
      <c r="D138" s="276"/>
      <c r="E138" s="293"/>
      <c r="F138" s="59">
        <f t="shared" si="24"/>
        <v>0</v>
      </c>
      <c r="G138" s="73">
        <f t="shared" si="24"/>
        <v>0</v>
      </c>
      <c r="H138" s="56">
        <f t="shared" si="25"/>
        <v>0</v>
      </c>
    </row>
    <row r="139" spans="1:8" s="2" customFormat="1" ht="12.75" hidden="1" x14ac:dyDescent="0.2">
      <c r="A139" s="303"/>
      <c r="B139" s="304"/>
      <c r="C139" s="274">
        <f t="shared" si="23"/>
        <v>0</v>
      </c>
      <c r="D139" s="276"/>
      <c r="E139" s="293"/>
      <c r="F139" s="59">
        <f t="shared" si="24"/>
        <v>0</v>
      </c>
      <c r="G139" s="73">
        <f t="shared" si="24"/>
        <v>0</v>
      </c>
      <c r="H139" s="56">
        <f t="shared" si="25"/>
        <v>0</v>
      </c>
    </row>
    <row r="140" spans="1:8" s="2" customFormat="1" ht="12.75" hidden="1" x14ac:dyDescent="0.2">
      <c r="A140" s="303"/>
      <c r="B140" s="304"/>
      <c r="C140" s="274">
        <f t="shared" si="23"/>
        <v>0</v>
      </c>
      <c r="D140" s="276"/>
      <c r="E140" s="293"/>
      <c r="F140" s="59">
        <f t="shared" si="24"/>
        <v>0</v>
      </c>
      <c r="G140" s="73">
        <f t="shared" si="24"/>
        <v>0</v>
      </c>
      <c r="H140" s="56">
        <f t="shared" si="25"/>
        <v>0</v>
      </c>
    </row>
    <row r="141" spans="1:8" s="2" customFormat="1" ht="12.75" hidden="1" x14ac:dyDescent="0.2">
      <c r="A141" s="303"/>
      <c r="B141" s="304"/>
      <c r="C141" s="274">
        <f t="shared" si="23"/>
        <v>0</v>
      </c>
      <c r="D141" s="276"/>
      <c r="E141" s="293"/>
      <c r="F141" s="59">
        <f t="shared" si="24"/>
        <v>0</v>
      </c>
      <c r="G141" s="73">
        <f t="shared" si="24"/>
        <v>0</v>
      </c>
      <c r="H141" s="56">
        <f t="shared" si="25"/>
        <v>0</v>
      </c>
    </row>
    <row r="142" spans="1:8" s="2" customFormat="1" ht="12.75" hidden="1" x14ac:dyDescent="0.2">
      <c r="A142" s="303"/>
      <c r="B142" s="304"/>
      <c r="C142" s="274">
        <f t="shared" si="23"/>
        <v>0</v>
      </c>
      <c r="D142" s="276"/>
      <c r="E142" s="293"/>
      <c r="F142" s="59">
        <f t="shared" si="24"/>
        <v>0</v>
      </c>
      <c r="G142" s="73">
        <f t="shared" si="24"/>
        <v>0</v>
      </c>
      <c r="H142" s="56">
        <f t="shared" si="25"/>
        <v>0</v>
      </c>
    </row>
    <row r="143" spans="1:8" s="2" customFormat="1" ht="12.75" hidden="1" x14ac:dyDescent="0.2">
      <c r="A143" s="303"/>
      <c r="B143" s="304"/>
      <c r="C143" s="274">
        <f t="shared" si="23"/>
        <v>0</v>
      </c>
      <c r="D143" s="276"/>
      <c r="E143" s="293"/>
      <c r="F143" s="59">
        <f t="shared" si="24"/>
        <v>0</v>
      </c>
      <c r="G143" s="73">
        <f t="shared" si="24"/>
        <v>0</v>
      </c>
      <c r="H143" s="56">
        <f t="shared" si="25"/>
        <v>0</v>
      </c>
    </row>
    <row r="144" spans="1:8" s="2" customFormat="1" ht="12.75" hidden="1" x14ac:dyDescent="0.2">
      <c r="A144" s="303"/>
      <c r="B144" s="304"/>
      <c r="C144" s="274">
        <f t="shared" ref="C144:C153" si="26">C26</f>
        <v>0</v>
      </c>
      <c r="D144" s="276"/>
      <c r="E144" s="293"/>
      <c r="F144" s="59">
        <f t="shared" ref="F144:G153" si="27">F26</f>
        <v>0</v>
      </c>
      <c r="G144" s="59">
        <f t="shared" si="27"/>
        <v>0</v>
      </c>
      <c r="H144" s="56">
        <f t="shared" si="25"/>
        <v>0</v>
      </c>
    </row>
    <row r="145" spans="1:8" s="2" customFormat="1" ht="12.75" hidden="1" x14ac:dyDescent="0.2">
      <c r="A145" s="303"/>
      <c r="B145" s="304"/>
      <c r="C145" s="274">
        <f t="shared" si="26"/>
        <v>0</v>
      </c>
      <c r="D145" s="276"/>
      <c r="E145" s="293"/>
      <c r="F145" s="59">
        <f t="shared" si="27"/>
        <v>0</v>
      </c>
      <c r="G145" s="59">
        <f t="shared" si="27"/>
        <v>0</v>
      </c>
      <c r="H145" s="56">
        <f t="shared" si="25"/>
        <v>0</v>
      </c>
    </row>
    <row r="146" spans="1:8" s="2" customFormat="1" ht="12.75" hidden="1" x14ac:dyDescent="0.2">
      <c r="A146" s="303"/>
      <c r="B146" s="304"/>
      <c r="C146" s="274">
        <f t="shared" si="26"/>
        <v>0</v>
      </c>
      <c r="D146" s="276"/>
      <c r="E146" s="293"/>
      <c r="F146" s="59">
        <f t="shared" si="27"/>
        <v>0</v>
      </c>
      <c r="G146" s="59">
        <f t="shared" si="27"/>
        <v>0</v>
      </c>
      <c r="H146" s="56">
        <f t="shared" si="25"/>
        <v>0</v>
      </c>
    </row>
    <row r="147" spans="1:8" s="2" customFormat="1" ht="12.75" hidden="1" x14ac:dyDescent="0.2">
      <c r="A147" s="303"/>
      <c r="B147" s="304"/>
      <c r="C147" s="274">
        <f t="shared" si="26"/>
        <v>0</v>
      </c>
      <c r="D147" s="276"/>
      <c r="E147" s="293"/>
      <c r="F147" s="59">
        <f t="shared" si="27"/>
        <v>0</v>
      </c>
      <c r="G147" s="59">
        <f t="shared" si="27"/>
        <v>0</v>
      </c>
      <c r="H147" s="56">
        <f t="shared" si="25"/>
        <v>0</v>
      </c>
    </row>
    <row r="148" spans="1:8" s="2" customFormat="1" ht="12.75" hidden="1" x14ac:dyDescent="0.2">
      <c r="A148" s="303"/>
      <c r="B148" s="304"/>
      <c r="C148" s="274">
        <f t="shared" si="26"/>
        <v>0</v>
      </c>
      <c r="D148" s="276"/>
      <c r="E148" s="293"/>
      <c r="F148" s="59">
        <f t="shared" si="27"/>
        <v>0</v>
      </c>
      <c r="G148" s="59">
        <f t="shared" si="27"/>
        <v>0</v>
      </c>
      <c r="H148" s="56">
        <f t="shared" si="25"/>
        <v>0</v>
      </c>
    </row>
    <row r="149" spans="1:8" s="2" customFormat="1" ht="12.75" hidden="1" x14ac:dyDescent="0.2">
      <c r="A149" s="303"/>
      <c r="B149" s="304"/>
      <c r="C149" s="274">
        <f t="shared" si="26"/>
        <v>0</v>
      </c>
      <c r="D149" s="276"/>
      <c r="E149" s="293"/>
      <c r="F149" s="59">
        <f t="shared" si="27"/>
        <v>0</v>
      </c>
      <c r="G149" s="59">
        <f t="shared" si="27"/>
        <v>0</v>
      </c>
      <c r="H149" s="56">
        <f t="shared" si="25"/>
        <v>0</v>
      </c>
    </row>
    <row r="150" spans="1:8" s="2" customFormat="1" ht="12.75" hidden="1" x14ac:dyDescent="0.2">
      <c r="A150" s="303"/>
      <c r="B150" s="304"/>
      <c r="C150" s="274">
        <f t="shared" si="26"/>
        <v>0</v>
      </c>
      <c r="D150" s="276"/>
      <c r="E150" s="293"/>
      <c r="F150" s="59">
        <f t="shared" si="27"/>
        <v>0</v>
      </c>
      <c r="G150" s="59">
        <f t="shared" si="27"/>
        <v>0</v>
      </c>
      <c r="H150" s="56">
        <f t="shared" si="25"/>
        <v>0</v>
      </c>
    </row>
    <row r="151" spans="1:8" s="2" customFormat="1" ht="12.75" hidden="1" x14ac:dyDescent="0.2">
      <c r="A151" s="303"/>
      <c r="B151" s="304"/>
      <c r="C151" s="274">
        <f t="shared" si="26"/>
        <v>0</v>
      </c>
      <c r="D151" s="276"/>
      <c r="E151" s="293"/>
      <c r="F151" s="59">
        <f t="shared" si="27"/>
        <v>0</v>
      </c>
      <c r="G151" s="59">
        <f t="shared" si="27"/>
        <v>0</v>
      </c>
      <c r="H151" s="56">
        <f t="shared" si="25"/>
        <v>0</v>
      </c>
    </row>
    <row r="152" spans="1:8" s="2" customFormat="1" ht="12.75" hidden="1" x14ac:dyDescent="0.2">
      <c r="A152" s="303"/>
      <c r="B152" s="304"/>
      <c r="C152" s="274">
        <f t="shared" si="26"/>
        <v>0</v>
      </c>
      <c r="D152" s="276"/>
      <c r="E152" s="293"/>
      <c r="F152" s="59">
        <f t="shared" si="27"/>
        <v>0</v>
      </c>
      <c r="G152" s="59">
        <f t="shared" si="27"/>
        <v>0</v>
      </c>
      <c r="H152" s="56">
        <f t="shared" si="25"/>
        <v>0</v>
      </c>
    </row>
    <row r="153" spans="1:8" s="2" customFormat="1" ht="12.75" hidden="1" x14ac:dyDescent="0.2">
      <c r="A153" s="303"/>
      <c r="B153" s="304"/>
      <c r="C153" s="274">
        <f t="shared" si="26"/>
        <v>0</v>
      </c>
      <c r="D153" s="276"/>
      <c r="E153" s="302"/>
      <c r="F153" s="59">
        <f t="shared" si="27"/>
        <v>0</v>
      </c>
      <c r="G153" s="59">
        <f t="shared" si="27"/>
        <v>0</v>
      </c>
      <c r="H153" s="56">
        <f t="shared" si="25"/>
        <v>0</v>
      </c>
    </row>
    <row r="154" spans="1:8" s="2" customFormat="1" ht="12.75" hidden="1" x14ac:dyDescent="0.2">
      <c r="A154" s="49" t="s">
        <v>84</v>
      </c>
      <c r="B154" s="277" t="s">
        <v>17</v>
      </c>
      <c r="C154" s="277"/>
      <c r="D154" s="277"/>
      <c r="E154" s="277"/>
      <c r="F154" s="277"/>
      <c r="G154" s="277"/>
      <c r="H154" s="43">
        <f>SUM(H155,H178,H201)</f>
        <v>0</v>
      </c>
    </row>
    <row r="155" spans="1:8" s="2" customFormat="1" ht="12.75" hidden="1" x14ac:dyDescent="0.2">
      <c r="A155" s="42">
        <v>2100</v>
      </c>
      <c r="B155" s="277" t="s">
        <v>204</v>
      </c>
      <c r="C155" s="277"/>
      <c r="D155" s="277"/>
      <c r="E155" s="277"/>
      <c r="F155" s="277"/>
      <c r="G155" s="277"/>
      <c r="H155" s="43">
        <f>SUM(H156,H167)</f>
        <v>0</v>
      </c>
    </row>
    <row r="156" spans="1:8" s="2" customFormat="1" ht="25.5" hidden="1" x14ac:dyDescent="0.2">
      <c r="A156" s="260"/>
      <c r="B156" s="263"/>
      <c r="C156" s="266"/>
      <c r="D156" s="267"/>
      <c r="E156" s="268"/>
      <c r="F156" s="51" t="s">
        <v>167</v>
      </c>
      <c r="G156" s="47" t="s">
        <v>157</v>
      </c>
      <c r="H156" s="111">
        <f>SUM(H157:H166)</f>
        <v>0</v>
      </c>
    </row>
    <row r="157" spans="1:8" s="2" customFormat="1" ht="12.75" hidden="1" x14ac:dyDescent="0.2">
      <c r="A157" s="261"/>
      <c r="B157" s="264"/>
      <c r="C157" s="255"/>
      <c r="D157" s="256"/>
      <c r="E157" s="257"/>
      <c r="F157" s="74"/>
      <c r="G157" s="74"/>
      <c r="H157" s="75"/>
    </row>
    <row r="158" spans="1:8" s="2" customFormat="1" ht="12.75" hidden="1" x14ac:dyDescent="0.2">
      <c r="A158" s="261"/>
      <c r="B158" s="264"/>
      <c r="C158" s="252"/>
      <c r="D158" s="253"/>
      <c r="E158" s="254"/>
      <c r="F158" s="76"/>
      <c r="G158" s="76"/>
      <c r="H158" s="77"/>
    </row>
    <row r="159" spans="1:8" s="2" customFormat="1" ht="12.75" hidden="1" x14ac:dyDescent="0.2">
      <c r="A159" s="261"/>
      <c r="B159" s="264"/>
      <c r="C159" s="252"/>
      <c r="D159" s="253"/>
      <c r="E159" s="254"/>
      <c r="F159" s="76"/>
      <c r="G159" s="76"/>
      <c r="H159" s="77"/>
    </row>
    <row r="160" spans="1:8" s="2" customFormat="1" ht="12.75" hidden="1" x14ac:dyDescent="0.2">
      <c r="A160" s="261"/>
      <c r="B160" s="264"/>
      <c r="C160" s="252"/>
      <c r="D160" s="253"/>
      <c r="E160" s="254"/>
      <c r="F160" s="76"/>
      <c r="G160" s="76"/>
      <c r="H160" s="77"/>
    </row>
    <row r="161" spans="1:8" s="2" customFormat="1" ht="12.75" hidden="1" x14ac:dyDescent="0.2">
      <c r="A161" s="261"/>
      <c r="B161" s="264"/>
      <c r="C161" s="252"/>
      <c r="D161" s="253"/>
      <c r="E161" s="254"/>
      <c r="F161" s="76"/>
      <c r="G161" s="76"/>
      <c r="H161" s="77"/>
    </row>
    <row r="162" spans="1:8" s="2" customFormat="1" ht="12.75" hidden="1" x14ac:dyDescent="0.2">
      <c r="A162" s="261"/>
      <c r="B162" s="264"/>
      <c r="C162" s="252"/>
      <c r="D162" s="253"/>
      <c r="E162" s="254"/>
      <c r="F162" s="76"/>
      <c r="G162" s="76"/>
      <c r="H162" s="77"/>
    </row>
    <row r="163" spans="1:8" s="2" customFormat="1" ht="12.75" hidden="1" x14ac:dyDescent="0.2">
      <c r="A163" s="261"/>
      <c r="B163" s="264"/>
      <c r="C163" s="252"/>
      <c r="D163" s="253"/>
      <c r="E163" s="254"/>
      <c r="F163" s="76"/>
      <c r="G163" s="76"/>
      <c r="H163" s="77"/>
    </row>
    <row r="164" spans="1:8" s="2" customFormat="1" ht="12.75" hidden="1" x14ac:dyDescent="0.2">
      <c r="A164" s="261"/>
      <c r="B164" s="264"/>
      <c r="C164" s="252"/>
      <c r="D164" s="253"/>
      <c r="E164" s="254"/>
      <c r="F164" s="76"/>
      <c r="G164" s="76"/>
      <c r="H164" s="77"/>
    </row>
    <row r="165" spans="1:8" s="2" customFormat="1" ht="12.75" hidden="1" x14ac:dyDescent="0.2">
      <c r="A165" s="261"/>
      <c r="B165" s="264"/>
      <c r="C165" s="252"/>
      <c r="D165" s="253"/>
      <c r="E165" s="254"/>
      <c r="F165" s="76"/>
      <c r="G165" s="76"/>
      <c r="H165" s="77"/>
    </row>
    <row r="166" spans="1:8" s="2" customFormat="1" ht="12.75" hidden="1" x14ac:dyDescent="0.2">
      <c r="A166" s="262"/>
      <c r="B166" s="265"/>
      <c r="C166" s="269"/>
      <c r="D166" s="270"/>
      <c r="E166" s="271"/>
      <c r="F166" s="78"/>
      <c r="G166" s="78"/>
      <c r="H166" s="79">
        <f>ROUNDUP(F166/168*G166,2)</f>
        <v>0</v>
      </c>
    </row>
    <row r="167" spans="1:8" s="2" customFormat="1" ht="25.5" hidden="1" x14ac:dyDescent="0.2">
      <c r="A167" s="260"/>
      <c r="B167" s="263"/>
      <c r="C167" s="266"/>
      <c r="D167" s="267"/>
      <c r="E167" s="268"/>
      <c r="F167" s="51" t="s">
        <v>167</v>
      </c>
      <c r="G167" s="47" t="s">
        <v>157</v>
      </c>
      <c r="H167" s="111">
        <f>SUM(H168:H177)</f>
        <v>0</v>
      </c>
    </row>
    <row r="168" spans="1:8" s="2" customFormat="1" ht="12.75" hidden="1" x14ac:dyDescent="0.2">
      <c r="A168" s="261"/>
      <c r="B168" s="264"/>
      <c r="C168" s="255"/>
      <c r="D168" s="256"/>
      <c r="E168" s="257"/>
      <c r="F168" s="74"/>
      <c r="G168" s="74"/>
      <c r="H168" s="75"/>
    </row>
    <row r="169" spans="1:8" s="2" customFormat="1" ht="12.75" hidden="1" x14ac:dyDescent="0.2">
      <c r="A169" s="261"/>
      <c r="B169" s="264"/>
      <c r="C169" s="252"/>
      <c r="D169" s="253"/>
      <c r="E169" s="254"/>
      <c r="F169" s="76"/>
      <c r="G169" s="76"/>
      <c r="H169" s="77"/>
    </row>
    <row r="170" spans="1:8" s="2" customFormat="1" ht="12.75" hidden="1" x14ac:dyDescent="0.2">
      <c r="A170" s="261"/>
      <c r="B170" s="264"/>
      <c r="C170" s="252"/>
      <c r="D170" s="253"/>
      <c r="E170" s="254"/>
      <c r="F170" s="76"/>
      <c r="G170" s="76"/>
      <c r="H170" s="77"/>
    </row>
    <row r="171" spans="1:8" s="2" customFormat="1" ht="12.75" hidden="1" x14ac:dyDescent="0.2">
      <c r="A171" s="261"/>
      <c r="B171" s="264"/>
      <c r="C171" s="252"/>
      <c r="D171" s="253"/>
      <c r="E171" s="254"/>
      <c r="F171" s="76"/>
      <c r="G171" s="76"/>
      <c r="H171" s="77"/>
    </row>
    <row r="172" spans="1:8" s="2" customFormat="1" ht="12.75" hidden="1" x14ac:dyDescent="0.2">
      <c r="A172" s="261"/>
      <c r="B172" s="264"/>
      <c r="C172" s="252"/>
      <c r="D172" s="253"/>
      <c r="E172" s="254"/>
      <c r="F172" s="76"/>
      <c r="G172" s="76"/>
      <c r="H172" s="77"/>
    </row>
    <row r="173" spans="1:8" s="2" customFormat="1" ht="12.75" hidden="1" x14ac:dyDescent="0.2">
      <c r="A173" s="261"/>
      <c r="B173" s="264"/>
      <c r="C173" s="252"/>
      <c r="D173" s="253"/>
      <c r="E173" s="254"/>
      <c r="F173" s="76"/>
      <c r="G173" s="76"/>
      <c r="H173" s="77"/>
    </row>
    <row r="174" spans="1:8" s="2" customFormat="1" ht="12.75" hidden="1" x14ac:dyDescent="0.2">
      <c r="A174" s="261"/>
      <c r="B174" s="264"/>
      <c r="C174" s="252"/>
      <c r="D174" s="253"/>
      <c r="E174" s="254"/>
      <c r="F174" s="76"/>
      <c r="G174" s="76"/>
      <c r="H174" s="77"/>
    </row>
    <row r="175" spans="1:8" s="2" customFormat="1" ht="12.75" hidden="1" x14ac:dyDescent="0.2">
      <c r="A175" s="261"/>
      <c r="B175" s="264"/>
      <c r="C175" s="252"/>
      <c r="D175" s="253"/>
      <c r="E175" s="254"/>
      <c r="F175" s="76"/>
      <c r="G175" s="76"/>
      <c r="H175" s="77"/>
    </row>
    <row r="176" spans="1:8" s="2" customFormat="1" ht="12.75" hidden="1" x14ac:dyDescent="0.2">
      <c r="A176" s="261"/>
      <c r="B176" s="264"/>
      <c r="C176" s="252"/>
      <c r="D176" s="253"/>
      <c r="E176" s="254"/>
      <c r="F176" s="76"/>
      <c r="G176" s="76"/>
      <c r="H176" s="77"/>
    </row>
    <row r="177" spans="1:8" s="2" customFormat="1" ht="12.75" hidden="1" x14ac:dyDescent="0.2">
      <c r="A177" s="262"/>
      <c r="B177" s="265"/>
      <c r="C177" s="269"/>
      <c r="D177" s="270"/>
      <c r="E177" s="271"/>
      <c r="F177" s="78"/>
      <c r="G177" s="78"/>
      <c r="H177" s="79">
        <f>ROUNDUP(F177/168*G177,2)</f>
        <v>0</v>
      </c>
    </row>
    <row r="178" spans="1:8" s="2" customFormat="1" ht="12.75" hidden="1" x14ac:dyDescent="0.2">
      <c r="A178" s="48" t="s">
        <v>85</v>
      </c>
      <c r="B178" s="277" t="s">
        <v>86</v>
      </c>
      <c r="C178" s="277"/>
      <c r="D178" s="277"/>
      <c r="E178" s="277"/>
      <c r="F178" s="277"/>
      <c r="G178" s="277"/>
      <c r="H178" s="43">
        <f>SUM(H179)</f>
        <v>0</v>
      </c>
    </row>
    <row r="179" spans="1:8" s="2" customFormat="1" hidden="1" x14ac:dyDescent="0.2">
      <c r="A179" s="246"/>
      <c r="B179" s="249"/>
      <c r="C179" s="266"/>
      <c r="D179" s="267"/>
      <c r="E179" s="268"/>
      <c r="F179" s="47" t="s">
        <v>167</v>
      </c>
      <c r="G179" s="47" t="s">
        <v>166</v>
      </c>
      <c r="H179" s="111">
        <f>SUM(H180:H189)</f>
        <v>0</v>
      </c>
    </row>
    <row r="180" spans="1:8" s="2" customFormat="1" ht="12.75" hidden="1" x14ac:dyDescent="0.2">
      <c r="A180" s="247"/>
      <c r="B180" s="250"/>
      <c r="C180" s="255"/>
      <c r="D180" s="256"/>
      <c r="E180" s="257"/>
      <c r="F180" s="74"/>
      <c r="G180" s="74"/>
      <c r="H180" s="75">
        <f>ROUND(F180*G180,2)</f>
        <v>0</v>
      </c>
    </row>
    <row r="181" spans="1:8" s="2" customFormat="1" ht="12.75" hidden="1" x14ac:dyDescent="0.2">
      <c r="A181" s="247"/>
      <c r="B181" s="250"/>
      <c r="C181" s="252"/>
      <c r="D181" s="253"/>
      <c r="E181" s="254"/>
      <c r="F181" s="76"/>
      <c r="G181" s="76"/>
      <c r="H181" s="77">
        <f>ROUND(F181*G181,2)</f>
        <v>0</v>
      </c>
    </row>
    <row r="182" spans="1:8" s="2" customFormat="1" ht="12.75" hidden="1" x14ac:dyDescent="0.2">
      <c r="A182" s="247"/>
      <c r="B182" s="250"/>
      <c r="C182" s="252"/>
      <c r="D182" s="253"/>
      <c r="E182" s="254"/>
      <c r="F182" s="76"/>
      <c r="G182" s="76"/>
      <c r="H182" s="77">
        <f t="shared" ref="H182:H189" si="28">ROUND(F182*G182,2)</f>
        <v>0</v>
      </c>
    </row>
    <row r="183" spans="1:8" s="2" customFormat="1" ht="12.75" hidden="1" x14ac:dyDescent="0.2">
      <c r="A183" s="247"/>
      <c r="B183" s="250"/>
      <c r="C183" s="252"/>
      <c r="D183" s="253"/>
      <c r="E183" s="254"/>
      <c r="F183" s="76"/>
      <c r="G183" s="76"/>
      <c r="H183" s="77">
        <f t="shared" si="28"/>
        <v>0</v>
      </c>
    </row>
    <row r="184" spans="1:8" s="2" customFormat="1" ht="12.75" hidden="1" x14ac:dyDescent="0.2">
      <c r="A184" s="247"/>
      <c r="B184" s="250"/>
      <c r="C184" s="252"/>
      <c r="D184" s="253"/>
      <c r="E184" s="254"/>
      <c r="F184" s="76"/>
      <c r="G184" s="76"/>
      <c r="H184" s="77">
        <f t="shared" si="28"/>
        <v>0</v>
      </c>
    </row>
    <row r="185" spans="1:8" s="2" customFormat="1" ht="12.75" hidden="1" x14ac:dyDescent="0.2">
      <c r="A185" s="247"/>
      <c r="B185" s="250"/>
      <c r="C185" s="252"/>
      <c r="D185" s="253"/>
      <c r="E185" s="254"/>
      <c r="F185" s="76"/>
      <c r="G185" s="76"/>
      <c r="H185" s="77">
        <f t="shared" si="28"/>
        <v>0</v>
      </c>
    </row>
    <row r="186" spans="1:8" s="2" customFormat="1" ht="12.75" hidden="1" x14ac:dyDescent="0.2">
      <c r="A186" s="247"/>
      <c r="B186" s="250"/>
      <c r="C186" s="252"/>
      <c r="D186" s="253"/>
      <c r="E186" s="254"/>
      <c r="F186" s="76"/>
      <c r="G186" s="76"/>
      <c r="H186" s="77">
        <f t="shared" si="28"/>
        <v>0</v>
      </c>
    </row>
    <row r="187" spans="1:8" s="2" customFormat="1" ht="12.75" hidden="1" x14ac:dyDescent="0.2">
      <c r="A187" s="247"/>
      <c r="B187" s="250"/>
      <c r="C187" s="252"/>
      <c r="D187" s="253"/>
      <c r="E187" s="254"/>
      <c r="F187" s="76"/>
      <c r="G187" s="76"/>
      <c r="H187" s="77">
        <f t="shared" si="28"/>
        <v>0</v>
      </c>
    </row>
    <row r="188" spans="1:8" s="2" customFormat="1" ht="12.75" hidden="1" x14ac:dyDescent="0.2">
      <c r="A188" s="247"/>
      <c r="B188" s="250"/>
      <c r="C188" s="252"/>
      <c r="D188" s="253"/>
      <c r="E188" s="254"/>
      <c r="F188" s="76"/>
      <c r="G188" s="76"/>
      <c r="H188" s="77">
        <f t="shared" si="28"/>
        <v>0</v>
      </c>
    </row>
    <row r="189" spans="1:8" s="2" customFormat="1" ht="12.75" hidden="1" x14ac:dyDescent="0.2">
      <c r="A189" s="248"/>
      <c r="B189" s="251"/>
      <c r="C189" s="269"/>
      <c r="D189" s="270"/>
      <c r="E189" s="271"/>
      <c r="F189" s="78"/>
      <c r="G189" s="78"/>
      <c r="H189" s="79">
        <f t="shared" si="28"/>
        <v>0</v>
      </c>
    </row>
    <row r="190" spans="1:8" s="2" customFormat="1" ht="25.5" hidden="1" x14ac:dyDescent="0.2">
      <c r="A190" s="246"/>
      <c r="B190" s="249"/>
      <c r="C190" s="266"/>
      <c r="D190" s="267"/>
      <c r="E190" s="268"/>
      <c r="F190" s="51" t="s">
        <v>167</v>
      </c>
      <c r="G190" s="47" t="s">
        <v>157</v>
      </c>
      <c r="H190" s="111">
        <f>SUM(H191:H200)</f>
        <v>0</v>
      </c>
    </row>
    <row r="191" spans="1:8" s="2" customFormat="1" ht="12.75" hidden="1" x14ac:dyDescent="0.2">
      <c r="A191" s="247"/>
      <c r="B191" s="250"/>
      <c r="C191" s="255"/>
      <c r="D191" s="256"/>
      <c r="E191" s="257"/>
      <c r="F191" s="74"/>
      <c r="G191" s="74"/>
      <c r="H191" s="75">
        <f>ROUNDUP(F191/168*G191,2)</f>
        <v>0</v>
      </c>
    </row>
    <row r="192" spans="1:8" s="2" customFormat="1" ht="12.75" hidden="1" x14ac:dyDescent="0.2">
      <c r="A192" s="247"/>
      <c r="B192" s="250"/>
      <c r="C192" s="252"/>
      <c r="D192" s="253"/>
      <c r="E192" s="254"/>
      <c r="F192" s="76"/>
      <c r="G192" s="76"/>
      <c r="H192" s="77">
        <f t="shared" ref="H192:H200" si="29">ROUNDUP(F192/168*G192,2)</f>
        <v>0</v>
      </c>
    </row>
    <row r="193" spans="1:8" s="2" customFormat="1" ht="12.75" hidden="1" x14ac:dyDescent="0.2">
      <c r="A193" s="247"/>
      <c r="B193" s="250"/>
      <c r="C193" s="252"/>
      <c r="D193" s="253"/>
      <c r="E193" s="254"/>
      <c r="F193" s="76"/>
      <c r="G193" s="76"/>
      <c r="H193" s="77">
        <f t="shared" si="29"/>
        <v>0</v>
      </c>
    </row>
    <row r="194" spans="1:8" s="2" customFormat="1" ht="12.75" hidden="1" x14ac:dyDescent="0.2">
      <c r="A194" s="247"/>
      <c r="B194" s="250"/>
      <c r="C194" s="252"/>
      <c r="D194" s="253"/>
      <c r="E194" s="254"/>
      <c r="F194" s="76"/>
      <c r="G194" s="76"/>
      <c r="H194" s="77">
        <f t="shared" si="29"/>
        <v>0</v>
      </c>
    </row>
    <row r="195" spans="1:8" s="2" customFormat="1" ht="12.75" hidden="1" x14ac:dyDescent="0.2">
      <c r="A195" s="247"/>
      <c r="B195" s="250"/>
      <c r="C195" s="252"/>
      <c r="D195" s="253"/>
      <c r="E195" s="254"/>
      <c r="F195" s="76"/>
      <c r="G195" s="76"/>
      <c r="H195" s="77">
        <f t="shared" si="29"/>
        <v>0</v>
      </c>
    </row>
    <row r="196" spans="1:8" s="2" customFormat="1" ht="12.75" hidden="1" x14ac:dyDescent="0.2">
      <c r="A196" s="247"/>
      <c r="B196" s="250"/>
      <c r="C196" s="252"/>
      <c r="D196" s="253"/>
      <c r="E196" s="254"/>
      <c r="F196" s="76"/>
      <c r="G196" s="76"/>
      <c r="H196" s="77">
        <f t="shared" si="29"/>
        <v>0</v>
      </c>
    </row>
    <row r="197" spans="1:8" s="2" customFormat="1" ht="12.75" hidden="1" x14ac:dyDescent="0.2">
      <c r="A197" s="247"/>
      <c r="B197" s="250"/>
      <c r="C197" s="252"/>
      <c r="D197" s="253"/>
      <c r="E197" s="254"/>
      <c r="F197" s="76"/>
      <c r="G197" s="76"/>
      <c r="H197" s="77">
        <f t="shared" si="29"/>
        <v>0</v>
      </c>
    </row>
    <row r="198" spans="1:8" s="2" customFormat="1" ht="12.75" hidden="1" x14ac:dyDescent="0.2">
      <c r="A198" s="247"/>
      <c r="B198" s="250"/>
      <c r="C198" s="252"/>
      <c r="D198" s="253"/>
      <c r="E198" s="254"/>
      <c r="F198" s="76"/>
      <c r="G198" s="76"/>
      <c r="H198" s="77">
        <f t="shared" si="29"/>
        <v>0</v>
      </c>
    </row>
    <row r="199" spans="1:8" s="2" customFormat="1" ht="12.75" hidden="1" customHeight="1" x14ac:dyDescent="0.2">
      <c r="A199" s="247"/>
      <c r="B199" s="250"/>
      <c r="C199" s="252"/>
      <c r="D199" s="253"/>
      <c r="E199" s="254"/>
      <c r="F199" s="76"/>
      <c r="G199" s="76"/>
      <c r="H199" s="77">
        <f t="shared" si="29"/>
        <v>0</v>
      </c>
    </row>
    <row r="200" spans="1:8" s="2" customFormat="1" ht="12.75" hidden="1" x14ac:dyDescent="0.2">
      <c r="A200" s="248"/>
      <c r="B200" s="251"/>
      <c r="C200" s="269"/>
      <c r="D200" s="270"/>
      <c r="E200" s="271"/>
      <c r="F200" s="78"/>
      <c r="G200" s="78"/>
      <c r="H200" s="79">
        <f t="shared" si="29"/>
        <v>0</v>
      </c>
    </row>
    <row r="201" spans="1:8" s="2" customFormat="1" ht="12.75" hidden="1" customHeight="1" x14ac:dyDescent="0.2">
      <c r="A201" s="48" t="s">
        <v>93</v>
      </c>
      <c r="B201" s="277" t="s">
        <v>94</v>
      </c>
      <c r="C201" s="277"/>
      <c r="D201" s="277"/>
      <c r="E201" s="277"/>
      <c r="F201" s="277"/>
      <c r="G201" s="277"/>
      <c r="H201" s="43">
        <f>SUM(H202,H213)</f>
        <v>0</v>
      </c>
    </row>
    <row r="202" spans="1:8" s="2" customFormat="1" ht="12.75" hidden="1" customHeight="1" x14ac:dyDescent="0.2">
      <c r="A202" s="246"/>
      <c r="B202" s="249"/>
      <c r="C202" s="266"/>
      <c r="D202" s="267"/>
      <c r="E202" s="268"/>
      <c r="F202" s="47" t="s">
        <v>167</v>
      </c>
      <c r="G202" s="47" t="s">
        <v>166</v>
      </c>
      <c r="H202" s="111">
        <f>SUM(H203:H212)</f>
        <v>0</v>
      </c>
    </row>
    <row r="203" spans="1:8" s="2" customFormat="1" ht="12.75" hidden="1" x14ac:dyDescent="0.2">
      <c r="A203" s="247"/>
      <c r="B203" s="250"/>
      <c r="C203" s="255"/>
      <c r="D203" s="256"/>
      <c r="E203" s="257"/>
      <c r="F203" s="74"/>
      <c r="G203" s="74"/>
      <c r="H203" s="75">
        <f>ROUND(F203*G203,2)</f>
        <v>0</v>
      </c>
    </row>
    <row r="204" spans="1:8" s="2" customFormat="1" ht="12.75" hidden="1" x14ac:dyDescent="0.2">
      <c r="A204" s="247"/>
      <c r="B204" s="250"/>
      <c r="C204" s="252"/>
      <c r="D204" s="253"/>
      <c r="E204" s="254"/>
      <c r="F204" s="76"/>
      <c r="G204" s="76"/>
      <c r="H204" s="77">
        <f>ROUND(F204*G204,2)</f>
        <v>0</v>
      </c>
    </row>
    <row r="205" spans="1:8" s="2" customFormat="1" ht="12.75" hidden="1" x14ac:dyDescent="0.2">
      <c r="A205" s="247"/>
      <c r="B205" s="250"/>
      <c r="C205" s="252"/>
      <c r="D205" s="253"/>
      <c r="E205" s="254"/>
      <c r="F205" s="76"/>
      <c r="G205" s="76"/>
      <c r="H205" s="77">
        <f t="shared" ref="H205:H212" si="30">ROUND(F205*G205,2)</f>
        <v>0</v>
      </c>
    </row>
    <row r="206" spans="1:8" s="2" customFormat="1" ht="12.75" hidden="1" x14ac:dyDescent="0.2">
      <c r="A206" s="247"/>
      <c r="B206" s="250"/>
      <c r="C206" s="252"/>
      <c r="D206" s="253"/>
      <c r="E206" s="254"/>
      <c r="F206" s="76"/>
      <c r="G206" s="76"/>
      <c r="H206" s="77">
        <f t="shared" si="30"/>
        <v>0</v>
      </c>
    </row>
    <row r="207" spans="1:8" s="2" customFormat="1" ht="12.75" hidden="1" x14ac:dyDescent="0.2">
      <c r="A207" s="247"/>
      <c r="B207" s="250"/>
      <c r="C207" s="252"/>
      <c r="D207" s="253"/>
      <c r="E207" s="254"/>
      <c r="F207" s="76"/>
      <c r="G207" s="76"/>
      <c r="H207" s="77">
        <f t="shared" si="30"/>
        <v>0</v>
      </c>
    </row>
    <row r="208" spans="1:8" s="2" customFormat="1" ht="12.75" hidden="1" x14ac:dyDescent="0.2">
      <c r="A208" s="247"/>
      <c r="B208" s="250"/>
      <c r="C208" s="252"/>
      <c r="D208" s="253"/>
      <c r="E208" s="254"/>
      <c r="F208" s="76"/>
      <c r="G208" s="76"/>
      <c r="H208" s="77">
        <f t="shared" si="30"/>
        <v>0</v>
      </c>
    </row>
    <row r="209" spans="1:8" s="2" customFormat="1" ht="12.75" hidden="1" x14ac:dyDescent="0.2">
      <c r="A209" s="247"/>
      <c r="B209" s="250"/>
      <c r="C209" s="252"/>
      <c r="D209" s="253"/>
      <c r="E209" s="254"/>
      <c r="F209" s="76"/>
      <c r="G209" s="76"/>
      <c r="H209" s="77">
        <f t="shared" si="30"/>
        <v>0</v>
      </c>
    </row>
    <row r="210" spans="1:8" s="2" customFormat="1" ht="12.75" hidden="1" x14ac:dyDescent="0.2">
      <c r="A210" s="247"/>
      <c r="B210" s="250"/>
      <c r="C210" s="252"/>
      <c r="D210" s="253"/>
      <c r="E210" s="254"/>
      <c r="F210" s="76"/>
      <c r="G210" s="76"/>
      <c r="H210" s="77">
        <f t="shared" si="30"/>
        <v>0</v>
      </c>
    </row>
    <row r="211" spans="1:8" s="2" customFormat="1" ht="12.75" hidden="1" x14ac:dyDescent="0.2">
      <c r="A211" s="247"/>
      <c r="B211" s="250"/>
      <c r="C211" s="252"/>
      <c r="D211" s="253"/>
      <c r="E211" s="254"/>
      <c r="F211" s="76"/>
      <c r="G211" s="76"/>
      <c r="H211" s="77">
        <f t="shared" si="30"/>
        <v>0</v>
      </c>
    </row>
    <row r="212" spans="1:8" s="2" customFormat="1" ht="12.75" hidden="1" customHeight="1" x14ac:dyDescent="0.2">
      <c r="A212" s="248"/>
      <c r="B212" s="251"/>
      <c r="C212" s="269"/>
      <c r="D212" s="270"/>
      <c r="E212" s="271"/>
      <c r="F212" s="78"/>
      <c r="G212" s="78"/>
      <c r="H212" s="79">
        <f t="shared" si="30"/>
        <v>0</v>
      </c>
    </row>
    <row r="213" spans="1:8" s="2" customFormat="1" ht="25.5" hidden="1" x14ac:dyDescent="0.2">
      <c r="A213" s="246"/>
      <c r="B213" s="249"/>
      <c r="C213" s="266"/>
      <c r="D213" s="267"/>
      <c r="E213" s="268"/>
      <c r="F213" s="51" t="s">
        <v>167</v>
      </c>
      <c r="G213" s="47" t="s">
        <v>157</v>
      </c>
      <c r="H213" s="111">
        <f>SUM(H214:H223)</f>
        <v>0</v>
      </c>
    </row>
    <row r="214" spans="1:8" s="2" customFormat="1" ht="12.75" hidden="1" x14ac:dyDescent="0.2">
      <c r="A214" s="247"/>
      <c r="B214" s="250"/>
      <c r="C214" s="255"/>
      <c r="D214" s="256"/>
      <c r="E214" s="257"/>
      <c r="F214" s="74"/>
      <c r="G214" s="74"/>
      <c r="H214" s="75">
        <f>ROUNDUP(F214/168*G214,2)</f>
        <v>0</v>
      </c>
    </row>
    <row r="215" spans="1:8" s="2" customFormat="1" ht="12.75" hidden="1" x14ac:dyDescent="0.2">
      <c r="A215" s="247"/>
      <c r="B215" s="250"/>
      <c r="C215" s="252"/>
      <c r="D215" s="253"/>
      <c r="E215" s="254"/>
      <c r="F215" s="76"/>
      <c r="G215" s="76"/>
      <c r="H215" s="77">
        <f t="shared" ref="H215:H223" si="31">ROUNDUP(F215/168*G215,2)</f>
        <v>0</v>
      </c>
    </row>
    <row r="216" spans="1:8" s="2" customFormat="1" ht="12.75" hidden="1" x14ac:dyDescent="0.2">
      <c r="A216" s="247"/>
      <c r="B216" s="250"/>
      <c r="C216" s="252"/>
      <c r="D216" s="253"/>
      <c r="E216" s="254"/>
      <c r="F216" s="76"/>
      <c r="G216" s="76"/>
      <c r="H216" s="77">
        <f t="shared" si="31"/>
        <v>0</v>
      </c>
    </row>
    <row r="217" spans="1:8" s="2" customFormat="1" ht="12.75" hidden="1" x14ac:dyDescent="0.2">
      <c r="A217" s="247"/>
      <c r="B217" s="250"/>
      <c r="C217" s="252"/>
      <c r="D217" s="253"/>
      <c r="E217" s="254"/>
      <c r="F217" s="76"/>
      <c r="G217" s="76"/>
      <c r="H217" s="77">
        <f t="shared" si="31"/>
        <v>0</v>
      </c>
    </row>
    <row r="218" spans="1:8" s="2" customFormat="1" ht="12.75" hidden="1" x14ac:dyDescent="0.2">
      <c r="A218" s="247"/>
      <c r="B218" s="250"/>
      <c r="C218" s="252"/>
      <c r="D218" s="253"/>
      <c r="E218" s="254"/>
      <c r="F218" s="76"/>
      <c r="G218" s="76"/>
      <c r="H218" s="77">
        <f t="shared" si="31"/>
        <v>0</v>
      </c>
    </row>
    <row r="219" spans="1:8" s="2" customFormat="1" ht="12.75" hidden="1" x14ac:dyDescent="0.2">
      <c r="A219" s="247"/>
      <c r="B219" s="250"/>
      <c r="C219" s="252"/>
      <c r="D219" s="253"/>
      <c r="E219" s="254"/>
      <c r="F219" s="76"/>
      <c r="G219" s="76"/>
      <c r="H219" s="77">
        <f t="shared" si="31"/>
        <v>0</v>
      </c>
    </row>
    <row r="220" spans="1:8" s="2" customFormat="1" ht="12.75" hidden="1" x14ac:dyDescent="0.2">
      <c r="A220" s="247"/>
      <c r="B220" s="250"/>
      <c r="C220" s="252"/>
      <c r="D220" s="253"/>
      <c r="E220" s="254"/>
      <c r="F220" s="76"/>
      <c r="G220" s="76"/>
      <c r="H220" s="77">
        <f t="shared" si="31"/>
        <v>0</v>
      </c>
    </row>
    <row r="221" spans="1:8" s="2" customFormat="1" ht="12.75" hidden="1" x14ac:dyDescent="0.2">
      <c r="A221" s="247"/>
      <c r="B221" s="250"/>
      <c r="C221" s="252"/>
      <c r="D221" s="253"/>
      <c r="E221" s="254"/>
      <c r="F221" s="76"/>
      <c r="G221" s="76"/>
      <c r="H221" s="77">
        <f t="shared" si="31"/>
        <v>0</v>
      </c>
    </row>
    <row r="222" spans="1:8" s="2" customFormat="1" ht="12.75" hidden="1" x14ac:dyDescent="0.2">
      <c r="A222" s="247"/>
      <c r="B222" s="250"/>
      <c r="C222" s="252"/>
      <c r="D222" s="253"/>
      <c r="E222" s="254"/>
      <c r="F222" s="76"/>
      <c r="G222" s="76"/>
      <c r="H222" s="77">
        <f t="shared" si="31"/>
        <v>0</v>
      </c>
    </row>
    <row r="223" spans="1:8" s="2" customFormat="1" ht="12.75" hidden="1" x14ac:dyDescent="0.2">
      <c r="A223" s="248"/>
      <c r="B223" s="251"/>
      <c r="C223" s="269"/>
      <c r="D223" s="270"/>
      <c r="E223" s="271"/>
      <c r="F223" s="78"/>
      <c r="G223" s="78"/>
      <c r="H223" s="79">
        <f t="shared" si="31"/>
        <v>0</v>
      </c>
    </row>
    <row r="224" spans="1:8" s="2" customFormat="1" ht="12.75" hidden="1" x14ac:dyDescent="0.2">
      <c r="A224" s="49" t="s">
        <v>109</v>
      </c>
      <c r="B224" s="277" t="s">
        <v>25</v>
      </c>
      <c r="C224" s="277"/>
      <c r="D224" s="277"/>
      <c r="E224" s="277"/>
      <c r="F224" s="277"/>
      <c r="G224" s="277"/>
      <c r="H224" s="43">
        <f>SUM(H225,H237)</f>
        <v>0</v>
      </c>
    </row>
    <row r="225" spans="1:8" s="2" customFormat="1" ht="12.75" hidden="1" customHeight="1" x14ac:dyDescent="0.2">
      <c r="A225" s="48">
        <v>5120</v>
      </c>
      <c r="B225" s="277" t="s">
        <v>168</v>
      </c>
      <c r="C225" s="277"/>
      <c r="D225" s="277"/>
      <c r="E225" s="277"/>
      <c r="F225" s="277"/>
      <c r="G225" s="277"/>
      <c r="H225" s="43">
        <f>SUM(H226)</f>
        <v>0</v>
      </c>
    </row>
    <row r="226" spans="1:8" s="2" customFormat="1" ht="25.5" hidden="1" x14ac:dyDescent="0.2">
      <c r="A226" s="331">
        <v>5121</v>
      </c>
      <c r="B226" s="279" t="s">
        <v>169</v>
      </c>
      <c r="C226" s="190" t="s">
        <v>171</v>
      </c>
      <c r="D226" s="47" t="s">
        <v>170</v>
      </c>
      <c r="E226" s="190" t="s">
        <v>166</v>
      </c>
      <c r="F226" s="190" t="s">
        <v>167</v>
      </c>
      <c r="G226" s="47" t="s">
        <v>157</v>
      </c>
      <c r="H226" s="111">
        <f>SUM(H227:H236)</f>
        <v>0</v>
      </c>
    </row>
    <row r="227" spans="1:8" s="2" customFormat="1" ht="12.75" hidden="1" x14ac:dyDescent="0.2">
      <c r="A227" s="332"/>
      <c r="B227" s="280"/>
      <c r="C227" s="67"/>
      <c r="D227" s="282">
        <v>20</v>
      </c>
      <c r="E227" s="67"/>
      <c r="F227" s="67"/>
      <c r="G227" s="282"/>
      <c r="H227" s="54">
        <f>ROUNDUP(F227*$D$227%/12/168*E227*$G$227,2)</f>
        <v>0</v>
      </c>
    </row>
    <row r="228" spans="1:8" s="2" customFormat="1" ht="12.75" hidden="1" x14ac:dyDescent="0.2">
      <c r="A228" s="332"/>
      <c r="B228" s="280"/>
      <c r="C228" s="68"/>
      <c r="D228" s="283"/>
      <c r="E228" s="68"/>
      <c r="F228" s="68"/>
      <c r="G228" s="283"/>
      <c r="H228" s="56">
        <f t="shared" ref="H228:H236" si="32">ROUNDUP(F228*$D$227%/12/168*E228*$G$227,2)</f>
        <v>0</v>
      </c>
    </row>
    <row r="229" spans="1:8" s="2" customFormat="1" ht="12.75" hidden="1" x14ac:dyDescent="0.2">
      <c r="A229" s="332"/>
      <c r="B229" s="280"/>
      <c r="C229" s="68"/>
      <c r="D229" s="283"/>
      <c r="E229" s="68"/>
      <c r="F229" s="68"/>
      <c r="G229" s="283"/>
      <c r="H229" s="56">
        <f t="shared" si="32"/>
        <v>0</v>
      </c>
    </row>
    <row r="230" spans="1:8" s="2" customFormat="1" ht="12.75" hidden="1" x14ac:dyDescent="0.2">
      <c r="A230" s="332"/>
      <c r="B230" s="280"/>
      <c r="C230" s="68"/>
      <c r="D230" s="283"/>
      <c r="E230" s="68"/>
      <c r="F230" s="68"/>
      <c r="G230" s="283"/>
      <c r="H230" s="56">
        <f t="shared" si="32"/>
        <v>0</v>
      </c>
    </row>
    <row r="231" spans="1:8" s="2" customFormat="1" ht="12.75" hidden="1" x14ac:dyDescent="0.2">
      <c r="A231" s="332"/>
      <c r="B231" s="280"/>
      <c r="C231" s="68"/>
      <c r="D231" s="283"/>
      <c r="E231" s="68"/>
      <c r="F231" s="68"/>
      <c r="G231" s="283"/>
      <c r="H231" s="56">
        <f t="shared" si="32"/>
        <v>0</v>
      </c>
    </row>
    <row r="232" spans="1:8" s="2" customFormat="1" ht="12.75" hidden="1" x14ac:dyDescent="0.2">
      <c r="A232" s="332"/>
      <c r="B232" s="280"/>
      <c r="C232" s="68"/>
      <c r="D232" s="283"/>
      <c r="E232" s="68"/>
      <c r="F232" s="68"/>
      <c r="G232" s="283"/>
      <c r="H232" s="56">
        <f t="shared" si="32"/>
        <v>0</v>
      </c>
    </row>
    <row r="233" spans="1:8" s="2" customFormat="1" ht="12.75" hidden="1" x14ac:dyDescent="0.2">
      <c r="A233" s="332"/>
      <c r="B233" s="280"/>
      <c r="C233" s="68"/>
      <c r="D233" s="283"/>
      <c r="E233" s="68"/>
      <c r="F233" s="68"/>
      <c r="G233" s="283"/>
      <c r="H233" s="56">
        <f t="shared" si="32"/>
        <v>0</v>
      </c>
    </row>
    <row r="234" spans="1:8" s="2" customFormat="1" ht="12.75" hidden="1" x14ac:dyDescent="0.2">
      <c r="A234" s="332"/>
      <c r="B234" s="280"/>
      <c r="C234" s="68"/>
      <c r="D234" s="283"/>
      <c r="E234" s="68"/>
      <c r="F234" s="68"/>
      <c r="G234" s="283"/>
      <c r="H234" s="56">
        <f t="shared" si="32"/>
        <v>0</v>
      </c>
    </row>
    <row r="235" spans="1:8" s="2" customFormat="1" ht="12.75" hidden="1" x14ac:dyDescent="0.2">
      <c r="A235" s="332"/>
      <c r="B235" s="280"/>
      <c r="C235" s="68"/>
      <c r="D235" s="283"/>
      <c r="E235" s="68"/>
      <c r="F235" s="68"/>
      <c r="G235" s="283"/>
      <c r="H235" s="56">
        <f t="shared" si="32"/>
        <v>0</v>
      </c>
    </row>
    <row r="236" spans="1:8" s="2" customFormat="1" ht="12.75" hidden="1" x14ac:dyDescent="0.2">
      <c r="A236" s="333"/>
      <c r="B236" s="281"/>
      <c r="C236" s="70"/>
      <c r="D236" s="284"/>
      <c r="E236" s="70"/>
      <c r="F236" s="70"/>
      <c r="G236" s="284"/>
      <c r="H236" s="58">
        <f t="shared" si="32"/>
        <v>0</v>
      </c>
    </row>
    <row r="237" spans="1:8" s="2" customFormat="1" ht="12.75" hidden="1" x14ac:dyDescent="0.2">
      <c r="A237" s="48" t="s">
        <v>110</v>
      </c>
      <c r="B237" s="277" t="s">
        <v>111</v>
      </c>
      <c r="C237" s="277"/>
      <c r="D237" s="277"/>
      <c r="E237" s="277"/>
      <c r="F237" s="277"/>
      <c r="G237" s="277"/>
      <c r="H237" s="43">
        <f>SUM(H238,H249)</f>
        <v>0</v>
      </c>
    </row>
    <row r="238" spans="1:8" s="2" customFormat="1" ht="25.5" hidden="1" x14ac:dyDescent="0.2">
      <c r="A238" s="331" t="s">
        <v>117</v>
      </c>
      <c r="B238" s="279" t="s">
        <v>33</v>
      </c>
      <c r="C238" s="190" t="s">
        <v>171</v>
      </c>
      <c r="D238" s="47" t="s">
        <v>170</v>
      </c>
      <c r="E238" s="190" t="s">
        <v>166</v>
      </c>
      <c r="F238" s="190" t="s">
        <v>167</v>
      </c>
      <c r="G238" s="47" t="s">
        <v>157</v>
      </c>
      <c r="H238" s="111">
        <f>SUM(H239:H248)</f>
        <v>0</v>
      </c>
    </row>
    <row r="239" spans="1:8" s="2" customFormat="1" ht="12.75" hidden="1" x14ac:dyDescent="0.2">
      <c r="A239" s="332"/>
      <c r="B239" s="280"/>
      <c r="C239" s="67"/>
      <c r="D239" s="282">
        <v>20</v>
      </c>
      <c r="E239" s="67"/>
      <c r="F239" s="67"/>
      <c r="G239" s="282"/>
      <c r="H239" s="54">
        <f>ROUNDUP(F239*$D$239%/12/168*E239*$G$239,2)</f>
        <v>0</v>
      </c>
    </row>
    <row r="240" spans="1:8" s="2" customFormat="1" ht="12.75" hidden="1" x14ac:dyDescent="0.2">
      <c r="A240" s="332"/>
      <c r="B240" s="280"/>
      <c r="C240" s="68"/>
      <c r="D240" s="283"/>
      <c r="E240" s="68"/>
      <c r="F240" s="68"/>
      <c r="G240" s="283"/>
      <c r="H240" s="56">
        <f t="shared" ref="H240:H248" si="33">ROUNDUP(F240*$D$239%/12/168*E240*$G$239,2)</f>
        <v>0</v>
      </c>
    </row>
    <row r="241" spans="1:8" s="2" customFormat="1" ht="12.75" hidden="1" x14ac:dyDescent="0.2">
      <c r="A241" s="332"/>
      <c r="B241" s="280"/>
      <c r="C241" s="68"/>
      <c r="D241" s="283"/>
      <c r="E241" s="68"/>
      <c r="F241" s="68"/>
      <c r="G241" s="283"/>
      <c r="H241" s="56">
        <f t="shared" si="33"/>
        <v>0</v>
      </c>
    </row>
    <row r="242" spans="1:8" s="2" customFormat="1" ht="12.75" hidden="1" x14ac:dyDescent="0.2">
      <c r="A242" s="332"/>
      <c r="B242" s="280"/>
      <c r="C242" s="68"/>
      <c r="D242" s="283"/>
      <c r="E242" s="68"/>
      <c r="F242" s="68"/>
      <c r="G242" s="283"/>
      <c r="H242" s="56">
        <f t="shared" si="33"/>
        <v>0</v>
      </c>
    </row>
    <row r="243" spans="1:8" s="2" customFormat="1" ht="12.75" hidden="1" x14ac:dyDescent="0.2">
      <c r="A243" s="332"/>
      <c r="B243" s="280"/>
      <c r="C243" s="68"/>
      <c r="D243" s="283"/>
      <c r="E243" s="68"/>
      <c r="F243" s="68"/>
      <c r="G243" s="283"/>
      <c r="H243" s="56">
        <f t="shared" si="33"/>
        <v>0</v>
      </c>
    </row>
    <row r="244" spans="1:8" s="2" customFormat="1" ht="12.75" hidden="1" x14ac:dyDescent="0.2">
      <c r="A244" s="332"/>
      <c r="B244" s="280"/>
      <c r="C244" s="68"/>
      <c r="D244" s="283"/>
      <c r="E244" s="68"/>
      <c r="F244" s="68"/>
      <c r="G244" s="283"/>
      <c r="H244" s="56">
        <f t="shared" si="33"/>
        <v>0</v>
      </c>
    </row>
    <row r="245" spans="1:8" s="2" customFormat="1" ht="12.75" hidden="1" x14ac:dyDescent="0.2">
      <c r="A245" s="332"/>
      <c r="B245" s="280"/>
      <c r="C245" s="68"/>
      <c r="D245" s="283"/>
      <c r="E245" s="68"/>
      <c r="F245" s="68"/>
      <c r="G245" s="283"/>
      <c r="H245" s="56">
        <f t="shared" si="33"/>
        <v>0</v>
      </c>
    </row>
    <row r="246" spans="1:8" s="2" customFormat="1" ht="12.75" hidden="1" x14ac:dyDescent="0.2">
      <c r="A246" s="332"/>
      <c r="B246" s="280"/>
      <c r="C246" s="68"/>
      <c r="D246" s="283"/>
      <c r="E246" s="68"/>
      <c r="F246" s="68"/>
      <c r="G246" s="283"/>
      <c r="H246" s="56">
        <f t="shared" si="33"/>
        <v>0</v>
      </c>
    </row>
    <row r="247" spans="1:8" s="2" customFormat="1" ht="12.75" hidden="1" x14ac:dyDescent="0.2">
      <c r="A247" s="332"/>
      <c r="B247" s="280"/>
      <c r="C247" s="68"/>
      <c r="D247" s="283"/>
      <c r="E247" s="68"/>
      <c r="F247" s="68"/>
      <c r="G247" s="283"/>
      <c r="H247" s="56">
        <f t="shared" si="33"/>
        <v>0</v>
      </c>
    </row>
    <row r="248" spans="1:8" s="2" customFormat="1" ht="12.75" hidden="1" x14ac:dyDescent="0.2">
      <c r="A248" s="333"/>
      <c r="B248" s="281"/>
      <c r="C248" s="70"/>
      <c r="D248" s="284"/>
      <c r="E248" s="70"/>
      <c r="F248" s="70"/>
      <c r="G248" s="284"/>
      <c r="H248" s="58">
        <f t="shared" si="33"/>
        <v>0</v>
      </c>
    </row>
    <row r="249" spans="1:8" s="2" customFormat="1" ht="25.5" hidden="1" x14ac:dyDescent="0.2">
      <c r="A249" s="331" t="s">
        <v>118</v>
      </c>
      <c r="B249" s="279" t="s">
        <v>31</v>
      </c>
      <c r="C249" s="190" t="s">
        <v>171</v>
      </c>
      <c r="D249" s="47" t="s">
        <v>170</v>
      </c>
      <c r="E249" s="190" t="s">
        <v>166</v>
      </c>
      <c r="F249" s="190" t="s">
        <v>167</v>
      </c>
      <c r="G249" s="47" t="s">
        <v>157</v>
      </c>
      <c r="H249" s="111">
        <f>SUM(H250:H259)</f>
        <v>0</v>
      </c>
    </row>
    <row r="250" spans="1:8" s="2" customFormat="1" ht="12.75" hidden="1" x14ac:dyDescent="0.2">
      <c r="A250" s="332"/>
      <c r="B250" s="280"/>
      <c r="C250" s="67"/>
      <c r="D250" s="282">
        <v>20</v>
      </c>
      <c r="E250" s="67"/>
      <c r="F250" s="67"/>
      <c r="G250" s="260"/>
      <c r="H250" s="54">
        <f>ROUNDUP(F250*$D$250%/12/168*E250*$G$250,2)</f>
        <v>0</v>
      </c>
    </row>
    <row r="251" spans="1:8" s="2" customFormat="1" ht="12.75" hidden="1" x14ac:dyDescent="0.2">
      <c r="A251" s="332"/>
      <c r="B251" s="280"/>
      <c r="C251" s="68"/>
      <c r="D251" s="283"/>
      <c r="E251" s="68"/>
      <c r="F251" s="68"/>
      <c r="G251" s="261"/>
      <c r="H251" s="56">
        <f t="shared" ref="H251:H259" si="34">ROUNDUP(F251*$D$250%/12/168*E251*$G$250,2)</f>
        <v>0</v>
      </c>
    </row>
    <row r="252" spans="1:8" s="2" customFormat="1" ht="12.75" hidden="1" x14ac:dyDescent="0.2">
      <c r="A252" s="332"/>
      <c r="B252" s="280"/>
      <c r="C252" s="68"/>
      <c r="D252" s="283"/>
      <c r="E252" s="68"/>
      <c r="F252" s="68"/>
      <c r="G252" s="261"/>
      <c r="H252" s="56">
        <f t="shared" si="34"/>
        <v>0</v>
      </c>
    </row>
    <row r="253" spans="1:8" s="2" customFormat="1" ht="12.75" hidden="1" x14ac:dyDescent="0.2">
      <c r="A253" s="332"/>
      <c r="B253" s="280"/>
      <c r="C253" s="68"/>
      <c r="D253" s="283"/>
      <c r="E253" s="68"/>
      <c r="F253" s="68"/>
      <c r="G253" s="261"/>
      <c r="H253" s="56">
        <f t="shared" si="34"/>
        <v>0</v>
      </c>
    </row>
    <row r="254" spans="1:8" s="2" customFormat="1" ht="12.75" hidden="1" x14ac:dyDescent="0.2">
      <c r="A254" s="332"/>
      <c r="B254" s="280"/>
      <c r="C254" s="68"/>
      <c r="D254" s="283"/>
      <c r="E254" s="68"/>
      <c r="F254" s="68"/>
      <c r="G254" s="261"/>
      <c r="H254" s="56">
        <f t="shared" si="34"/>
        <v>0</v>
      </c>
    </row>
    <row r="255" spans="1:8" s="2" customFormat="1" ht="12.75" hidden="1" x14ac:dyDescent="0.2">
      <c r="A255" s="332"/>
      <c r="B255" s="280"/>
      <c r="C255" s="68"/>
      <c r="D255" s="283"/>
      <c r="E255" s="68"/>
      <c r="F255" s="68"/>
      <c r="G255" s="261"/>
      <c r="H255" s="56">
        <f t="shared" si="34"/>
        <v>0</v>
      </c>
    </row>
    <row r="256" spans="1:8" s="2" customFormat="1" ht="12.75" hidden="1" x14ac:dyDescent="0.2">
      <c r="A256" s="332"/>
      <c r="B256" s="280"/>
      <c r="C256" s="68"/>
      <c r="D256" s="283"/>
      <c r="E256" s="68"/>
      <c r="F256" s="68"/>
      <c r="G256" s="261"/>
      <c r="H256" s="56">
        <f t="shared" si="34"/>
        <v>0</v>
      </c>
    </row>
    <row r="257" spans="1:8" s="2" customFormat="1" ht="12.75" hidden="1" x14ac:dyDescent="0.2">
      <c r="A257" s="332"/>
      <c r="B257" s="280"/>
      <c r="C257" s="68"/>
      <c r="D257" s="283"/>
      <c r="E257" s="68"/>
      <c r="F257" s="68"/>
      <c r="G257" s="261"/>
      <c r="H257" s="56">
        <f t="shared" si="34"/>
        <v>0</v>
      </c>
    </row>
    <row r="258" spans="1:8" s="2" customFormat="1" ht="12.75" hidden="1" x14ac:dyDescent="0.2">
      <c r="A258" s="332"/>
      <c r="B258" s="280"/>
      <c r="C258" s="68"/>
      <c r="D258" s="283"/>
      <c r="E258" s="68"/>
      <c r="F258" s="68"/>
      <c r="G258" s="261"/>
      <c r="H258" s="56">
        <f t="shared" si="34"/>
        <v>0</v>
      </c>
    </row>
    <row r="259" spans="1:8" s="2" customFormat="1" ht="12.75" hidden="1" x14ac:dyDescent="0.2">
      <c r="A259" s="332"/>
      <c r="B259" s="280"/>
      <c r="C259" s="68"/>
      <c r="D259" s="284"/>
      <c r="E259" s="68"/>
      <c r="F259" s="68"/>
      <c r="G259" s="262"/>
      <c r="H259" s="56">
        <f t="shared" si="34"/>
        <v>0</v>
      </c>
    </row>
    <row r="260" spans="1:8" s="2" customFormat="1" ht="12.75" x14ac:dyDescent="0.2">
      <c r="A260" s="289" t="s">
        <v>120</v>
      </c>
      <c r="B260" s="290"/>
      <c r="C260" s="290"/>
      <c r="D260" s="290"/>
      <c r="E260" s="290"/>
      <c r="F260" s="290"/>
      <c r="G260" s="291"/>
      <c r="H260" s="45">
        <f>SUM(H224,H154,H12)</f>
        <v>23.330000000000002</v>
      </c>
    </row>
    <row r="261" spans="1:8" s="2" customFormat="1" ht="6" customHeight="1" x14ac:dyDescent="0.2">
      <c r="A261" s="321"/>
      <c r="B261" s="321"/>
      <c r="C261" s="321"/>
      <c r="D261" s="321"/>
      <c r="E261" s="321"/>
      <c r="F261" s="321"/>
      <c r="G261" s="321"/>
      <c r="H261" s="321"/>
    </row>
    <row r="262" spans="1:8" s="2" customFormat="1" ht="12.75" x14ac:dyDescent="0.2">
      <c r="A262" s="322" t="s">
        <v>18</v>
      </c>
      <c r="B262" s="323"/>
      <c r="C262" s="323"/>
      <c r="D262" s="323"/>
      <c r="E262" s="323"/>
      <c r="F262" s="323"/>
      <c r="G262" s="323"/>
      <c r="H262" s="324"/>
    </row>
    <row r="263" spans="1:8" s="2" customFormat="1" ht="12.75" x14ac:dyDescent="0.2">
      <c r="A263" s="42" t="s">
        <v>36</v>
      </c>
      <c r="B263" s="277" t="s">
        <v>14</v>
      </c>
      <c r="C263" s="277"/>
      <c r="D263" s="277"/>
      <c r="E263" s="277"/>
      <c r="F263" s="277"/>
      <c r="G263" s="277"/>
      <c r="H263" s="43">
        <f>SUM(H264,H361)</f>
        <v>1.69</v>
      </c>
    </row>
    <row r="264" spans="1:8" s="2" customFormat="1" ht="12.75" x14ac:dyDescent="0.2">
      <c r="A264" s="49" t="s">
        <v>37</v>
      </c>
      <c r="B264" s="277" t="s">
        <v>38</v>
      </c>
      <c r="C264" s="277"/>
      <c r="D264" s="277"/>
      <c r="E264" s="277"/>
      <c r="F264" s="277"/>
      <c r="G264" s="277"/>
      <c r="H264" s="43">
        <f>SUM(H265,H276,H287,H298,H340,H319,)</f>
        <v>1.3</v>
      </c>
    </row>
    <row r="265" spans="1:8" s="2" customFormat="1" ht="25.5" hidden="1" x14ac:dyDescent="0.2">
      <c r="A265" s="246" t="s">
        <v>42</v>
      </c>
      <c r="B265" s="249" t="s">
        <v>43</v>
      </c>
      <c r="C265" s="287" t="s">
        <v>156</v>
      </c>
      <c r="D265" s="288"/>
      <c r="E265" s="47" t="s">
        <v>164</v>
      </c>
      <c r="F265" s="190" t="s">
        <v>39</v>
      </c>
      <c r="G265" s="47" t="s">
        <v>157</v>
      </c>
      <c r="H265" s="111">
        <f>SUM(H266:H275)</f>
        <v>0</v>
      </c>
    </row>
    <row r="266" spans="1:8" s="2" customFormat="1" ht="12.75" hidden="1" x14ac:dyDescent="0.2">
      <c r="A266" s="247"/>
      <c r="B266" s="250"/>
      <c r="C266" s="294"/>
      <c r="D266" s="295"/>
      <c r="E266" s="187"/>
      <c r="F266" s="62"/>
      <c r="G266" s="61"/>
      <c r="H266" s="54">
        <f>ROUNDUP((F266/168*G266),2)</f>
        <v>0</v>
      </c>
    </row>
    <row r="267" spans="1:8" s="2" customFormat="1" ht="12.75" hidden="1" x14ac:dyDescent="0.2">
      <c r="A267" s="247"/>
      <c r="B267" s="250"/>
      <c r="C267" s="274"/>
      <c r="D267" s="276"/>
      <c r="E267" s="188"/>
      <c r="F267" s="64"/>
      <c r="G267" s="63"/>
      <c r="H267" s="56">
        <f t="shared" ref="H267:H286" si="35">ROUNDUP((F267/168*G267),2)</f>
        <v>0</v>
      </c>
    </row>
    <row r="268" spans="1:8" s="2" customFormat="1" ht="12.75" hidden="1" x14ac:dyDescent="0.2">
      <c r="A268" s="247"/>
      <c r="B268" s="250"/>
      <c r="C268" s="274"/>
      <c r="D268" s="276"/>
      <c r="E268" s="188"/>
      <c r="F268" s="64"/>
      <c r="G268" s="63"/>
      <c r="H268" s="56">
        <f t="shared" si="35"/>
        <v>0</v>
      </c>
    </row>
    <row r="269" spans="1:8" s="2" customFormat="1" ht="12.75" hidden="1" x14ac:dyDescent="0.2">
      <c r="A269" s="247"/>
      <c r="B269" s="250"/>
      <c r="C269" s="274"/>
      <c r="D269" s="276"/>
      <c r="E269" s="188"/>
      <c r="F269" s="64"/>
      <c r="G269" s="63"/>
      <c r="H269" s="56">
        <f t="shared" si="35"/>
        <v>0</v>
      </c>
    </row>
    <row r="270" spans="1:8" s="2" customFormat="1" ht="12.75" hidden="1" x14ac:dyDescent="0.2">
      <c r="A270" s="247"/>
      <c r="B270" s="250"/>
      <c r="C270" s="274"/>
      <c r="D270" s="276"/>
      <c r="E270" s="188"/>
      <c r="F270" s="64"/>
      <c r="G270" s="63"/>
      <c r="H270" s="56">
        <f t="shared" si="35"/>
        <v>0</v>
      </c>
    </row>
    <row r="271" spans="1:8" s="2" customFormat="1" ht="12.75" hidden="1" x14ac:dyDescent="0.2">
      <c r="A271" s="247"/>
      <c r="B271" s="250"/>
      <c r="C271" s="274"/>
      <c r="D271" s="276"/>
      <c r="E271" s="188"/>
      <c r="F271" s="64"/>
      <c r="G271" s="63"/>
      <c r="H271" s="56">
        <f t="shared" si="35"/>
        <v>0</v>
      </c>
    </row>
    <row r="272" spans="1:8" s="2" customFormat="1" ht="12.75" hidden="1" x14ac:dyDescent="0.2">
      <c r="A272" s="247"/>
      <c r="B272" s="250"/>
      <c r="C272" s="274"/>
      <c r="D272" s="276"/>
      <c r="E272" s="188"/>
      <c r="F272" s="64"/>
      <c r="G272" s="63"/>
      <c r="H272" s="56">
        <f t="shared" si="35"/>
        <v>0</v>
      </c>
    </row>
    <row r="273" spans="1:9" s="2" customFormat="1" ht="12.75" hidden="1" x14ac:dyDescent="0.2">
      <c r="A273" s="247"/>
      <c r="B273" s="250"/>
      <c r="C273" s="274"/>
      <c r="D273" s="276"/>
      <c r="E273" s="188"/>
      <c r="F273" s="64"/>
      <c r="G273" s="63"/>
      <c r="H273" s="56">
        <f t="shared" si="35"/>
        <v>0</v>
      </c>
    </row>
    <row r="274" spans="1:9" s="2" customFormat="1" ht="12.75" hidden="1" x14ac:dyDescent="0.2">
      <c r="A274" s="247"/>
      <c r="B274" s="250"/>
      <c r="C274" s="274"/>
      <c r="D274" s="276"/>
      <c r="E274" s="188"/>
      <c r="F274" s="64"/>
      <c r="G274" s="63"/>
      <c r="H274" s="56">
        <f t="shared" si="35"/>
        <v>0</v>
      </c>
    </row>
    <row r="275" spans="1:9" s="2" customFormat="1" ht="12.75" hidden="1" x14ac:dyDescent="0.2">
      <c r="A275" s="248"/>
      <c r="B275" s="251"/>
      <c r="C275" s="296"/>
      <c r="D275" s="298"/>
      <c r="E275" s="189"/>
      <c r="F275" s="66"/>
      <c r="G275" s="65"/>
      <c r="H275" s="58">
        <f t="shared" si="35"/>
        <v>0</v>
      </c>
    </row>
    <row r="276" spans="1:9" s="2" customFormat="1" ht="25.5" x14ac:dyDescent="0.2">
      <c r="A276" s="246" t="s">
        <v>44</v>
      </c>
      <c r="B276" s="249" t="s">
        <v>45</v>
      </c>
      <c r="C276" s="287" t="s">
        <v>156</v>
      </c>
      <c r="D276" s="288"/>
      <c r="E276" s="47" t="s">
        <v>164</v>
      </c>
      <c r="F276" s="190" t="s">
        <v>39</v>
      </c>
      <c r="G276" s="47" t="s">
        <v>157</v>
      </c>
      <c r="H276" s="111">
        <f>SUM(H277:H286)</f>
        <v>1.3</v>
      </c>
    </row>
    <row r="277" spans="1:9" s="2" customFormat="1" ht="12.75" x14ac:dyDescent="0.2">
      <c r="A277" s="247"/>
      <c r="B277" s="250"/>
      <c r="C277" s="274" t="s">
        <v>211</v>
      </c>
      <c r="D277" s="276"/>
      <c r="E277" s="188">
        <v>10</v>
      </c>
      <c r="F277" s="64">
        <v>1287</v>
      </c>
      <c r="G277" s="63">
        <v>8.4000000000000005E-2</v>
      </c>
      <c r="H277" s="54">
        <f t="shared" si="35"/>
        <v>0.65</v>
      </c>
      <c r="I277" s="2" t="s">
        <v>277</v>
      </c>
    </row>
    <row r="278" spans="1:9" s="2" customFormat="1" ht="12.75" x14ac:dyDescent="0.2">
      <c r="A278" s="247"/>
      <c r="B278" s="250"/>
      <c r="C278" s="274" t="s">
        <v>358</v>
      </c>
      <c r="D278" s="276"/>
      <c r="E278" s="188">
        <v>10</v>
      </c>
      <c r="F278" s="64">
        <v>1287</v>
      </c>
      <c r="G278" s="63">
        <v>8.4000000000000005E-2</v>
      </c>
      <c r="H278" s="56">
        <f t="shared" si="35"/>
        <v>0.65</v>
      </c>
      <c r="I278" s="2" t="s">
        <v>212</v>
      </c>
    </row>
    <row r="279" spans="1:9" s="2" customFormat="1" ht="12.75" hidden="1" x14ac:dyDescent="0.2">
      <c r="A279" s="247"/>
      <c r="B279" s="250"/>
      <c r="C279" s="274"/>
      <c r="D279" s="276"/>
      <c r="E279" s="188"/>
      <c r="F279" s="64"/>
      <c r="G279" s="63"/>
      <c r="H279" s="56">
        <f t="shared" si="35"/>
        <v>0</v>
      </c>
    </row>
    <row r="280" spans="1:9" s="2" customFormat="1" ht="12.75" hidden="1" x14ac:dyDescent="0.2">
      <c r="A280" s="247"/>
      <c r="B280" s="250"/>
      <c r="C280" s="274"/>
      <c r="D280" s="276"/>
      <c r="E280" s="188"/>
      <c r="F280" s="64"/>
      <c r="G280" s="63"/>
      <c r="H280" s="56">
        <f t="shared" si="35"/>
        <v>0</v>
      </c>
    </row>
    <row r="281" spans="1:9" s="2" customFormat="1" ht="12.75" hidden="1" x14ac:dyDescent="0.2">
      <c r="A281" s="247"/>
      <c r="B281" s="250"/>
      <c r="C281" s="274"/>
      <c r="D281" s="276"/>
      <c r="E281" s="188"/>
      <c r="F281" s="64"/>
      <c r="G281" s="63"/>
      <c r="H281" s="56">
        <f t="shared" si="35"/>
        <v>0</v>
      </c>
    </row>
    <row r="282" spans="1:9" s="2" customFormat="1" ht="12.75" hidden="1" x14ac:dyDescent="0.2">
      <c r="A282" s="247"/>
      <c r="B282" s="250"/>
      <c r="C282" s="274"/>
      <c r="D282" s="276"/>
      <c r="E282" s="188"/>
      <c r="F282" s="64"/>
      <c r="G282" s="63"/>
      <c r="H282" s="56">
        <f t="shared" si="35"/>
        <v>0</v>
      </c>
    </row>
    <row r="283" spans="1:9" s="2" customFormat="1" ht="12.75" hidden="1" x14ac:dyDescent="0.2">
      <c r="A283" s="247"/>
      <c r="B283" s="250"/>
      <c r="C283" s="274"/>
      <c r="D283" s="276"/>
      <c r="E283" s="188"/>
      <c r="F283" s="64"/>
      <c r="G283" s="63"/>
      <c r="H283" s="56">
        <f t="shared" si="35"/>
        <v>0</v>
      </c>
    </row>
    <row r="284" spans="1:9" s="2" customFormat="1" ht="12.75" hidden="1" x14ac:dyDescent="0.2">
      <c r="A284" s="247"/>
      <c r="B284" s="250"/>
      <c r="C284" s="274"/>
      <c r="D284" s="276"/>
      <c r="E284" s="188"/>
      <c r="F284" s="64"/>
      <c r="G284" s="63"/>
      <c r="H284" s="56">
        <f t="shared" si="35"/>
        <v>0</v>
      </c>
    </row>
    <row r="285" spans="1:9" s="2" customFormat="1" ht="12.75" hidden="1" x14ac:dyDescent="0.2">
      <c r="A285" s="247"/>
      <c r="B285" s="250"/>
      <c r="C285" s="274"/>
      <c r="D285" s="276"/>
      <c r="E285" s="188"/>
      <c r="F285" s="64"/>
      <c r="G285" s="63"/>
      <c r="H285" s="56">
        <f t="shared" si="35"/>
        <v>0</v>
      </c>
    </row>
    <row r="286" spans="1:9" s="2" customFormat="1" ht="12.75" hidden="1" x14ac:dyDescent="0.2">
      <c r="A286" s="248"/>
      <c r="B286" s="251"/>
      <c r="C286" s="296"/>
      <c r="D286" s="298"/>
      <c r="E286" s="189"/>
      <c r="F286" s="66"/>
      <c r="G286" s="65"/>
      <c r="H286" s="58">
        <f t="shared" si="35"/>
        <v>0</v>
      </c>
    </row>
    <row r="287" spans="1:9" s="2" customFormat="1" ht="25.5" hidden="1" x14ac:dyDescent="0.2">
      <c r="A287" s="246" t="s">
        <v>51</v>
      </c>
      <c r="B287" s="249" t="s">
        <v>15</v>
      </c>
      <c r="C287" s="266" t="s">
        <v>158</v>
      </c>
      <c r="D287" s="267"/>
      <c r="E287" s="268"/>
      <c r="F287" s="51" t="s">
        <v>159</v>
      </c>
      <c r="G287" s="47" t="s">
        <v>157</v>
      </c>
      <c r="H287" s="111">
        <f>SUM(H288:H297)</f>
        <v>0</v>
      </c>
    </row>
    <row r="288" spans="1:9" s="2" customFormat="1" ht="12.75" hidden="1" x14ac:dyDescent="0.2">
      <c r="A288" s="247"/>
      <c r="B288" s="250"/>
      <c r="C288" s="294"/>
      <c r="D288" s="301"/>
      <c r="E288" s="295"/>
      <c r="F288" s="62"/>
      <c r="G288" s="61">
        <f>G266</f>
        <v>0</v>
      </c>
      <c r="H288" s="54">
        <f>ROUNDUP((F288/168*G288),2)</f>
        <v>0</v>
      </c>
    </row>
    <row r="289" spans="1:8" s="2" customFormat="1" ht="12.75" hidden="1" x14ac:dyDescent="0.2">
      <c r="A289" s="247"/>
      <c r="B289" s="250"/>
      <c r="C289" s="274"/>
      <c r="D289" s="275"/>
      <c r="E289" s="276"/>
      <c r="F289" s="64"/>
      <c r="G289" s="63">
        <f t="shared" ref="G289:G297" si="36">G267</f>
        <v>0</v>
      </c>
      <c r="H289" s="56">
        <f t="shared" ref="H289:H297" si="37">ROUNDUP((F289/168*G289),2)</f>
        <v>0</v>
      </c>
    </row>
    <row r="290" spans="1:8" s="2" customFormat="1" ht="12.75" hidden="1" x14ac:dyDescent="0.2">
      <c r="A290" s="247"/>
      <c r="B290" s="250"/>
      <c r="C290" s="274"/>
      <c r="D290" s="275"/>
      <c r="E290" s="276"/>
      <c r="F290" s="64"/>
      <c r="G290" s="63">
        <f t="shared" si="36"/>
        <v>0</v>
      </c>
      <c r="H290" s="56">
        <f t="shared" si="37"/>
        <v>0</v>
      </c>
    </row>
    <row r="291" spans="1:8" s="2" customFormat="1" ht="12.75" hidden="1" x14ac:dyDescent="0.2">
      <c r="A291" s="247"/>
      <c r="B291" s="250"/>
      <c r="C291" s="274"/>
      <c r="D291" s="275"/>
      <c r="E291" s="276"/>
      <c r="F291" s="64"/>
      <c r="G291" s="63">
        <f t="shared" si="36"/>
        <v>0</v>
      </c>
      <c r="H291" s="56">
        <f t="shared" si="37"/>
        <v>0</v>
      </c>
    </row>
    <row r="292" spans="1:8" s="2" customFormat="1" ht="12.75" hidden="1" x14ac:dyDescent="0.2">
      <c r="A292" s="247"/>
      <c r="B292" s="250"/>
      <c r="C292" s="274"/>
      <c r="D292" s="275"/>
      <c r="E292" s="276"/>
      <c r="F292" s="64"/>
      <c r="G292" s="63">
        <f t="shared" si="36"/>
        <v>0</v>
      </c>
      <c r="H292" s="56">
        <f t="shared" si="37"/>
        <v>0</v>
      </c>
    </row>
    <row r="293" spans="1:8" s="2" customFormat="1" ht="12.75" hidden="1" x14ac:dyDescent="0.2">
      <c r="A293" s="247"/>
      <c r="B293" s="250"/>
      <c r="C293" s="274"/>
      <c r="D293" s="275"/>
      <c r="E293" s="276"/>
      <c r="F293" s="64"/>
      <c r="G293" s="63">
        <f t="shared" si="36"/>
        <v>0</v>
      </c>
      <c r="H293" s="56">
        <f t="shared" si="37"/>
        <v>0</v>
      </c>
    </row>
    <row r="294" spans="1:8" s="2" customFormat="1" ht="12.75" hidden="1" x14ac:dyDescent="0.2">
      <c r="A294" s="247"/>
      <c r="B294" s="250"/>
      <c r="C294" s="274"/>
      <c r="D294" s="275"/>
      <c r="E294" s="276"/>
      <c r="F294" s="64"/>
      <c r="G294" s="63">
        <f t="shared" si="36"/>
        <v>0</v>
      </c>
      <c r="H294" s="56">
        <f t="shared" si="37"/>
        <v>0</v>
      </c>
    </row>
    <row r="295" spans="1:8" s="2" customFormat="1" ht="12.75" hidden="1" x14ac:dyDescent="0.2">
      <c r="A295" s="247"/>
      <c r="B295" s="250"/>
      <c r="C295" s="274"/>
      <c r="D295" s="275"/>
      <c r="E295" s="276"/>
      <c r="F295" s="64"/>
      <c r="G295" s="63">
        <f t="shared" si="36"/>
        <v>0</v>
      </c>
      <c r="H295" s="56">
        <f t="shared" si="37"/>
        <v>0</v>
      </c>
    </row>
    <row r="296" spans="1:8" s="2" customFormat="1" ht="12.75" hidden="1" x14ac:dyDescent="0.2">
      <c r="A296" s="247"/>
      <c r="B296" s="250"/>
      <c r="C296" s="274"/>
      <c r="D296" s="275"/>
      <c r="E296" s="276"/>
      <c r="F296" s="64"/>
      <c r="G296" s="63">
        <f t="shared" si="36"/>
        <v>0</v>
      </c>
      <c r="H296" s="56">
        <f t="shared" si="37"/>
        <v>0</v>
      </c>
    </row>
    <row r="297" spans="1:8" s="2" customFormat="1" ht="12.75" hidden="1" x14ac:dyDescent="0.2">
      <c r="A297" s="248"/>
      <c r="B297" s="251"/>
      <c r="C297" s="296"/>
      <c r="D297" s="297"/>
      <c r="E297" s="298"/>
      <c r="F297" s="66"/>
      <c r="G297" s="65">
        <f t="shared" si="36"/>
        <v>0</v>
      </c>
      <c r="H297" s="58">
        <f t="shared" si="37"/>
        <v>0</v>
      </c>
    </row>
    <row r="298" spans="1:8" s="2" customFormat="1" ht="25.5" hidden="1" x14ac:dyDescent="0.2">
      <c r="A298" s="303" t="s">
        <v>53</v>
      </c>
      <c r="B298" s="304" t="s">
        <v>54</v>
      </c>
      <c r="C298" s="287" t="s">
        <v>349</v>
      </c>
      <c r="D298" s="288"/>
      <c r="E298" s="47" t="s">
        <v>161</v>
      </c>
      <c r="F298" s="190" t="s">
        <v>39</v>
      </c>
      <c r="G298" s="47" t="s">
        <v>157</v>
      </c>
      <c r="H298" s="111">
        <f>SUM(H299:H318)</f>
        <v>0</v>
      </c>
    </row>
    <row r="299" spans="1:8" s="2" customFormat="1" ht="12.75" hidden="1" customHeight="1" x14ac:dyDescent="0.2">
      <c r="A299" s="303"/>
      <c r="B299" s="304"/>
      <c r="C299" s="299">
        <f>C266</f>
        <v>0</v>
      </c>
      <c r="D299" s="300"/>
      <c r="E299" s="292">
        <v>5</v>
      </c>
      <c r="F299" s="52">
        <f>F266</f>
        <v>0</v>
      </c>
      <c r="G299" s="53">
        <f>G266</f>
        <v>0</v>
      </c>
      <c r="H299" s="54">
        <f>ROUNDUP((F299*$E$299%)/168*G299,2)</f>
        <v>0</v>
      </c>
    </row>
    <row r="300" spans="1:8" s="2" customFormat="1" ht="12.75" hidden="1" customHeight="1" x14ac:dyDescent="0.2">
      <c r="A300" s="303"/>
      <c r="B300" s="304"/>
      <c r="C300" s="258">
        <f t="shared" ref="C300:G308" si="38">C267</f>
        <v>0</v>
      </c>
      <c r="D300" s="259"/>
      <c r="E300" s="293"/>
      <c r="F300" s="59">
        <f t="shared" si="38"/>
        <v>0</v>
      </c>
      <c r="G300" s="55">
        <f t="shared" si="38"/>
        <v>0</v>
      </c>
      <c r="H300" s="56">
        <f t="shared" ref="H300:H318" si="39">ROUNDUP((F300*$E$299%)/168*G300,2)</f>
        <v>0</v>
      </c>
    </row>
    <row r="301" spans="1:8" s="2" customFormat="1" ht="12.75" hidden="1" customHeight="1" x14ac:dyDescent="0.2">
      <c r="A301" s="303"/>
      <c r="B301" s="304"/>
      <c r="C301" s="258">
        <f t="shared" si="38"/>
        <v>0</v>
      </c>
      <c r="D301" s="259"/>
      <c r="E301" s="293"/>
      <c r="F301" s="59">
        <f t="shared" si="38"/>
        <v>0</v>
      </c>
      <c r="G301" s="55">
        <f t="shared" si="38"/>
        <v>0</v>
      </c>
      <c r="H301" s="56">
        <f t="shared" si="39"/>
        <v>0</v>
      </c>
    </row>
    <row r="302" spans="1:8" s="2" customFormat="1" ht="12.75" hidden="1" customHeight="1" x14ac:dyDescent="0.2">
      <c r="A302" s="303"/>
      <c r="B302" s="304"/>
      <c r="C302" s="258">
        <f t="shared" si="38"/>
        <v>0</v>
      </c>
      <c r="D302" s="259"/>
      <c r="E302" s="293"/>
      <c r="F302" s="59">
        <f t="shared" si="38"/>
        <v>0</v>
      </c>
      <c r="G302" s="55">
        <f t="shared" si="38"/>
        <v>0</v>
      </c>
      <c r="H302" s="56">
        <f t="shared" si="39"/>
        <v>0</v>
      </c>
    </row>
    <row r="303" spans="1:8" s="2" customFormat="1" ht="12.75" hidden="1" customHeight="1" x14ac:dyDescent="0.2">
      <c r="A303" s="303"/>
      <c r="B303" s="304"/>
      <c r="C303" s="258">
        <f t="shared" si="38"/>
        <v>0</v>
      </c>
      <c r="D303" s="259"/>
      <c r="E303" s="293"/>
      <c r="F303" s="59">
        <f t="shared" si="38"/>
        <v>0</v>
      </c>
      <c r="G303" s="55">
        <f t="shared" si="38"/>
        <v>0</v>
      </c>
      <c r="H303" s="56">
        <f t="shared" si="39"/>
        <v>0</v>
      </c>
    </row>
    <row r="304" spans="1:8" s="2" customFormat="1" ht="12.75" hidden="1" customHeight="1" x14ac:dyDescent="0.2">
      <c r="A304" s="303"/>
      <c r="B304" s="304"/>
      <c r="C304" s="258">
        <f t="shared" si="38"/>
        <v>0</v>
      </c>
      <c r="D304" s="259"/>
      <c r="E304" s="293"/>
      <c r="F304" s="59">
        <f t="shared" si="38"/>
        <v>0</v>
      </c>
      <c r="G304" s="55">
        <f t="shared" si="38"/>
        <v>0</v>
      </c>
      <c r="H304" s="56">
        <f t="shared" si="39"/>
        <v>0</v>
      </c>
    </row>
    <row r="305" spans="1:8" s="2" customFormat="1" ht="12.75" hidden="1" customHeight="1" x14ac:dyDescent="0.2">
      <c r="A305" s="303"/>
      <c r="B305" s="304"/>
      <c r="C305" s="258">
        <f t="shared" si="38"/>
        <v>0</v>
      </c>
      <c r="D305" s="259"/>
      <c r="E305" s="293"/>
      <c r="F305" s="59">
        <f t="shared" si="38"/>
        <v>0</v>
      </c>
      <c r="G305" s="55">
        <f t="shared" si="38"/>
        <v>0</v>
      </c>
      <c r="H305" s="56">
        <f t="shared" si="39"/>
        <v>0</v>
      </c>
    </row>
    <row r="306" spans="1:8" s="2" customFormat="1" ht="12.75" hidden="1" customHeight="1" x14ac:dyDescent="0.2">
      <c r="A306" s="303"/>
      <c r="B306" s="304"/>
      <c r="C306" s="258">
        <f t="shared" si="38"/>
        <v>0</v>
      </c>
      <c r="D306" s="259"/>
      <c r="E306" s="293"/>
      <c r="F306" s="59">
        <f t="shared" si="38"/>
        <v>0</v>
      </c>
      <c r="G306" s="55">
        <f t="shared" si="38"/>
        <v>0</v>
      </c>
      <c r="H306" s="56">
        <f t="shared" si="39"/>
        <v>0</v>
      </c>
    </row>
    <row r="307" spans="1:8" s="2" customFormat="1" ht="12.75" hidden="1" customHeight="1" x14ac:dyDescent="0.2">
      <c r="A307" s="303"/>
      <c r="B307" s="304"/>
      <c r="C307" s="258">
        <f t="shared" si="38"/>
        <v>0</v>
      </c>
      <c r="D307" s="259"/>
      <c r="E307" s="293"/>
      <c r="F307" s="59">
        <f t="shared" si="38"/>
        <v>0</v>
      </c>
      <c r="G307" s="55">
        <f t="shared" si="38"/>
        <v>0</v>
      </c>
      <c r="H307" s="56">
        <f t="shared" si="39"/>
        <v>0</v>
      </c>
    </row>
    <row r="308" spans="1:8" s="2" customFormat="1" ht="12.75" hidden="1" customHeight="1" x14ac:dyDescent="0.2">
      <c r="A308" s="303"/>
      <c r="B308" s="304"/>
      <c r="C308" s="258">
        <f t="shared" si="38"/>
        <v>0</v>
      </c>
      <c r="D308" s="259"/>
      <c r="E308" s="293"/>
      <c r="F308" s="59">
        <f t="shared" si="38"/>
        <v>0</v>
      </c>
      <c r="G308" s="55">
        <f t="shared" si="38"/>
        <v>0</v>
      </c>
      <c r="H308" s="56">
        <f t="shared" si="39"/>
        <v>0</v>
      </c>
    </row>
    <row r="309" spans="1:8" s="2" customFormat="1" ht="12.75" hidden="1" x14ac:dyDescent="0.2">
      <c r="A309" s="303"/>
      <c r="B309" s="304"/>
      <c r="C309" s="258" t="str">
        <f>C277</f>
        <v>Vecākais speciālists Izglītības koordinācijas nodaļā</v>
      </c>
      <c r="D309" s="259"/>
      <c r="E309" s="293"/>
      <c r="F309" s="59">
        <f>F277</f>
        <v>1287</v>
      </c>
      <c r="G309" s="55"/>
      <c r="H309" s="56">
        <f t="shared" si="39"/>
        <v>0</v>
      </c>
    </row>
    <row r="310" spans="1:8" s="2" customFormat="1" ht="12.75" hidden="1" x14ac:dyDescent="0.2">
      <c r="A310" s="303"/>
      <c r="B310" s="304"/>
      <c r="C310" s="258" t="str">
        <f t="shared" ref="C310:G317" si="40">C278</f>
        <v>Vecākais grāmatvedis</v>
      </c>
      <c r="D310" s="259"/>
      <c r="E310" s="293"/>
      <c r="F310" s="59">
        <f t="shared" si="40"/>
        <v>1287</v>
      </c>
      <c r="G310" s="55"/>
      <c r="H310" s="56">
        <f>ROUNDUP((F310*$E$299%)/168*G310,2)</f>
        <v>0</v>
      </c>
    </row>
    <row r="311" spans="1:8" s="2" customFormat="1" ht="12.75" hidden="1" x14ac:dyDescent="0.2">
      <c r="A311" s="303"/>
      <c r="B311" s="304"/>
      <c r="C311" s="258">
        <f t="shared" si="40"/>
        <v>0</v>
      </c>
      <c r="D311" s="259"/>
      <c r="E311" s="293"/>
      <c r="F311" s="59">
        <f t="shared" si="40"/>
        <v>0</v>
      </c>
      <c r="G311" s="55">
        <f t="shared" si="40"/>
        <v>0</v>
      </c>
      <c r="H311" s="56">
        <f t="shared" si="39"/>
        <v>0</v>
      </c>
    </row>
    <row r="312" spans="1:8" s="2" customFormat="1" ht="12.75" hidden="1" x14ac:dyDescent="0.2">
      <c r="A312" s="303"/>
      <c r="B312" s="304"/>
      <c r="C312" s="258">
        <f t="shared" si="40"/>
        <v>0</v>
      </c>
      <c r="D312" s="259"/>
      <c r="E312" s="293"/>
      <c r="F312" s="59">
        <f t="shared" si="40"/>
        <v>0</v>
      </c>
      <c r="G312" s="55">
        <f t="shared" si="40"/>
        <v>0</v>
      </c>
      <c r="H312" s="56">
        <f t="shared" si="39"/>
        <v>0</v>
      </c>
    </row>
    <row r="313" spans="1:8" s="2" customFormat="1" ht="12.75" hidden="1" x14ac:dyDescent="0.2">
      <c r="A313" s="303"/>
      <c r="B313" s="304"/>
      <c r="C313" s="258">
        <f t="shared" si="40"/>
        <v>0</v>
      </c>
      <c r="D313" s="259"/>
      <c r="E313" s="293"/>
      <c r="F313" s="59">
        <f t="shared" si="40"/>
        <v>0</v>
      </c>
      <c r="G313" s="55">
        <f t="shared" si="40"/>
        <v>0</v>
      </c>
      <c r="H313" s="56">
        <f t="shared" si="39"/>
        <v>0</v>
      </c>
    </row>
    <row r="314" spans="1:8" s="2" customFormat="1" ht="12.75" hidden="1" x14ac:dyDescent="0.2">
      <c r="A314" s="303"/>
      <c r="B314" s="304"/>
      <c r="C314" s="258">
        <f t="shared" si="40"/>
        <v>0</v>
      </c>
      <c r="D314" s="259"/>
      <c r="E314" s="293"/>
      <c r="F314" s="59">
        <f t="shared" si="40"/>
        <v>0</v>
      </c>
      <c r="G314" s="55">
        <f t="shared" si="40"/>
        <v>0</v>
      </c>
      <c r="H314" s="56">
        <f t="shared" si="39"/>
        <v>0</v>
      </c>
    </row>
    <row r="315" spans="1:8" s="2" customFormat="1" ht="12.75" hidden="1" x14ac:dyDescent="0.2">
      <c r="A315" s="303"/>
      <c r="B315" s="304"/>
      <c r="C315" s="258">
        <f t="shared" si="40"/>
        <v>0</v>
      </c>
      <c r="D315" s="259"/>
      <c r="E315" s="293"/>
      <c r="F315" s="59">
        <f t="shared" si="40"/>
        <v>0</v>
      </c>
      <c r="G315" s="55">
        <f t="shared" si="40"/>
        <v>0</v>
      </c>
      <c r="H315" s="56">
        <f t="shared" si="39"/>
        <v>0</v>
      </c>
    </row>
    <row r="316" spans="1:8" s="2" customFormat="1" ht="12.75" hidden="1" x14ac:dyDescent="0.2">
      <c r="A316" s="303"/>
      <c r="B316" s="304"/>
      <c r="C316" s="258">
        <f t="shared" si="40"/>
        <v>0</v>
      </c>
      <c r="D316" s="259"/>
      <c r="E316" s="293"/>
      <c r="F316" s="59">
        <f t="shared" si="40"/>
        <v>0</v>
      </c>
      <c r="G316" s="55">
        <f t="shared" si="40"/>
        <v>0</v>
      </c>
      <c r="H316" s="56">
        <f t="shared" si="39"/>
        <v>0</v>
      </c>
    </row>
    <row r="317" spans="1:8" s="2" customFormat="1" ht="12" hidden="1" customHeight="1" x14ac:dyDescent="0.2">
      <c r="A317" s="303"/>
      <c r="B317" s="304"/>
      <c r="C317" s="179">
        <f t="shared" si="40"/>
        <v>0</v>
      </c>
      <c r="D317" s="180"/>
      <c r="E317" s="293"/>
      <c r="F317" s="59">
        <f t="shared" si="40"/>
        <v>0</v>
      </c>
      <c r="G317" s="55">
        <f t="shared" si="40"/>
        <v>0</v>
      </c>
      <c r="H317" s="56">
        <f t="shared" si="39"/>
        <v>0</v>
      </c>
    </row>
    <row r="318" spans="1:8" s="2" customFormat="1" ht="12.75" hidden="1" x14ac:dyDescent="0.2">
      <c r="A318" s="303"/>
      <c r="B318" s="304"/>
      <c r="C318" s="258">
        <f>C297</f>
        <v>0</v>
      </c>
      <c r="D318" s="259"/>
      <c r="E318" s="293"/>
      <c r="F318" s="59">
        <f>F297</f>
        <v>0</v>
      </c>
      <c r="G318" s="55">
        <f>G297</f>
        <v>0</v>
      </c>
      <c r="H318" s="56">
        <f t="shared" si="39"/>
        <v>0</v>
      </c>
    </row>
    <row r="319" spans="1:8" s="2" customFormat="1" ht="25.5" hidden="1" x14ac:dyDescent="0.2">
      <c r="A319" s="246" t="s">
        <v>55</v>
      </c>
      <c r="B319" s="249" t="s">
        <v>56</v>
      </c>
      <c r="C319" s="287" t="s">
        <v>349</v>
      </c>
      <c r="D319" s="288"/>
      <c r="E319" s="82" t="s">
        <v>161</v>
      </c>
      <c r="F319" s="81" t="s">
        <v>39</v>
      </c>
      <c r="G319" s="82" t="s">
        <v>157</v>
      </c>
      <c r="H319" s="120">
        <f>SUM(H320:H339)</f>
        <v>0</v>
      </c>
    </row>
    <row r="320" spans="1:8" s="2" customFormat="1" ht="12.75" hidden="1" x14ac:dyDescent="0.2">
      <c r="A320" s="247"/>
      <c r="B320" s="250"/>
      <c r="C320" s="299">
        <f t="shared" ref="C320:C329" si="41">C266</f>
        <v>0</v>
      </c>
      <c r="D320" s="300"/>
      <c r="E320" s="313">
        <v>5</v>
      </c>
      <c r="F320" s="52">
        <f t="shared" ref="F320:G329" si="42">F266</f>
        <v>0</v>
      </c>
      <c r="G320" s="52">
        <f t="shared" si="42"/>
        <v>0</v>
      </c>
      <c r="H320" s="54">
        <f>ROUNDUP((F320*$E$320%)/168*G320,2)</f>
        <v>0</v>
      </c>
    </row>
    <row r="321" spans="1:8" s="2" customFormat="1" ht="12.75" hidden="1" x14ac:dyDescent="0.2">
      <c r="A321" s="247"/>
      <c r="B321" s="250"/>
      <c r="C321" s="258">
        <f t="shared" si="41"/>
        <v>0</v>
      </c>
      <c r="D321" s="259"/>
      <c r="E321" s="314"/>
      <c r="F321" s="59">
        <f t="shared" si="42"/>
        <v>0</v>
      </c>
      <c r="G321" s="55">
        <f t="shared" si="42"/>
        <v>0</v>
      </c>
      <c r="H321" s="56">
        <f t="shared" ref="H321:H339" si="43">ROUNDUP((F321*$E$320%)/168*G321,2)</f>
        <v>0</v>
      </c>
    </row>
    <row r="322" spans="1:8" s="2" customFormat="1" ht="12.75" hidden="1" x14ac:dyDescent="0.2">
      <c r="A322" s="247"/>
      <c r="B322" s="250"/>
      <c r="C322" s="258">
        <f t="shared" si="41"/>
        <v>0</v>
      </c>
      <c r="D322" s="259"/>
      <c r="E322" s="314"/>
      <c r="F322" s="59">
        <f t="shared" si="42"/>
        <v>0</v>
      </c>
      <c r="G322" s="55">
        <f t="shared" si="42"/>
        <v>0</v>
      </c>
      <c r="H322" s="56">
        <f t="shared" si="43"/>
        <v>0</v>
      </c>
    </row>
    <row r="323" spans="1:8" s="2" customFormat="1" ht="12.75" hidden="1" x14ac:dyDescent="0.2">
      <c r="A323" s="247"/>
      <c r="B323" s="250"/>
      <c r="C323" s="258">
        <f t="shared" si="41"/>
        <v>0</v>
      </c>
      <c r="D323" s="259"/>
      <c r="E323" s="314"/>
      <c r="F323" s="59">
        <f t="shared" si="42"/>
        <v>0</v>
      </c>
      <c r="G323" s="55">
        <f t="shared" si="42"/>
        <v>0</v>
      </c>
      <c r="H323" s="56">
        <f t="shared" si="43"/>
        <v>0</v>
      </c>
    </row>
    <row r="324" spans="1:8" s="2" customFormat="1" ht="12.75" hidden="1" x14ac:dyDescent="0.2">
      <c r="A324" s="247"/>
      <c r="B324" s="250"/>
      <c r="C324" s="258">
        <f t="shared" si="41"/>
        <v>0</v>
      </c>
      <c r="D324" s="259"/>
      <c r="E324" s="314"/>
      <c r="F324" s="59">
        <f t="shared" si="42"/>
        <v>0</v>
      </c>
      <c r="G324" s="55">
        <f t="shared" si="42"/>
        <v>0</v>
      </c>
      <c r="H324" s="56">
        <f t="shared" si="43"/>
        <v>0</v>
      </c>
    </row>
    <row r="325" spans="1:8" s="2" customFormat="1" ht="12.75" hidden="1" x14ac:dyDescent="0.2">
      <c r="A325" s="247"/>
      <c r="B325" s="250"/>
      <c r="C325" s="258">
        <f t="shared" si="41"/>
        <v>0</v>
      </c>
      <c r="D325" s="259"/>
      <c r="E325" s="314"/>
      <c r="F325" s="59">
        <f t="shared" si="42"/>
        <v>0</v>
      </c>
      <c r="G325" s="55">
        <f t="shared" si="42"/>
        <v>0</v>
      </c>
      <c r="H325" s="56">
        <f t="shared" si="43"/>
        <v>0</v>
      </c>
    </row>
    <row r="326" spans="1:8" s="2" customFormat="1" ht="12.75" hidden="1" x14ac:dyDescent="0.2">
      <c r="A326" s="247"/>
      <c r="B326" s="250"/>
      <c r="C326" s="258">
        <f t="shared" si="41"/>
        <v>0</v>
      </c>
      <c r="D326" s="259"/>
      <c r="E326" s="314"/>
      <c r="F326" s="59">
        <f t="shared" si="42"/>
        <v>0</v>
      </c>
      <c r="G326" s="55">
        <f t="shared" si="42"/>
        <v>0</v>
      </c>
      <c r="H326" s="56">
        <f t="shared" si="43"/>
        <v>0</v>
      </c>
    </row>
    <row r="327" spans="1:8" s="2" customFormat="1" ht="12.75" hidden="1" x14ac:dyDescent="0.2">
      <c r="A327" s="247"/>
      <c r="B327" s="250"/>
      <c r="C327" s="258">
        <f t="shared" si="41"/>
        <v>0</v>
      </c>
      <c r="D327" s="259"/>
      <c r="E327" s="314"/>
      <c r="F327" s="59">
        <f t="shared" si="42"/>
        <v>0</v>
      </c>
      <c r="G327" s="55">
        <f t="shared" si="42"/>
        <v>0</v>
      </c>
      <c r="H327" s="56">
        <f t="shared" si="43"/>
        <v>0</v>
      </c>
    </row>
    <row r="328" spans="1:8" s="2" customFormat="1" ht="12.75" hidden="1" x14ac:dyDescent="0.2">
      <c r="A328" s="247"/>
      <c r="B328" s="250"/>
      <c r="C328" s="258">
        <f t="shared" si="41"/>
        <v>0</v>
      </c>
      <c r="D328" s="259"/>
      <c r="E328" s="314"/>
      <c r="F328" s="59">
        <f t="shared" si="42"/>
        <v>0</v>
      </c>
      <c r="G328" s="55">
        <f t="shared" si="42"/>
        <v>0</v>
      </c>
      <c r="H328" s="56">
        <f t="shared" si="43"/>
        <v>0</v>
      </c>
    </row>
    <row r="329" spans="1:8" s="2" customFormat="1" ht="12.75" hidden="1" x14ac:dyDescent="0.2">
      <c r="A329" s="247"/>
      <c r="B329" s="250"/>
      <c r="C329" s="258">
        <f t="shared" si="41"/>
        <v>0</v>
      </c>
      <c r="D329" s="259"/>
      <c r="E329" s="314"/>
      <c r="F329" s="59">
        <f t="shared" si="42"/>
        <v>0</v>
      </c>
      <c r="G329" s="55">
        <f t="shared" si="42"/>
        <v>0</v>
      </c>
      <c r="H329" s="56">
        <f t="shared" si="43"/>
        <v>0</v>
      </c>
    </row>
    <row r="330" spans="1:8" s="2" customFormat="1" ht="12.75" hidden="1" x14ac:dyDescent="0.2">
      <c r="A330" s="247"/>
      <c r="B330" s="250"/>
      <c r="C330" s="258" t="str">
        <f t="shared" ref="C330:C339" si="44">C277</f>
        <v>Vecākais speciālists Izglītības koordinācijas nodaļā</v>
      </c>
      <c r="D330" s="259"/>
      <c r="E330" s="314"/>
      <c r="F330" s="59">
        <f t="shared" ref="F330:G339" si="45">F277</f>
        <v>1287</v>
      </c>
      <c r="G330" s="55"/>
      <c r="H330" s="56">
        <f t="shared" si="43"/>
        <v>0</v>
      </c>
    </row>
    <row r="331" spans="1:8" s="2" customFormat="1" ht="12.75" hidden="1" x14ac:dyDescent="0.2">
      <c r="A331" s="247"/>
      <c r="B331" s="250"/>
      <c r="C331" s="258" t="str">
        <f t="shared" si="44"/>
        <v>Vecākais grāmatvedis</v>
      </c>
      <c r="D331" s="259"/>
      <c r="E331" s="314"/>
      <c r="F331" s="59">
        <f t="shared" si="45"/>
        <v>1287</v>
      </c>
      <c r="G331" s="55"/>
      <c r="H331" s="56">
        <f t="shared" si="43"/>
        <v>0</v>
      </c>
    </row>
    <row r="332" spans="1:8" s="2" customFormat="1" ht="12.75" hidden="1" x14ac:dyDescent="0.2">
      <c r="A332" s="247"/>
      <c r="B332" s="250"/>
      <c r="C332" s="258">
        <f t="shared" si="44"/>
        <v>0</v>
      </c>
      <c r="D332" s="259"/>
      <c r="E332" s="314"/>
      <c r="F332" s="59">
        <f t="shared" si="45"/>
        <v>0</v>
      </c>
      <c r="G332" s="55">
        <f t="shared" si="45"/>
        <v>0</v>
      </c>
      <c r="H332" s="56">
        <f t="shared" si="43"/>
        <v>0</v>
      </c>
    </row>
    <row r="333" spans="1:8" s="2" customFormat="1" ht="12.75" hidden="1" x14ac:dyDescent="0.2">
      <c r="A333" s="247"/>
      <c r="B333" s="250"/>
      <c r="C333" s="258">
        <f t="shared" si="44"/>
        <v>0</v>
      </c>
      <c r="D333" s="259"/>
      <c r="E333" s="314"/>
      <c r="F333" s="59">
        <f t="shared" si="45"/>
        <v>0</v>
      </c>
      <c r="G333" s="55">
        <f t="shared" si="45"/>
        <v>0</v>
      </c>
      <c r="H333" s="56">
        <f t="shared" si="43"/>
        <v>0</v>
      </c>
    </row>
    <row r="334" spans="1:8" s="2" customFormat="1" ht="12.75" hidden="1" x14ac:dyDescent="0.2">
      <c r="A334" s="247"/>
      <c r="B334" s="250"/>
      <c r="C334" s="258">
        <f t="shared" si="44"/>
        <v>0</v>
      </c>
      <c r="D334" s="259"/>
      <c r="E334" s="314"/>
      <c r="F334" s="59">
        <f t="shared" si="45"/>
        <v>0</v>
      </c>
      <c r="G334" s="55">
        <f t="shared" si="45"/>
        <v>0</v>
      </c>
      <c r="H334" s="56">
        <f t="shared" si="43"/>
        <v>0</v>
      </c>
    </row>
    <row r="335" spans="1:8" s="2" customFormat="1" ht="12.75" hidden="1" x14ac:dyDescent="0.2">
      <c r="A335" s="247"/>
      <c r="B335" s="250"/>
      <c r="C335" s="258">
        <f t="shared" si="44"/>
        <v>0</v>
      </c>
      <c r="D335" s="259"/>
      <c r="E335" s="314"/>
      <c r="F335" s="59">
        <f t="shared" si="45"/>
        <v>0</v>
      </c>
      <c r="G335" s="55">
        <f t="shared" si="45"/>
        <v>0</v>
      </c>
      <c r="H335" s="56">
        <f t="shared" si="43"/>
        <v>0</v>
      </c>
    </row>
    <row r="336" spans="1:8" s="2" customFormat="1" ht="12.75" hidden="1" x14ac:dyDescent="0.2">
      <c r="A336" s="247"/>
      <c r="B336" s="250"/>
      <c r="C336" s="258">
        <f t="shared" si="44"/>
        <v>0</v>
      </c>
      <c r="D336" s="259"/>
      <c r="E336" s="314"/>
      <c r="F336" s="59">
        <f t="shared" si="45"/>
        <v>0</v>
      </c>
      <c r="G336" s="55">
        <f t="shared" si="45"/>
        <v>0</v>
      </c>
      <c r="H336" s="56">
        <f t="shared" si="43"/>
        <v>0</v>
      </c>
    </row>
    <row r="337" spans="1:8" s="2" customFormat="1" ht="12.75" hidden="1" x14ac:dyDescent="0.2">
      <c r="A337" s="247"/>
      <c r="B337" s="250"/>
      <c r="C337" s="258">
        <f t="shared" si="44"/>
        <v>0</v>
      </c>
      <c r="D337" s="259"/>
      <c r="E337" s="314"/>
      <c r="F337" s="59">
        <f t="shared" si="45"/>
        <v>0</v>
      </c>
      <c r="G337" s="55">
        <f t="shared" si="45"/>
        <v>0</v>
      </c>
      <c r="H337" s="56">
        <f t="shared" si="43"/>
        <v>0</v>
      </c>
    </row>
    <row r="338" spans="1:8" s="2" customFormat="1" ht="12.75" hidden="1" x14ac:dyDescent="0.2">
      <c r="A338" s="247"/>
      <c r="B338" s="250"/>
      <c r="C338" s="258">
        <f t="shared" si="44"/>
        <v>0</v>
      </c>
      <c r="D338" s="259"/>
      <c r="E338" s="314"/>
      <c r="F338" s="59">
        <f t="shared" si="45"/>
        <v>0</v>
      </c>
      <c r="G338" s="55">
        <f t="shared" si="45"/>
        <v>0</v>
      </c>
      <c r="H338" s="56">
        <f t="shared" si="43"/>
        <v>0</v>
      </c>
    </row>
    <row r="339" spans="1:8" s="2" customFormat="1" ht="12.75" hidden="1" x14ac:dyDescent="0.2">
      <c r="A339" s="248"/>
      <c r="B339" s="251"/>
      <c r="C339" s="258">
        <f t="shared" si="44"/>
        <v>0</v>
      </c>
      <c r="D339" s="259"/>
      <c r="E339" s="315"/>
      <c r="F339" s="60">
        <f t="shared" si="45"/>
        <v>0</v>
      </c>
      <c r="G339" s="57">
        <f t="shared" si="45"/>
        <v>0</v>
      </c>
      <c r="H339" s="58">
        <f t="shared" si="43"/>
        <v>0</v>
      </c>
    </row>
    <row r="340" spans="1:8" s="2" customFormat="1" ht="25.5" hidden="1" x14ac:dyDescent="0.2">
      <c r="A340" s="246" t="s">
        <v>57</v>
      </c>
      <c r="B340" s="249" t="s">
        <v>58</v>
      </c>
      <c r="C340" s="287" t="s">
        <v>349</v>
      </c>
      <c r="D340" s="288"/>
      <c r="E340" s="47" t="s">
        <v>161</v>
      </c>
      <c r="F340" s="190" t="s">
        <v>39</v>
      </c>
      <c r="G340" s="47" t="s">
        <v>157</v>
      </c>
      <c r="H340" s="111">
        <f>SUM(H341:H360)</f>
        <v>0</v>
      </c>
    </row>
    <row r="341" spans="1:8" s="2" customFormat="1" ht="12.75" hidden="1" x14ac:dyDescent="0.2">
      <c r="A341" s="247"/>
      <c r="B341" s="250"/>
      <c r="C341" s="309">
        <f t="shared" ref="C341:C350" si="46">C266</f>
        <v>0</v>
      </c>
      <c r="D341" s="310"/>
      <c r="E341" s="282">
        <v>10</v>
      </c>
      <c r="F341" s="67">
        <f t="shared" ref="F341:G350" si="47">F266</f>
        <v>0</v>
      </c>
      <c r="G341" s="53">
        <f t="shared" si="47"/>
        <v>0</v>
      </c>
      <c r="H341" s="54">
        <f>ROUNDUP((F341*$E$341%)/168*G341,2)</f>
        <v>0</v>
      </c>
    </row>
    <row r="342" spans="1:8" s="2" customFormat="1" ht="12.75" hidden="1" x14ac:dyDescent="0.2">
      <c r="A342" s="247"/>
      <c r="B342" s="250"/>
      <c r="C342" s="311">
        <f t="shared" si="46"/>
        <v>0</v>
      </c>
      <c r="D342" s="312"/>
      <c r="E342" s="283"/>
      <c r="F342" s="68">
        <f t="shared" si="47"/>
        <v>0</v>
      </c>
      <c r="G342" s="55">
        <f t="shared" si="47"/>
        <v>0</v>
      </c>
      <c r="H342" s="56">
        <f t="shared" ref="H342:H360" si="48">ROUNDUP((F342*$E$341%)/168*G342,2)</f>
        <v>0</v>
      </c>
    </row>
    <row r="343" spans="1:8" s="2" customFormat="1" ht="12.75" hidden="1" x14ac:dyDescent="0.2">
      <c r="A343" s="247"/>
      <c r="B343" s="250"/>
      <c r="C343" s="311">
        <f t="shared" si="46"/>
        <v>0</v>
      </c>
      <c r="D343" s="312"/>
      <c r="E343" s="283"/>
      <c r="F343" s="68">
        <f t="shared" si="47"/>
        <v>0</v>
      </c>
      <c r="G343" s="55">
        <f t="shared" si="47"/>
        <v>0</v>
      </c>
      <c r="H343" s="56">
        <f t="shared" si="48"/>
        <v>0</v>
      </c>
    </row>
    <row r="344" spans="1:8" s="2" customFormat="1" ht="12.75" hidden="1" x14ac:dyDescent="0.2">
      <c r="A344" s="247"/>
      <c r="B344" s="250"/>
      <c r="C344" s="311">
        <f t="shared" si="46"/>
        <v>0</v>
      </c>
      <c r="D344" s="312"/>
      <c r="E344" s="283"/>
      <c r="F344" s="68">
        <f t="shared" si="47"/>
        <v>0</v>
      </c>
      <c r="G344" s="55">
        <f t="shared" si="47"/>
        <v>0</v>
      </c>
      <c r="H344" s="56">
        <f t="shared" si="48"/>
        <v>0</v>
      </c>
    </row>
    <row r="345" spans="1:8" s="2" customFormat="1" ht="12.75" hidden="1" x14ac:dyDescent="0.2">
      <c r="A345" s="247"/>
      <c r="B345" s="250"/>
      <c r="C345" s="311">
        <f t="shared" si="46"/>
        <v>0</v>
      </c>
      <c r="D345" s="312"/>
      <c r="E345" s="283"/>
      <c r="F345" s="68">
        <f t="shared" si="47"/>
        <v>0</v>
      </c>
      <c r="G345" s="55">
        <f t="shared" si="47"/>
        <v>0</v>
      </c>
      <c r="H345" s="56">
        <f t="shared" si="48"/>
        <v>0</v>
      </c>
    </row>
    <row r="346" spans="1:8" s="2" customFormat="1" ht="12.75" hidden="1" x14ac:dyDescent="0.2">
      <c r="A346" s="247"/>
      <c r="B346" s="250"/>
      <c r="C346" s="311">
        <f t="shared" si="46"/>
        <v>0</v>
      </c>
      <c r="D346" s="312"/>
      <c r="E346" s="283"/>
      <c r="F346" s="68">
        <f t="shared" si="47"/>
        <v>0</v>
      </c>
      <c r="G346" s="55">
        <f t="shared" si="47"/>
        <v>0</v>
      </c>
      <c r="H346" s="56">
        <f t="shared" si="48"/>
        <v>0</v>
      </c>
    </row>
    <row r="347" spans="1:8" s="2" customFormat="1" ht="12.75" hidden="1" x14ac:dyDescent="0.2">
      <c r="A347" s="247"/>
      <c r="B347" s="250"/>
      <c r="C347" s="311">
        <f t="shared" si="46"/>
        <v>0</v>
      </c>
      <c r="D347" s="312"/>
      <c r="E347" s="283"/>
      <c r="F347" s="68">
        <f t="shared" si="47"/>
        <v>0</v>
      </c>
      <c r="G347" s="55">
        <f t="shared" si="47"/>
        <v>0</v>
      </c>
      <c r="H347" s="56">
        <f t="shared" si="48"/>
        <v>0</v>
      </c>
    </row>
    <row r="348" spans="1:8" s="2" customFormat="1" ht="12.75" hidden="1" x14ac:dyDescent="0.2">
      <c r="A348" s="247"/>
      <c r="B348" s="250"/>
      <c r="C348" s="311">
        <f t="shared" si="46"/>
        <v>0</v>
      </c>
      <c r="D348" s="312"/>
      <c r="E348" s="283"/>
      <c r="F348" s="68">
        <f t="shared" si="47"/>
        <v>0</v>
      </c>
      <c r="G348" s="55">
        <f t="shared" si="47"/>
        <v>0</v>
      </c>
      <c r="H348" s="56">
        <f t="shared" si="48"/>
        <v>0</v>
      </c>
    </row>
    <row r="349" spans="1:8" s="2" customFormat="1" ht="12.75" hidden="1" x14ac:dyDescent="0.2">
      <c r="A349" s="247"/>
      <c r="B349" s="250"/>
      <c r="C349" s="311">
        <f t="shared" si="46"/>
        <v>0</v>
      </c>
      <c r="D349" s="312"/>
      <c r="E349" s="283"/>
      <c r="F349" s="68">
        <f t="shared" si="47"/>
        <v>0</v>
      </c>
      <c r="G349" s="55">
        <f t="shared" si="47"/>
        <v>0</v>
      </c>
      <c r="H349" s="56">
        <f t="shared" si="48"/>
        <v>0</v>
      </c>
    </row>
    <row r="350" spans="1:8" s="2" customFormat="1" ht="12.75" hidden="1" x14ac:dyDescent="0.2">
      <c r="A350" s="247"/>
      <c r="B350" s="250"/>
      <c r="C350" s="311">
        <f t="shared" si="46"/>
        <v>0</v>
      </c>
      <c r="D350" s="312"/>
      <c r="E350" s="283"/>
      <c r="F350" s="68">
        <f t="shared" si="47"/>
        <v>0</v>
      </c>
      <c r="G350" s="55">
        <f t="shared" si="47"/>
        <v>0</v>
      </c>
      <c r="H350" s="56">
        <f t="shared" si="48"/>
        <v>0</v>
      </c>
    </row>
    <row r="351" spans="1:8" s="2" customFormat="1" ht="12.75" hidden="1" x14ac:dyDescent="0.2">
      <c r="A351" s="247"/>
      <c r="B351" s="250"/>
      <c r="C351" s="274" t="str">
        <f t="shared" ref="C351:C360" si="49">C277</f>
        <v>Vecākais speciālists Izglītības koordinācijas nodaļā</v>
      </c>
      <c r="D351" s="276"/>
      <c r="E351" s="283"/>
      <c r="F351" s="69">
        <f t="shared" ref="F351:G360" si="50">F277</f>
        <v>1287</v>
      </c>
      <c r="G351" s="55"/>
      <c r="H351" s="56">
        <f t="shared" si="48"/>
        <v>0</v>
      </c>
    </row>
    <row r="352" spans="1:8" s="2" customFormat="1" ht="12.75" hidden="1" x14ac:dyDescent="0.2">
      <c r="A352" s="247"/>
      <c r="B352" s="250"/>
      <c r="C352" s="274" t="str">
        <f t="shared" si="49"/>
        <v>Vecākais grāmatvedis</v>
      </c>
      <c r="D352" s="276"/>
      <c r="E352" s="283"/>
      <c r="F352" s="69">
        <f t="shared" si="50"/>
        <v>1287</v>
      </c>
      <c r="G352" s="55"/>
      <c r="H352" s="56">
        <f t="shared" si="48"/>
        <v>0</v>
      </c>
    </row>
    <row r="353" spans="1:8" s="2" customFormat="1" ht="12.75" hidden="1" customHeight="1" x14ac:dyDescent="0.2">
      <c r="A353" s="247"/>
      <c r="B353" s="250"/>
      <c r="C353" s="311">
        <f t="shared" si="49"/>
        <v>0</v>
      </c>
      <c r="D353" s="312"/>
      <c r="E353" s="283"/>
      <c r="F353" s="69">
        <f t="shared" si="50"/>
        <v>0</v>
      </c>
      <c r="G353" s="55">
        <f t="shared" si="50"/>
        <v>0</v>
      </c>
      <c r="H353" s="56">
        <f t="shared" si="48"/>
        <v>0</v>
      </c>
    </row>
    <row r="354" spans="1:8" s="2" customFormat="1" ht="12.75" hidden="1" customHeight="1" x14ac:dyDescent="0.2">
      <c r="A354" s="247"/>
      <c r="B354" s="250"/>
      <c r="C354" s="311">
        <f t="shared" si="49"/>
        <v>0</v>
      </c>
      <c r="D354" s="312"/>
      <c r="E354" s="283"/>
      <c r="F354" s="69">
        <f t="shared" si="50"/>
        <v>0</v>
      </c>
      <c r="G354" s="55">
        <f t="shared" si="50"/>
        <v>0</v>
      </c>
      <c r="H354" s="56">
        <f t="shared" si="48"/>
        <v>0</v>
      </c>
    </row>
    <row r="355" spans="1:8" s="2" customFormat="1" ht="12.75" hidden="1" customHeight="1" x14ac:dyDescent="0.2">
      <c r="A355" s="247"/>
      <c r="B355" s="250"/>
      <c r="C355" s="311">
        <f t="shared" si="49"/>
        <v>0</v>
      </c>
      <c r="D355" s="312"/>
      <c r="E355" s="283"/>
      <c r="F355" s="69">
        <f t="shared" si="50"/>
        <v>0</v>
      </c>
      <c r="G355" s="55">
        <f t="shared" si="50"/>
        <v>0</v>
      </c>
      <c r="H355" s="56">
        <f t="shared" si="48"/>
        <v>0</v>
      </c>
    </row>
    <row r="356" spans="1:8" s="2" customFormat="1" ht="12.75" hidden="1" customHeight="1" x14ac:dyDescent="0.2">
      <c r="A356" s="247"/>
      <c r="B356" s="250"/>
      <c r="C356" s="311">
        <f t="shared" si="49"/>
        <v>0</v>
      </c>
      <c r="D356" s="312"/>
      <c r="E356" s="283"/>
      <c r="F356" s="69">
        <f t="shared" si="50"/>
        <v>0</v>
      </c>
      <c r="G356" s="55">
        <f t="shared" si="50"/>
        <v>0</v>
      </c>
      <c r="H356" s="56">
        <f t="shared" si="48"/>
        <v>0</v>
      </c>
    </row>
    <row r="357" spans="1:8" s="2" customFormat="1" ht="12.75" hidden="1" customHeight="1" x14ac:dyDescent="0.2">
      <c r="A357" s="247"/>
      <c r="B357" s="250"/>
      <c r="C357" s="311">
        <f t="shared" si="49"/>
        <v>0</v>
      </c>
      <c r="D357" s="312"/>
      <c r="E357" s="283"/>
      <c r="F357" s="69">
        <f t="shared" si="50"/>
        <v>0</v>
      </c>
      <c r="G357" s="55">
        <f t="shared" si="50"/>
        <v>0</v>
      </c>
      <c r="H357" s="56">
        <f t="shared" si="48"/>
        <v>0</v>
      </c>
    </row>
    <row r="358" spans="1:8" s="2" customFormat="1" ht="12.75" hidden="1" customHeight="1" x14ac:dyDescent="0.2">
      <c r="A358" s="247"/>
      <c r="B358" s="250"/>
      <c r="C358" s="311">
        <f t="shared" si="49"/>
        <v>0</v>
      </c>
      <c r="D358" s="312"/>
      <c r="E358" s="283"/>
      <c r="F358" s="69">
        <f t="shared" si="50"/>
        <v>0</v>
      </c>
      <c r="G358" s="55">
        <f t="shared" si="50"/>
        <v>0</v>
      </c>
      <c r="H358" s="56">
        <f t="shared" si="48"/>
        <v>0</v>
      </c>
    </row>
    <row r="359" spans="1:8" s="2" customFormat="1" ht="12.75" hidden="1" customHeight="1" x14ac:dyDescent="0.2">
      <c r="A359" s="247"/>
      <c r="B359" s="250"/>
      <c r="C359" s="311">
        <f t="shared" si="49"/>
        <v>0</v>
      </c>
      <c r="D359" s="312"/>
      <c r="E359" s="283"/>
      <c r="F359" s="69">
        <f t="shared" si="50"/>
        <v>0</v>
      </c>
      <c r="G359" s="55">
        <f t="shared" si="50"/>
        <v>0</v>
      </c>
      <c r="H359" s="56">
        <f t="shared" si="48"/>
        <v>0</v>
      </c>
    </row>
    <row r="360" spans="1:8" s="2" customFormat="1" ht="12.75" hidden="1" x14ac:dyDescent="0.2">
      <c r="A360" s="248"/>
      <c r="B360" s="251"/>
      <c r="C360" s="311">
        <f t="shared" si="49"/>
        <v>0</v>
      </c>
      <c r="D360" s="312"/>
      <c r="E360" s="284"/>
      <c r="F360" s="71">
        <f t="shared" si="50"/>
        <v>0</v>
      </c>
      <c r="G360" s="57">
        <f t="shared" si="50"/>
        <v>0</v>
      </c>
      <c r="H360" s="58">
        <f t="shared" si="48"/>
        <v>0</v>
      </c>
    </row>
    <row r="361" spans="1:8" s="2" customFormat="1" ht="12.75" customHeight="1" x14ac:dyDescent="0.2">
      <c r="A361" s="49" t="s">
        <v>65</v>
      </c>
      <c r="B361" s="277" t="s">
        <v>66</v>
      </c>
      <c r="C361" s="277"/>
      <c r="D361" s="277"/>
      <c r="E361" s="277"/>
      <c r="F361" s="277"/>
      <c r="G361" s="277"/>
      <c r="H361" s="43">
        <f>SUM(H362,H363,H384)</f>
        <v>0.39</v>
      </c>
    </row>
    <row r="362" spans="1:8" s="2" customFormat="1" ht="12.75" customHeight="1" x14ac:dyDescent="0.2">
      <c r="A362" s="181" t="s">
        <v>67</v>
      </c>
      <c r="B362" s="304" t="s">
        <v>356</v>
      </c>
      <c r="C362" s="304"/>
      <c r="D362" s="304"/>
      <c r="E362" s="304"/>
      <c r="F362" s="304"/>
      <c r="G362" s="304"/>
      <c r="H362" s="44">
        <f>ROUNDUP((H264+H363)*0.2359,2)</f>
        <v>0.33</v>
      </c>
    </row>
    <row r="363" spans="1:8" s="2" customFormat="1" ht="25.5" x14ac:dyDescent="0.2">
      <c r="A363" s="246" t="s">
        <v>70</v>
      </c>
      <c r="B363" s="249" t="s">
        <v>71</v>
      </c>
      <c r="C363" s="287" t="s">
        <v>156</v>
      </c>
      <c r="D363" s="288"/>
      <c r="E363" s="47" t="s">
        <v>161</v>
      </c>
      <c r="F363" s="190" t="s">
        <v>39</v>
      </c>
      <c r="G363" s="47" t="s">
        <v>157</v>
      </c>
      <c r="H363" s="111">
        <f>SUM(H364:H383)</f>
        <v>0.06</v>
      </c>
    </row>
    <row r="364" spans="1:8" s="2" customFormat="1" ht="12.75" hidden="1" customHeight="1" x14ac:dyDescent="0.2">
      <c r="A364" s="247"/>
      <c r="B364" s="250"/>
      <c r="C364" s="294">
        <f t="shared" ref="C364:C373" si="51">C266</f>
        <v>0</v>
      </c>
      <c r="D364" s="295"/>
      <c r="E364" s="316">
        <v>4</v>
      </c>
      <c r="F364" s="62">
        <f t="shared" ref="F364:G373" si="52">F266</f>
        <v>0</v>
      </c>
      <c r="G364" s="62">
        <f t="shared" si="52"/>
        <v>0</v>
      </c>
      <c r="H364" s="54">
        <f>ROUNDUP((F364*$E$364%)/168*G364,2)</f>
        <v>0</v>
      </c>
    </row>
    <row r="365" spans="1:8" s="2" customFormat="1" ht="12.75" hidden="1" customHeight="1" x14ac:dyDescent="0.2">
      <c r="A365" s="247"/>
      <c r="B365" s="250"/>
      <c r="C365" s="274">
        <f t="shared" si="51"/>
        <v>0</v>
      </c>
      <c r="D365" s="276"/>
      <c r="E365" s="317"/>
      <c r="F365" s="64">
        <f t="shared" si="52"/>
        <v>0</v>
      </c>
      <c r="G365" s="64">
        <f t="shared" si="52"/>
        <v>0</v>
      </c>
      <c r="H365" s="56">
        <f t="shared" ref="H365:H372" si="53">ROUNDUP((F365*$E$364%)/168*G365,2)</f>
        <v>0</v>
      </c>
    </row>
    <row r="366" spans="1:8" s="2" customFormat="1" ht="12.75" hidden="1" customHeight="1" x14ac:dyDescent="0.2">
      <c r="A366" s="247"/>
      <c r="B366" s="250"/>
      <c r="C366" s="274">
        <f t="shared" si="51"/>
        <v>0</v>
      </c>
      <c r="D366" s="276"/>
      <c r="E366" s="317"/>
      <c r="F366" s="64">
        <f t="shared" si="52"/>
        <v>0</v>
      </c>
      <c r="G366" s="64">
        <f t="shared" si="52"/>
        <v>0</v>
      </c>
      <c r="H366" s="56">
        <f t="shared" si="53"/>
        <v>0</v>
      </c>
    </row>
    <row r="367" spans="1:8" s="2" customFormat="1" ht="12.75" hidden="1" customHeight="1" x14ac:dyDescent="0.2">
      <c r="A367" s="247"/>
      <c r="B367" s="250"/>
      <c r="C367" s="274">
        <f t="shared" si="51"/>
        <v>0</v>
      </c>
      <c r="D367" s="276"/>
      <c r="E367" s="317"/>
      <c r="F367" s="64">
        <f t="shared" si="52"/>
        <v>0</v>
      </c>
      <c r="G367" s="64">
        <f t="shared" si="52"/>
        <v>0</v>
      </c>
      <c r="H367" s="56">
        <f t="shared" si="53"/>
        <v>0</v>
      </c>
    </row>
    <row r="368" spans="1:8" s="2" customFormat="1" ht="12.75" hidden="1" customHeight="1" x14ac:dyDescent="0.2">
      <c r="A368" s="247"/>
      <c r="B368" s="250"/>
      <c r="C368" s="274">
        <f t="shared" si="51"/>
        <v>0</v>
      </c>
      <c r="D368" s="276"/>
      <c r="E368" s="317"/>
      <c r="F368" s="64">
        <f t="shared" si="52"/>
        <v>0</v>
      </c>
      <c r="G368" s="64">
        <f t="shared" si="52"/>
        <v>0</v>
      </c>
      <c r="H368" s="56">
        <f t="shared" si="53"/>
        <v>0</v>
      </c>
    </row>
    <row r="369" spans="1:8" s="2" customFormat="1" ht="12.75" hidden="1" customHeight="1" x14ac:dyDescent="0.2">
      <c r="A369" s="247"/>
      <c r="B369" s="250"/>
      <c r="C369" s="274">
        <f t="shared" si="51"/>
        <v>0</v>
      </c>
      <c r="D369" s="276"/>
      <c r="E369" s="317"/>
      <c r="F369" s="64">
        <f t="shared" si="52"/>
        <v>0</v>
      </c>
      <c r="G369" s="64">
        <f t="shared" si="52"/>
        <v>0</v>
      </c>
      <c r="H369" s="56">
        <f t="shared" si="53"/>
        <v>0</v>
      </c>
    </row>
    <row r="370" spans="1:8" s="2" customFormat="1" ht="12.75" hidden="1" customHeight="1" x14ac:dyDescent="0.2">
      <c r="A370" s="247"/>
      <c r="B370" s="250"/>
      <c r="C370" s="274">
        <f t="shared" si="51"/>
        <v>0</v>
      </c>
      <c r="D370" s="276"/>
      <c r="E370" s="317"/>
      <c r="F370" s="64">
        <f t="shared" si="52"/>
        <v>0</v>
      </c>
      <c r="G370" s="64">
        <f t="shared" si="52"/>
        <v>0</v>
      </c>
      <c r="H370" s="56">
        <f t="shared" si="53"/>
        <v>0</v>
      </c>
    </row>
    <row r="371" spans="1:8" s="2" customFormat="1" ht="12.75" hidden="1" customHeight="1" x14ac:dyDescent="0.2">
      <c r="A371" s="247"/>
      <c r="B371" s="250"/>
      <c r="C371" s="274">
        <f t="shared" si="51"/>
        <v>0</v>
      </c>
      <c r="D371" s="276"/>
      <c r="E371" s="317"/>
      <c r="F371" s="64">
        <f t="shared" si="52"/>
        <v>0</v>
      </c>
      <c r="G371" s="64">
        <f t="shared" si="52"/>
        <v>0</v>
      </c>
      <c r="H371" s="56">
        <f t="shared" si="53"/>
        <v>0</v>
      </c>
    </row>
    <row r="372" spans="1:8" s="2" customFormat="1" ht="12.75" hidden="1" customHeight="1" x14ac:dyDescent="0.2">
      <c r="A372" s="247"/>
      <c r="B372" s="250"/>
      <c r="C372" s="274">
        <f t="shared" si="51"/>
        <v>0</v>
      </c>
      <c r="D372" s="276"/>
      <c r="E372" s="317"/>
      <c r="F372" s="64">
        <f t="shared" si="52"/>
        <v>0</v>
      </c>
      <c r="G372" s="64">
        <f t="shared" si="52"/>
        <v>0</v>
      </c>
      <c r="H372" s="56">
        <f t="shared" si="53"/>
        <v>0</v>
      </c>
    </row>
    <row r="373" spans="1:8" s="2" customFormat="1" ht="12.75" hidden="1" customHeight="1" x14ac:dyDescent="0.2">
      <c r="A373" s="247"/>
      <c r="B373" s="250"/>
      <c r="C373" s="274">
        <f t="shared" si="51"/>
        <v>0</v>
      </c>
      <c r="D373" s="276"/>
      <c r="E373" s="317"/>
      <c r="F373" s="64">
        <f t="shared" si="52"/>
        <v>0</v>
      </c>
      <c r="G373" s="64">
        <f t="shared" si="52"/>
        <v>0</v>
      </c>
      <c r="H373" s="56">
        <f>ROUNDUP((F373*$E$364%)/168*G373,2)</f>
        <v>0</v>
      </c>
    </row>
    <row r="374" spans="1:8" s="2" customFormat="1" ht="12.75" x14ac:dyDescent="0.2">
      <c r="A374" s="247"/>
      <c r="B374" s="250"/>
      <c r="C374" s="274" t="str">
        <f t="shared" ref="C374:C383" si="54">C277</f>
        <v>Vecākais speciālists Izglītības koordinācijas nodaļā</v>
      </c>
      <c r="D374" s="276"/>
      <c r="E374" s="317"/>
      <c r="F374" s="64">
        <f t="shared" ref="F374:G383" si="55">F277</f>
        <v>1287</v>
      </c>
      <c r="G374" s="55">
        <f t="shared" si="55"/>
        <v>8.4000000000000005E-2</v>
      </c>
      <c r="H374" s="56">
        <f>ROUNDUP((F374*$E$364%)/168*G374,2)</f>
        <v>0.03</v>
      </c>
    </row>
    <row r="375" spans="1:8" s="2" customFormat="1" ht="12.75" customHeight="1" x14ac:dyDescent="0.2">
      <c r="A375" s="247"/>
      <c r="B375" s="250"/>
      <c r="C375" s="274" t="str">
        <f t="shared" si="54"/>
        <v>Vecākais grāmatvedis</v>
      </c>
      <c r="D375" s="276"/>
      <c r="E375" s="317"/>
      <c r="F375" s="64">
        <f t="shared" si="55"/>
        <v>1287</v>
      </c>
      <c r="G375" s="55">
        <f t="shared" si="55"/>
        <v>8.4000000000000005E-2</v>
      </c>
      <c r="H375" s="56">
        <f t="shared" ref="H375:H383" si="56">ROUNDUP((F375*$E$364%)/168*G375,2)</f>
        <v>0.03</v>
      </c>
    </row>
    <row r="376" spans="1:8" s="2" customFormat="1" ht="12.75" hidden="1" x14ac:dyDescent="0.2">
      <c r="A376" s="247"/>
      <c r="B376" s="250"/>
      <c r="C376" s="274">
        <f t="shared" si="54"/>
        <v>0</v>
      </c>
      <c r="D376" s="276"/>
      <c r="E376" s="317"/>
      <c r="F376" s="64">
        <f t="shared" si="55"/>
        <v>0</v>
      </c>
      <c r="G376" s="55">
        <f t="shared" si="55"/>
        <v>0</v>
      </c>
      <c r="H376" s="56">
        <f t="shared" si="56"/>
        <v>0</v>
      </c>
    </row>
    <row r="377" spans="1:8" s="2" customFormat="1" ht="12.75" hidden="1" x14ac:dyDescent="0.2">
      <c r="A377" s="247"/>
      <c r="B377" s="250"/>
      <c r="C377" s="274">
        <f t="shared" si="54"/>
        <v>0</v>
      </c>
      <c r="D377" s="276"/>
      <c r="E377" s="317"/>
      <c r="F377" s="64">
        <f t="shared" si="55"/>
        <v>0</v>
      </c>
      <c r="G377" s="55">
        <f t="shared" si="55"/>
        <v>0</v>
      </c>
      <c r="H377" s="56">
        <f t="shared" si="56"/>
        <v>0</v>
      </c>
    </row>
    <row r="378" spans="1:8" s="2" customFormat="1" ht="12.75" hidden="1" x14ac:dyDescent="0.2">
      <c r="A378" s="247"/>
      <c r="B378" s="250"/>
      <c r="C378" s="274">
        <f t="shared" si="54"/>
        <v>0</v>
      </c>
      <c r="D378" s="276"/>
      <c r="E378" s="317"/>
      <c r="F378" s="64">
        <f t="shared" si="55"/>
        <v>0</v>
      </c>
      <c r="G378" s="55">
        <f t="shared" si="55"/>
        <v>0</v>
      </c>
      <c r="H378" s="56">
        <f t="shared" si="56"/>
        <v>0</v>
      </c>
    </row>
    <row r="379" spans="1:8" s="2" customFormat="1" ht="12.75" hidden="1" x14ac:dyDescent="0.2">
      <c r="A379" s="247"/>
      <c r="B379" s="250"/>
      <c r="C379" s="274">
        <f t="shared" si="54"/>
        <v>0</v>
      </c>
      <c r="D379" s="276"/>
      <c r="E379" s="317"/>
      <c r="F379" s="64">
        <f t="shared" si="55"/>
        <v>0</v>
      </c>
      <c r="G379" s="55">
        <f t="shared" si="55"/>
        <v>0</v>
      </c>
      <c r="H379" s="56">
        <f t="shared" si="56"/>
        <v>0</v>
      </c>
    </row>
    <row r="380" spans="1:8" s="2" customFormat="1" ht="12.75" hidden="1" x14ac:dyDescent="0.2">
      <c r="A380" s="247"/>
      <c r="B380" s="250"/>
      <c r="C380" s="274">
        <f t="shared" si="54"/>
        <v>0</v>
      </c>
      <c r="D380" s="276"/>
      <c r="E380" s="317"/>
      <c r="F380" s="64">
        <f t="shared" si="55"/>
        <v>0</v>
      </c>
      <c r="G380" s="55">
        <f t="shared" si="55"/>
        <v>0</v>
      </c>
      <c r="H380" s="56">
        <f t="shared" si="56"/>
        <v>0</v>
      </c>
    </row>
    <row r="381" spans="1:8" s="2" customFormat="1" ht="12.75" hidden="1" x14ac:dyDescent="0.2">
      <c r="A381" s="247"/>
      <c r="B381" s="250"/>
      <c r="C381" s="274">
        <f t="shared" si="54"/>
        <v>0</v>
      </c>
      <c r="D381" s="276"/>
      <c r="E381" s="317"/>
      <c r="F381" s="64">
        <f t="shared" si="55"/>
        <v>0</v>
      </c>
      <c r="G381" s="55">
        <f t="shared" si="55"/>
        <v>0</v>
      </c>
      <c r="H381" s="56">
        <f t="shared" si="56"/>
        <v>0</v>
      </c>
    </row>
    <row r="382" spans="1:8" s="2" customFormat="1" ht="12.75" hidden="1" x14ac:dyDescent="0.2">
      <c r="A382" s="247"/>
      <c r="B382" s="250"/>
      <c r="C382" s="274">
        <f t="shared" si="54"/>
        <v>0</v>
      </c>
      <c r="D382" s="276"/>
      <c r="E382" s="317"/>
      <c r="F382" s="64">
        <f t="shared" si="55"/>
        <v>0</v>
      </c>
      <c r="G382" s="55">
        <f t="shared" si="55"/>
        <v>0</v>
      </c>
      <c r="H382" s="56">
        <f t="shared" si="56"/>
        <v>0</v>
      </c>
    </row>
    <row r="383" spans="1:8" s="2" customFormat="1" ht="12.75" hidden="1" x14ac:dyDescent="0.2">
      <c r="A383" s="248"/>
      <c r="B383" s="251"/>
      <c r="C383" s="274">
        <f t="shared" si="54"/>
        <v>0</v>
      </c>
      <c r="D383" s="276"/>
      <c r="E383" s="318"/>
      <c r="F383" s="66">
        <f t="shared" si="55"/>
        <v>0</v>
      </c>
      <c r="G383" s="55">
        <f t="shared" si="55"/>
        <v>0</v>
      </c>
      <c r="H383" s="58">
        <f t="shared" si="56"/>
        <v>0</v>
      </c>
    </row>
    <row r="384" spans="1:8" s="2" customFormat="1" ht="25.5" hidden="1" customHeight="1" x14ac:dyDescent="0.2">
      <c r="A384" s="246" t="s">
        <v>82</v>
      </c>
      <c r="B384" s="249" t="s">
        <v>83</v>
      </c>
      <c r="C384" s="287" t="s">
        <v>349</v>
      </c>
      <c r="D384" s="288"/>
      <c r="E384" s="47" t="s">
        <v>161</v>
      </c>
      <c r="F384" s="190" t="s">
        <v>39</v>
      </c>
      <c r="G384" s="47" t="s">
        <v>157</v>
      </c>
      <c r="H384" s="111">
        <f>SUM(H385:H404)</f>
        <v>0</v>
      </c>
    </row>
    <row r="385" spans="1:8" s="2" customFormat="1" ht="12.75" hidden="1" customHeight="1" x14ac:dyDescent="0.2">
      <c r="A385" s="247"/>
      <c r="B385" s="250"/>
      <c r="C385" s="294">
        <f t="shared" ref="C385:C394" si="57">C266</f>
        <v>0</v>
      </c>
      <c r="D385" s="295"/>
      <c r="E385" s="316">
        <v>1</v>
      </c>
      <c r="F385" s="62">
        <f t="shared" ref="F385:G394" si="58">F266</f>
        <v>0</v>
      </c>
      <c r="G385" s="55">
        <f t="shared" si="58"/>
        <v>0</v>
      </c>
      <c r="H385" s="54">
        <f>ROUNDUP((F385*$E$385%)/168*G385,2)</f>
        <v>0</v>
      </c>
    </row>
    <row r="386" spans="1:8" s="2" customFormat="1" ht="12.75" hidden="1" x14ac:dyDescent="0.2">
      <c r="A386" s="247"/>
      <c r="B386" s="250"/>
      <c r="C386" s="274">
        <f t="shared" si="57"/>
        <v>0</v>
      </c>
      <c r="D386" s="276"/>
      <c r="E386" s="317"/>
      <c r="F386" s="64">
        <f t="shared" si="58"/>
        <v>0</v>
      </c>
      <c r="G386" s="55">
        <f t="shared" si="58"/>
        <v>0</v>
      </c>
      <c r="H386" s="56">
        <f t="shared" ref="H386:H391" si="59">ROUNDUP((F386*$E$385%)/168*G386,2)</f>
        <v>0</v>
      </c>
    </row>
    <row r="387" spans="1:8" s="2" customFormat="1" ht="12.75" hidden="1" x14ac:dyDescent="0.2">
      <c r="A387" s="247"/>
      <c r="B387" s="250"/>
      <c r="C387" s="274">
        <f t="shared" si="57"/>
        <v>0</v>
      </c>
      <c r="D387" s="276"/>
      <c r="E387" s="317"/>
      <c r="F387" s="64">
        <f t="shared" si="58"/>
        <v>0</v>
      </c>
      <c r="G387" s="55">
        <f t="shared" si="58"/>
        <v>0</v>
      </c>
      <c r="H387" s="56">
        <f t="shared" si="59"/>
        <v>0</v>
      </c>
    </row>
    <row r="388" spans="1:8" s="2" customFormat="1" ht="12.75" hidden="1" x14ac:dyDescent="0.2">
      <c r="A388" s="247"/>
      <c r="B388" s="250"/>
      <c r="C388" s="274">
        <f t="shared" si="57"/>
        <v>0</v>
      </c>
      <c r="D388" s="276"/>
      <c r="E388" s="317"/>
      <c r="F388" s="64">
        <f t="shared" si="58"/>
        <v>0</v>
      </c>
      <c r="G388" s="55">
        <f t="shared" si="58"/>
        <v>0</v>
      </c>
      <c r="H388" s="56">
        <f t="shared" si="59"/>
        <v>0</v>
      </c>
    </row>
    <row r="389" spans="1:8" s="2" customFormat="1" ht="12.75" hidden="1" x14ac:dyDescent="0.2">
      <c r="A389" s="247"/>
      <c r="B389" s="250"/>
      <c r="C389" s="274">
        <f t="shared" si="57"/>
        <v>0</v>
      </c>
      <c r="D389" s="276"/>
      <c r="E389" s="317"/>
      <c r="F389" s="64">
        <f t="shared" si="58"/>
        <v>0</v>
      </c>
      <c r="G389" s="55">
        <f t="shared" si="58"/>
        <v>0</v>
      </c>
      <c r="H389" s="56">
        <f t="shared" si="59"/>
        <v>0</v>
      </c>
    </row>
    <row r="390" spans="1:8" s="2" customFormat="1" ht="12.75" hidden="1" x14ac:dyDescent="0.2">
      <c r="A390" s="247"/>
      <c r="B390" s="250"/>
      <c r="C390" s="274">
        <f t="shared" si="57"/>
        <v>0</v>
      </c>
      <c r="D390" s="276"/>
      <c r="E390" s="317"/>
      <c r="F390" s="64">
        <f t="shared" si="58"/>
        <v>0</v>
      </c>
      <c r="G390" s="55">
        <f t="shared" si="58"/>
        <v>0</v>
      </c>
      <c r="H390" s="56">
        <f t="shared" si="59"/>
        <v>0</v>
      </c>
    </row>
    <row r="391" spans="1:8" s="2" customFormat="1" ht="12.75" hidden="1" x14ac:dyDescent="0.2">
      <c r="A391" s="247"/>
      <c r="B391" s="250"/>
      <c r="C391" s="274">
        <f t="shared" si="57"/>
        <v>0</v>
      </c>
      <c r="D391" s="276"/>
      <c r="E391" s="317"/>
      <c r="F391" s="64">
        <f t="shared" si="58"/>
        <v>0</v>
      </c>
      <c r="G391" s="55">
        <f t="shared" si="58"/>
        <v>0</v>
      </c>
      <c r="H391" s="56">
        <f t="shared" si="59"/>
        <v>0</v>
      </c>
    </row>
    <row r="392" spans="1:8" s="2" customFormat="1" ht="12.75" hidden="1" x14ac:dyDescent="0.2">
      <c r="A392" s="247"/>
      <c r="B392" s="250"/>
      <c r="C392" s="274">
        <f t="shared" si="57"/>
        <v>0</v>
      </c>
      <c r="D392" s="276"/>
      <c r="E392" s="317"/>
      <c r="F392" s="64">
        <f t="shared" si="58"/>
        <v>0</v>
      </c>
      <c r="G392" s="55">
        <f t="shared" si="58"/>
        <v>0</v>
      </c>
      <c r="H392" s="56">
        <f>ROUNDUP((F392*$E$385%)/168*G392,2)</f>
        <v>0</v>
      </c>
    </row>
    <row r="393" spans="1:8" s="2" customFormat="1" ht="12.75" hidden="1" x14ac:dyDescent="0.2">
      <c r="A393" s="247"/>
      <c r="B393" s="250"/>
      <c r="C393" s="274">
        <f t="shared" si="57"/>
        <v>0</v>
      </c>
      <c r="D393" s="276"/>
      <c r="E393" s="317"/>
      <c r="F393" s="64">
        <f t="shared" si="58"/>
        <v>0</v>
      </c>
      <c r="G393" s="55">
        <f t="shared" si="58"/>
        <v>0</v>
      </c>
      <c r="H393" s="56">
        <f>ROUNDUP((F393*$E$385%)/168*G393,2)</f>
        <v>0</v>
      </c>
    </row>
    <row r="394" spans="1:8" s="2" customFormat="1" ht="12.75" hidden="1" x14ac:dyDescent="0.2">
      <c r="A394" s="247"/>
      <c r="B394" s="250"/>
      <c r="C394" s="274">
        <f t="shared" si="57"/>
        <v>0</v>
      </c>
      <c r="D394" s="276"/>
      <c r="E394" s="317"/>
      <c r="F394" s="64">
        <f t="shared" si="58"/>
        <v>0</v>
      </c>
      <c r="G394" s="55">
        <f t="shared" si="58"/>
        <v>0</v>
      </c>
      <c r="H394" s="56">
        <f>ROUNDUP((F394*$E$385%)/168*G394,2)</f>
        <v>0</v>
      </c>
    </row>
    <row r="395" spans="1:8" s="2" customFormat="1" ht="12.75" hidden="1" customHeight="1" x14ac:dyDescent="0.2">
      <c r="A395" s="247"/>
      <c r="B395" s="250"/>
      <c r="C395" s="274" t="str">
        <f t="shared" ref="C395:C404" si="60">C277</f>
        <v>Vecākais speciālists Izglītības koordinācijas nodaļā</v>
      </c>
      <c r="D395" s="276"/>
      <c r="E395" s="317"/>
      <c r="F395" s="64">
        <f t="shared" ref="F395:G404" si="61">F277</f>
        <v>1287</v>
      </c>
      <c r="G395" s="55"/>
      <c r="H395" s="56">
        <f>ROUNDUP((F395*$E$385%)/168*G395,2)</f>
        <v>0</v>
      </c>
    </row>
    <row r="396" spans="1:8" s="2" customFormat="1" ht="12.75" hidden="1" customHeight="1" x14ac:dyDescent="0.2">
      <c r="A396" s="247"/>
      <c r="B396" s="250"/>
      <c r="C396" s="274" t="str">
        <f t="shared" si="60"/>
        <v>Vecākais grāmatvedis</v>
      </c>
      <c r="D396" s="276"/>
      <c r="E396" s="317"/>
      <c r="F396" s="64">
        <f t="shared" si="61"/>
        <v>1287</v>
      </c>
      <c r="G396" s="55"/>
      <c r="H396" s="56">
        <f t="shared" ref="H396:H404" si="62">ROUNDUP((F396*$E$385%)/168*G396,2)</f>
        <v>0</v>
      </c>
    </row>
    <row r="397" spans="1:8" s="2" customFormat="1" ht="12.75" hidden="1" x14ac:dyDescent="0.2">
      <c r="A397" s="247"/>
      <c r="B397" s="250"/>
      <c r="C397" s="274">
        <f t="shared" si="60"/>
        <v>0</v>
      </c>
      <c r="D397" s="276"/>
      <c r="E397" s="317"/>
      <c r="F397" s="64">
        <f t="shared" si="61"/>
        <v>0</v>
      </c>
      <c r="G397" s="64">
        <f t="shared" si="61"/>
        <v>0</v>
      </c>
      <c r="H397" s="56">
        <f t="shared" si="62"/>
        <v>0</v>
      </c>
    </row>
    <row r="398" spans="1:8" s="2" customFormat="1" ht="12.75" hidden="1" x14ac:dyDescent="0.2">
      <c r="A398" s="247"/>
      <c r="B398" s="250"/>
      <c r="C398" s="274">
        <f t="shared" si="60"/>
        <v>0</v>
      </c>
      <c r="D398" s="276"/>
      <c r="E398" s="317"/>
      <c r="F398" s="64">
        <f t="shared" si="61"/>
        <v>0</v>
      </c>
      <c r="G398" s="64">
        <f t="shared" si="61"/>
        <v>0</v>
      </c>
      <c r="H398" s="56">
        <f t="shared" si="62"/>
        <v>0</v>
      </c>
    </row>
    <row r="399" spans="1:8" s="2" customFormat="1" ht="12.75" hidden="1" x14ac:dyDescent="0.2">
      <c r="A399" s="247"/>
      <c r="B399" s="250"/>
      <c r="C399" s="274">
        <f t="shared" si="60"/>
        <v>0</v>
      </c>
      <c r="D399" s="276"/>
      <c r="E399" s="317"/>
      <c r="F399" s="64">
        <f t="shared" si="61"/>
        <v>0</v>
      </c>
      <c r="G399" s="64">
        <f t="shared" si="61"/>
        <v>0</v>
      </c>
      <c r="H399" s="56">
        <f t="shared" si="62"/>
        <v>0</v>
      </c>
    </row>
    <row r="400" spans="1:8" s="2" customFormat="1" ht="12.75" hidden="1" x14ac:dyDescent="0.2">
      <c r="A400" s="247"/>
      <c r="B400" s="250"/>
      <c r="C400" s="274">
        <f t="shared" si="60"/>
        <v>0</v>
      </c>
      <c r="D400" s="276"/>
      <c r="E400" s="317"/>
      <c r="F400" s="64">
        <f t="shared" si="61"/>
        <v>0</v>
      </c>
      <c r="G400" s="64">
        <f t="shared" si="61"/>
        <v>0</v>
      </c>
      <c r="H400" s="56">
        <f t="shared" si="62"/>
        <v>0</v>
      </c>
    </row>
    <row r="401" spans="1:9" s="2" customFormat="1" ht="12.75" hidden="1" x14ac:dyDescent="0.2">
      <c r="A401" s="247"/>
      <c r="B401" s="250"/>
      <c r="C401" s="274">
        <f t="shared" si="60"/>
        <v>0</v>
      </c>
      <c r="D401" s="276"/>
      <c r="E401" s="317"/>
      <c r="F401" s="64">
        <f t="shared" si="61"/>
        <v>0</v>
      </c>
      <c r="G401" s="64">
        <f t="shared" si="61"/>
        <v>0</v>
      </c>
      <c r="H401" s="56">
        <f t="shared" si="62"/>
        <v>0</v>
      </c>
    </row>
    <row r="402" spans="1:9" s="2" customFormat="1" ht="12.75" hidden="1" x14ac:dyDescent="0.2">
      <c r="A402" s="247"/>
      <c r="B402" s="250"/>
      <c r="C402" s="274">
        <f t="shared" si="60"/>
        <v>0</v>
      </c>
      <c r="D402" s="276"/>
      <c r="E402" s="317"/>
      <c r="F402" s="64">
        <f t="shared" si="61"/>
        <v>0</v>
      </c>
      <c r="G402" s="64">
        <f t="shared" si="61"/>
        <v>0</v>
      </c>
      <c r="H402" s="56">
        <f t="shared" si="62"/>
        <v>0</v>
      </c>
    </row>
    <row r="403" spans="1:9" s="2" customFormat="1" ht="12.75" hidden="1" x14ac:dyDescent="0.2">
      <c r="A403" s="247"/>
      <c r="B403" s="250"/>
      <c r="C403" s="274">
        <f t="shared" si="60"/>
        <v>0</v>
      </c>
      <c r="D403" s="276"/>
      <c r="E403" s="317"/>
      <c r="F403" s="64">
        <f t="shared" si="61"/>
        <v>0</v>
      </c>
      <c r="G403" s="64">
        <f t="shared" si="61"/>
        <v>0</v>
      </c>
      <c r="H403" s="56">
        <f t="shared" si="62"/>
        <v>0</v>
      </c>
    </row>
    <row r="404" spans="1:9" s="2" customFormat="1" ht="12.75" hidden="1" x14ac:dyDescent="0.2">
      <c r="A404" s="248"/>
      <c r="B404" s="251"/>
      <c r="C404" s="296">
        <f t="shared" si="60"/>
        <v>0</v>
      </c>
      <c r="D404" s="298"/>
      <c r="E404" s="318"/>
      <c r="F404" s="66">
        <f t="shared" si="61"/>
        <v>0</v>
      </c>
      <c r="G404" s="66">
        <f t="shared" si="61"/>
        <v>0</v>
      </c>
      <c r="H404" s="58">
        <f t="shared" si="62"/>
        <v>0</v>
      </c>
    </row>
    <row r="405" spans="1:9" s="2" customFormat="1" ht="12.75" x14ac:dyDescent="0.2">
      <c r="A405" s="49" t="s">
        <v>84</v>
      </c>
      <c r="B405" s="277" t="s">
        <v>17</v>
      </c>
      <c r="C405" s="277"/>
      <c r="D405" s="277"/>
      <c r="E405" s="277"/>
      <c r="F405" s="277"/>
      <c r="G405" s="277"/>
      <c r="H405" s="43">
        <f>SUM(H406,H429)</f>
        <v>3.7699999999999996</v>
      </c>
    </row>
    <row r="406" spans="1:9" s="2" customFormat="1" ht="12.75" x14ac:dyDescent="0.2">
      <c r="A406" s="48" t="s">
        <v>85</v>
      </c>
      <c r="B406" s="277" t="s">
        <v>86</v>
      </c>
      <c r="C406" s="277"/>
      <c r="D406" s="277"/>
      <c r="E406" s="277"/>
      <c r="F406" s="277"/>
      <c r="G406" s="277"/>
      <c r="H406" s="43">
        <f>SUM(H407,H418)</f>
        <v>1.64</v>
      </c>
    </row>
    <row r="407" spans="1:9" s="2" customFormat="1" ht="25.5" x14ac:dyDescent="0.2">
      <c r="A407" s="246">
        <v>2220</v>
      </c>
      <c r="B407" s="249" t="s">
        <v>88</v>
      </c>
      <c r="C407" s="266" t="s">
        <v>171</v>
      </c>
      <c r="D407" s="267"/>
      <c r="E407" s="268"/>
      <c r="F407" s="47" t="s">
        <v>328</v>
      </c>
      <c r="G407" s="47" t="s">
        <v>157</v>
      </c>
      <c r="H407" s="111">
        <f>SUM(H408:H417)</f>
        <v>1.64</v>
      </c>
    </row>
    <row r="408" spans="1:9" s="2" customFormat="1" ht="27.75" customHeight="1" x14ac:dyDescent="0.2">
      <c r="A408" s="247"/>
      <c r="B408" s="250"/>
      <c r="C408" s="255" t="s">
        <v>198</v>
      </c>
      <c r="D408" s="256"/>
      <c r="E408" s="257"/>
      <c r="F408" s="74">
        <f>ROUND(7*1.147,2)</f>
        <v>8.0299999999999994</v>
      </c>
      <c r="G408" s="74">
        <f>G15+G277+G278</f>
        <v>34.168000000000006</v>
      </c>
      <c r="H408" s="75">
        <f>ROUNDUP(F408/168*G408,2)</f>
        <v>1.64</v>
      </c>
      <c r="I408" s="149" t="s">
        <v>384</v>
      </c>
    </row>
    <row r="409" spans="1:9" s="2" customFormat="1" ht="12" hidden="1" customHeight="1" x14ac:dyDescent="0.2">
      <c r="A409" s="247"/>
      <c r="B409" s="250"/>
      <c r="C409" s="252"/>
      <c r="D409" s="253"/>
      <c r="E409" s="254"/>
      <c r="F409" s="76"/>
      <c r="G409" s="76"/>
      <c r="H409" s="77">
        <f t="shared" ref="H409:H417" si="63">ROUNDUP(F409/168*G409,2)</f>
        <v>0</v>
      </c>
    </row>
    <row r="410" spans="1:9" s="2" customFormat="1" ht="12" hidden="1" customHeight="1" x14ac:dyDescent="0.2">
      <c r="A410" s="247"/>
      <c r="B410" s="250"/>
      <c r="C410" s="252"/>
      <c r="D410" s="253"/>
      <c r="E410" s="254"/>
      <c r="F410" s="76"/>
      <c r="G410" s="76"/>
      <c r="H410" s="77">
        <f t="shared" si="63"/>
        <v>0</v>
      </c>
    </row>
    <row r="411" spans="1:9" s="2" customFormat="1" ht="12" hidden="1" customHeight="1" x14ac:dyDescent="0.2">
      <c r="A411" s="247"/>
      <c r="B411" s="250"/>
      <c r="C411" s="252"/>
      <c r="D411" s="253"/>
      <c r="E411" s="254"/>
      <c r="F411" s="76"/>
      <c r="G411" s="76"/>
      <c r="H411" s="77">
        <f t="shared" si="63"/>
        <v>0</v>
      </c>
    </row>
    <row r="412" spans="1:9" s="2" customFormat="1" ht="12" hidden="1" customHeight="1" x14ac:dyDescent="0.2">
      <c r="A412" s="247"/>
      <c r="B412" s="250"/>
      <c r="C412" s="252"/>
      <c r="D412" s="253"/>
      <c r="E412" s="254"/>
      <c r="F412" s="76"/>
      <c r="G412" s="76"/>
      <c r="H412" s="77">
        <f t="shared" si="63"/>
        <v>0</v>
      </c>
    </row>
    <row r="413" spans="1:9" s="2" customFormat="1" ht="12" hidden="1" customHeight="1" x14ac:dyDescent="0.2">
      <c r="A413" s="247"/>
      <c r="B413" s="250"/>
      <c r="C413" s="252"/>
      <c r="D413" s="253"/>
      <c r="E413" s="254"/>
      <c r="F413" s="76"/>
      <c r="G413" s="76"/>
      <c r="H413" s="77">
        <f t="shared" si="63"/>
        <v>0</v>
      </c>
    </row>
    <row r="414" spans="1:9" s="2" customFormat="1" ht="12" hidden="1" customHeight="1" x14ac:dyDescent="0.2">
      <c r="A414" s="247"/>
      <c r="B414" s="250"/>
      <c r="C414" s="252"/>
      <c r="D414" s="253"/>
      <c r="E414" s="254"/>
      <c r="F414" s="76"/>
      <c r="G414" s="76"/>
      <c r="H414" s="77">
        <f t="shared" si="63"/>
        <v>0</v>
      </c>
    </row>
    <row r="415" spans="1:9" s="2" customFormat="1" ht="12" hidden="1" customHeight="1" x14ac:dyDescent="0.2">
      <c r="A415" s="247"/>
      <c r="B415" s="250"/>
      <c r="C415" s="252"/>
      <c r="D415" s="253"/>
      <c r="E415" s="254"/>
      <c r="F415" s="76"/>
      <c r="G415" s="76"/>
      <c r="H415" s="77">
        <f t="shared" si="63"/>
        <v>0</v>
      </c>
    </row>
    <row r="416" spans="1:9" s="2" customFormat="1" ht="12" hidden="1" customHeight="1" x14ac:dyDescent="0.2">
      <c r="A416" s="247"/>
      <c r="B416" s="250"/>
      <c r="C416" s="252"/>
      <c r="D416" s="253"/>
      <c r="E416" s="254"/>
      <c r="F416" s="76"/>
      <c r="G416" s="76"/>
      <c r="H416" s="77">
        <f t="shared" si="63"/>
        <v>0</v>
      </c>
    </row>
    <row r="417" spans="1:9" s="2" customFormat="1" ht="12" hidden="1" customHeight="1" x14ac:dyDescent="0.2">
      <c r="A417" s="248"/>
      <c r="B417" s="251"/>
      <c r="C417" s="269"/>
      <c r="D417" s="270"/>
      <c r="E417" s="271"/>
      <c r="F417" s="78"/>
      <c r="G417" s="78"/>
      <c r="H417" s="79">
        <f t="shared" si="63"/>
        <v>0</v>
      </c>
    </row>
    <row r="418" spans="1:9" s="2" customFormat="1" ht="12" hidden="1" customHeight="1" x14ac:dyDescent="0.2">
      <c r="A418" s="246"/>
      <c r="B418" s="249"/>
      <c r="C418" s="266"/>
      <c r="D418" s="267"/>
      <c r="E418" s="268"/>
      <c r="F418" s="47"/>
      <c r="G418" s="47"/>
      <c r="H418" s="111">
        <f>SUM(H419:H428)</f>
        <v>0</v>
      </c>
    </row>
    <row r="419" spans="1:9" s="2" customFormat="1" ht="12" hidden="1" customHeight="1" x14ac:dyDescent="0.2">
      <c r="A419" s="247"/>
      <c r="B419" s="250"/>
      <c r="C419" s="255"/>
      <c r="D419" s="256"/>
      <c r="E419" s="257"/>
      <c r="F419" s="74"/>
      <c r="G419" s="74"/>
      <c r="H419" s="75">
        <f>ROUNDUP(F419/168*G419,2)</f>
        <v>0</v>
      </c>
    </row>
    <row r="420" spans="1:9" s="2" customFormat="1" ht="12" hidden="1" customHeight="1" x14ac:dyDescent="0.2">
      <c r="A420" s="247"/>
      <c r="B420" s="250"/>
      <c r="C420" s="252"/>
      <c r="D420" s="253"/>
      <c r="E420" s="254"/>
      <c r="F420" s="76"/>
      <c r="G420" s="76"/>
      <c r="H420" s="77">
        <f t="shared" ref="H420:H428" si="64">ROUNDUP(F420/168*G420,2)</f>
        <v>0</v>
      </c>
    </row>
    <row r="421" spans="1:9" s="2" customFormat="1" ht="12" hidden="1" customHeight="1" x14ac:dyDescent="0.2">
      <c r="A421" s="247"/>
      <c r="B421" s="250"/>
      <c r="C421" s="252"/>
      <c r="D421" s="253"/>
      <c r="E421" s="254"/>
      <c r="F421" s="76"/>
      <c r="G421" s="76"/>
      <c r="H421" s="77">
        <f t="shared" si="64"/>
        <v>0</v>
      </c>
    </row>
    <row r="422" spans="1:9" s="2" customFormat="1" ht="12" hidden="1" customHeight="1" x14ac:dyDescent="0.2">
      <c r="A422" s="247"/>
      <c r="B422" s="250"/>
      <c r="C422" s="252"/>
      <c r="D422" s="253"/>
      <c r="E422" s="254"/>
      <c r="F422" s="76"/>
      <c r="G422" s="76"/>
      <c r="H422" s="77">
        <f t="shared" si="64"/>
        <v>0</v>
      </c>
    </row>
    <row r="423" spans="1:9" s="2" customFormat="1" ht="12" hidden="1" customHeight="1" x14ac:dyDescent="0.2">
      <c r="A423" s="247"/>
      <c r="B423" s="250"/>
      <c r="C423" s="252"/>
      <c r="D423" s="253"/>
      <c r="E423" s="254"/>
      <c r="F423" s="76"/>
      <c r="G423" s="76"/>
      <c r="H423" s="77">
        <f t="shared" si="64"/>
        <v>0</v>
      </c>
    </row>
    <row r="424" spans="1:9" s="2" customFormat="1" ht="12" hidden="1" customHeight="1" x14ac:dyDescent="0.2">
      <c r="A424" s="247"/>
      <c r="B424" s="250"/>
      <c r="C424" s="252"/>
      <c r="D424" s="253"/>
      <c r="E424" s="254"/>
      <c r="F424" s="76"/>
      <c r="G424" s="76"/>
      <c r="H424" s="77">
        <f t="shared" si="64"/>
        <v>0</v>
      </c>
    </row>
    <row r="425" spans="1:9" s="2" customFormat="1" ht="12" hidden="1" customHeight="1" x14ac:dyDescent="0.2">
      <c r="A425" s="247"/>
      <c r="B425" s="250"/>
      <c r="C425" s="252"/>
      <c r="D425" s="253"/>
      <c r="E425" s="254"/>
      <c r="F425" s="76"/>
      <c r="G425" s="76"/>
      <c r="H425" s="77">
        <f t="shared" si="64"/>
        <v>0</v>
      </c>
    </row>
    <row r="426" spans="1:9" s="2" customFormat="1" ht="12" hidden="1" customHeight="1" x14ac:dyDescent="0.2">
      <c r="A426" s="247"/>
      <c r="B426" s="250"/>
      <c r="C426" s="252"/>
      <c r="D426" s="253"/>
      <c r="E426" s="254"/>
      <c r="F426" s="76"/>
      <c r="G426" s="76"/>
      <c r="H426" s="77">
        <f t="shared" si="64"/>
        <v>0</v>
      </c>
    </row>
    <row r="427" spans="1:9" s="2" customFormat="1" ht="12" hidden="1" customHeight="1" x14ac:dyDescent="0.2">
      <c r="A427" s="247"/>
      <c r="B427" s="250"/>
      <c r="C427" s="252"/>
      <c r="D427" s="253"/>
      <c r="E427" s="254"/>
      <c r="F427" s="76"/>
      <c r="G427" s="76"/>
      <c r="H427" s="77">
        <f t="shared" si="64"/>
        <v>0</v>
      </c>
    </row>
    <row r="428" spans="1:9" s="2" customFormat="1" ht="12.75" hidden="1" x14ac:dyDescent="0.2">
      <c r="A428" s="248"/>
      <c r="B428" s="251"/>
      <c r="C428" s="269"/>
      <c r="D428" s="270"/>
      <c r="E428" s="271"/>
      <c r="F428" s="78"/>
      <c r="G428" s="78"/>
      <c r="H428" s="79">
        <f t="shared" si="64"/>
        <v>0</v>
      </c>
    </row>
    <row r="429" spans="1:9" s="2" customFormat="1" ht="12.75" customHeight="1" x14ac:dyDescent="0.2">
      <c r="A429" s="48" t="s">
        <v>93</v>
      </c>
      <c r="B429" s="277" t="s">
        <v>94</v>
      </c>
      <c r="C429" s="277"/>
      <c r="D429" s="277"/>
      <c r="E429" s="277"/>
      <c r="F429" s="277"/>
      <c r="G429" s="277"/>
      <c r="H429" s="43">
        <f>SUM(H430,H452,H441)</f>
        <v>2.13</v>
      </c>
    </row>
    <row r="430" spans="1:9" s="2" customFormat="1" ht="28.5" customHeight="1" x14ac:dyDescent="0.2">
      <c r="A430" s="246">
        <v>2311</v>
      </c>
      <c r="B430" s="249" t="s">
        <v>19</v>
      </c>
      <c r="C430" s="266" t="s">
        <v>171</v>
      </c>
      <c r="D430" s="267"/>
      <c r="E430" s="268"/>
      <c r="F430" s="47" t="s">
        <v>326</v>
      </c>
      <c r="G430" s="47" t="s">
        <v>166</v>
      </c>
      <c r="H430" s="111">
        <f>SUM(H431:H440)</f>
        <v>0.35</v>
      </c>
    </row>
    <row r="431" spans="1:9" s="2" customFormat="1" ht="12.75" customHeight="1" x14ac:dyDescent="0.2">
      <c r="A431" s="247"/>
      <c r="B431" s="250"/>
      <c r="C431" s="255" t="s">
        <v>214</v>
      </c>
      <c r="D431" s="256"/>
      <c r="E431" s="257"/>
      <c r="F431" s="74">
        <f>ROUND(0.02*1.095,2)</f>
        <v>0.02</v>
      </c>
      <c r="G431" s="150">
        <v>5</v>
      </c>
      <c r="H431" s="75">
        <f>ROUND(F431*G431,2)</f>
        <v>0.1</v>
      </c>
      <c r="I431" s="2" t="s">
        <v>316</v>
      </c>
    </row>
    <row r="432" spans="1:9" s="2" customFormat="1" ht="12.75" x14ac:dyDescent="0.2">
      <c r="A432" s="247"/>
      <c r="B432" s="250"/>
      <c r="C432" s="252" t="s">
        <v>173</v>
      </c>
      <c r="D432" s="253"/>
      <c r="E432" s="254"/>
      <c r="F432" s="76">
        <f>ROUND(0.05*1.095,2)</f>
        <v>0.05</v>
      </c>
      <c r="G432" s="147">
        <v>5</v>
      </c>
      <c r="H432" s="77">
        <f>ROUND(F432*G432,2)</f>
        <v>0.25</v>
      </c>
    </row>
    <row r="433" spans="1:8" s="2" customFormat="1" ht="12.75" hidden="1" x14ac:dyDescent="0.2">
      <c r="A433" s="247"/>
      <c r="B433" s="250"/>
      <c r="C433" s="252"/>
      <c r="D433" s="253"/>
      <c r="E433" s="254"/>
      <c r="F433" s="76"/>
      <c r="G433" s="76"/>
      <c r="H433" s="77">
        <f t="shared" ref="H433:H440" si="65">ROUND(F433*G433,2)</f>
        <v>0</v>
      </c>
    </row>
    <row r="434" spans="1:8" s="2" customFormat="1" ht="12.75" hidden="1" x14ac:dyDescent="0.2">
      <c r="A434" s="247"/>
      <c r="B434" s="250"/>
      <c r="C434" s="252"/>
      <c r="D434" s="253"/>
      <c r="E434" s="254"/>
      <c r="F434" s="76"/>
      <c r="G434" s="76"/>
      <c r="H434" s="77">
        <f t="shared" si="65"/>
        <v>0</v>
      </c>
    </row>
    <row r="435" spans="1:8" s="2" customFormat="1" ht="12.75" hidden="1" x14ac:dyDescent="0.2">
      <c r="A435" s="247"/>
      <c r="B435" s="250"/>
      <c r="C435" s="252"/>
      <c r="D435" s="253"/>
      <c r="E435" s="254"/>
      <c r="F435" s="76"/>
      <c r="G435" s="76"/>
      <c r="H435" s="77">
        <f t="shared" si="65"/>
        <v>0</v>
      </c>
    </row>
    <row r="436" spans="1:8" s="2" customFormat="1" ht="12.75" hidden="1" x14ac:dyDescent="0.2">
      <c r="A436" s="247"/>
      <c r="B436" s="250"/>
      <c r="C436" s="252"/>
      <c r="D436" s="253"/>
      <c r="E436" s="254"/>
      <c r="F436" s="76"/>
      <c r="G436" s="76"/>
      <c r="H436" s="77">
        <f t="shared" si="65"/>
        <v>0</v>
      </c>
    </row>
    <row r="437" spans="1:8" s="2" customFormat="1" ht="12.75" hidden="1" x14ac:dyDescent="0.2">
      <c r="A437" s="247"/>
      <c r="B437" s="250"/>
      <c r="C437" s="252"/>
      <c r="D437" s="253"/>
      <c r="E437" s="254"/>
      <c r="F437" s="76"/>
      <c r="G437" s="76"/>
      <c r="H437" s="77">
        <f t="shared" si="65"/>
        <v>0</v>
      </c>
    </row>
    <row r="438" spans="1:8" s="2" customFormat="1" ht="12.75" hidden="1" x14ac:dyDescent="0.2">
      <c r="A438" s="247"/>
      <c r="B438" s="250"/>
      <c r="C438" s="252"/>
      <c r="D438" s="253"/>
      <c r="E438" s="254"/>
      <c r="F438" s="76"/>
      <c r="G438" s="76"/>
      <c r="H438" s="77">
        <f t="shared" si="65"/>
        <v>0</v>
      </c>
    </row>
    <row r="439" spans="1:8" s="2" customFormat="1" ht="12.75" hidden="1" x14ac:dyDescent="0.2">
      <c r="A439" s="247"/>
      <c r="B439" s="250"/>
      <c r="C439" s="252"/>
      <c r="D439" s="253"/>
      <c r="E439" s="254"/>
      <c r="F439" s="76"/>
      <c r="G439" s="76"/>
      <c r="H439" s="77">
        <f t="shared" si="65"/>
        <v>0</v>
      </c>
    </row>
    <row r="440" spans="1:8" s="2" customFormat="1" ht="12.75" hidden="1" x14ac:dyDescent="0.2">
      <c r="A440" s="248"/>
      <c r="B440" s="251"/>
      <c r="C440" s="269"/>
      <c r="D440" s="270"/>
      <c r="E440" s="271"/>
      <c r="F440" s="78"/>
      <c r="G440" s="78"/>
      <c r="H440" s="79">
        <f t="shared" si="65"/>
        <v>0</v>
      </c>
    </row>
    <row r="441" spans="1:8" s="2" customFormat="1" ht="38.25" x14ac:dyDescent="0.2">
      <c r="A441" s="246">
        <v>2312</v>
      </c>
      <c r="B441" s="249" t="s">
        <v>319</v>
      </c>
      <c r="C441" s="266" t="s">
        <v>171</v>
      </c>
      <c r="D441" s="267"/>
      <c r="E441" s="51" t="s">
        <v>325</v>
      </c>
      <c r="F441" s="51" t="s">
        <v>322</v>
      </c>
      <c r="G441" s="47" t="s">
        <v>157</v>
      </c>
      <c r="H441" s="111">
        <f>SUM(H442:H451)</f>
        <v>0.02</v>
      </c>
    </row>
    <row r="442" spans="1:8" s="2" customFormat="1" ht="12.75" x14ac:dyDescent="0.2">
      <c r="A442" s="247"/>
      <c r="B442" s="250"/>
      <c r="C442" s="255" t="s">
        <v>320</v>
      </c>
      <c r="D442" s="256"/>
      <c r="E442" s="74">
        <v>165</v>
      </c>
      <c r="F442" s="74">
        <v>5</v>
      </c>
      <c r="G442" s="74">
        <f>G26+G277+G278</f>
        <v>0.16800000000000001</v>
      </c>
      <c r="H442" s="75">
        <f>ROUNDUP(E442/F442/12/168*G442,2)</f>
        <v>0.01</v>
      </c>
    </row>
    <row r="443" spans="1:8" s="2" customFormat="1" ht="12.75" x14ac:dyDescent="0.2">
      <c r="A443" s="247"/>
      <c r="B443" s="250"/>
      <c r="C443" s="252" t="s">
        <v>321</v>
      </c>
      <c r="D443" s="253"/>
      <c r="E443" s="153">
        <v>157</v>
      </c>
      <c r="F443" s="76">
        <v>5</v>
      </c>
      <c r="G443" s="76">
        <f>G442</f>
        <v>0.16800000000000001</v>
      </c>
      <c r="H443" s="77">
        <f>ROUNDUP(E443/F443/12/168*G443,2)</f>
        <v>0.01</v>
      </c>
    </row>
    <row r="444" spans="1:8" s="2" customFormat="1" ht="12.75" hidden="1" x14ac:dyDescent="0.2">
      <c r="A444" s="247"/>
      <c r="B444" s="250"/>
      <c r="C444" s="252"/>
      <c r="D444" s="253"/>
      <c r="E444" s="177"/>
      <c r="F444" s="76"/>
      <c r="G444" s="76"/>
      <c r="H444" s="77">
        <f t="shared" ref="H444:H451" si="66">ROUNDUP(F444/168*G444,2)</f>
        <v>0</v>
      </c>
    </row>
    <row r="445" spans="1:8" s="2" customFormat="1" ht="12.75" hidden="1" x14ac:dyDescent="0.2">
      <c r="A445" s="247"/>
      <c r="B445" s="250"/>
      <c r="C445" s="252"/>
      <c r="D445" s="253"/>
      <c r="E445" s="177"/>
      <c r="F445" s="76"/>
      <c r="G445" s="76"/>
      <c r="H445" s="77">
        <f t="shared" si="66"/>
        <v>0</v>
      </c>
    </row>
    <row r="446" spans="1:8" s="2" customFormat="1" ht="12.75" hidden="1" x14ac:dyDescent="0.2">
      <c r="A446" s="247"/>
      <c r="B446" s="250"/>
      <c r="C446" s="252"/>
      <c r="D446" s="253"/>
      <c r="E446" s="177"/>
      <c r="F446" s="76"/>
      <c r="G446" s="76"/>
      <c r="H446" s="77">
        <f t="shared" si="66"/>
        <v>0</v>
      </c>
    </row>
    <row r="447" spans="1:8" s="2" customFormat="1" ht="12.75" hidden="1" x14ac:dyDescent="0.2">
      <c r="A447" s="247"/>
      <c r="B447" s="250"/>
      <c r="C447" s="252"/>
      <c r="D447" s="253"/>
      <c r="E447" s="177"/>
      <c r="F447" s="76"/>
      <c r="G447" s="76"/>
      <c r="H447" s="77">
        <f t="shared" si="66"/>
        <v>0</v>
      </c>
    </row>
    <row r="448" spans="1:8" s="2" customFormat="1" ht="12.75" hidden="1" x14ac:dyDescent="0.2">
      <c r="A448" s="247"/>
      <c r="B448" s="250"/>
      <c r="C448" s="252"/>
      <c r="D448" s="253"/>
      <c r="E448" s="177"/>
      <c r="F448" s="76"/>
      <c r="G448" s="76"/>
      <c r="H448" s="77">
        <f t="shared" si="66"/>
        <v>0</v>
      </c>
    </row>
    <row r="449" spans="1:9" s="2" customFormat="1" ht="12.75" hidden="1" x14ac:dyDescent="0.2">
      <c r="A449" s="247"/>
      <c r="B449" s="250"/>
      <c r="C449" s="252"/>
      <c r="D449" s="253"/>
      <c r="E449" s="177"/>
      <c r="F449" s="76"/>
      <c r="G449" s="76"/>
      <c r="H449" s="77">
        <f t="shared" si="66"/>
        <v>0</v>
      </c>
    </row>
    <row r="450" spans="1:9" s="2" customFormat="1" ht="12.75" hidden="1" x14ac:dyDescent="0.2">
      <c r="A450" s="247"/>
      <c r="B450" s="250"/>
      <c r="C450" s="252"/>
      <c r="D450" s="253"/>
      <c r="E450" s="177"/>
      <c r="F450" s="76"/>
      <c r="G450" s="76"/>
      <c r="H450" s="77">
        <f t="shared" si="66"/>
        <v>0</v>
      </c>
    </row>
    <row r="451" spans="1:9" s="2" customFormat="1" ht="12.75" hidden="1" x14ac:dyDescent="0.2">
      <c r="A451" s="248"/>
      <c r="B451" s="251"/>
      <c r="C451" s="252"/>
      <c r="D451" s="253"/>
      <c r="E451" s="177"/>
      <c r="F451" s="78"/>
      <c r="G451" s="78"/>
      <c r="H451" s="79">
        <f t="shared" si="66"/>
        <v>0</v>
      </c>
    </row>
    <row r="452" spans="1:9" s="2" customFormat="1" ht="25.5" x14ac:dyDescent="0.2">
      <c r="A452" s="246">
        <v>2350</v>
      </c>
      <c r="B452" s="249" t="s">
        <v>391</v>
      </c>
      <c r="C452" s="266" t="s">
        <v>171</v>
      </c>
      <c r="D452" s="267"/>
      <c r="E452" s="268"/>
      <c r="F452" s="51" t="s">
        <v>327</v>
      </c>
      <c r="G452" s="47" t="s">
        <v>157</v>
      </c>
      <c r="H452" s="111">
        <f>SUM(H453:H462)</f>
        <v>1.76</v>
      </c>
    </row>
    <row r="453" spans="1:9" s="2" customFormat="1" ht="26.25" customHeight="1" x14ac:dyDescent="0.2">
      <c r="A453" s="247"/>
      <c r="B453" s="250"/>
      <c r="C453" s="255" t="s">
        <v>218</v>
      </c>
      <c r="D453" s="256"/>
      <c r="E453" s="257"/>
      <c r="F453" s="74">
        <f>ROUND(85*1.162,2)</f>
        <v>98.77</v>
      </c>
      <c r="G453" s="74">
        <f>G277+G278</f>
        <v>0.16800000000000001</v>
      </c>
      <c r="H453" s="75">
        <f>ROUNDUP(F453/168*G453,2)</f>
        <v>9.9999999999999992E-2</v>
      </c>
      <c r="I453" s="149" t="s">
        <v>383</v>
      </c>
    </row>
    <row r="454" spans="1:9" s="2" customFormat="1" ht="24" x14ac:dyDescent="0.2">
      <c r="A454" s="247"/>
      <c r="B454" s="250"/>
      <c r="C454" s="252" t="s">
        <v>215</v>
      </c>
      <c r="D454" s="253"/>
      <c r="E454" s="254"/>
      <c r="F454" s="76">
        <f>ROUND(7*1.162,2)</f>
        <v>8.1300000000000008</v>
      </c>
      <c r="G454" s="76">
        <f>G408</f>
        <v>34.168000000000006</v>
      </c>
      <c r="H454" s="77">
        <f t="shared" ref="H454:H462" si="67">ROUNDUP(F454/168*G454,2)</f>
        <v>1.66</v>
      </c>
      <c r="I454" s="149" t="s">
        <v>382</v>
      </c>
    </row>
    <row r="455" spans="1:9" s="2" customFormat="1" ht="12.75" hidden="1" x14ac:dyDescent="0.2">
      <c r="A455" s="247"/>
      <c r="B455" s="250"/>
      <c r="C455" s="252"/>
      <c r="D455" s="253"/>
      <c r="E455" s="254"/>
      <c r="F455" s="76"/>
      <c r="G455" s="76"/>
      <c r="H455" s="77">
        <f t="shared" si="67"/>
        <v>0</v>
      </c>
    </row>
    <row r="456" spans="1:9" s="2" customFormat="1" ht="12.75" hidden="1" x14ac:dyDescent="0.2">
      <c r="A456" s="247"/>
      <c r="B456" s="250"/>
      <c r="C456" s="252"/>
      <c r="D456" s="253"/>
      <c r="E456" s="254"/>
      <c r="F456" s="76"/>
      <c r="G456" s="76"/>
      <c r="H456" s="77">
        <f t="shared" si="67"/>
        <v>0</v>
      </c>
    </row>
    <row r="457" spans="1:9" s="2" customFormat="1" ht="12.75" hidden="1" x14ac:dyDescent="0.2">
      <c r="A457" s="247"/>
      <c r="B457" s="250"/>
      <c r="C457" s="252"/>
      <c r="D457" s="253"/>
      <c r="E457" s="254"/>
      <c r="F457" s="76"/>
      <c r="G457" s="76"/>
      <c r="H457" s="77">
        <f t="shared" si="67"/>
        <v>0</v>
      </c>
    </row>
    <row r="458" spans="1:9" s="2" customFormat="1" ht="12.75" hidden="1" x14ac:dyDescent="0.2">
      <c r="A458" s="247"/>
      <c r="B458" s="250"/>
      <c r="C458" s="252"/>
      <c r="D458" s="253"/>
      <c r="E458" s="254"/>
      <c r="F458" s="76"/>
      <c r="G458" s="76"/>
      <c r="H458" s="77">
        <f t="shared" si="67"/>
        <v>0</v>
      </c>
    </row>
    <row r="459" spans="1:9" s="2" customFormat="1" ht="12.75" hidden="1" x14ac:dyDescent="0.2">
      <c r="A459" s="247"/>
      <c r="B459" s="250"/>
      <c r="C459" s="252"/>
      <c r="D459" s="253"/>
      <c r="E459" s="254"/>
      <c r="F459" s="76"/>
      <c r="G459" s="76"/>
      <c r="H459" s="77">
        <f t="shared" si="67"/>
        <v>0</v>
      </c>
    </row>
    <row r="460" spans="1:9" s="2" customFormat="1" ht="12.75" hidden="1" x14ac:dyDescent="0.2">
      <c r="A460" s="247"/>
      <c r="B460" s="250"/>
      <c r="C460" s="252"/>
      <c r="D460" s="253"/>
      <c r="E460" s="254"/>
      <c r="F460" s="76"/>
      <c r="G460" s="76"/>
      <c r="H460" s="77">
        <f t="shared" si="67"/>
        <v>0</v>
      </c>
    </row>
    <row r="461" spans="1:9" s="2" customFormat="1" ht="12.75" hidden="1" x14ac:dyDescent="0.2">
      <c r="A461" s="247"/>
      <c r="B461" s="250"/>
      <c r="C461" s="252"/>
      <c r="D461" s="253"/>
      <c r="E461" s="254"/>
      <c r="F461" s="76"/>
      <c r="G461" s="76"/>
      <c r="H461" s="77">
        <f t="shared" si="67"/>
        <v>0</v>
      </c>
    </row>
    <row r="462" spans="1:9" s="2" customFormat="1" ht="12.75" hidden="1" x14ac:dyDescent="0.2">
      <c r="A462" s="248"/>
      <c r="B462" s="251"/>
      <c r="C462" s="269"/>
      <c r="D462" s="270"/>
      <c r="E462" s="271"/>
      <c r="F462" s="78"/>
      <c r="G462" s="78"/>
      <c r="H462" s="79">
        <f t="shared" si="67"/>
        <v>0</v>
      </c>
    </row>
    <row r="463" spans="1:9" s="2" customFormat="1" ht="12.75" x14ac:dyDescent="0.2">
      <c r="A463" s="49" t="s">
        <v>109</v>
      </c>
      <c r="B463" s="277" t="s">
        <v>25</v>
      </c>
      <c r="C463" s="277"/>
      <c r="D463" s="277"/>
      <c r="E463" s="277"/>
      <c r="F463" s="277"/>
      <c r="G463" s="277"/>
      <c r="H463" s="43">
        <f>SUM(H464,H476)</f>
        <v>0.03</v>
      </c>
    </row>
    <row r="464" spans="1:9" s="2" customFormat="1" ht="12.75" hidden="1" customHeight="1" x14ac:dyDescent="0.2">
      <c r="A464" s="48">
        <v>5120</v>
      </c>
      <c r="B464" s="277" t="s">
        <v>168</v>
      </c>
      <c r="C464" s="277"/>
      <c r="D464" s="277"/>
      <c r="E464" s="277"/>
      <c r="F464" s="277"/>
      <c r="G464" s="277"/>
      <c r="H464" s="43">
        <f>SUM(H466:H475)</f>
        <v>0</v>
      </c>
    </row>
    <row r="465" spans="1:8" s="2" customFormat="1" ht="25.5" hidden="1" x14ac:dyDescent="0.2">
      <c r="A465" s="331">
        <v>5121</v>
      </c>
      <c r="B465" s="279" t="s">
        <v>169</v>
      </c>
      <c r="C465" s="287" t="s">
        <v>171</v>
      </c>
      <c r="D465" s="288"/>
      <c r="E465" s="47" t="s">
        <v>170</v>
      </c>
      <c r="F465" s="190" t="s">
        <v>325</v>
      </c>
      <c r="G465" s="47" t="s">
        <v>157</v>
      </c>
      <c r="H465" s="111">
        <f>SUM(H466:H475)</f>
        <v>0</v>
      </c>
    </row>
    <row r="466" spans="1:8" s="2" customFormat="1" ht="12.75" hidden="1" x14ac:dyDescent="0.2">
      <c r="A466" s="332"/>
      <c r="B466" s="280"/>
      <c r="C466" s="309"/>
      <c r="D466" s="310"/>
      <c r="E466" s="282"/>
      <c r="F466" s="67"/>
      <c r="G466" s="67"/>
      <c r="H466" s="54">
        <f>ROUNDUP(F466*$D$466%/12/168*E466*$G$466,2)</f>
        <v>0</v>
      </c>
    </row>
    <row r="467" spans="1:8" s="2" customFormat="1" ht="12.75" hidden="1" x14ac:dyDescent="0.2">
      <c r="A467" s="332"/>
      <c r="B467" s="280"/>
      <c r="C467" s="311"/>
      <c r="D467" s="312"/>
      <c r="E467" s="283"/>
      <c r="F467" s="68"/>
      <c r="G467" s="68"/>
      <c r="H467" s="56">
        <f t="shared" ref="H467:H475" si="68">ROUNDUP(F467*$D$466%/12/168*E467*$G$466,2)</f>
        <v>0</v>
      </c>
    </row>
    <row r="468" spans="1:8" s="2" customFormat="1" ht="12.75" hidden="1" x14ac:dyDescent="0.2">
      <c r="A468" s="332"/>
      <c r="B468" s="280"/>
      <c r="C468" s="311"/>
      <c r="D468" s="312"/>
      <c r="E468" s="283"/>
      <c r="F468" s="68"/>
      <c r="G468" s="68"/>
      <c r="H468" s="56">
        <f t="shared" si="68"/>
        <v>0</v>
      </c>
    </row>
    <row r="469" spans="1:8" s="2" customFormat="1" ht="12.75" hidden="1" x14ac:dyDescent="0.2">
      <c r="A469" s="332"/>
      <c r="B469" s="280"/>
      <c r="C469" s="311"/>
      <c r="D469" s="312"/>
      <c r="E469" s="283"/>
      <c r="F469" s="68"/>
      <c r="G469" s="68"/>
      <c r="H469" s="56">
        <f t="shared" si="68"/>
        <v>0</v>
      </c>
    </row>
    <row r="470" spans="1:8" s="2" customFormat="1" ht="12.75" hidden="1" x14ac:dyDescent="0.2">
      <c r="A470" s="332"/>
      <c r="B470" s="280"/>
      <c r="C470" s="311"/>
      <c r="D470" s="312"/>
      <c r="E470" s="283"/>
      <c r="F470" s="68"/>
      <c r="G470" s="68"/>
      <c r="H470" s="56">
        <f t="shared" si="68"/>
        <v>0</v>
      </c>
    </row>
    <row r="471" spans="1:8" s="2" customFormat="1" ht="12.75" hidden="1" x14ac:dyDescent="0.2">
      <c r="A471" s="332"/>
      <c r="B471" s="280"/>
      <c r="C471" s="311"/>
      <c r="D471" s="312"/>
      <c r="E471" s="283"/>
      <c r="F471" s="68"/>
      <c r="G471" s="68"/>
      <c r="H471" s="56">
        <f t="shared" si="68"/>
        <v>0</v>
      </c>
    </row>
    <row r="472" spans="1:8" s="2" customFormat="1" ht="12.75" hidden="1" x14ac:dyDescent="0.2">
      <c r="A472" s="332"/>
      <c r="B472" s="280"/>
      <c r="C472" s="311"/>
      <c r="D472" s="312"/>
      <c r="E472" s="283"/>
      <c r="F472" s="68"/>
      <c r="G472" s="68"/>
      <c r="H472" s="56">
        <f t="shared" si="68"/>
        <v>0</v>
      </c>
    </row>
    <row r="473" spans="1:8" s="2" customFormat="1" ht="12.75" hidden="1" x14ac:dyDescent="0.2">
      <c r="A473" s="332"/>
      <c r="B473" s="280"/>
      <c r="C473" s="311"/>
      <c r="D473" s="312"/>
      <c r="E473" s="283"/>
      <c r="F473" s="68"/>
      <c r="G473" s="68"/>
      <c r="H473" s="56">
        <f t="shared" si="68"/>
        <v>0</v>
      </c>
    </row>
    <row r="474" spans="1:8" s="2" customFormat="1" ht="12.75" hidden="1" x14ac:dyDescent="0.2">
      <c r="A474" s="332"/>
      <c r="B474" s="280"/>
      <c r="C474" s="311"/>
      <c r="D474" s="312"/>
      <c r="E474" s="283"/>
      <c r="F474" s="68"/>
      <c r="G474" s="68"/>
      <c r="H474" s="56">
        <f t="shared" si="68"/>
        <v>0</v>
      </c>
    </row>
    <row r="475" spans="1:8" s="2" customFormat="1" ht="12.75" hidden="1" x14ac:dyDescent="0.2">
      <c r="A475" s="333"/>
      <c r="B475" s="281"/>
      <c r="C475" s="311"/>
      <c r="D475" s="312"/>
      <c r="E475" s="284"/>
      <c r="F475" s="70"/>
      <c r="G475" s="70"/>
      <c r="H475" s="58">
        <f t="shared" si="68"/>
        <v>0</v>
      </c>
    </row>
    <row r="476" spans="1:8" s="2" customFormat="1" ht="12.75" x14ac:dyDescent="0.2">
      <c r="A476" s="48" t="s">
        <v>110</v>
      </c>
      <c r="B476" s="277" t="s">
        <v>392</v>
      </c>
      <c r="C476" s="277"/>
      <c r="D476" s="277"/>
      <c r="E476" s="277"/>
      <c r="F476" s="277"/>
      <c r="G476" s="277"/>
      <c r="H476" s="43">
        <f>SUM(H477,H488)</f>
        <v>0.03</v>
      </c>
    </row>
    <row r="477" spans="1:8" s="2" customFormat="1" ht="25.5" x14ac:dyDescent="0.2">
      <c r="A477" s="331" t="s">
        <v>117</v>
      </c>
      <c r="B477" s="279" t="s">
        <v>33</v>
      </c>
      <c r="C477" s="287" t="s">
        <v>171</v>
      </c>
      <c r="D477" s="288"/>
      <c r="E477" s="47" t="s">
        <v>170</v>
      </c>
      <c r="F477" s="190" t="s">
        <v>325</v>
      </c>
      <c r="G477" s="47" t="s">
        <v>157</v>
      </c>
      <c r="H477" s="111">
        <f>SUM(H478:H487)</f>
        <v>0.03</v>
      </c>
    </row>
    <row r="478" spans="1:8" s="2" customFormat="1" ht="12.75" x14ac:dyDescent="0.2">
      <c r="A478" s="332"/>
      <c r="B478" s="280"/>
      <c r="C478" s="309" t="s">
        <v>323</v>
      </c>
      <c r="D478" s="310"/>
      <c r="E478" s="282">
        <v>20</v>
      </c>
      <c r="F478" s="67">
        <v>1200</v>
      </c>
      <c r="G478" s="67">
        <f>G453</f>
        <v>0.16800000000000001</v>
      </c>
      <c r="H478" s="54">
        <f>ROUNDUP(F478*$E$478%/12/168*G478,2)</f>
        <v>0.02</v>
      </c>
    </row>
    <row r="479" spans="1:8" s="2" customFormat="1" ht="12.75" x14ac:dyDescent="0.2">
      <c r="A479" s="332"/>
      <c r="B479" s="280"/>
      <c r="C479" s="311" t="s">
        <v>324</v>
      </c>
      <c r="D479" s="312"/>
      <c r="E479" s="283"/>
      <c r="F479" s="68">
        <v>500</v>
      </c>
      <c r="G479" s="68">
        <v>8.4000000000000005E-2</v>
      </c>
      <c r="H479" s="56">
        <f>ROUNDUP(F479*$E$478%/12/168*G479,2)</f>
        <v>0.01</v>
      </c>
    </row>
    <row r="480" spans="1:8" s="2" customFormat="1" ht="12.75" hidden="1" x14ac:dyDescent="0.2">
      <c r="A480" s="332"/>
      <c r="B480" s="280"/>
      <c r="C480" s="311"/>
      <c r="D480" s="312"/>
      <c r="E480" s="283"/>
      <c r="F480" s="68"/>
      <c r="G480" s="68"/>
      <c r="H480" s="56">
        <f t="shared" ref="H480:H487" si="69">ROUNDUP(F480*$D$478%/12/168*E480*$G$478,2)</f>
        <v>0</v>
      </c>
    </row>
    <row r="481" spans="1:8" s="2" customFormat="1" ht="12.75" hidden="1" x14ac:dyDescent="0.2">
      <c r="A481" s="332"/>
      <c r="B481" s="280"/>
      <c r="C481" s="311"/>
      <c r="D481" s="312"/>
      <c r="E481" s="283"/>
      <c r="F481" s="68"/>
      <c r="G481" s="68"/>
      <c r="H481" s="56">
        <f t="shared" si="69"/>
        <v>0</v>
      </c>
    </row>
    <row r="482" spans="1:8" s="2" customFormat="1" ht="12.75" hidden="1" x14ac:dyDescent="0.2">
      <c r="A482" s="332"/>
      <c r="B482" s="280"/>
      <c r="C482" s="311"/>
      <c r="D482" s="312"/>
      <c r="E482" s="283"/>
      <c r="F482" s="68"/>
      <c r="G482" s="68"/>
      <c r="H482" s="56">
        <f t="shared" si="69"/>
        <v>0</v>
      </c>
    </row>
    <row r="483" spans="1:8" s="2" customFormat="1" ht="12.75" hidden="1" x14ac:dyDescent="0.2">
      <c r="A483" s="332"/>
      <c r="B483" s="280"/>
      <c r="C483" s="311"/>
      <c r="D483" s="312"/>
      <c r="E483" s="283"/>
      <c r="F483" s="68"/>
      <c r="G483" s="68"/>
      <c r="H483" s="56">
        <f t="shared" si="69"/>
        <v>0</v>
      </c>
    </row>
    <row r="484" spans="1:8" s="2" customFormat="1" ht="12.75" hidden="1" x14ac:dyDescent="0.2">
      <c r="A484" s="332"/>
      <c r="B484" s="280"/>
      <c r="C484" s="311"/>
      <c r="D484" s="312"/>
      <c r="E484" s="283"/>
      <c r="F484" s="68"/>
      <c r="G484" s="68"/>
      <c r="H484" s="56">
        <f t="shared" si="69"/>
        <v>0</v>
      </c>
    </row>
    <row r="485" spans="1:8" s="2" customFormat="1" ht="12.75" hidden="1" x14ac:dyDescent="0.2">
      <c r="A485" s="332"/>
      <c r="B485" s="280"/>
      <c r="C485" s="311"/>
      <c r="D485" s="312"/>
      <c r="E485" s="283"/>
      <c r="F485" s="68"/>
      <c r="G485" s="68"/>
      <c r="H485" s="56">
        <f t="shared" si="69"/>
        <v>0</v>
      </c>
    </row>
    <row r="486" spans="1:8" s="2" customFormat="1" ht="12.75" hidden="1" x14ac:dyDescent="0.2">
      <c r="A486" s="332"/>
      <c r="B486" s="280"/>
      <c r="C486" s="311"/>
      <c r="D486" s="312"/>
      <c r="E486" s="283"/>
      <c r="F486" s="68"/>
      <c r="G486" s="68"/>
      <c r="H486" s="56">
        <f t="shared" si="69"/>
        <v>0</v>
      </c>
    </row>
    <row r="487" spans="1:8" s="2" customFormat="1" ht="12.75" hidden="1" x14ac:dyDescent="0.2">
      <c r="A487" s="333"/>
      <c r="B487" s="281"/>
      <c r="C487" s="311"/>
      <c r="D487" s="312"/>
      <c r="E487" s="284"/>
      <c r="F487" s="70"/>
      <c r="G487" s="70"/>
      <c r="H487" s="58">
        <f t="shared" si="69"/>
        <v>0</v>
      </c>
    </row>
    <row r="488" spans="1:8" s="2" customFormat="1" ht="25.5" hidden="1" x14ac:dyDescent="0.2">
      <c r="A488" s="331" t="s">
        <v>118</v>
      </c>
      <c r="B488" s="279" t="s">
        <v>31</v>
      </c>
      <c r="C488" s="287" t="s">
        <v>171</v>
      </c>
      <c r="D488" s="288"/>
      <c r="E488" s="47" t="s">
        <v>170</v>
      </c>
      <c r="F488" s="190" t="s">
        <v>325</v>
      </c>
      <c r="G488" s="47" t="s">
        <v>157</v>
      </c>
      <c r="H488" s="111">
        <f>SUM(H489:H498)</f>
        <v>0</v>
      </c>
    </row>
    <row r="489" spans="1:8" s="2" customFormat="1" ht="12.75" hidden="1" x14ac:dyDescent="0.2">
      <c r="A489" s="332"/>
      <c r="B489" s="280"/>
      <c r="C489" s="309"/>
      <c r="D489" s="310">
        <v>20</v>
      </c>
      <c r="E489" s="282"/>
      <c r="F489" s="67"/>
      <c r="G489" s="67"/>
      <c r="H489" s="54">
        <f>ROUNDUP(F489*$D$489%/12/168*E489*$G$489,2)</f>
        <v>0</v>
      </c>
    </row>
    <row r="490" spans="1:8" s="2" customFormat="1" ht="12.75" hidden="1" x14ac:dyDescent="0.2">
      <c r="A490" s="332"/>
      <c r="B490" s="280"/>
      <c r="C490" s="311"/>
      <c r="D490" s="312"/>
      <c r="E490" s="283"/>
      <c r="F490" s="68"/>
      <c r="G490" s="68"/>
      <c r="H490" s="56"/>
    </row>
    <row r="491" spans="1:8" s="2" customFormat="1" ht="12.75" hidden="1" x14ac:dyDescent="0.2">
      <c r="A491" s="332"/>
      <c r="B491" s="280"/>
      <c r="C491" s="311"/>
      <c r="D491" s="312"/>
      <c r="E491" s="283"/>
      <c r="F491" s="68"/>
      <c r="G491" s="68"/>
      <c r="H491" s="56"/>
    </row>
    <row r="492" spans="1:8" s="2" customFormat="1" ht="12.75" hidden="1" x14ac:dyDescent="0.2">
      <c r="A492" s="332"/>
      <c r="B492" s="280"/>
      <c r="C492" s="311"/>
      <c r="D492" s="312"/>
      <c r="E492" s="283"/>
      <c r="F492" s="68"/>
      <c r="G492" s="68"/>
      <c r="H492" s="56"/>
    </row>
    <row r="493" spans="1:8" s="2" customFormat="1" ht="12.75" hidden="1" x14ac:dyDescent="0.2">
      <c r="A493" s="332"/>
      <c r="B493" s="280"/>
      <c r="C493" s="311"/>
      <c r="D493" s="312"/>
      <c r="E493" s="283"/>
      <c r="F493" s="68"/>
      <c r="G493" s="68"/>
      <c r="H493" s="56"/>
    </row>
    <row r="494" spans="1:8" s="2" customFormat="1" ht="12.75" hidden="1" x14ac:dyDescent="0.2">
      <c r="A494" s="332"/>
      <c r="B494" s="280"/>
      <c r="C494" s="311"/>
      <c r="D494" s="312"/>
      <c r="E494" s="283"/>
      <c r="F494" s="68"/>
      <c r="G494" s="68"/>
      <c r="H494" s="56"/>
    </row>
    <row r="495" spans="1:8" s="2" customFormat="1" ht="12.75" hidden="1" x14ac:dyDescent="0.2">
      <c r="A495" s="332"/>
      <c r="B495" s="280"/>
      <c r="C495" s="311"/>
      <c r="D495" s="312"/>
      <c r="E495" s="283"/>
      <c r="F495" s="68"/>
      <c r="G495" s="68"/>
      <c r="H495" s="56"/>
    </row>
    <row r="496" spans="1:8" s="2" customFormat="1" ht="12.75" hidden="1" x14ac:dyDescent="0.2">
      <c r="A496" s="332"/>
      <c r="B496" s="280"/>
      <c r="C496" s="311"/>
      <c r="D496" s="312"/>
      <c r="E496" s="283"/>
      <c r="F496" s="68"/>
      <c r="G496" s="68"/>
      <c r="H496" s="56"/>
    </row>
    <row r="497" spans="1:8" s="2" customFormat="1" ht="12.75" hidden="1" x14ac:dyDescent="0.2">
      <c r="A497" s="332"/>
      <c r="B497" s="280"/>
      <c r="C497" s="311"/>
      <c r="D497" s="312"/>
      <c r="E497" s="283"/>
      <c r="F497" s="68"/>
      <c r="G497" s="68"/>
      <c r="H497" s="56"/>
    </row>
    <row r="498" spans="1:8" s="2" customFormat="1" ht="12.75" hidden="1" x14ac:dyDescent="0.2">
      <c r="A498" s="332"/>
      <c r="B498" s="280"/>
      <c r="C498" s="311"/>
      <c r="D498" s="312"/>
      <c r="E498" s="284"/>
      <c r="F498" s="70"/>
      <c r="G498" s="70"/>
      <c r="H498" s="58"/>
    </row>
    <row r="499" spans="1:8" s="2" customFormat="1" ht="12.75" x14ac:dyDescent="0.2">
      <c r="A499" s="325" t="s">
        <v>122</v>
      </c>
      <c r="B499" s="326"/>
      <c r="C499" s="326"/>
      <c r="D499" s="326"/>
      <c r="E499" s="326"/>
      <c r="F499" s="326"/>
      <c r="G499" s="327"/>
      <c r="H499" s="46">
        <f>SUM(H463,H405,H263)</f>
        <v>5.4899999999999993</v>
      </c>
    </row>
    <row r="500" spans="1:8" s="2" customFormat="1" ht="12.75" x14ac:dyDescent="0.2">
      <c r="A500" s="328" t="s">
        <v>121</v>
      </c>
      <c r="B500" s="329"/>
      <c r="C500" s="329"/>
      <c r="D500" s="329"/>
      <c r="E500" s="329"/>
      <c r="F500" s="329"/>
      <c r="G500" s="330"/>
      <c r="H500" s="80">
        <f>SUM(H499,H260)</f>
        <v>28.82</v>
      </c>
    </row>
    <row r="501" spans="1:8" x14ac:dyDescent="0.25">
      <c r="H501" s="29"/>
    </row>
    <row r="502" spans="1:8" hidden="1" x14ac:dyDescent="0.25">
      <c r="H502" s="30"/>
    </row>
    <row r="503" spans="1:8" hidden="1" x14ac:dyDescent="0.25">
      <c r="H503" s="30"/>
    </row>
    <row r="504" spans="1:8" hidden="1" x14ac:dyDescent="0.25">
      <c r="H504" s="30"/>
    </row>
    <row r="505" spans="1:8" hidden="1" x14ac:dyDescent="0.25">
      <c r="H505" s="30"/>
    </row>
    <row r="506" spans="1:8" hidden="1" x14ac:dyDescent="0.25">
      <c r="H506" s="30"/>
    </row>
    <row r="507" spans="1:8" hidden="1" x14ac:dyDescent="0.25">
      <c r="H507" s="30"/>
    </row>
    <row r="508" spans="1:8" hidden="1" x14ac:dyDescent="0.25">
      <c r="H508" s="30"/>
    </row>
    <row r="509" spans="1:8" hidden="1" x14ac:dyDescent="0.25">
      <c r="H509" s="30"/>
    </row>
    <row r="510" spans="1:8" hidden="1" x14ac:dyDescent="0.25">
      <c r="H510" s="30"/>
    </row>
    <row r="511" spans="1:8" hidden="1" x14ac:dyDescent="0.25">
      <c r="H511" s="30"/>
    </row>
    <row r="512" spans="1:8" hidden="1" x14ac:dyDescent="0.25">
      <c r="H512" s="30"/>
    </row>
    <row r="513" spans="1:9" hidden="1" x14ac:dyDescent="0.25">
      <c r="H513" s="30"/>
    </row>
    <row r="514" spans="1:9" hidden="1" x14ac:dyDescent="0.25">
      <c r="H514" s="30"/>
    </row>
    <row r="515" spans="1:9" hidden="1" x14ac:dyDescent="0.25">
      <c r="H515" s="30"/>
    </row>
    <row r="516" spans="1:9" hidden="1" x14ac:dyDescent="0.25">
      <c r="H516" s="30"/>
    </row>
    <row r="517" spans="1:9" hidden="1" x14ac:dyDescent="0.25">
      <c r="H517" s="30"/>
    </row>
    <row r="518" spans="1:9" hidden="1" x14ac:dyDescent="0.25">
      <c r="H518" s="30"/>
    </row>
    <row r="519" spans="1:9" hidden="1" x14ac:dyDescent="0.25">
      <c r="H519" s="30"/>
    </row>
    <row r="520" spans="1:9" hidden="1" x14ac:dyDescent="0.25">
      <c r="H520" s="30"/>
    </row>
    <row r="521" spans="1:9" hidden="1" x14ac:dyDescent="0.25">
      <c r="H521" s="30"/>
    </row>
    <row r="522" spans="1:9" hidden="1" x14ac:dyDescent="0.25">
      <c r="H522" s="30"/>
    </row>
    <row r="523" spans="1:9" hidden="1" x14ac:dyDescent="0.25">
      <c r="H523" s="30"/>
    </row>
    <row r="524" spans="1:9" hidden="1" x14ac:dyDescent="0.25">
      <c r="H524" s="30"/>
    </row>
    <row r="525" spans="1:9" hidden="1" x14ac:dyDescent="0.25">
      <c r="H525" s="30"/>
    </row>
    <row r="526" spans="1:9" hidden="1" x14ac:dyDescent="0.25">
      <c r="H526" s="30"/>
    </row>
    <row r="527" spans="1:9" hidden="1" x14ac:dyDescent="0.25">
      <c r="H527" s="30"/>
    </row>
    <row r="528" spans="1:9" ht="15.75" x14ac:dyDescent="0.25">
      <c r="A528" s="104" t="s">
        <v>13</v>
      </c>
      <c r="B528" s="104"/>
      <c r="C528" s="104"/>
      <c r="D528" s="104"/>
      <c r="E528" s="104"/>
      <c r="F528" s="104"/>
      <c r="G528" s="104"/>
      <c r="H528" s="105">
        <f ca="1">H529+H541+H552</f>
        <v>23.330000000000002</v>
      </c>
      <c r="I528" s="106" t="b">
        <f ca="1">H528=H260</f>
        <v>1</v>
      </c>
    </row>
    <row r="529" spans="1:8" x14ac:dyDescent="0.25">
      <c r="A529" s="98">
        <v>1000</v>
      </c>
      <c r="B529" s="97"/>
      <c r="H529" s="101">
        <f ca="1">SUM(H530,H537)</f>
        <v>23.330000000000002</v>
      </c>
    </row>
    <row r="530" spans="1:8" x14ac:dyDescent="0.25">
      <c r="A530" s="191">
        <v>1100</v>
      </c>
      <c r="B530" s="97"/>
      <c r="H530" s="100">
        <f ca="1">SUM(H531:H536)</f>
        <v>18.190000000000001</v>
      </c>
    </row>
    <row r="531" spans="1:8" x14ac:dyDescent="0.25">
      <c r="A531" s="1">
        <v>1116</v>
      </c>
      <c r="B531" s="97"/>
      <c r="H531" s="99">
        <f t="shared" ref="H531:H536" ca="1" si="70">SUMIF($A$14:$H$260,A531,$H$14:$H$260)</f>
        <v>16.970000000000002</v>
      </c>
    </row>
    <row r="532" spans="1:8" x14ac:dyDescent="0.25">
      <c r="A532" s="1">
        <v>1119</v>
      </c>
      <c r="B532" s="97"/>
      <c r="H532" s="99">
        <f t="shared" ca="1" si="70"/>
        <v>0</v>
      </c>
    </row>
    <row r="533" spans="1:8" x14ac:dyDescent="0.25">
      <c r="A533" s="1">
        <v>1143</v>
      </c>
      <c r="B533" s="97"/>
      <c r="H533" s="99">
        <f t="shared" ca="1" si="70"/>
        <v>1.22</v>
      </c>
    </row>
    <row r="534" spans="1:8" x14ac:dyDescent="0.25">
      <c r="A534" s="1">
        <v>1146</v>
      </c>
      <c r="B534" s="97"/>
      <c r="H534" s="99">
        <f t="shared" ca="1" si="70"/>
        <v>0</v>
      </c>
    </row>
    <row r="535" spans="1:8" x14ac:dyDescent="0.25">
      <c r="A535" s="1">
        <v>1147</v>
      </c>
      <c r="B535" s="97"/>
      <c r="H535" s="99">
        <f t="shared" ca="1" si="70"/>
        <v>0</v>
      </c>
    </row>
    <row r="536" spans="1:8" x14ac:dyDescent="0.25">
      <c r="A536" s="1">
        <v>1148</v>
      </c>
      <c r="B536" s="97"/>
      <c r="H536" s="99">
        <f t="shared" ca="1" si="70"/>
        <v>0</v>
      </c>
    </row>
    <row r="537" spans="1:8" x14ac:dyDescent="0.25">
      <c r="A537" s="191">
        <v>1200</v>
      </c>
      <c r="B537" s="97"/>
      <c r="H537" s="100">
        <f ca="1">SUM(H538:H540)</f>
        <v>5.14</v>
      </c>
    </row>
    <row r="538" spans="1:8" x14ac:dyDescent="0.25">
      <c r="A538" s="1">
        <v>1210</v>
      </c>
      <c r="B538" s="97"/>
      <c r="H538" s="99">
        <f ca="1">SUMIF($A$14:$H$260,A538,$H$14:$H$260)</f>
        <v>4.46</v>
      </c>
    </row>
    <row r="539" spans="1:8" x14ac:dyDescent="0.25">
      <c r="A539" s="1">
        <v>1221</v>
      </c>
      <c r="B539" s="97"/>
      <c r="H539" s="99">
        <f ca="1">SUMIF($A$14:$H$260,A539,$H$14:$H$260)</f>
        <v>0.68</v>
      </c>
    </row>
    <row r="540" spans="1:8" x14ac:dyDescent="0.25">
      <c r="A540" s="1">
        <v>1228</v>
      </c>
      <c r="B540" s="97"/>
      <c r="H540" s="99">
        <f ca="1">SUMIF($A$14:$H$260,A540,$H$14:$H$260)</f>
        <v>0</v>
      </c>
    </row>
    <row r="541" spans="1:8" x14ac:dyDescent="0.25">
      <c r="A541" s="98">
        <v>2000</v>
      </c>
      <c r="B541" s="97"/>
      <c r="H541" s="102"/>
    </row>
    <row r="542" spans="1:8" x14ac:dyDescent="0.25">
      <c r="A542" s="191">
        <v>2100</v>
      </c>
      <c r="B542" s="97"/>
      <c r="H542" s="103"/>
    </row>
    <row r="543" spans="1:8" x14ac:dyDescent="0.25">
      <c r="A543" s="1">
        <v>2111</v>
      </c>
      <c r="B543" s="97"/>
      <c r="H543" s="99">
        <f ca="1">SUMIF($A$14:$H$260,A543,$H$14:$H$260)</f>
        <v>0</v>
      </c>
    </row>
    <row r="544" spans="1:8" x14ac:dyDescent="0.25">
      <c r="A544" s="1">
        <v>2112</v>
      </c>
      <c r="B544" s="97"/>
      <c r="H544" s="99">
        <f ca="1">SUMIF($A$14:$H$260,A544,$H$14:$H$260)</f>
        <v>0</v>
      </c>
    </row>
    <row r="545" spans="1:9" x14ac:dyDescent="0.25">
      <c r="A545" s="191">
        <v>2200</v>
      </c>
      <c r="B545" s="97"/>
      <c r="H545" s="103"/>
    </row>
    <row r="546" spans="1:9" x14ac:dyDescent="0.25">
      <c r="A546" s="1">
        <v>2220</v>
      </c>
      <c r="B546" s="97"/>
      <c r="H546" s="99">
        <f ca="1">SUMIF($A$14:$H$260,A546,$H$14:$H$260)</f>
        <v>0</v>
      </c>
    </row>
    <row r="547" spans="1:9" x14ac:dyDescent="0.25">
      <c r="A547" s="191">
        <v>2300</v>
      </c>
      <c r="B547" s="97"/>
      <c r="H547" s="103"/>
    </row>
    <row r="548" spans="1:9" x14ac:dyDescent="0.25">
      <c r="A548" s="1">
        <v>2311</v>
      </c>
      <c r="B548" s="97"/>
      <c r="H548" s="99">
        <f ca="1">SUMIF($A$14:$H$260,A548,$H$14:$H$260)</f>
        <v>0</v>
      </c>
    </row>
    <row r="549" spans="1:9" x14ac:dyDescent="0.25">
      <c r="A549" s="1">
        <v>2322</v>
      </c>
      <c r="B549" s="97"/>
      <c r="H549" s="99">
        <f ca="1">SUMIF($A$14:$H$260,A549,$H$14:$H$260)</f>
        <v>0</v>
      </c>
    </row>
    <row r="550" spans="1:9" x14ac:dyDescent="0.25">
      <c r="A550" s="1">
        <v>2329</v>
      </c>
      <c r="B550" s="97"/>
      <c r="H550" s="99">
        <f ca="1">SUMIF($A$14:$H$260,A550,$H$14:$H$260)</f>
        <v>0</v>
      </c>
    </row>
    <row r="551" spans="1:9" x14ac:dyDescent="0.25">
      <c r="A551" s="1">
        <v>2350</v>
      </c>
      <c r="B551" s="97"/>
      <c r="H551" s="99">
        <f ca="1">SUMIF($A$14:$H$260,A551,$H$14:$H$260)</f>
        <v>0</v>
      </c>
    </row>
    <row r="552" spans="1:9" x14ac:dyDescent="0.25">
      <c r="A552" s="98">
        <v>5000</v>
      </c>
      <c r="B552" s="97"/>
      <c r="H552" s="102"/>
    </row>
    <row r="553" spans="1:9" x14ac:dyDescent="0.25">
      <c r="A553" s="191">
        <v>5200</v>
      </c>
      <c r="B553" s="97"/>
      <c r="H553" s="103"/>
    </row>
    <row r="554" spans="1:9" x14ac:dyDescent="0.25">
      <c r="A554" s="1">
        <v>5231</v>
      </c>
      <c r="B554" s="97"/>
      <c r="H554" s="99">
        <f ca="1">SUMIF(A27:H206,A554,H27:H179)</f>
        <v>0</v>
      </c>
    </row>
    <row r="555" spans="1:9" x14ac:dyDescent="0.25">
      <c r="B555" s="97"/>
    </row>
    <row r="556" spans="1:9" x14ac:dyDescent="0.25">
      <c r="B556" s="97"/>
    </row>
    <row r="557" spans="1:9" x14ac:dyDescent="0.25">
      <c r="B557" s="97"/>
    </row>
    <row r="558" spans="1:9" s="106" customFormat="1" ht="15.75" x14ac:dyDescent="0.25">
      <c r="A558" s="104" t="s">
        <v>18</v>
      </c>
      <c r="B558" s="104"/>
      <c r="C558" s="104"/>
      <c r="D558" s="104"/>
      <c r="E558" s="104"/>
      <c r="F558" s="104"/>
      <c r="G558" s="104"/>
      <c r="H558" s="105">
        <f ca="1">H559+H571+H583</f>
        <v>5.4899999999999993</v>
      </c>
      <c r="I558" s="106" t="b">
        <f ca="1">H558=H499</f>
        <v>1</v>
      </c>
    </row>
    <row r="559" spans="1:9" x14ac:dyDescent="0.25">
      <c r="A559" s="98">
        <v>1000</v>
      </c>
      <c r="B559" s="97"/>
      <c r="H559" s="101">
        <f ca="1">SUM(H560,H567)</f>
        <v>1.69</v>
      </c>
    </row>
    <row r="560" spans="1:9" x14ac:dyDescent="0.25">
      <c r="A560" s="191">
        <v>1100</v>
      </c>
      <c r="B560" s="97"/>
      <c r="H560" s="100">
        <f ca="1">SUM(H561:H566)</f>
        <v>1.3</v>
      </c>
    </row>
    <row r="561" spans="1:8" x14ac:dyDescent="0.25">
      <c r="A561" s="1">
        <v>1116</v>
      </c>
      <c r="B561" s="97"/>
      <c r="H561" s="99">
        <f t="shared" ref="H561:H566" ca="1" si="71">SUMIF($A$265:$H$505,A561,$H$265:$H$505)</f>
        <v>0</v>
      </c>
    </row>
    <row r="562" spans="1:8" x14ac:dyDescent="0.25">
      <c r="A562" s="1">
        <v>1119</v>
      </c>
      <c r="B562" s="97"/>
      <c r="H562" s="99">
        <f t="shared" ca="1" si="71"/>
        <v>1.3</v>
      </c>
    </row>
    <row r="563" spans="1:8" x14ac:dyDescent="0.25">
      <c r="A563" s="1">
        <v>1143</v>
      </c>
      <c r="B563" s="97"/>
      <c r="H563" s="99">
        <f t="shared" ca="1" si="71"/>
        <v>0</v>
      </c>
    </row>
    <row r="564" spans="1:8" x14ac:dyDescent="0.25">
      <c r="A564" s="1">
        <v>1146</v>
      </c>
      <c r="B564" s="97"/>
      <c r="H564" s="99">
        <f t="shared" ca="1" si="71"/>
        <v>0</v>
      </c>
    </row>
    <row r="565" spans="1:8" x14ac:dyDescent="0.25">
      <c r="A565" s="1">
        <v>1147</v>
      </c>
      <c r="B565" s="97"/>
      <c r="H565" s="99">
        <f t="shared" ca="1" si="71"/>
        <v>0</v>
      </c>
    </row>
    <row r="566" spans="1:8" x14ac:dyDescent="0.25">
      <c r="A566" s="1">
        <v>1148</v>
      </c>
      <c r="B566" s="97"/>
      <c r="H566" s="99">
        <f t="shared" ca="1" si="71"/>
        <v>0</v>
      </c>
    </row>
    <row r="567" spans="1:8" x14ac:dyDescent="0.25">
      <c r="A567" s="191">
        <v>1200</v>
      </c>
      <c r="B567" s="97"/>
      <c r="H567" s="100">
        <f ca="1">SUM(H568:H570)</f>
        <v>0.39</v>
      </c>
    </row>
    <row r="568" spans="1:8" x14ac:dyDescent="0.25">
      <c r="A568" s="1">
        <v>1210</v>
      </c>
      <c r="B568" s="97"/>
      <c r="H568" s="99">
        <f ca="1">SUMIF($A$265:$H$505,A568,$H$265:$H$505)</f>
        <v>0.33</v>
      </c>
    </row>
    <row r="569" spans="1:8" x14ac:dyDescent="0.25">
      <c r="A569" s="1">
        <v>1221</v>
      </c>
      <c r="B569" s="97"/>
      <c r="H569" s="99">
        <f ca="1">SUMIF($A$265:$H$505,A569,$H$265:$H$505)</f>
        <v>0.06</v>
      </c>
    </row>
    <row r="570" spans="1:8" x14ac:dyDescent="0.25">
      <c r="A570" s="1">
        <v>1228</v>
      </c>
      <c r="B570" s="97"/>
      <c r="H570" s="99">
        <f ca="1">SUMIF($A$265:$H$505,A570,$H$265:$H$505)</f>
        <v>0</v>
      </c>
    </row>
    <row r="571" spans="1:8" x14ac:dyDescent="0.25">
      <c r="A571" s="98">
        <v>2000</v>
      </c>
      <c r="B571" s="97"/>
      <c r="H571" s="101">
        <f ca="1">H572+H575+H577</f>
        <v>3.7699999999999996</v>
      </c>
    </row>
    <row r="572" spans="1:8" x14ac:dyDescent="0.25">
      <c r="A572" s="191">
        <v>2100</v>
      </c>
      <c r="B572" s="97"/>
      <c r="H572" s="103">
        <f ca="1">SUM(H573:H574)</f>
        <v>0</v>
      </c>
    </row>
    <row r="573" spans="1:8" x14ac:dyDescent="0.25">
      <c r="A573" s="1">
        <v>2111</v>
      </c>
      <c r="B573" s="97"/>
      <c r="H573" s="2">
        <f ca="1">SUMIF($A$265:$H$505,A573,$H$265:$H$505)</f>
        <v>0</v>
      </c>
    </row>
    <row r="574" spans="1:8" x14ac:dyDescent="0.25">
      <c r="A574" s="1">
        <v>2112</v>
      </c>
      <c r="B574" s="97"/>
      <c r="H574" s="2">
        <f ca="1">SUMIF($A$265:$H$505,A574,$H$265:$H$505)</f>
        <v>0</v>
      </c>
    </row>
    <row r="575" spans="1:8" x14ac:dyDescent="0.25">
      <c r="A575" s="191">
        <v>2200</v>
      </c>
      <c r="B575" s="97"/>
      <c r="H575" s="100">
        <f ca="1">SUM(H576)</f>
        <v>1.64</v>
      </c>
    </row>
    <row r="576" spans="1:8" x14ac:dyDescent="0.25">
      <c r="A576" s="1">
        <v>2220</v>
      </c>
      <c r="B576" s="97"/>
      <c r="H576" s="99">
        <f ca="1">SUMIF($A$265:$H$505,A576,$H$265:$H$505)</f>
        <v>1.64</v>
      </c>
    </row>
    <row r="577" spans="1:9" x14ac:dyDescent="0.25">
      <c r="A577" s="191">
        <v>2300</v>
      </c>
      <c r="B577" s="97"/>
      <c r="H577" s="100">
        <f ca="1">SUM(H578:H582)</f>
        <v>2.13</v>
      </c>
    </row>
    <row r="578" spans="1:9" x14ac:dyDescent="0.25">
      <c r="A578" s="1">
        <v>2311</v>
      </c>
      <c r="B578" s="97"/>
      <c r="H578" s="99">
        <f ca="1">SUMIF($A$265:$H$505,A578,$H$265:$H$505)</f>
        <v>0.35</v>
      </c>
    </row>
    <row r="579" spans="1:9" x14ac:dyDescent="0.25">
      <c r="A579" s="1">
        <v>2312</v>
      </c>
      <c r="B579" s="97"/>
      <c r="H579" s="99">
        <f ca="1">SUMIF($A$265:$H$505,A579,$H$265:$H$505)</f>
        <v>0.02</v>
      </c>
    </row>
    <row r="580" spans="1:9" x14ac:dyDescent="0.25">
      <c r="A580" s="1">
        <v>2322</v>
      </c>
      <c r="B580" s="97"/>
      <c r="H580" s="2">
        <f ca="1">SUMIF($A$265:$H$505,A580,$H$265:$H$505)</f>
        <v>0</v>
      </c>
    </row>
    <row r="581" spans="1:9" x14ac:dyDescent="0.25">
      <c r="A581" s="1">
        <v>2329</v>
      </c>
      <c r="B581" s="97"/>
      <c r="H581" s="2">
        <f ca="1">SUMIF($A$265:$H$505,A581,$H$265:$H$505)</f>
        <v>0</v>
      </c>
    </row>
    <row r="582" spans="1:9" x14ac:dyDescent="0.25">
      <c r="A582" s="1">
        <v>2350</v>
      </c>
      <c r="B582" s="97"/>
      <c r="H582" s="99">
        <f ca="1">SUMIF($A$265:$H$505,A582,$H$265:$H$505)</f>
        <v>1.76</v>
      </c>
    </row>
    <row r="583" spans="1:9" x14ac:dyDescent="0.25">
      <c r="A583" s="98">
        <v>5000</v>
      </c>
      <c r="B583" s="97"/>
      <c r="H583" s="101">
        <f ca="1">H584+H586</f>
        <v>0.03</v>
      </c>
    </row>
    <row r="584" spans="1:9" x14ac:dyDescent="0.25">
      <c r="A584" s="191">
        <v>5100</v>
      </c>
      <c r="B584" s="97"/>
      <c r="H584" s="100">
        <f ca="1">SUM(H585)</f>
        <v>0</v>
      </c>
    </row>
    <row r="585" spans="1:9" x14ac:dyDescent="0.25">
      <c r="A585" s="1">
        <v>5121</v>
      </c>
      <c r="B585" s="97"/>
      <c r="H585" s="99">
        <f ca="1">SUMIF($A$265:$H$505,A585,$H$265:$H$505)</f>
        <v>0</v>
      </c>
    </row>
    <row r="586" spans="1:9" x14ac:dyDescent="0.25">
      <c r="A586" s="191">
        <v>5200</v>
      </c>
      <c r="B586" s="97"/>
      <c r="H586" s="100">
        <f ca="1">SUM(H587:H588)</f>
        <v>0.03</v>
      </c>
    </row>
    <row r="587" spans="1:9" x14ac:dyDescent="0.25">
      <c r="A587" s="1">
        <v>5238</v>
      </c>
      <c r="B587" s="97"/>
      <c r="H587" s="99">
        <f ca="1">SUMIF($A$265:$H$505,A587,$H$265:$H$505)</f>
        <v>0.03</v>
      </c>
    </row>
    <row r="588" spans="1:9" x14ac:dyDescent="0.25">
      <c r="A588" s="1">
        <v>5239</v>
      </c>
      <c r="B588" s="97"/>
      <c r="H588" s="99">
        <f ca="1">SUMIF($A$265:$H$505,A588,$H$265:$H$505)</f>
        <v>0</v>
      </c>
    </row>
    <row r="589" spans="1:9" s="106" customFormat="1" ht="15.75" x14ac:dyDescent="0.25">
      <c r="A589" s="104" t="s">
        <v>278</v>
      </c>
      <c r="B589" s="104"/>
      <c r="C589" s="104"/>
      <c r="D589" s="104"/>
      <c r="E589" s="104"/>
      <c r="F589" s="104"/>
      <c r="G589" s="104"/>
      <c r="H589" s="105">
        <f ca="1">H558+H528</f>
        <v>28.82</v>
      </c>
      <c r="I589" s="106" t="b">
        <f ca="1">H589=H500</f>
        <v>1</v>
      </c>
    </row>
  </sheetData>
  <mergeCells count="546">
    <mergeCell ref="A500:G500"/>
    <mergeCell ref="C489:D489"/>
    <mergeCell ref="E489:E498"/>
    <mergeCell ref="C490:D490"/>
    <mergeCell ref="C491:D491"/>
    <mergeCell ref="C492:D492"/>
    <mergeCell ref="C493:D493"/>
    <mergeCell ref="C494:D494"/>
    <mergeCell ref="C495:D495"/>
    <mergeCell ref="C496:D496"/>
    <mergeCell ref="C497:D497"/>
    <mergeCell ref="C498:D498"/>
    <mergeCell ref="A488:A498"/>
    <mergeCell ref="B488:B498"/>
    <mergeCell ref="C488:D488"/>
    <mergeCell ref="C468:D468"/>
    <mergeCell ref="C469:D469"/>
    <mergeCell ref="C470:D470"/>
    <mergeCell ref="C471:D471"/>
    <mergeCell ref="C472:D472"/>
    <mergeCell ref="C473:D473"/>
    <mergeCell ref="C474:D474"/>
    <mergeCell ref="C475:D475"/>
    <mergeCell ref="A499:G499"/>
    <mergeCell ref="A441:A451"/>
    <mergeCell ref="B441:B451"/>
    <mergeCell ref="C441:D441"/>
    <mergeCell ref="C442:D442"/>
    <mergeCell ref="C443:D443"/>
    <mergeCell ref="C444:D444"/>
    <mergeCell ref="C445:D445"/>
    <mergeCell ref="C446:D446"/>
    <mergeCell ref="C447:D447"/>
    <mergeCell ref="C448:D448"/>
    <mergeCell ref="C449:D449"/>
    <mergeCell ref="C450:D450"/>
    <mergeCell ref="C451:D451"/>
    <mergeCell ref="C452:E452"/>
    <mergeCell ref="C453:E453"/>
    <mergeCell ref="C454:E454"/>
    <mergeCell ref="C461:E461"/>
    <mergeCell ref="C462:E462"/>
    <mergeCell ref="B476:G476"/>
    <mergeCell ref="A477:A487"/>
    <mergeCell ref="B477:B487"/>
    <mergeCell ref="C465:D465"/>
    <mergeCell ref="C477:D477"/>
    <mergeCell ref="C478:D478"/>
    <mergeCell ref="E478:E487"/>
    <mergeCell ref="C479:D479"/>
    <mergeCell ref="C480:D480"/>
    <mergeCell ref="C481:D481"/>
    <mergeCell ref="C482:D482"/>
    <mergeCell ref="C483:D483"/>
    <mergeCell ref="C484:D484"/>
    <mergeCell ref="C485:D485"/>
    <mergeCell ref="C486:D486"/>
    <mergeCell ref="C487:D487"/>
    <mergeCell ref="C466:D466"/>
    <mergeCell ref="E466:E475"/>
    <mergeCell ref="C467:D467"/>
    <mergeCell ref="C197:E197"/>
    <mergeCell ref="C199:E199"/>
    <mergeCell ref="B201:G201"/>
    <mergeCell ref="A202:A212"/>
    <mergeCell ref="B202:B212"/>
    <mergeCell ref="A213:A223"/>
    <mergeCell ref="B213:B223"/>
    <mergeCell ref="B178:G178"/>
    <mergeCell ref="A179:A189"/>
    <mergeCell ref="B179:B189"/>
    <mergeCell ref="C180:E180"/>
    <mergeCell ref="C181:E181"/>
    <mergeCell ref="C182:E182"/>
    <mergeCell ref="C183:E183"/>
    <mergeCell ref="C184:E184"/>
    <mergeCell ref="C185:E185"/>
    <mergeCell ref="C186:E186"/>
    <mergeCell ref="C187:E187"/>
    <mergeCell ref="C188:E188"/>
    <mergeCell ref="C189:E189"/>
    <mergeCell ref="C208:E208"/>
    <mergeCell ref="C209:E209"/>
    <mergeCell ref="C210:E210"/>
    <mergeCell ref="C211:E211"/>
    <mergeCell ref="C161:E161"/>
    <mergeCell ref="C162:E162"/>
    <mergeCell ref="C163:E163"/>
    <mergeCell ref="C164:E164"/>
    <mergeCell ref="C165:E165"/>
    <mergeCell ref="C166:E166"/>
    <mergeCell ref="A167:A177"/>
    <mergeCell ref="B167:B177"/>
    <mergeCell ref="C167:E167"/>
    <mergeCell ref="C168:E168"/>
    <mergeCell ref="C169:E169"/>
    <mergeCell ref="C170:E170"/>
    <mergeCell ref="C171:E171"/>
    <mergeCell ref="C172:E172"/>
    <mergeCell ref="C173:E173"/>
    <mergeCell ref="C174:E174"/>
    <mergeCell ref="C175:E175"/>
    <mergeCell ref="C176:E176"/>
    <mergeCell ref="C177:E177"/>
    <mergeCell ref="C20:D20"/>
    <mergeCell ref="C21:D21"/>
    <mergeCell ref="C22:D22"/>
    <mergeCell ref="C23:D23"/>
    <mergeCell ref="C24:D24"/>
    <mergeCell ref="C25:D25"/>
    <mergeCell ref="C26:D26"/>
    <mergeCell ref="C27:D27"/>
    <mergeCell ref="A1:H1"/>
    <mergeCell ref="A3:H3"/>
    <mergeCell ref="A5:B5"/>
    <mergeCell ref="C9:H9"/>
    <mergeCell ref="C10:H10"/>
    <mergeCell ref="A11:H11"/>
    <mergeCell ref="B12:G12"/>
    <mergeCell ref="B13:G13"/>
    <mergeCell ref="A14:A24"/>
    <mergeCell ref="B14:B24"/>
    <mergeCell ref="C14:D14"/>
    <mergeCell ref="C15:D15"/>
    <mergeCell ref="C16:D16"/>
    <mergeCell ref="C17:D17"/>
    <mergeCell ref="C18:D18"/>
    <mergeCell ref="C19:D19"/>
    <mergeCell ref="C34:D34"/>
    <mergeCell ref="C35:D35"/>
    <mergeCell ref="A36:A46"/>
    <mergeCell ref="B36:B46"/>
    <mergeCell ref="C36:E36"/>
    <mergeCell ref="C37:E37"/>
    <mergeCell ref="C38:E38"/>
    <mergeCell ref="C39:E39"/>
    <mergeCell ref="C40:E40"/>
    <mergeCell ref="C41:E41"/>
    <mergeCell ref="A25:A35"/>
    <mergeCell ref="B25:B35"/>
    <mergeCell ref="C28:D28"/>
    <mergeCell ref="C29:D29"/>
    <mergeCell ref="C30:D30"/>
    <mergeCell ref="C31:D31"/>
    <mergeCell ref="C32:D32"/>
    <mergeCell ref="C33:D33"/>
    <mergeCell ref="C49:D49"/>
    <mergeCell ref="C50:D50"/>
    <mergeCell ref="C51:D51"/>
    <mergeCell ref="C52:D52"/>
    <mergeCell ref="C53:D53"/>
    <mergeCell ref="C54:D54"/>
    <mergeCell ref="C42:E42"/>
    <mergeCell ref="C43:E43"/>
    <mergeCell ref="C44:E44"/>
    <mergeCell ref="C45:E45"/>
    <mergeCell ref="C46:E46"/>
    <mergeCell ref="C47:D47"/>
    <mergeCell ref="C48:D48"/>
    <mergeCell ref="E48:E67"/>
    <mergeCell ref="C61:D61"/>
    <mergeCell ref="C62:D62"/>
    <mergeCell ref="C63:D63"/>
    <mergeCell ref="C64:D64"/>
    <mergeCell ref="C65:D65"/>
    <mergeCell ref="C66:D66"/>
    <mergeCell ref="C55:D55"/>
    <mergeCell ref="C56:D56"/>
    <mergeCell ref="C57:D57"/>
    <mergeCell ref="C58:D58"/>
    <mergeCell ref="C59:D59"/>
    <mergeCell ref="C60:D60"/>
    <mergeCell ref="C67:D67"/>
    <mergeCell ref="A68:A88"/>
    <mergeCell ref="B68:B88"/>
    <mergeCell ref="C68:D68"/>
    <mergeCell ref="C69:D69"/>
    <mergeCell ref="E69:E88"/>
    <mergeCell ref="C70:D70"/>
    <mergeCell ref="C71:D71"/>
    <mergeCell ref="C72:D72"/>
    <mergeCell ref="C73:D73"/>
    <mergeCell ref="A47:A67"/>
    <mergeCell ref="B47:B67"/>
    <mergeCell ref="C80:D80"/>
    <mergeCell ref="C81:D81"/>
    <mergeCell ref="C82:D82"/>
    <mergeCell ref="C83:D83"/>
    <mergeCell ref="C84:D84"/>
    <mergeCell ref="C85:D85"/>
    <mergeCell ref="C74:D74"/>
    <mergeCell ref="C75:D75"/>
    <mergeCell ref="C76:D76"/>
    <mergeCell ref="C77:D77"/>
    <mergeCell ref="C78:D78"/>
    <mergeCell ref="C79:D79"/>
    <mergeCell ref="C87:D87"/>
    <mergeCell ref="C88:D88"/>
    <mergeCell ref="A89:A109"/>
    <mergeCell ref="B89:B109"/>
    <mergeCell ref="C89:D89"/>
    <mergeCell ref="C90:D90"/>
    <mergeCell ref="C100:D100"/>
    <mergeCell ref="C101:D101"/>
    <mergeCell ref="C102:D102"/>
    <mergeCell ref="C103:D103"/>
    <mergeCell ref="C104:D104"/>
    <mergeCell ref="C105:D105"/>
    <mergeCell ref="C106:D106"/>
    <mergeCell ref="C107:D107"/>
    <mergeCell ref="C108:D108"/>
    <mergeCell ref="C109:D109"/>
    <mergeCell ref="E90:E109"/>
    <mergeCell ref="C91:D91"/>
    <mergeCell ref="C92:D92"/>
    <mergeCell ref="C93:D93"/>
    <mergeCell ref="C94:D94"/>
    <mergeCell ref="C95:D95"/>
    <mergeCell ref="C96:D96"/>
    <mergeCell ref="C97:D97"/>
    <mergeCell ref="C98:D98"/>
    <mergeCell ref="C99:D99"/>
    <mergeCell ref="B110:G110"/>
    <mergeCell ref="B111:G111"/>
    <mergeCell ref="A112:A132"/>
    <mergeCell ref="B112:B132"/>
    <mergeCell ref="C112:D112"/>
    <mergeCell ref="C113:D113"/>
    <mergeCell ref="E113:E132"/>
    <mergeCell ref="C114:D114"/>
    <mergeCell ref="C115:D115"/>
    <mergeCell ref="C116:D116"/>
    <mergeCell ref="C123:D123"/>
    <mergeCell ref="C124:D124"/>
    <mergeCell ref="C125:D125"/>
    <mergeCell ref="C126:D126"/>
    <mergeCell ref="C127:D127"/>
    <mergeCell ref="C128:D128"/>
    <mergeCell ref="C117:D117"/>
    <mergeCell ref="C118:D118"/>
    <mergeCell ref="C119:D119"/>
    <mergeCell ref="C120:D120"/>
    <mergeCell ref="C121:D121"/>
    <mergeCell ref="C122:D122"/>
    <mergeCell ref="C129:D129"/>
    <mergeCell ref="C130:D130"/>
    <mergeCell ref="C131:D131"/>
    <mergeCell ref="C132:D132"/>
    <mergeCell ref="A133:A153"/>
    <mergeCell ref="B133:B153"/>
    <mergeCell ref="C133:D133"/>
    <mergeCell ref="C134:D134"/>
    <mergeCell ref="C144:D144"/>
    <mergeCell ref="C145:D145"/>
    <mergeCell ref="C152:D152"/>
    <mergeCell ref="C153:D153"/>
    <mergeCell ref="B154:G154"/>
    <mergeCell ref="C179:E179"/>
    <mergeCell ref="C146:D146"/>
    <mergeCell ref="C147:D147"/>
    <mergeCell ref="C148:D148"/>
    <mergeCell ref="C149:D149"/>
    <mergeCell ref="C150:D150"/>
    <mergeCell ref="C151:D151"/>
    <mergeCell ref="E134:E153"/>
    <mergeCell ref="C135:D135"/>
    <mergeCell ref="C136:D136"/>
    <mergeCell ref="C137:D137"/>
    <mergeCell ref="C138:D138"/>
    <mergeCell ref="C139:D139"/>
    <mergeCell ref="C140:D140"/>
    <mergeCell ref="C141:D141"/>
    <mergeCell ref="C142:D142"/>
    <mergeCell ref="C143:D143"/>
    <mergeCell ref="B155:G155"/>
    <mergeCell ref="B156:B166"/>
    <mergeCell ref="C156:E156"/>
    <mergeCell ref="C157:E157"/>
    <mergeCell ref="C158:E158"/>
    <mergeCell ref="C159:E159"/>
    <mergeCell ref="C219:E219"/>
    <mergeCell ref="A249:A259"/>
    <mergeCell ref="B249:B259"/>
    <mergeCell ref="D250:D259"/>
    <mergeCell ref="G250:G259"/>
    <mergeCell ref="A156:A166"/>
    <mergeCell ref="C198:E198"/>
    <mergeCell ref="C200:E200"/>
    <mergeCell ref="C202:E202"/>
    <mergeCell ref="C203:E203"/>
    <mergeCell ref="C204:E204"/>
    <mergeCell ref="C205:E205"/>
    <mergeCell ref="C206:E206"/>
    <mergeCell ref="C207:E207"/>
    <mergeCell ref="A190:A200"/>
    <mergeCell ref="B190:B200"/>
    <mergeCell ref="C190:E190"/>
    <mergeCell ref="C191:E191"/>
    <mergeCell ref="C192:E192"/>
    <mergeCell ref="C193:E193"/>
    <mergeCell ref="C194:E194"/>
    <mergeCell ref="C195:E195"/>
    <mergeCell ref="C196:E196"/>
    <mergeCell ref="C160:E160"/>
    <mergeCell ref="C212:E212"/>
    <mergeCell ref="C213:E213"/>
    <mergeCell ref="C220:E220"/>
    <mergeCell ref="C221:E221"/>
    <mergeCell ref="C222:E222"/>
    <mergeCell ref="C223:E223"/>
    <mergeCell ref="A260:G260"/>
    <mergeCell ref="A261:H261"/>
    <mergeCell ref="A226:A236"/>
    <mergeCell ref="B226:B236"/>
    <mergeCell ref="D227:D236"/>
    <mergeCell ref="G227:G236"/>
    <mergeCell ref="B237:G237"/>
    <mergeCell ref="A238:A248"/>
    <mergeCell ref="B238:B248"/>
    <mergeCell ref="D239:D248"/>
    <mergeCell ref="G239:G248"/>
    <mergeCell ref="B224:G224"/>
    <mergeCell ref="B225:G225"/>
    <mergeCell ref="C214:E214"/>
    <mergeCell ref="C215:E215"/>
    <mergeCell ref="C216:E216"/>
    <mergeCell ref="C217:E217"/>
    <mergeCell ref="C218:E218"/>
    <mergeCell ref="C270:D270"/>
    <mergeCell ref="C271:D271"/>
    <mergeCell ref="C272:D272"/>
    <mergeCell ref="C273:D273"/>
    <mergeCell ref="C274:D274"/>
    <mergeCell ref="C275:D275"/>
    <mergeCell ref="C291:E291"/>
    <mergeCell ref="A262:H262"/>
    <mergeCell ref="B263:G263"/>
    <mergeCell ref="B264:G264"/>
    <mergeCell ref="A265:A275"/>
    <mergeCell ref="B265:B275"/>
    <mergeCell ref="C265:D265"/>
    <mergeCell ref="C266:D266"/>
    <mergeCell ref="C267:D267"/>
    <mergeCell ref="C268:D268"/>
    <mergeCell ref="C269:D269"/>
    <mergeCell ref="C289:E289"/>
    <mergeCell ref="C290:E290"/>
    <mergeCell ref="C292:E292"/>
    <mergeCell ref="C293:E293"/>
    <mergeCell ref="C294:E294"/>
    <mergeCell ref="C295:E295"/>
    <mergeCell ref="C296:E296"/>
    <mergeCell ref="C297:E297"/>
    <mergeCell ref="C284:D284"/>
    <mergeCell ref="A287:A297"/>
    <mergeCell ref="B287:B297"/>
    <mergeCell ref="C287:E287"/>
    <mergeCell ref="C288:E288"/>
    <mergeCell ref="A276:A286"/>
    <mergeCell ref="B276:B286"/>
    <mergeCell ref="C276:D276"/>
    <mergeCell ref="C277:D277"/>
    <mergeCell ref="C278:D278"/>
    <mergeCell ref="C279:D279"/>
    <mergeCell ref="C280:D280"/>
    <mergeCell ref="C281:D281"/>
    <mergeCell ref="C282:D282"/>
    <mergeCell ref="C283:D283"/>
    <mergeCell ref="C285:D285"/>
    <mergeCell ref="C286:D286"/>
    <mergeCell ref="A298:A318"/>
    <mergeCell ref="B298:B318"/>
    <mergeCell ref="C298:D298"/>
    <mergeCell ref="C299:D299"/>
    <mergeCell ref="C300:D300"/>
    <mergeCell ref="C301:D301"/>
    <mergeCell ref="C302:D302"/>
    <mergeCell ref="C303:D303"/>
    <mergeCell ref="C304:D304"/>
    <mergeCell ref="C312:D312"/>
    <mergeCell ref="C313:D313"/>
    <mergeCell ref="C314:D314"/>
    <mergeCell ref="C305:D305"/>
    <mergeCell ref="C306:D306"/>
    <mergeCell ref="C307:D307"/>
    <mergeCell ref="C308:D308"/>
    <mergeCell ref="C309:D309"/>
    <mergeCell ref="C310:D310"/>
    <mergeCell ref="C316:D316"/>
    <mergeCell ref="E320:E339"/>
    <mergeCell ref="C321:D321"/>
    <mergeCell ref="C322:D322"/>
    <mergeCell ref="C323:D323"/>
    <mergeCell ref="C324:D324"/>
    <mergeCell ref="C325:D325"/>
    <mergeCell ref="C318:D318"/>
    <mergeCell ref="E299:E318"/>
    <mergeCell ref="C332:D332"/>
    <mergeCell ref="C333:D333"/>
    <mergeCell ref="C334:D334"/>
    <mergeCell ref="C335:D335"/>
    <mergeCell ref="C336:D336"/>
    <mergeCell ref="C337:D337"/>
    <mergeCell ref="C326:D326"/>
    <mergeCell ref="C327:D327"/>
    <mergeCell ref="C328:D328"/>
    <mergeCell ref="C329:D329"/>
    <mergeCell ref="C330:D330"/>
    <mergeCell ref="C331:D331"/>
    <mergeCell ref="C338:D338"/>
    <mergeCell ref="C339:D339"/>
    <mergeCell ref="C311:D311"/>
    <mergeCell ref="C315:D315"/>
    <mergeCell ref="A340:A360"/>
    <mergeCell ref="B340:B360"/>
    <mergeCell ref="C340:D340"/>
    <mergeCell ref="C341:D341"/>
    <mergeCell ref="C351:D351"/>
    <mergeCell ref="C352:D352"/>
    <mergeCell ref="C353:D353"/>
    <mergeCell ref="C354:D354"/>
    <mergeCell ref="A319:A339"/>
    <mergeCell ref="B319:B339"/>
    <mergeCell ref="C319:D319"/>
    <mergeCell ref="C320:D320"/>
    <mergeCell ref="C355:D355"/>
    <mergeCell ref="C356:D356"/>
    <mergeCell ref="C357:D357"/>
    <mergeCell ref="C358:D358"/>
    <mergeCell ref="C359:D359"/>
    <mergeCell ref="C360:D360"/>
    <mergeCell ref="E341:E360"/>
    <mergeCell ref="C342:D342"/>
    <mergeCell ref="C343:D343"/>
    <mergeCell ref="C344:D344"/>
    <mergeCell ref="C345:D345"/>
    <mergeCell ref="C346:D346"/>
    <mergeCell ref="C347:D347"/>
    <mergeCell ref="C348:D348"/>
    <mergeCell ref="C349:D349"/>
    <mergeCell ref="C350:D350"/>
    <mergeCell ref="B361:G361"/>
    <mergeCell ref="B362:G362"/>
    <mergeCell ref="A363:A383"/>
    <mergeCell ref="B363:B383"/>
    <mergeCell ref="C363:D363"/>
    <mergeCell ref="C364:D364"/>
    <mergeCell ref="E364:E383"/>
    <mergeCell ref="C365:D365"/>
    <mergeCell ref="C366:D366"/>
    <mergeCell ref="C367:D367"/>
    <mergeCell ref="C374:D374"/>
    <mergeCell ref="C375:D375"/>
    <mergeCell ref="C376:D376"/>
    <mergeCell ref="C377:D377"/>
    <mergeCell ref="C378:D378"/>
    <mergeCell ref="C379:D379"/>
    <mergeCell ref="C368:D368"/>
    <mergeCell ref="C369:D369"/>
    <mergeCell ref="C370:D370"/>
    <mergeCell ref="C371:D371"/>
    <mergeCell ref="C372:D372"/>
    <mergeCell ref="C373:D373"/>
    <mergeCell ref="C380:D380"/>
    <mergeCell ref="C381:D381"/>
    <mergeCell ref="A407:A417"/>
    <mergeCell ref="B407:B417"/>
    <mergeCell ref="C382:D382"/>
    <mergeCell ref="C383:D383"/>
    <mergeCell ref="A384:A404"/>
    <mergeCell ref="B384:B404"/>
    <mergeCell ref="C384:D384"/>
    <mergeCell ref="C385:D385"/>
    <mergeCell ref="C395:D395"/>
    <mergeCell ref="C396:D396"/>
    <mergeCell ref="C403:D403"/>
    <mergeCell ref="C404:D404"/>
    <mergeCell ref="B405:G405"/>
    <mergeCell ref="B406:G406"/>
    <mergeCell ref="C407:E407"/>
    <mergeCell ref="C408:E408"/>
    <mergeCell ref="C397:D397"/>
    <mergeCell ref="C398:D398"/>
    <mergeCell ref="C399:D399"/>
    <mergeCell ref="C400:D400"/>
    <mergeCell ref="C401:D401"/>
    <mergeCell ref="C402:D402"/>
    <mergeCell ref="E385:E404"/>
    <mergeCell ref="C386:D386"/>
    <mergeCell ref="C435:E435"/>
    <mergeCell ref="C436:E436"/>
    <mergeCell ref="C437:E437"/>
    <mergeCell ref="C438:E438"/>
    <mergeCell ref="C439:E439"/>
    <mergeCell ref="C440:E440"/>
    <mergeCell ref="C387:D387"/>
    <mergeCell ref="C388:D388"/>
    <mergeCell ref="C389:D389"/>
    <mergeCell ref="C390:D390"/>
    <mergeCell ref="C391:D391"/>
    <mergeCell ref="C392:D392"/>
    <mergeCell ref="C393:D393"/>
    <mergeCell ref="C394:D394"/>
    <mergeCell ref="C428:E428"/>
    <mergeCell ref="C409:E409"/>
    <mergeCell ref="C410:E410"/>
    <mergeCell ref="C411:E411"/>
    <mergeCell ref="C412:E412"/>
    <mergeCell ref="C413:E413"/>
    <mergeCell ref="C414:E414"/>
    <mergeCell ref="C415:E415"/>
    <mergeCell ref="C416:E416"/>
    <mergeCell ref="C417:E417"/>
    <mergeCell ref="C421:E421"/>
    <mergeCell ref="C422:E422"/>
    <mergeCell ref="C423:E423"/>
    <mergeCell ref="C424:E424"/>
    <mergeCell ref="C425:E425"/>
    <mergeCell ref="C426:E426"/>
    <mergeCell ref="C427:E427"/>
    <mergeCell ref="C434:E434"/>
    <mergeCell ref="B429:G429"/>
    <mergeCell ref="A430:A440"/>
    <mergeCell ref="B430:B440"/>
    <mergeCell ref="C430:E430"/>
    <mergeCell ref="C431:E431"/>
    <mergeCell ref="C432:E432"/>
    <mergeCell ref="C433:E433"/>
    <mergeCell ref="I9:I10"/>
    <mergeCell ref="A465:A475"/>
    <mergeCell ref="B465:B475"/>
    <mergeCell ref="B463:G463"/>
    <mergeCell ref="B464:G464"/>
    <mergeCell ref="C455:E455"/>
    <mergeCell ref="C456:E456"/>
    <mergeCell ref="C457:E457"/>
    <mergeCell ref="C458:E458"/>
    <mergeCell ref="C459:E459"/>
    <mergeCell ref="C460:E460"/>
    <mergeCell ref="A452:A462"/>
    <mergeCell ref="B452:B462"/>
    <mergeCell ref="A418:A428"/>
    <mergeCell ref="B418:B428"/>
    <mergeCell ref="C418:E418"/>
    <mergeCell ref="C419:E419"/>
    <mergeCell ref="C420:E420"/>
  </mergeCells>
  <conditionalFormatting sqref="G38:H46">
    <cfRule type="cellIs" dxfId="1829" priority="81" operator="equal">
      <formula>0</formula>
    </cfRule>
  </conditionalFormatting>
  <conditionalFormatting sqref="F49:H67">
    <cfRule type="cellIs" dxfId="1828" priority="80" operator="equal">
      <formula>0</formula>
    </cfRule>
  </conditionalFormatting>
  <conditionalFormatting sqref="F69:H70 H71:H76 F71:G88">
    <cfRule type="cellIs" dxfId="1827" priority="79" operator="equal">
      <formula>0</formula>
    </cfRule>
  </conditionalFormatting>
  <conditionalFormatting sqref="C133:D133">
    <cfRule type="cellIs" dxfId="1826" priority="60" operator="equal">
      <formula>0</formula>
    </cfRule>
  </conditionalFormatting>
  <conditionalFormatting sqref="C134:D153">
    <cfRule type="cellIs" dxfId="1825" priority="61" operator="equal">
      <formula>0</formula>
    </cfRule>
  </conditionalFormatting>
  <conditionalFormatting sqref="H26:H35">
    <cfRule type="cellIs" dxfId="1824" priority="78" operator="equal">
      <formula>0</formula>
    </cfRule>
  </conditionalFormatting>
  <conditionalFormatting sqref="H15:H24">
    <cfRule type="cellIs" dxfId="1823" priority="77" operator="equal">
      <formula>0</formula>
    </cfRule>
  </conditionalFormatting>
  <conditionalFormatting sqref="C47:D56 C67:D67">
    <cfRule type="cellIs" dxfId="1822" priority="76" operator="equal">
      <formula>0</formula>
    </cfRule>
  </conditionalFormatting>
  <conditionalFormatting sqref="C57:D66">
    <cfRule type="cellIs" dxfId="1821" priority="75" operator="equal">
      <formula>0</formula>
    </cfRule>
  </conditionalFormatting>
  <conditionalFormatting sqref="C69:D88">
    <cfRule type="cellIs" dxfId="1820" priority="72" operator="equal">
      <formula>0</formula>
    </cfRule>
  </conditionalFormatting>
  <conditionalFormatting sqref="C68:D68">
    <cfRule type="cellIs" dxfId="1819" priority="74" operator="equal">
      <formula>0</formula>
    </cfRule>
  </conditionalFormatting>
  <conditionalFormatting sqref="H77:H88">
    <cfRule type="cellIs" dxfId="1818" priority="73" operator="equal">
      <formula>0</formula>
    </cfRule>
  </conditionalFormatting>
  <conditionalFormatting sqref="F90:H90 H91:H97 F91:G109">
    <cfRule type="cellIs" dxfId="1817" priority="71" operator="equal">
      <formula>0</formula>
    </cfRule>
  </conditionalFormatting>
  <conditionalFormatting sqref="C90:D109">
    <cfRule type="cellIs" dxfId="1816" priority="69" operator="equal">
      <formula>0</formula>
    </cfRule>
  </conditionalFormatting>
  <conditionalFormatting sqref="H98:H109">
    <cfRule type="cellIs" dxfId="1815" priority="70" operator="equal">
      <formula>0</formula>
    </cfRule>
  </conditionalFormatting>
  <conditionalFormatting sqref="C89:D89">
    <cfRule type="cellIs" dxfId="1814" priority="68" operator="equal">
      <formula>0</formula>
    </cfRule>
  </conditionalFormatting>
  <conditionalFormatting sqref="C112:D112">
    <cfRule type="cellIs" dxfId="1813" priority="67" operator="equal">
      <formula>0</formula>
    </cfRule>
  </conditionalFormatting>
  <conditionalFormatting sqref="F113:H113 H114:H120 F114:G132">
    <cfRule type="cellIs" dxfId="1812" priority="66" operator="equal">
      <formula>0</formula>
    </cfRule>
  </conditionalFormatting>
  <conditionalFormatting sqref="C113:D132">
    <cfRule type="cellIs" dxfId="1811" priority="64" operator="equal">
      <formula>0</formula>
    </cfRule>
  </conditionalFormatting>
  <conditionalFormatting sqref="H121:H132">
    <cfRule type="cellIs" dxfId="1810" priority="65" operator="equal">
      <formula>0</formula>
    </cfRule>
  </conditionalFormatting>
  <conditionalFormatting sqref="F134:H134 H135:H141 F135:G153">
    <cfRule type="cellIs" dxfId="1809" priority="63" operator="equal">
      <formula>0</formula>
    </cfRule>
  </conditionalFormatting>
  <conditionalFormatting sqref="H142:H153">
    <cfRule type="cellIs" dxfId="1808" priority="62" operator="equal">
      <formula>0</formula>
    </cfRule>
  </conditionalFormatting>
  <conditionalFormatting sqref="F299:H310">
    <cfRule type="cellIs" dxfId="1807" priority="40" operator="equal">
      <formula>0</formula>
    </cfRule>
  </conditionalFormatting>
  <conditionalFormatting sqref="F320:H339">
    <cfRule type="cellIs" dxfId="1806" priority="37" operator="equal">
      <formula>0</formula>
    </cfRule>
  </conditionalFormatting>
  <conditionalFormatting sqref="H341">
    <cfRule type="cellIs" dxfId="1805" priority="36" operator="equal">
      <formula>0</formula>
    </cfRule>
  </conditionalFormatting>
  <conditionalFormatting sqref="H341">
    <cfRule type="cellIs" dxfId="1804" priority="35" operator="equal">
      <formula>0</formula>
    </cfRule>
  </conditionalFormatting>
  <conditionalFormatting sqref="G341:G360">
    <cfRule type="cellIs" dxfId="1803" priority="34" operator="equal">
      <formula>0</formula>
    </cfRule>
  </conditionalFormatting>
  <conditionalFormatting sqref="F320:G320">
    <cfRule type="cellIs" dxfId="1802" priority="39" operator="equal">
      <formula>0</formula>
    </cfRule>
  </conditionalFormatting>
  <conditionalFormatting sqref="H320">
    <cfRule type="cellIs" dxfId="1801" priority="38" operator="equal">
      <formula>0</formula>
    </cfRule>
  </conditionalFormatting>
  <conditionalFormatting sqref="C351:C352 C341:C342">
    <cfRule type="cellIs" dxfId="1800" priority="33" operator="equal">
      <formula>0</formula>
    </cfRule>
  </conditionalFormatting>
  <conditionalFormatting sqref="F341:H360">
    <cfRule type="cellIs" dxfId="1799" priority="32" operator="equal">
      <formula>0</formula>
    </cfRule>
  </conditionalFormatting>
  <conditionalFormatting sqref="H431:H440">
    <cfRule type="cellIs" dxfId="1798" priority="23" operator="equal">
      <formula>0</formula>
    </cfRule>
  </conditionalFormatting>
  <conditionalFormatting sqref="G374:G383 G385:G396">
    <cfRule type="cellIs" dxfId="1797" priority="24" operator="equal">
      <formula>0</formula>
    </cfRule>
  </conditionalFormatting>
  <conditionalFormatting sqref="H385:H404">
    <cfRule type="cellIs" dxfId="1796" priority="27" operator="equal">
      <formula>0</formula>
    </cfRule>
  </conditionalFormatting>
  <conditionalFormatting sqref="H385:H404">
    <cfRule type="cellIs" dxfId="1795" priority="26" operator="equal">
      <formula>0</formula>
    </cfRule>
  </conditionalFormatting>
  <conditionalFormatting sqref="G374:G383 G385:G396">
    <cfRule type="cellIs" dxfId="1794" priority="25" operator="equal">
      <formula>0</formula>
    </cfRule>
  </conditionalFormatting>
  <conditionalFormatting sqref="I528:I557">
    <cfRule type="cellIs" dxfId="1793" priority="59" operator="equal">
      <formula>TRUE</formula>
    </cfRule>
  </conditionalFormatting>
  <conditionalFormatting sqref="H227:H236 H239:H248 H250:H259">
    <cfRule type="cellIs" dxfId="1792" priority="56" operator="equal">
      <formula>0</formula>
    </cfRule>
  </conditionalFormatting>
  <conditionalFormatting sqref="H203:H212">
    <cfRule type="cellIs" dxfId="1791" priority="58" operator="equal">
      <formula>0</formula>
    </cfRule>
  </conditionalFormatting>
  <conditionalFormatting sqref="H214:H223">
    <cfRule type="cellIs" dxfId="1790" priority="57" operator="equal">
      <formula>0</formula>
    </cfRule>
  </conditionalFormatting>
  <conditionalFormatting sqref="H180:H189">
    <cfRule type="cellIs" dxfId="1789" priority="55" operator="equal">
      <formula>0</formula>
    </cfRule>
  </conditionalFormatting>
  <conditionalFormatting sqref="H191:H200">
    <cfRule type="cellIs" dxfId="1788" priority="54" operator="equal">
      <formula>0</formula>
    </cfRule>
  </conditionalFormatting>
  <conditionalFormatting sqref="H157:H166">
    <cfRule type="cellIs" dxfId="1787" priority="53" operator="equal">
      <formula>0</formula>
    </cfRule>
  </conditionalFormatting>
  <conditionalFormatting sqref="H168:H177">
    <cfRule type="cellIs" dxfId="1786" priority="52" operator="equal">
      <formula>0</formula>
    </cfRule>
  </conditionalFormatting>
  <conditionalFormatting sqref="I559:I582 I585 I587:I588">
    <cfRule type="cellIs" dxfId="1785" priority="51" operator="equal">
      <formula>TRUE</formula>
    </cfRule>
  </conditionalFormatting>
  <conditionalFormatting sqref="I558">
    <cfRule type="cellIs" dxfId="1784" priority="50" operator="equal">
      <formula>TRUE</formula>
    </cfRule>
  </conditionalFormatting>
  <conditionalFormatting sqref="I583">
    <cfRule type="cellIs" dxfId="1783" priority="49" operator="equal">
      <formula>TRUE</formula>
    </cfRule>
  </conditionalFormatting>
  <conditionalFormatting sqref="I584">
    <cfRule type="cellIs" dxfId="1782" priority="48" operator="equal">
      <formula>TRUE</formula>
    </cfRule>
  </conditionalFormatting>
  <conditionalFormatting sqref="I586">
    <cfRule type="cellIs" dxfId="1781" priority="47" operator="equal">
      <formula>TRUE</formula>
    </cfRule>
  </conditionalFormatting>
  <conditionalFormatting sqref="I589">
    <cfRule type="cellIs" dxfId="1780" priority="46" operator="equal">
      <formula>TRUE</formula>
    </cfRule>
  </conditionalFormatting>
  <conditionalFormatting sqref="F311:H318 C314">
    <cfRule type="cellIs" dxfId="1779" priority="45" operator="equal">
      <formula>0</formula>
    </cfRule>
  </conditionalFormatting>
  <conditionalFormatting sqref="G288:H297">
    <cfRule type="cellIs" dxfId="1778" priority="42" operator="equal">
      <formula>0</formula>
    </cfRule>
  </conditionalFormatting>
  <conditionalFormatting sqref="H277:H286">
    <cfRule type="cellIs" dxfId="1777" priority="43" operator="equal">
      <formula>0</formula>
    </cfRule>
  </conditionalFormatting>
  <conditionalFormatting sqref="C309 C299:C300">
    <cfRule type="cellIs" dxfId="1776" priority="41" operator="equal">
      <formula>0</formula>
    </cfRule>
  </conditionalFormatting>
  <conditionalFormatting sqref="H266:H275">
    <cfRule type="cellIs" dxfId="1775" priority="44" operator="equal">
      <formula>0</formula>
    </cfRule>
  </conditionalFormatting>
  <conditionalFormatting sqref="H364:H383">
    <cfRule type="cellIs" dxfId="1774" priority="31" operator="equal">
      <formula>0</formula>
    </cfRule>
  </conditionalFormatting>
  <conditionalFormatting sqref="H364:H383">
    <cfRule type="cellIs" dxfId="1773" priority="30" operator="equal">
      <formula>0</formula>
    </cfRule>
  </conditionalFormatting>
  <conditionalFormatting sqref="H364:H383">
    <cfRule type="cellIs" dxfId="1772" priority="29" operator="equal">
      <formula>0</formula>
    </cfRule>
  </conditionalFormatting>
  <conditionalFormatting sqref="H385:H404">
    <cfRule type="cellIs" dxfId="1771" priority="28" operator="equal">
      <formula>0</formula>
    </cfRule>
  </conditionalFormatting>
  <conditionalFormatting sqref="C310:C313 C315:C318">
    <cfRule type="cellIs" dxfId="1770" priority="21" operator="equal">
      <formula>0</formula>
    </cfRule>
  </conditionalFormatting>
  <conditionalFormatting sqref="H453:H462">
    <cfRule type="cellIs" dxfId="1769" priority="22" operator="equal">
      <formula>0</formula>
    </cfRule>
  </conditionalFormatting>
  <conditionalFormatting sqref="C343:C350">
    <cfRule type="cellIs" dxfId="1768" priority="8" operator="equal">
      <formula>0</formula>
    </cfRule>
  </conditionalFormatting>
  <conditionalFormatting sqref="C330 C320:C321">
    <cfRule type="cellIs" dxfId="1767" priority="20" operator="equal">
      <formula>0</formula>
    </cfRule>
  </conditionalFormatting>
  <conditionalFormatting sqref="C331">
    <cfRule type="cellIs" dxfId="1766" priority="19" operator="equal">
      <formula>0</formula>
    </cfRule>
  </conditionalFormatting>
  <conditionalFormatting sqref="C374:D383">
    <cfRule type="cellIs" dxfId="1765" priority="18" operator="equal">
      <formula>0</formula>
    </cfRule>
  </conditionalFormatting>
  <conditionalFormatting sqref="F376:H383">
    <cfRule type="cellIs" dxfId="1764" priority="17" operator="equal">
      <formula>0</formula>
    </cfRule>
  </conditionalFormatting>
  <conditionalFormatting sqref="C385:D385">
    <cfRule type="cellIs" dxfId="1763" priority="16" operator="equal">
      <formula>0</formula>
    </cfRule>
  </conditionalFormatting>
  <conditionalFormatting sqref="C386:D404">
    <cfRule type="cellIs" dxfId="1762" priority="15" operator="equal">
      <formula>0</formula>
    </cfRule>
  </conditionalFormatting>
  <conditionalFormatting sqref="F385:H404">
    <cfRule type="cellIs" dxfId="1761" priority="14" operator="equal">
      <formula>0</formula>
    </cfRule>
  </conditionalFormatting>
  <conditionalFormatting sqref="C364:D373">
    <cfRule type="cellIs" dxfId="1760" priority="13" operator="equal">
      <formula>0</formula>
    </cfRule>
  </conditionalFormatting>
  <conditionalFormatting sqref="F364:H373">
    <cfRule type="cellIs" dxfId="1759" priority="12" operator="equal">
      <formula>0</formula>
    </cfRule>
  </conditionalFormatting>
  <conditionalFormatting sqref="C353:C360">
    <cfRule type="cellIs" dxfId="1758" priority="7" operator="equal">
      <formula>0</formula>
    </cfRule>
  </conditionalFormatting>
  <conditionalFormatting sqref="C301:C308">
    <cfRule type="cellIs" dxfId="1757" priority="11" operator="equal">
      <formula>0</formula>
    </cfRule>
  </conditionalFormatting>
  <conditionalFormatting sqref="C322:C329">
    <cfRule type="cellIs" dxfId="1756" priority="10" operator="equal">
      <formula>0</formula>
    </cfRule>
  </conditionalFormatting>
  <conditionalFormatting sqref="C332:C339">
    <cfRule type="cellIs" dxfId="1755" priority="9" operator="equal">
      <formula>0</formula>
    </cfRule>
  </conditionalFormatting>
  <conditionalFormatting sqref="H419:H428">
    <cfRule type="cellIs" dxfId="1754" priority="5" operator="equal">
      <formula>0</formula>
    </cfRule>
  </conditionalFormatting>
  <conditionalFormatting sqref="H408:H417">
    <cfRule type="cellIs" dxfId="1753" priority="6" operator="equal">
      <formula>0</formula>
    </cfRule>
  </conditionalFormatting>
  <conditionalFormatting sqref="H442:H451">
    <cfRule type="cellIs" dxfId="1752" priority="4" operator="equal">
      <formula>0</formula>
    </cfRule>
  </conditionalFormatting>
  <conditionalFormatting sqref="H478:H487">
    <cfRule type="cellIs" dxfId="1751" priority="3" operator="equal">
      <formula>0</formula>
    </cfRule>
  </conditionalFormatting>
  <conditionalFormatting sqref="H466:H475">
    <cfRule type="cellIs" dxfId="1750" priority="2" operator="equal">
      <formula>0</formula>
    </cfRule>
  </conditionalFormatting>
  <conditionalFormatting sqref="H489:H498">
    <cfRule type="cellIs" dxfId="1749" priority="1" operator="equal">
      <formula>0</formula>
    </cfRule>
  </conditionalFormatting>
  <printOptions horizontalCentered="1"/>
  <pageMargins left="0.23622047244094491" right="0.23622047244094491" top="0.74803149606299213" bottom="0.15748031496062992" header="0.31496062992125984" footer="0"/>
  <pageSetup paperSize="9" scale="64" fitToHeight="0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I596"/>
  <sheetViews>
    <sheetView zoomScale="90" zoomScaleNormal="90" workbookViewId="0">
      <pane ySplit="10" topLeftCell="A452" activePane="bottomLeft" state="frozen"/>
      <selection pane="bottomLeft" activeCell="B476" sqref="B476:G476"/>
    </sheetView>
  </sheetViews>
  <sheetFormatPr defaultColWidth="9.140625" defaultRowHeight="15" x14ac:dyDescent="0.25"/>
  <cols>
    <col min="1" max="1" width="9.28515625" style="1" customWidth="1"/>
    <col min="2" max="2" width="50.5703125" style="1" customWidth="1"/>
    <col min="3" max="3" width="48.5703125" style="1" customWidth="1"/>
    <col min="4" max="4" width="8.28515625" style="1" customWidth="1"/>
    <col min="5" max="5" width="9.140625" style="1" customWidth="1"/>
    <col min="6" max="6" width="8.7109375" style="1" bestFit="1" customWidth="1"/>
    <col min="7" max="7" width="8.42578125" style="1" bestFit="1" customWidth="1"/>
    <col min="8" max="8" width="9" style="2" bestFit="1" customWidth="1"/>
    <col min="9" max="9" width="48.85546875" style="1" bestFit="1" customWidth="1"/>
    <col min="10" max="16384" width="9.140625" style="1"/>
  </cols>
  <sheetData>
    <row r="1" spans="1:9" ht="18.75" x14ac:dyDescent="0.3">
      <c r="A1" s="228" t="s">
        <v>34</v>
      </c>
      <c r="B1" s="228"/>
      <c r="C1" s="228"/>
      <c r="D1" s="228"/>
      <c r="E1" s="228"/>
      <c r="F1" s="228"/>
      <c r="G1" s="228"/>
      <c r="H1" s="228"/>
    </row>
    <row r="2" spans="1:9" ht="11.25" customHeight="1" x14ac:dyDescent="0.25"/>
    <row r="3" spans="1:9" x14ac:dyDescent="0.25">
      <c r="A3" s="230" t="s">
        <v>343</v>
      </c>
      <c r="B3" s="230"/>
      <c r="C3" s="230"/>
      <c r="D3" s="230"/>
      <c r="E3" s="230"/>
      <c r="F3" s="230"/>
      <c r="G3" s="230"/>
      <c r="H3" s="230"/>
    </row>
    <row r="4" spans="1:9" x14ac:dyDescent="0.25">
      <c r="A4" s="31"/>
    </row>
    <row r="5" spans="1:9" x14ac:dyDescent="0.25">
      <c r="A5" s="229" t="s">
        <v>189</v>
      </c>
      <c r="B5" s="229"/>
    </row>
    <row r="6" spans="1:9" ht="7.5" customHeight="1" x14ac:dyDescent="0.25"/>
    <row r="7" spans="1:9" ht="7.5" customHeight="1" x14ac:dyDescent="0.25"/>
    <row r="8" spans="1:9" ht="7.5" customHeight="1" x14ac:dyDescent="0.25"/>
    <row r="9" spans="1:9" s="3" customFormat="1" ht="36" customHeight="1" x14ac:dyDescent="0.25">
      <c r="A9" s="175" t="s">
        <v>165</v>
      </c>
      <c r="B9" s="175" t="s">
        <v>27</v>
      </c>
      <c r="C9" s="235" t="s">
        <v>35</v>
      </c>
      <c r="D9" s="235"/>
      <c r="E9" s="235"/>
      <c r="F9" s="235"/>
      <c r="G9" s="235"/>
      <c r="H9" s="235"/>
      <c r="I9" s="278" t="s">
        <v>226</v>
      </c>
    </row>
    <row r="10" spans="1:9" s="13" customFormat="1" ht="12" x14ac:dyDescent="0.25">
      <c r="A10" s="176">
        <v>1</v>
      </c>
      <c r="B10" s="176">
        <v>2</v>
      </c>
      <c r="C10" s="236">
        <v>3</v>
      </c>
      <c r="D10" s="236"/>
      <c r="E10" s="236"/>
      <c r="F10" s="236"/>
      <c r="G10" s="236"/>
      <c r="H10" s="236"/>
      <c r="I10" s="278"/>
    </row>
    <row r="11" spans="1:9" s="2" customFormat="1" ht="12" x14ac:dyDescent="0.2">
      <c r="A11" s="237" t="s">
        <v>13</v>
      </c>
      <c r="B11" s="238"/>
      <c r="C11" s="238"/>
      <c r="D11" s="238"/>
      <c r="E11" s="238"/>
      <c r="F11" s="238"/>
      <c r="G11" s="238"/>
      <c r="H11" s="239"/>
    </row>
    <row r="12" spans="1:9" s="5" customFormat="1" ht="15" customHeight="1" x14ac:dyDescent="0.2">
      <c r="A12" s="42" t="s">
        <v>36</v>
      </c>
      <c r="B12" s="277" t="s">
        <v>14</v>
      </c>
      <c r="C12" s="277"/>
      <c r="D12" s="277"/>
      <c r="E12" s="277"/>
      <c r="F12" s="277"/>
      <c r="G12" s="277"/>
      <c r="H12" s="43">
        <f>SUM(H13,H110)</f>
        <v>13.03</v>
      </c>
    </row>
    <row r="13" spans="1:9" s="5" customFormat="1" ht="15" customHeight="1" x14ac:dyDescent="0.2">
      <c r="A13" s="49" t="s">
        <v>37</v>
      </c>
      <c r="B13" s="277" t="s">
        <v>38</v>
      </c>
      <c r="C13" s="277"/>
      <c r="D13" s="277"/>
      <c r="E13" s="277"/>
      <c r="F13" s="277"/>
      <c r="G13" s="277"/>
      <c r="H13" s="43">
        <f>SUM(H14,H25,H36,H47,H68,H89)</f>
        <v>10.119999999999999</v>
      </c>
    </row>
    <row r="14" spans="1:9" s="2" customFormat="1" ht="25.5" hidden="1" x14ac:dyDescent="0.2">
      <c r="A14" s="303" t="s">
        <v>42</v>
      </c>
      <c r="B14" s="335" t="s">
        <v>43</v>
      </c>
      <c r="C14" s="287" t="s">
        <v>156</v>
      </c>
      <c r="D14" s="288"/>
      <c r="E14" s="47" t="s">
        <v>164</v>
      </c>
      <c r="F14" s="190" t="s">
        <v>39</v>
      </c>
      <c r="G14" s="47" t="s">
        <v>157</v>
      </c>
      <c r="H14" s="111">
        <f>SUM(H15:H24)</f>
        <v>0</v>
      </c>
    </row>
    <row r="15" spans="1:9" s="2" customFormat="1" ht="12.75" hidden="1" x14ac:dyDescent="0.2">
      <c r="A15" s="303"/>
      <c r="B15" s="335"/>
      <c r="C15" s="336"/>
      <c r="D15" s="337"/>
      <c r="E15" s="126"/>
      <c r="F15" s="127"/>
      <c r="G15" s="63"/>
      <c r="H15" s="54">
        <f>ROUNDUP((F15/168*G15),2)</f>
        <v>0</v>
      </c>
    </row>
    <row r="16" spans="1:9" s="2" customFormat="1" ht="12.75" hidden="1" x14ac:dyDescent="0.2">
      <c r="A16" s="303"/>
      <c r="B16" s="335"/>
      <c r="C16" s="274"/>
      <c r="D16" s="276"/>
      <c r="E16" s="188"/>
      <c r="F16" s="64"/>
      <c r="G16" s="63"/>
      <c r="H16" s="56">
        <f t="shared" ref="H16:H24" si="0">ROUNDUP((F16/168*G16),2)</f>
        <v>0</v>
      </c>
    </row>
    <row r="17" spans="1:8" s="2" customFormat="1" ht="12.75" hidden="1" x14ac:dyDescent="0.2">
      <c r="A17" s="303"/>
      <c r="B17" s="335"/>
      <c r="C17" s="274"/>
      <c r="D17" s="276"/>
      <c r="E17" s="188"/>
      <c r="F17" s="64"/>
      <c r="G17" s="63"/>
      <c r="H17" s="56">
        <f t="shared" si="0"/>
        <v>0</v>
      </c>
    </row>
    <row r="18" spans="1:8" s="2" customFormat="1" ht="12.75" hidden="1" x14ac:dyDescent="0.2">
      <c r="A18" s="303"/>
      <c r="B18" s="335"/>
      <c r="C18" s="274"/>
      <c r="D18" s="276"/>
      <c r="E18" s="188"/>
      <c r="F18" s="64"/>
      <c r="G18" s="63"/>
      <c r="H18" s="56">
        <f t="shared" si="0"/>
        <v>0</v>
      </c>
    </row>
    <row r="19" spans="1:8" s="2" customFormat="1" ht="12.75" hidden="1" x14ac:dyDescent="0.2">
      <c r="A19" s="303"/>
      <c r="B19" s="335"/>
      <c r="C19" s="274"/>
      <c r="D19" s="276"/>
      <c r="E19" s="188"/>
      <c r="F19" s="64"/>
      <c r="G19" s="63"/>
      <c r="H19" s="56">
        <f t="shared" si="0"/>
        <v>0</v>
      </c>
    </row>
    <row r="20" spans="1:8" s="2" customFormat="1" ht="12.75" hidden="1" x14ac:dyDescent="0.2">
      <c r="A20" s="303"/>
      <c r="B20" s="335"/>
      <c r="C20" s="252"/>
      <c r="D20" s="254"/>
      <c r="E20" s="83"/>
      <c r="F20" s="84"/>
      <c r="G20" s="63"/>
      <c r="H20" s="56">
        <f t="shared" si="0"/>
        <v>0</v>
      </c>
    </row>
    <row r="21" spans="1:8" s="2" customFormat="1" ht="12.75" hidden="1" x14ac:dyDescent="0.2">
      <c r="A21" s="303"/>
      <c r="B21" s="335"/>
      <c r="C21" s="274"/>
      <c r="D21" s="276"/>
      <c r="E21" s="188"/>
      <c r="F21" s="64"/>
      <c r="G21" s="63"/>
      <c r="H21" s="56">
        <f t="shared" si="0"/>
        <v>0</v>
      </c>
    </row>
    <row r="22" spans="1:8" s="2" customFormat="1" ht="12.75" hidden="1" x14ac:dyDescent="0.2">
      <c r="A22" s="303"/>
      <c r="B22" s="335"/>
      <c r="C22" s="274"/>
      <c r="D22" s="276"/>
      <c r="E22" s="188"/>
      <c r="F22" s="64"/>
      <c r="G22" s="63"/>
      <c r="H22" s="56">
        <f t="shared" si="0"/>
        <v>0</v>
      </c>
    </row>
    <row r="23" spans="1:8" s="2" customFormat="1" ht="12.75" hidden="1" x14ac:dyDescent="0.2">
      <c r="A23" s="303"/>
      <c r="B23" s="335"/>
      <c r="C23" s="274"/>
      <c r="D23" s="276"/>
      <c r="E23" s="188"/>
      <c r="F23" s="64"/>
      <c r="G23" s="63"/>
      <c r="H23" s="56">
        <f t="shared" si="0"/>
        <v>0</v>
      </c>
    </row>
    <row r="24" spans="1:8" s="2" customFormat="1" ht="12.75" hidden="1" x14ac:dyDescent="0.2">
      <c r="A24" s="303"/>
      <c r="B24" s="335"/>
      <c r="C24" s="296"/>
      <c r="D24" s="298"/>
      <c r="E24" s="189"/>
      <c r="F24" s="66"/>
      <c r="G24" s="65"/>
      <c r="H24" s="58">
        <f t="shared" si="0"/>
        <v>0</v>
      </c>
    </row>
    <row r="25" spans="1:8" s="2" customFormat="1" ht="37.5" customHeight="1" x14ac:dyDescent="0.2">
      <c r="A25" s="303" t="s">
        <v>44</v>
      </c>
      <c r="B25" s="304" t="s">
        <v>45</v>
      </c>
      <c r="C25" s="287" t="s">
        <v>349</v>
      </c>
      <c r="D25" s="288"/>
      <c r="E25" s="47" t="s">
        <v>164</v>
      </c>
      <c r="F25" s="190" t="s">
        <v>39</v>
      </c>
      <c r="G25" s="47" t="s">
        <v>157</v>
      </c>
      <c r="H25" s="50">
        <f>SUM(H26:H35)</f>
        <v>10.119999999999999</v>
      </c>
    </row>
    <row r="26" spans="1:8" s="2" customFormat="1" ht="12.75" x14ac:dyDescent="0.2">
      <c r="A26" s="303"/>
      <c r="B26" s="304"/>
      <c r="C26" s="274" t="s">
        <v>211</v>
      </c>
      <c r="D26" s="276"/>
      <c r="E26" s="187">
        <v>10</v>
      </c>
      <c r="F26" s="62">
        <v>1287</v>
      </c>
      <c r="G26" s="151">
        <v>0.66</v>
      </c>
      <c r="H26" s="54">
        <f>ROUNDUP((F26/168*G26),2)</f>
        <v>5.0599999999999996</v>
      </c>
    </row>
    <row r="27" spans="1:8" s="2" customFormat="1" ht="12.75" x14ac:dyDescent="0.2">
      <c r="A27" s="303"/>
      <c r="B27" s="304"/>
      <c r="C27" s="274" t="s">
        <v>297</v>
      </c>
      <c r="D27" s="276"/>
      <c r="E27" s="188">
        <v>10</v>
      </c>
      <c r="F27" s="64">
        <v>1287</v>
      </c>
      <c r="G27" s="152">
        <v>0.66</v>
      </c>
      <c r="H27" s="56">
        <f t="shared" ref="H27:H35" si="1">ROUNDUP((F27/168*G27),2)</f>
        <v>5.0599999999999996</v>
      </c>
    </row>
    <row r="28" spans="1:8" s="2" customFormat="1" ht="12.75" hidden="1" x14ac:dyDescent="0.2">
      <c r="A28" s="303"/>
      <c r="B28" s="304"/>
      <c r="C28" s="274"/>
      <c r="D28" s="276"/>
      <c r="E28" s="188"/>
      <c r="F28" s="64"/>
      <c r="G28" s="63"/>
      <c r="H28" s="56">
        <f t="shared" si="1"/>
        <v>0</v>
      </c>
    </row>
    <row r="29" spans="1:8" s="2" customFormat="1" ht="12.75" hidden="1" x14ac:dyDescent="0.2">
      <c r="A29" s="303"/>
      <c r="B29" s="304"/>
      <c r="C29" s="274"/>
      <c r="D29" s="276"/>
      <c r="E29" s="188"/>
      <c r="F29" s="64"/>
      <c r="G29" s="63"/>
      <c r="H29" s="56">
        <f t="shared" si="1"/>
        <v>0</v>
      </c>
    </row>
    <row r="30" spans="1:8" s="2" customFormat="1" ht="12.75" hidden="1" x14ac:dyDescent="0.2">
      <c r="A30" s="303"/>
      <c r="B30" s="304"/>
      <c r="C30" s="274"/>
      <c r="D30" s="276"/>
      <c r="E30" s="188"/>
      <c r="F30" s="64"/>
      <c r="G30" s="63"/>
      <c r="H30" s="56">
        <f t="shared" si="1"/>
        <v>0</v>
      </c>
    </row>
    <row r="31" spans="1:8" s="2" customFormat="1" ht="12.75" hidden="1" x14ac:dyDescent="0.2">
      <c r="A31" s="303"/>
      <c r="B31" s="304"/>
      <c r="C31" s="274"/>
      <c r="D31" s="276"/>
      <c r="E31" s="188"/>
      <c r="F31" s="64"/>
      <c r="G31" s="63"/>
      <c r="H31" s="56">
        <f t="shared" si="1"/>
        <v>0</v>
      </c>
    </row>
    <row r="32" spans="1:8" s="2" customFormat="1" ht="12.75" hidden="1" x14ac:dyDescent="0.2">
      <c r="A32" s="303"/>
      <c r="B32" s="304"/>
      <c r="C32" s="274"/>
      <c r="D32" s="276"/>
      <c r="E32" s="188"/>
      <c r="F32" s="64"/>
      <c r="G32" s="63"/>
      <c r="H32" s="56">
        <f t="shared" si="1"/>
        <v>0</v>
      </c>
    </row>
    <row r="33" spans="1:8" s="2" customFormat="1" ht="12.75" hidden="1" x14ac:dyDescent="0.2">
      <c r="A33" s="303"/>
      <c r="B33" s="304"/>
      <c r="C33" s="274"/>
      <c r="D33" s="276"/>
      <c r="E33" s="188"/>
      <c r="F33" s="64"/>
      <c r="G33" s="63"/>
      <c r="H33" s="56">
        <f t="shared" si="1"/>
        <v>0</v>
      </c>
    </row>
    <row r="34" spans="1:8" s="2" customFormat="1" ht="12.75" hidden="1" x14ac:dyDescent="0.2">
      <c r="A34" s="303"/>
      <c r="B34" s="304"/>
      <c r="C34" s="274"/>
      <c r="D34" s="276"/>
      <c r="E34" s="188"/>
      <c r="F34" s="64"/>
      <c r="G34" s="63"/>
      <c r="H34" s="56">
        <f t="shared" si="1"/>
        <v>0</v>
      </c>
    </row>
    <row r="35" spans="1:8" s="2" customFormat="1" ht="12.75" hidden="1" x14ac:dyDescent="0.2">
      <c r="A35" s="303"/>
      <c r="B35" s="304"/>
      <c r="C35" s="296"/>
      <c r="D35" s="298"/>
      <c r="E35" s="189"/>
      <c r="F35" s="66"/>
      <c r="G35" s="65"/>
      <c r="H35" s="58">
        <f t="shared" si="1"/>
        <v>0</v>
      </c>
    </row>
    <row r="36" spans="1:8" s="2" customFormat="1" ht="25.5" hidden="1" x14ac:dyDescent="0.2">
      <c r="A36" s="303" t="s">
        <v>51</v>
      </c>
      <c r="B36" s="304" t="s">
        <v>15</v>
      </c>
      <c r="C36" s="266" t="s">
        <v>158</v>
      </c>
      <c r="D36" s="267"/>
      <c r="E36" s="268"/>
      <c r="F36" s="51" t="s">
        <v>159</v>
      </c>
      <c r="G36" s="47" t="s">
        <v>157</v>
      </c>
      <c r="H36" s="111">
        <f>SUM(H37:H46)</f>
        <v>0</v>
      </c>
    </row>
    <row r="37" spans="1:8" s="2" customFormat="1" ht="12.75" hidden="1" x14ac:dyDescent="0.2">
      <c r="A37" s="303"/>
      <c r="B37" s="304"/>
      <c r="C37" s="258"/>
      <c r="D37" s="308"/>
      <c r="E37" s="259"/>
      <c r="F37" s="55"/>
      <c r="G37" s="72">
        <f t="shared" ref="G37:G46" si="2">G15</f>
        <v>0</v>
      </c>
      <c r="H37" s="54">
        <f>ROUNDUP((F37/168*G37),2)</f>
        <v>0</v>
      </c>
    </row>
    <row r="38" spans="1:8" s="2" customFormat="1" ht="12.75" hidden="1" customHeight="1" x14ac:dyDescent="0.2">
      <c r="A38" s="303"/>
      <c r="B38" s="304"/>
      <c r="C38" s="258"/>
      <c r="D38" s="308"/>
      <c r="E38" s="259"/>
      <c r="F38" s="55"/>
      <c r="G38" s="55">
        <f t="shared" si="2"/>
        <v>0</v>
      </c>
      <c r="H38" s="56">
        <f t="shared" ref="H38:H46" si="3">ROUNDUP((F38/168*G38),2)</f>
        <v>0</v>
      </c>
    </row>
    <row r="39" spans="1:8" s="2" customFormat="1" ht="12.75" hidden="1" customHeight="1" x14ac:dyDescent="0.2">
      <c r="A39" s="303"/>
      <c r="B39" s="304"/>
      <c r="C39" s="258"/>
      <c r="D39" s="308"/>
      <c r="E39" s="259"/>
      <c r="F39" s="55"/>
      <c r="G39" s="55">
        <f t="shared" si="2"/>
        <v>0</v>
      </c>
      <c r="H39" s="56">
        <f t="shared" si="3"/>
        <v>0</v>
      </c>
    </row>
    <row r="40" spans="1:8" s="2" customFormat="1" ht="12.75" hidden="1" customHeight="1" x14ac:dyDescent="0.2">
      <c r="A40" s="303"/>
      <c r="B40" s="304"/>
      <c r="C40" s="258"/>
      <c r="D40" s="308"/>
      <c r="E40" s="259"/>
      <c r="F40" s="55"/>
      <c r="G40" s="55">
        <f t="shared" si="2"/>
        <v>0</v>
      </c>
      <c r="H40" s="56">
        <f t="shared" si="3"/>
        <v>0</v>
      </c>
    </row>
    <row r="41" spans="1:8" s="2" customFormat="1" ht="12.75" hidden="1" customHeight="1" x14ac:dyDescent="0.2">
      <c r="A41" s="303"/>
      <c r="B41" s="304"/>
      <c r="C41" s="258"/>
      <c r="D41" s="308"/>
      <c r="E41" s="259"/>
      <c r="F41" s="55"/>
      <c r="G41" s="55">
        <f t="shared" si="2"/>
        <v>0</v>
      </c>
      <c r="H41" s="56">
        <f t="shared" si="3"/>
        <v>0</v>
      </c>
    </row>
    <row r="42" spans="1:8" s="2" customFormat="1" ht="12.75" hidden="1" customHeight="1" x14ac:dyDescent="0.2">
      <c r="A42" s="303"/>
      <c r="B42" s="304"/>
      <c r="C42" s="258"/>
      <c r="D42" s="308"/>
      <c r="E42" s="259"/>
      <c r="F42" s="55"/>
      <c r="G42" s="55">
        <f t="shared" si="2"/>
        <v>0</v>
      </c>
      <c r="H42" s="56">
        <f t="shared" si="3"/>
        <v>0</v>
      </c>
    </row>
    <row r="43" spans="1:8" s="2" customFormat="1" ht="12.75" hidden="1" customHeight="1" x14ac:dyDescent="0.2">
      <c r="A43" s="303"/>
      <c r="B43" s="304"/>
      <c r="C43" s="258"/>
      <c r="D43" s="308"/>
      <c r="E43" s="259"/>
      <c r="F43" s="55"/>
      <c r="G43" s="55">
        <f t="shared" si="2"/>
        <v>0</v>
      </c>
      <c r="H43" s="56">
        <f t="shared" si="3"/>
        <v>0</v>
      </c>
    </row>
    <row r="44" spans="1:8" s="2" customFormat="1" ht="12.75" hidden="1" customHeight="1" x14ac:dyDescent="0.2">
      <c r="A44" s="303"/>
      <c r="B44" s="304"/>
      <c r="C44" s="258"/>
      <c r="D44" s="308"/>
      <c r="E44" s="259"/>
      <c r="F44" s="55"/>
      <c r="G44" s="55">
        <f t="shared" si="2"/>
        <v>0</v>
      </c>
      <c r="H44" s="56">
        <f t="shared" si="3"/>
        <v>0</v>
      </c>
    </row>
    <row r="45" spans="1:8" s="2" customFormat="1" ht="12.75" hidden="1" customHeight="1" x14ac:dyDescent="0.2">
      <c r="A45" s="303"/>
      <c r="B45" s="304"/>
      <c r="C45" s="258"/>
      <c r="D45" s="308"/>
      <c r="E45" s="259"/>
      <c r="F45" s="55"/>
      <c r="G45" s="55">
        <f t="shared" si="2"/>
        <v>0</v>
      </c>
      <c r="H45" s="56">
        <f t="shared" si="3"/>
        <v>0</v>
      </c>
    </row>
    <row r="46" spans="1:8" s="2" customFormat="1" ht="12.75" hidden="1" customHeight="1" x14ac:dyDescent="0.2">
      <c r="A46" s="303"/>
      <c r="B46" s="304"/>
      <c r="C46" s="305"/>
      <c r="D46" s="306"/>
      <c r="E46" s="307"/>
      <c r="F46" s="57"/>
      <c r="G46" s="57">
        <f t="shared" si="2"/>
        <v>0</v>
      </c>
      <c r="H46" s="58">
        <f t="shared" si="3"/>
        <v>0</v>
      </c>
    </row>
    <row r="47" spans="1:8" s="2" customFormat="1" ht="25.5" hidden="1" x14ac:dyDescent="0.2">
      <c r="A47" s="303" t="s">
        <v>53</v>
      </c>
      <c r="B47" s="335" t="s">
        <v>54</v>
      </c>
      <c r="C47" s="287" t="s">
        <v>349</v>
      </c>
      <c r="D47" s="288"/>
      <c r="E47" s="47" t="s">
        <v>161</v>
      </c>
      <c r="F47" s="190" t="s">
        <v>39</v>
      </c>
      <c r="G47" s="47" t="s">
        <v>157</v>
      </c>
      <c r="H47" s="111">
        <f>SUM(H48:H67)</f>
        <v>0</v>
      </c>
    </row>
    <row r="48" spans="1:8" s="2" customFormat="1" ht="12.75" hidden="1" x14ac:dyDescent="0.2">
      <c r="A48" s="303"/>
      <c r="B48" s="335"/>
      <c r="C48" s="294">
        <f t="shared" ref="C48:C57" si="4">C15</f>
        <v>0</v>
      </c>
      <c r="D48" s="295"/>
      <c r="E48" s="292">
        <v>5</v>
      </c>
      <c r="F48" s="52">
        <f>F15</f>
        <v>0</v>
      </c>
      <c r="G48" s="72">
        <f>G15</f>
        <v>0</v>
      </c>
      <c r="H48" s="54">
        <f>ROUNDUP((F48*$E$48%)/168*G48,2)</f>
        <v>0</v>
      </c>
    </row>
    <row r="49" spans="1:8" s="2" customFormat="1" ht="12.75" hidden="1" x14ac:dyDescent="0.2">
      <c r="A49" s="303"/>
      <c r="B49" s="335"/>
      <c r="C49" s="274">
        <f t="shared" si="4"/>
        <v>0</v>
      </c>
      <c r="D49" s="276"/>
      <c r="E49" s="293"/>
      <c r="F49" s="59">
        <f t="shared" ref="F49:G57" si="5">F16</f>
        <v>0</v>
      </c>
      <c r="G49" s="73">
        <f t="shared" si="5"/>
        <v>0</v>
      </c>
      <c r="H49" s="56">
        <f t="shared" ref="H49:H67" si="6">ROUNDUP((F49*$E$48%)/168*G49,2)</f>
        <v>0</v>
      </c>
    </row>
    <row r="50" spans="1:8" s="2" customFormat="1" ht="12.75" hidden="1" x14ac:dyDescent="0.2">
      <c r="A50" s="303"/>
      <c r="B50" s="335"/>
      <c r="C50" s="274">
        <f t="shared" si="4"/>
        <v>0</v>
      </c>
      <c r="D50" s="276"/>
      <c r="E50" s="293"/>
      <c r="F50" s="59">
        <f t="shared" si="5"/>
        <v>0</v>
      </c>
      <c r="G50" s="73">
        <f t="shared" si="5"/>
        <v>0</v>
      </c>
      <c r="H50" s="56">
        <f t="shared" si="6"/>
        <v>0</v>
      </c>
    </row>
    <row r="51" spans="1:8" s="2" customFormat="1" ht="12.75" hidden="1" x14ac:dyDescent="0.2">
      <c r="A51" s="303"/>
      <c r="B51" s="335"/>
      <c r="C51" s="274">
        <f t="shared" si="4"/>
        <v>0</v>
      </c>
      <c r="D51" s="276"/>
      <c r="E51" s="293"/>
      <c r="F51" s="59">
        <f t="shared" si="5"/>
        <v>0</v>
      </c>
      <c r="G51" s="73">
        <f t="shared" si="5"/>
        <v>0</v>
      </c>
      <c r="H51" s="56">
        <f t="shared" si="6"/>
        <v>0</v>
      </c>
    </row>
    <row r="52" spans="1:8" s="2" customFormat="1" ht="12.75" hidden="1" x14ac:dyDescent="0.2">
      <c r="A52" s="303"/>
      <c r="B52" s="335"/>
      <c r="C52" s="274">
        <f t="shared" si="4"/>
        <v>0</v>
      </c>
      <c r="D52" s="276"/>
      <c r="E52" s="293"/>
      <c r="F52" s="59">
        <f t="shared" si="5"/>
        <v>0</v>
      </c>
      <c r="G52" s="73">
        <f t="shared" si="5"/>
        <v>0</v>
      </c>
      <c r="H52" s="56">
        <f t="shared" si="6"/>
        <v>0</v>
      </c>
    </row>
    <row r="53" spans="1:8" s="2" customFormat="1" ht="12.75" hidden="1" x14ac:dyDescent="0.2">
      <c r="A53" s="303"/>
      <c r="B53" s="335"/>
      <c r="C53" s="274">
        <f t="shared" si="4"/>
        <v>0</v>
      </c>
      <c r="D53" s="276"/>
      <c r="E53" s="293"/>
      <c r="F53" s="59">
        <f t="shared" si="5"/>
        <v>0</v>
      </c>
      <c r="G53" s="73">
        <f t="shared" si="5"/>
        <v>0</v>
      </c>
      <c r="H53" s="56">
        <f t="shared" si="6"/>
        <v>0</v>
      </c>
    </row>
    <row r="54" spans="1:8" s="2" customFormat="1" ht="12.75" hidden="1" x14ac:dyDescent="0.2">
      <c r="A54" s="303"/>
      <c r="B54" s="335"/>
      <c r="C54" s="274">
        <f t="shared" si="4"/>
        <v>0</v>
      </c>
      <c r="D54" s="276"/>
      <c r="E54" s="293"/>
      <c r="F54" s="59">
        <f t="shared" si="5"/>
        <v>0</v>
      </c>
      <c r="G54" s="73">
        <f t="shared" si="5"/>
        <v>0</v>
      </c>
      <c r="H54" s="56">
        <f t="shared" si="6"/>
        <v>0</v>
      </c>
    </row>
    <row r="55" spans="1:8" s="2" customFormat="1" ht="12.75" hidden="1" x14ac:dyDescent="0.2">
      <c r="A55" s="303"/>
      <c r="B55" s="335"/>
      <c r="C55" s="274">
        <f t="shared" si="4"/>
        <v>0</v>
      </c>
      <c r="D55" s="276"/>
      <c r="E55" s="293"/>
      <c r="F55" s="59">
        <f t="shared" si="5"/>
        <v>0</v>
      </c>
      <c r="G55" s="73">
        <f t="shared" si="5"/>
        <v>0</v>
      </c>
      <c r="H55" s="56">
        <f t="shared" si="6"/>
        <v>0</v>
      </c>
    </row>
    <row r="56" spans="1:8" s="2" customFormat="1" ht="12.75" hidden="1" x14ac:dyDescent="0.2">
      <c r="A56" s="303"/>
      <c r="B56" s="335"/>
      <c r="C56" s="274">
        <f t="shared" si="4"/>
        <v>0</v>
      </c>
      <c r="D56" s="276"/>
      <c r="E56" s="293"/>
      <c r="F56" s="59">
        <f t="shared" si="5"/>
        <v>0</v>
      </c>
      <c r="G56" s="73">
        <f t="shared" si="5"/>
        <v>0</v>
      </c>
      <c r="H56" s="56">
        <f t="shared" si="6"/>
        <v>0</v>
      </c>
    </row>
    <row r="57" spans="1:8" s="2" customFormat="1" ht="12.75" hidden="1" x14ac:dyDescent="0.2">
      <c r="A57" s="303"/>
      <c r="B57" s="335"/>
      <c r="C57" s="274">
        <f t="shared" si="4"/>
        <v>0</v>
      </c>
      <c r="D57" s="276"/>
      <c r="E57" s="293"/>
      <c r="F57" s="59">
        <f t="shared" si="5"/>
        <v>0</v>
      </c>
      <c r="G57" s="73">
        <f t="shared" si="5"/>
        <v>0</v>
      </c>
      <c r="H57" s="56">
        <f t="shared" si="6"/>
        <v>0</v>
      </c>
    </row>
    <row r="58" spans="1:8" s="2" customFormat="1" ht="12.75" hidden="1" x14ac:dyDescent="0.2">
      <c r="A58" s="303"/>
      <c r="B58" s="335"/>
      <c r="C58" s="274" t="str">
        <f>C26</f>
        <v>Vecākais speciālists Izglītības koordinācijas nodaļā</v>
      </c>
      <c r="D58" s="276"/>
      <c r="E58" s="293"/>
      <c r="F58" s="59">
        <f>F26</f>
        <v>1287</v>
      </c>
      <c r="G58" s="143"/>
      <c r="H58" s="56">
        <f t="shared" si="6"/>
        <v>0</v>
      </c>
    </row>
    <row r="59" spans="1:8" s="2" customFormat="1" ht="12.75" hidden="1" x14ac:dyDescent="0.2">
      <c r="A59" s="303"/>
      <c r="B59" s="335"/>
      <c r="C59" s="274" t="str">
        <f t="shared" ref="C59:C67" si="7">C27</f>
        <v>Vecākais speciālists Personāla vadības nodaļā</v>
      </c>
      <c r="D59" s="276"/>
      <c r="E59" s="293"/>
      <c r="F59" s="59">
        <f t="shared" ref="F59:G67" si="8">F27</f>
        <v>1287</v>
      </c>
      <c r="G59" s="73"/>
      <c r="H59" s="56">
        <f t="shared" si="6"/>
        <v>0</v>
      </c>
    </row>
    <row r="60" spans="1:8" s="2" customFormat="1" ht="12.75" hidden="1" x14ac:dyDescent="0.2">
      <c r="A60" s="303"/>
      <c r="B60" s="335"/>
      <c r="C60" s="274">
        <f t="shared" si="7"/>
        <v>0</v>
      </c>
      <c r="D60" s="276"/>
      <c r="E60" s="293"/>
      <c r="F60" s="59">
        <f t="shared" si="8"/>
        <v>0</v>
      </c>
      <c r="G60" s="73"/>
      <c r="H60" s="56">
        <f t="shared" si="6"/>
        <v>0</v>
      </c>
    </row>
    <row r="61" spans="1:8" s="2" customFormat="1" ht="12.75" hidden="1" customHeight="1" x14ac:dyDescent="0.2">
      <c r="A61" s="303"/>
      <c r="B61" s="335"/>
      <c r="C61" s="274">
        <f t="shared" si="7"/>
        <v>0</v>
      </c>
      <c r="D61" s="276"/>
      <c r="E61" s="293"/>
      <c r="F61" s="59">
        <f t="shared" si="8"/>
        <v>0</v>
      </c>
      <c r="G61" s="73">
        <f t="shared" si="8"/>
        <v>0</v>
      </c>
      <c r="H61" s="56">
        <f t="shared" si="6"/>
        <v>0</v>
      </c>
    </row>
    <row r="62" spans="1:8" s="2" customFormat="1" ht="12.75" hidden="1" customHeight="1" x14ac:dyDescent="0.2">
      <c r="A62" s="303"/>
      <c r="B62" s="335"/>
      <c r="C62" s="274">
        <f t="shared" si="7"/>
        <v>0</v>
      </c>
      <c r="D62" s="276"/>
      <c r="E62" s="293"/>
      <c r="F62" s="59">
        <f t="shared" si="8"/>
        <v>0</v>
      </c>
      <c r="G62" s="73">
        <f t="shared" si="8"/>
        <v>0</v>
      </c>
      <c r="H62" s="56">
        <f t="shared" si="6"/>
        <v>0</v>
      </c>
    </row>
    <row r="63" spans="1:8" s="2" customFormat="1" ht="12.75" hidden="1" customHeight="1" x14ac:dyDescent="0.2">
      <c r="A63" s="303"/>
      <c r="B63" s="335"/>
      <c r="C63" s="274">
        <f t="shared" si="7"/>
        <v>0</v>
      </c>
      <c r="D63" s="276"/>
      <c r="E63" s="293"/>
      <c r="F63" s="59">
        <f t="shared" si="8"/>
        <v>0</v>
      </c>
      <c r="G63" s="73">
        <f t="shared" si="8"/>
        <v>0</v>
      </c>
      <c r="H63" s="56">
        <f t="shared" si="6"/>
        <v>0</v>
      </c>
    </row>
    <row r="64" spans="1:8" s="2" customFormat="1" ht="12.75" hidden="1" customHeight="1" x14ac:dyDescent="0.2">
      <c r="A64" s="303"/>
      <c r="B64" s="335"/>
      <c r="C64" s="274">
        <f t="shared" si="7"/>
        <v>0</v>
      </c>
      <c r="D64" s="276"/>
      <c r="E64" s="293"/>
      <c r="F64" s="59">
        <f t="shared" si="8"/>
        <v>0</v>
      </c>
      <c r="G64" s="73">
        <f t="shared" si="8"/>
        <v>0</v>
      </c>
      <c r="H64" s="56">
        <f t="shared" si="6"/>
        <v>0</v>
      </c>
    </row>
    <row r="65" spans="1:8" s="2" customFormat="1" ht="12.75" hidden="1" customHeight="1" x14ac:dyDescent="0.2">
      <c r="A65" s="303"/>
      <c r="B65" s="335"/>
      <c r="C65" s="274">
        <f t="shared" si="7"/>
        <v>0</v>
      </c>
      <c r="D65" s="276"/>
      <c r="E65" s="293"/>
      <c r="F65" s="59">
        <f t="shared" si="8"/>
        <v>0</v>
      </c>
      <c r="G65" s="73">
        <f t="shared" si="8"/>
        <v>0</v>
      </c>
      <c r="H65" s="56">
        <f t="shared" si="6"/>
        <v>0</v>
      </c>
    </row>
    <row r="66" spans="1:8" s="2" customFormat="1" ht="12.75" hidden="1" customHeight="1" x14ac:dyDescent="0.2">
      <c r="A66" s="303"/>
      <c r="B66" s="335"/>
      <c r="C66" s="274">
        <f t="shared" si="7"/>
        <v>0</v>
      </c>
      <c r="D66" s="276"/>
      <c r="E66" s="293"/>
      <c r="F66" s="59">
        <f t="shared" si="8"/>
        <v>0</v>
      </c>
      <c r="G66" s="73">
        <f t="shared" si="8"/>
        <v>0</v>
      </c>
      <c r="H66" s="56">
        <f t="shared" si="6"/>
        <v>0</v>
      </c>
    </row>
    <row r="67" spans="1:8" s="2" customFormat="1" ht="12.75" hidden="1" customHeight="1" x14ac:dyDescent="0.2">
      <c r="A67" s="303"/>
      <c r="B67" s="335"/>
      <c r="C67" s="296">
        <f t="shared" si="7"/>
        <v>0</v>
      </c>
      <c r="D67" s="298"/>
      <c r="E67" s="302"/>
      <c r="F67" s="59">
        <f t="shared" si="8"/>
        <v>0</v>
      </c>
      <c r="G67" s="73">
        <f t="shared" si="8"/>
        <v>0</v>
      </c>
      <c r="H67" s="56">
        <f t="shared" si="6"/>
        <v>0</v>
      </c>
    </row>
    <row r="68" spans="1:8" s="2" customFormat="1" ht="25.5" hidden="1" customHeight="1" x14ac:dyDescent="0.2">
      <c r="A68" s="303" t="s">
        <v>55</v>
      </c>
      <c r="B68" s="304" t="s">
        <v>56</v>
      </c>
      <c r="C68" s="287" t="s">
        <v>349</v>
      </c>
      <c r="D68" s="288"/>
      <c r="E68" s="47" t="s">
        <v>161</v>
      </c>
      <c r="F68" s="190" t="s">
        <v>39</v>
      </c>
      <c r="G68" s="47" t="s">
        <v>157</v>
      </c>
      <c r="H68" s="111">
        <f>SUM(H69:H88)</f>
        <v>0</v>
      </c>
    </row>
    <row r="69" spans="1:8" s="2" customFormat="1" ht="12.75" hidden="1" customHeight="1" x14ac:dyDescent="0.2">
      <c r="A69" s="303"/>
      <c r="B69" s="304"/>
      <c r="C69" s="294">
        <f>C15</f>
        <v>0</v>
      </c>
      <c r="D69" s="295"/>
      <c r="E69" s="292">
        <v>5</v>
      </c>
      <c r="F69" s="59">
        <f>F15</f>
        <v>0</v>
      </c>
      <c r="G69" s="73">
        <f>G15</f>
        <v>0</v>
      </c>
      <c r="H69" s="56">
        <f>ROUNDUP((F69*$E$69%)/168*G69,2)</f>
        <v>0</v>
      </c>
    </row>
    <row r="70" spans="1:8" s="2" customFormat="1" ht="12.75" hidden="1" customHeight="1" x14ac:dyDescent="0.2">
      <c r="A70" s="303"/>
      <c r="B70" s="304"/>
      <c r="C70" s="274">
        <f>C16</f>
        <v>0</v>
      </c>
      <c r="D70" s="276"/>
      <c r="E70" s="293"/>
      <c r="F70" s="59">
        <f>F16</f>
        <v>0</v>
      </c>
      <c r="G70" s="59">
        <f>G16</f>
        <v>0</v>
      </c>
      <c r="H70" s="56">
        <f t="shared" ref="H70:H88" si="9">ROUNDUP((F70*$E$69%)/168*G70,2)</f>
        <v>0</v>
      </c>
    </row>
    <row r="71" spans="1:8" s="2" customFormat="1" ht="12.75" hidden="1" customHeight="1" x14ac:dyDescent="0.2">
      <c r="A71" s="303"/>
      <c r="B71" s="304"/>
      <c r="C71" s="274">
        <f t="shared" ref="C71:C78" si="10">C17</f>
        <v>0</v>
      </c>
      <c r="D71" s="276"/>
      <c r="E71" s="293"/>
      <c r="F71" s="59">
        <f t="shared" ref="F71:G78" si="11">F17</f>
        <v>0</v>
      </c>
      <c r="G71" s="59">
        <f t="shared" si="11"/>
        <v>0</v>
      </c>
      <c r="H71" s="56">
        <f t="shared" si="9"/>
        <v>0</v>
      </c>
    </row>
    <row r="72" spans="1:8" s="2" customFormat="1" ht="12.75" hidden="1" customHeight="1" x14ac:dyDescent="0.2">
      <c r="A72" s="303"/>
      <c r="B72" s="304"/>
      <c r="C72" s="274">
        <f t="shared" si="10"/>
        <v>0</v>
      </c>
      <c r="D72" s="276"/>
      <c r="E72" s="293"/>
      <c r="F72" s="59">
        <f t="shared" si="11"/>
        <v>0</v>
      </c>
      <c r="G72" s="59">
        <f t="shared" si="11"/>
        <v>0</v>
      </c>
      <c r="H72" s="56">
        <f t="shared" si="9"/>
        <v>0</v>
      </c>
    </row>
    <row r="73" spans="1:8" s="2" customFormat="1" ht="12.75" hidden="1" customHeight="1" x14ac:dyDescent="0.2">
      <c r="A73" s="303"/>
      <c r="B73" s="304"/>
      <c r="C73" s="274">
        <f t="shared" si="10"/>
        <v>0</v>
      </c>
      <c r="D73" s="276"/>
      <c r="E73" s="293"/>
      <c r="F73" s="59">
        <f t="shared" si="11"/>
        <v>0</v>
      </c>
      <c r="G73" s="59">
        <f t="shared" si="11"/>
        <v>0</v>
      </c>
      <c r="H73" s="56">
        <f t="shared" si="9"/>
        <v>0</v>
      </c>
    </row>
    <row r="74" spans="1:8" s="2" customFormat="1" ht="12.75" hidden="1" customHeight="1" x14ac:dyDescent="0.2">
      <c r="A74" s="303"/>
      <c r="B74" s="304"/>
      <c r="C74" s="274">
        <f t="shared" si="10"/>
        <v>0</v>
      </c>
      <c r="D74" s="276"/>
      <c r="E74" s="293"/>
      <c r="F74" s="59">
        <f t="shared" si="11"/>
        <v>0</v>
      </c>
      <c r="G74" s="59">
        <f t="shared" si="11"/>
        <v>0</v>
      </c>
      <c r="H74" s="56">
        <f t="shared" si="9"/>
        <v>0</v>
      </c>
    </row>
    <row r="75" spans="1:8" s="2" customFormat="1" ht="12.75" hidden="1" customHeight="1" x14ac:dyDescent="0.2">
      <c r="A75" s="303"/>
      <c r="B75" s="304"/>
      <c r="C75" s="274">
        <f t="shared" si="10"/>
        <v>0</v>
      </c>
      <c r="D75" s="276"/>
      <c r="E75" s="293"/>
      <c r="F75" s="59">
        <f t="shared" si="11"/>
        <v>0</v>
      </c>
      <c r="G75" s="59">
        <f t="shared" si="11"/>
        <v>0</v>
      </c>
      <c r="H75" s="56">
        <f t="shared" si="9"/>
        <v>0</v>
      </c>
    </row>
    <row r="76" spans="1:8" s="2" customFormat="1" ht="12.75" hidden="1" customHeight="1" x14ac:dyDescent="0.2">
      <c r="A76" s="303"/>
      <c r="B76" s="304"/>
      <c r="C76" s="274">
        <f t="shared" si="10"/>
        <v>0</v>
      </c>
      <c r="D76" s="276"/>
      <c r="E76" s="293"/>
      <c r="F76" s="59">
        <f t="shared" si="11"/>
        <v>0</v>
      </c>
      <c r="G76" s="59">
        <f t="shared" si="11"/>
        <v>0</v>
      </c>
      <c r="H76" s="56">
        <f t="shared" si="9"/>
        <v>0</v>
      </c>
    </row>
    <row r="77" spans="1:8" s="2" customFormat="1" ht="12.75" hidden="1" customHeight="1" x14ac:dyDescent="0.2">
      <c r="A77" s="303"/>
      <c r="B77" s="304"/>
      <c r="C77" s="274">
        <f t="shared" si="10"/>
        <v>0</v>
      </c>
      <c r="D77" s="276"/>
      <c r="E77" s="293"/>
      <c r="F77" s="59">
        <f t="shared" si="11"/>
        <v>0</v>
      </c>
      <c r="G77" s="59">
        <f t="shared" si="11"/>
        <v>0</v>
      </c>
      <c r="H77" s="56">
        <f t="shared" si="9"/>
        <v>0</v>
      </c>
    </row>
    <row r="78" spans="1:8" s="2" customFormat="1" ht="12.75" hidden="1" customHeight="1" x14ac:dyDescent="0.2">
      <c r="A78" s="303"/>
      <c r="B78" s="304"/>
      <c r="C78" s="274">
        <f t="shared" si="10"/>
        <v>0</v>
      </c>
      <c r="D78" s="276"/>
      <c r="E78" s="293"/>
      <c r="F78" s="59">
        <f t="shared" si="11"/>
        <v>0</v>
      </c>
      <c r="G78" s="59">
        <f t="shared" si="11"/>
        <v>0</v>
      </c>
      <c r="H78" s="56">
        <f t="shared" si="9"/>
        <v>0</v>
      </c>
    </row>
    <row r="79" spans="1:8" s="2" customFormat="1" ht="12.75" hidden="1" x14ac:dyDescent="0.2">
      <c r="A79" s="303"/>
      <c r="B79" s="304"/>
      <c r="C79" s="274" t="str">
        <f>C26</f>
        <v>Vecākais speciālists Izglītības koordinācijas nodaļā</v>
      </c>
      <c r="D79" s="276"/>
      <c r="E79" s="293"/>
      <c r="F79" s="59">
        <f>F26</f>
        <v>1287</v>
      </c>
      <c r="G79" s="143"/>
      <c r="H79" s="56">
        <f t="shared" si="9"/>
        <v>0</v>
      </c>
    </row>
    <row r="80" spans="1:8" s="2" customFormat="1" ht="12.75" hidden="1" x14ac:dyDescent="0.2">
      <c r="A80" s="303"/>
      <c r="B80" s="304"/>
      <c r="C80" s="274" t="str">
        <f>C27</f>
        <v>Vecākais speciālists Personāla vadības nodaļā</v>
      </c>
      <c r="D80" s="276"/>
      <c r="E80" s="293"/>
      <c r="F80" s="59">
        <f t="shared" ref="F80:G88" si="12">F27</f>
        <v>1287</v>
      </c>
      <c r="G80" s="73"/>
      <c r="H80" s="56">
        <f t="shared" si="9"/>
        <v>0</v>
      </c>
    </row>
    <row r="81" spans="1:8" s="2" customFormat="1" ht="12.75" hidden="1" x14ac:dyDescent="0.2">
      <c r="A81" s="303"/>
      <c r="B81" s="304"/>
      <c r="C81" s="274">
        <f>C28</f>
        <v>0</v>
      </c>
      <c r="D81" s="276"/>
      <c r="E81" s="293"/>
      <c r="F81" s="59">
        <f t="shared" si="12"/>
        <v>0</v>
      </c>
      <c r="G81" s="73"/>
      <c r="H81" s="56">
        <f t="shared" si="9"/>
        <v>0</v>
      </c>
    </row>
    <row r="82" spans="1:8" s="2" customFormat="1" ht="12.75" hidden="1" x14ac:dyDescent="0.2">
      <c r="A82" s="303"/>
      <c r="B82" s="304"/>
      <c r="C82" s="274">
        <f>C30</f>
        <v>0</v>
      </c>
      <c r="D82" s="276"/>
      <c r="E82" s="293"/>
      <c r="F82" s="59">
        <f t="shared" si="12"/>
        <v>0</v>
      </c>
      <c r="G82" s="59">
        <f t="shared" si="12"/>
        <v>0</v>
      </c>
      <c r="H82" s="56">
        <f t="shared" si="9"/>
        <v>0</v>
      </c>
    </row>
    <row r="83" spans="1:8" s="2" customFormat="1" ht="12.75" hidden="1" x14ac:dyDescent="0.2">
      <c r="A83" s="303"/>
      <c r="B83" s="304"/>
      <c r="C83" s="274">
        <f>C31</f>
        <v>0</v>
      </c>
      <c r="D83" s="276"/>
      <c r="E83" s="293"/>
      <c r="F83" s="59">
        <f t="shared" si="12"/>
        <v>0</v>
      </c>
      <c r="G83" s="59">
        <f t="shared" si="12"/>
        <v>0</v>
      </c>
      <c r="H83" s="56">
        <f t="shared" si="9"/>
        <v>0</v>
      </c>
    </row>
    <row r="84" spans="1:8" s="2" customFormat="1" ht="12.75" hidden="1" x14ac:dyDescent="0.2">
      <c r="A84" s="303"/>
      <c r="B84" s="304"/>
      <c r="C84" s="274">
        <f>C32</f>
        <v>0</v>
      </c>
      <c r="D84" s="276"/>
      <c r="E84" s="293"/>
      <c r="F84" s="59">
        <f t="shared" si="12"/>
        <v>0</v>
      </c>
      <c r="G84" s="59">
        <f t="shared" si="12"/>
        <v>0</v>
      </c>
      <c r="H84" s="56">
        <f t="shared" si="9"/>
        <v>0</v>
      </c>
    </row>
    <row r="85" spans="1:8" s="2" customFormat="1" ht="12.75" hidden="1" x14ac:dyDescent="0.2">
      <c r="A85" s="303"/>
      <c r="B85" s="304"/>
      <c r="C85" s="274">
        <f>C33</f>
        <v>0</v>
      </c>
      <c r="D85" s="276"/>
      <c r="E85" s="293"/>
      <c r="F85" s="59">
        <f t="shared" si="12"/>
        <v>0</v>
      </c>
      <c r="G85" s="59">
        <f t="shared" si="12"/>
        <v>0</v>
      </c>
      <c r="H85" s="56">
        <f t="shared" si="9"/>
        <v>0</v>
      </c>
    </row>
    <row r="86" spans="1:8" s="2" customFormat="1" ht="12.75" hidden="1" x14ac:dyDescent="0.2">
      <c r="A86" s="303"/>
      <c r="B86" s="304"/>
      <c r="C86" s="274">
        <f>C34</f>
        <v>0</v>
      </c>
      <c r="D86" s="276"/>
      <c r="E86" s="293"/>
      <c r="F86" s="59">
        <f t="shared" si="12"/>
        <v>0</v>
      </c>
      <c r="G86" s="59">
        <f t="shared" si="12"/>
        <v>0</v>
      </c>
      <c r="H86" s="56">
        <f t="shared" si="9"/>
        <v>0</v>
      </c>
    </row>
    <row r="87" spans="1:8" s="2" customFormat="1" ht="12.75" hidden="1" x14ac:dyDescent="0.2">
      <c r="A87" s="303"/>
      <c r="B87" s="304"/>
      <c r="C87" s="182"/>
      <c r="D87" s="183"/>
      <c r="E87" s="293"/>
      <c r="F87" s="59">
        <f t="shared" si="12"/>
        <v>0</v>
      </c>
      <c r="G87" s="59">
        <f t="shared" si="12"/>
        <v>0</v>
      </c>
      <c r="H87" s="56">
        <f t="shared" si="9"/>
        <v>0</v>
      </c>
    </row>
    <row r="88" spans="1:8" s="2" customFormat="1" ht="12.75" hidden="1" x14ac:dyDescent="0.2">
      <c r="A88" s="303"/>
      <c r="B88" s="304"/>
      <c r="C88" s="274">
        <f>C35</f>
        <v>0</v>
      </c>
      <c r="D88" s="276"/>
      <c r="E88" s="293"/>
      <c r="F88" s="59">
        <f t="shared" si="12"/>
        <v>0</v>
      </c>
      <c r="G88" s="59">
        <f t="shared" si="12"/>
        <v>0</v>
      </c>
      <c r="H88" s="56">
        <f t="shared" si="9"/>
        <v>0</v>
      </c>
    </row>
    <row r="89" spans="1:8" s="2" customFormat="1" ht="25.5" hidden="1" customHeight="1" x14ac:dyDescent="0.2">
      <c r="A89" s="303" t="s">
        <v>57</v>
      </c>
      <c r="B89" s="304" t="s">
        <v>58</v>
      </c>
      <c r="C89" s="287" t="s">
        <v>349</v>
      </c>
      <c r="D89" s="288"/>
      <c r="E89" s="47" t="s">
        <v>161</v>
      </c>
      <c r="F89" s="190" t="s">
        <v>39</v>
      </c>
      <c r="G89" s="47" t="s">
        <v>157</v>
      </c>
      <c r="H89" s="111">
        <f>SUM(H90:H109)</f>
        <v>0</v>
      </c>
    </row>
    <row r="90" spans="1:8" s="2" customFormat="1" ht="12.75" hidden="1" customHeight="1" x14ac:dyDescent="0.2">
      <c r="A90" s="303"/>
      <c r="B90" s="304"/>
      <c r="C90" s="274">
        <f t="shared" ref="C90:C99" si="13">C15</f>
        <v>0</v>
      </c>
      <c r="D90" s="276"/>
      <c r="E90" s="292">
        <v>10</v>
      </c>
      <c r="F90" s="59">
        <f t="shared" ref="F90:G99" si="14">F15</f>
        <v>0</v>
      </c>
      <c r="G90" s="73">
        <f t="shared" si="14"/>
        <v>0</v>
      </c>
      <c r="H90" s="56">
        <f>ROUNDUP((F90*$E$90%)/168*$G$90,2)</f>
        <v>0</v>
      </c>
    </row>
    <row r="91" spans="1:8" s="2" customFormat="1" ht="12.75" hidden="1" customHeight="1" x14ac:dyDescent="0.2">
      <c r="A91" s="303"/>
      <c r="B91" s="304"/>
      <c r="C91" s="274">
        <f t="shared" si="13"/>
        <v>0</v>
      </c>
      <c r="D91" s="276"/>
      <c r="E91" s="293"/>
      <c r="F91" s="59">
        <f t="shared" si="14"/>
        <v>0</v>
      </c>
      <c r="G91" s="73">
        <f t="shared" si="14"/>
        <v>0</v>
      </c>
      <c r="H91" s="56">
        <f t="shared" ref="H91:H109" si="15">ROUNDUP((F91*$E$90%)/168*$G$90,2)</f>
        <v>0</v>
      </c>
    </row>
    <row r="92" spans="1:8" s="2" customFormat="1" ht="12.75" hidden="1" customHeight="1" x14ac:dyDescent="0.2">
      <c r="A92" s="303"/>
      <c r="B92" s="304"/>
      <c r="C92" s="274">
        <f t="shared" si="13"/>
        <v>0</v>
      </c>
      <c r="D92" s="276"/>
      <c r="E92" s="293"/>
      <c r="F92" s="59">
        <f t="shared" si="14"/>
        <v>0</v>
      </c>
      <c r="G92" s="73">
        <f t="shared" si="14"/>
        <v>0</v>
      </c>
      <c r="H92" s="56">
        <f t="shared" si="15"/>
        <v>0</v>
      </c>
    </row>
    <row r="93" spans="1:8" s="2" customFormat="1" ht="12.75" hidden="1" customHeight="1" x14ac:dyDescent="0.2">
      <c r="A93" s="303"/>
      <c r="B93" s="304"/>
      <c r="C93" s="274">
        <f t="shared" si="13"/>
        <v>0</v>
      </c>
      <c r="D93" s="276"/>
      <c r="E93" s="293"/>
      <c r="F93" s="59">
        <f t="shared" si="14"/>
        <v>0</v>
      </c>
      <c r="G93" s="73">
        <f t="shared" si="14"/>
        <v>0</v>
      </c>
      <c r="H93" s="56">
        <f t="shared" si="15"/>
        <v>0</v>
      </c>
    </row>
    <row r="94" spans="1:8" s="2" customFormat="1" ht="12.75" hidden="1" customHeight="1" x14ac:dyDescent="0.2">
      <c r="A94" s="303"/>
      <c r="B94" s="304"/>
      <c r="C94" s="274">
        <f t="shared" si="13"/>
        <v>0</v>
      </c>
      <c r="D94" s="276"/>
      <c r="E94" s="293"/>
      <c r="F94" s="59">
        <f t="shared" si="14"/>
        <v>0</v>
      </c>
      <c r="G94" s="73">
        <f t="shared" si="14"/>
        <v>0</v>
      </c>
      <c r="H94" s="56">
        <f t="shared" si="15"/>
        <v>0</v>
      </c>
    </row>
    <row r="95" spans="1:8" s="2" customFormat="1" ht="12.75" hidden="1" customHeight="1" x14ac:dyDescent="0.2">
      <c r="A95" s="303"/>
      <c r="B95" s="304"/>
      <c r="C95" s="274">
        <f t="shared" si="13"/>
        <v>0</v>
      </c>
      <c r="D95" s="276"/>
      <c r="E95" s="293"/>
      <c r="F95" s="59">
        <f t="shared" si="14"/>
        <v>0</v>
      </c>
      <c r="G95" s="73">
        <f t="shared" si="14"/>
        <v>0</v>
      </c>
      <c r="H95" s="56">
        <f t="shared" si="15"/>
        <v>0</v>
      </c>
    </row>
    <row r="96" spans="1:8" s="2" customFormat="1" ht="12.75" hidden="1" customHeight="1" x14ac:dyDescent="0.2">
      <c r="A96" s="303"/>
      <c r="B96" s="304"/>
      <c r="C96" s="274">
        <f t="shared" si="13"/>
        <v>0</v>
      </c>
      <c r="D96" s="276"/>
      <c r="E96" s="293"/>
      <c r="F96" s="59">
        <f t="shared" si="14"/>
        <v>0</v>
      </c>
      <c r="G96" s="73">
        <f t="shared" si="14"/>
        <v>0</v>
      </c>
      <c r="H96" s="56">
        <f t="shared" si="15"/>
        <v>0</v>
      </c>
    </row>
    <row r="97" spans="1:8" s="2" customFormat="1" ht="12.75" hidden="1" customHeight="1" x14ac:dyDescent="0.2">
      <c r="A97" s="303"/>
      <c r="B97" s="304"/>
      <c r="C97" s="274">
        <f t="shared" si="13"/>
        <v>0</v>
      </c>
      <c r="D97" s="276"/>
      <c r="E97" s="293"/>
      <c r="F97" s="59">
        <f t="shared" si="14"/>
        <v>0</v>
      </c>
      <c r="G97" s="73">
        <f t="shared" si="14"/>
        <v>0</v>
      </c>
      <c r="H97" s="56">
        <f t="shared" si="15"/>
        <v>0</v>
      </c>
    </row>
    <row r="98" spans="1:8" s="2" customFormat="1" ht="12.75" hidden="1" customHeight="1" x14ac:dyDescent="0.2">
      <c r="A98" s="303"/>
      <c r="B98" s="304"/>
      <c r="C98" s="274">
        <f t="shared" si="13"/>
        <v>0</v>
      </c>
      <c r="D98" s="276"/>
      <c r="E98" s="293"/>
      <c r="F98" s="59">
        <f t="shared" si="14"/>
        <v>0</v>
      </c>
      <c r="G98" s="73">
        <f t="shared" si="14"/>
        <v>0</v>
      </c>
      <c r="H98" s="56">
        <f t="shared" si="15"/>
        <v>0</v>
      </c>
    </row>
    <row r="99" spans="1:8" s="2" customFormat="1" ht="12.75" hidden="1" customHeight="1" x14ac:dyDescent="0.2">
      <c r="A99" s="303"/>
      <c r="B99" s="304"/>
      <c r="C99" s="274">
        <f t="shared" si="13"/>
        <v>0</v>
      </c>
      <c r="D99" s="276"/>
      <c r="E99" s="293"/>
      <c r="F99" s="59">
        <f t="shared" si="14"/>
        <v>0</v>
      </c>
      <c r="G99" s="73">
        <f t="shared" si="14"/>
        <v>0</v>
      </c>
      <c r="H99" s="56">
        <f t="shared" si="15"/>
        <v>0</v>
      </c>
    </row>
    <row r="100" spans="1:8" s="2" customFormat="1" ht="12.75" hidden="1" customHeight="1" x14ac:dyDescent="0.2">
      <c r="A100" s="303"/>
      <c r="B100" s="304"/>
      <c r="C100" s="274" t="str">
        <f t="shared" ref="C100:C109" si="16">C26</f>
        <v>Vecākais speciālists Izglītības koordinācijas nodaļā</v>
      </c>
      <c r="D100" s="276"/>
      <c r="E100" s="293"/>
      <c r="F100" s="59">
        <f t="shared" ref="F100:G109" si="17">F26</f>
        <v>1287</v>
      </c>
      <c r="G100" s="143"/>
      <c r="H100" s="56">
        <f>ROUNDUP((F100*$E$90%)/168*$G$100,2)</f>
        <v>0</v>
      </c>
    </row>
    <row r="101" spans="1:8" s="2" customFormat="1" ht="12.75" hidden="1" customHeight="1" x14ac:dyDescent="0.2">
      <c r="A101" s="303"/>
      <c r="B101" s="304"/>
      <c r="C101" s="274" t="str">
        <f t="shared" si="16"/>
        <v>Vecākais speciālists Personāla vadības nodaļā</v>
      </c>
      <c r="D101" s="276"/>
      <c r="E101" s="293"/>
      <c r="F101" s="59">
        <f t="shared" si="17"/>
        <v>1287</v>
      </c>
      <c r="G101" s="143"/>
      <c r="H101" s="56">
        <f>ROUNDUP((F101*$E$90%)/168*$G$101,2)</f>
        <v>0</v>
      </c>
    </row>
    <row r="102" spans="1:8" s="2" customFormat="1" ht="12.75" hidden="1" customHeight="1" x14ac:dyDescent="0.2">
      <c r="A102" s="303"/>
      <c r="B102" s="304"/>
      <c r="C102" s="274">
        <f t="shared" si="16"/>
        <v>0</v>
      </c>
      <c r="D102" s="276"/>
      <c r="E102" s="293"/>
      <c r="F102" s="59">
        <f t="shared" si="17"/>
        <v>0</v>
      </c>
      <c r="G102" s="73">
        <f t="shared" si="17"/>
        <v>0</v>
      </c>
      <c r="H102" s="56">
        <f>ROUNDUP((F102*$E$90%)/168*$G$102,2)</f>
        <v>0</v>
      </c>
    </row>
    <row r="103" spans="1:8" s="2" customFormat="1" ht="12.75" hidden="1" x14ac:dyDescent="0.2">
      <c r="A103" s="303"/>
      <c r="B103" s="304"/>
      <c r="C103" s="274">
        <f t="shared" si="16"/>
        <v>0</v>
      </c>
      <c r="D103" s="276"/>
      <c r="E103" s="293"/>
      <c r="F103" s="59">
        <f t="shared" si="17"/>
        <v>0</v>
      </c>
      <c r="G103" s="59">
        <f t="shared" si="17"/>
        <v>0</v>
      </c>
      <c r="H103" s="56">
        <f t="shared" si="15"/>
        <v>0</v>
      </c>
    </row>
    <row r="104" spans="1:8" s="2" customFormat="1" ht="12.75" hidden="1" x14ac:dyDescent="0.2">
      <c r="A104" s="303"/>
      <c r="B104" s="304"/>
      <c r="C104" s="274">
        <f t="shared" si="16"/>
        <v>0</v>
      </c>
      <c r="D104" s="276"/>
      <c r="E104" s="293"/>
      <c r="F104" s="59">
        <f t="shared" si="17"/>
        <v>0</v>
      </c>
      <c r="G104" s="59">
        <f t="shared" si="17"/>
        <v>0</v>
      </c>
      <c r="H104" s="56">
        <f t="shared" si="15"/>
        <v>0</v>
      </c>
    </row>
    <row r="105" spans="1:8" s="2" customFormat="1" ht="12.75" hidden="1" x14ac:dyDescent="0.2">
      <c r="A105" s="303"/>
      <c r="B105" s="304"/>
      <c r="C105" s="274">
        <f t="shared" si="16"/>
        <v>0</v>
      </c>
      <c r="D105" s="276"/>
      <c r="E105" s="293"/>
      <c r="F105" s="59">
        <f t="shared" si="17"/>
        <v>0</v>
      </c>
      <c r="G105" s="59">
        <f t="shared" si="17"/>
        <v>0</v>
      </c>
      <c r="H105" s="56">
        <f t="shared" si="15"/>
        <v>0</v>
      </c>
    </row>
    <row r="106" spans="1:8" s="2" customFormat="1" ht="12.75" hidden="1" x14ac:dyDescent="0.2">
      <c r="A106" s="303"/>
      <c r="B106" s="304"/>
      <c r="C106" s="274">
        <f t="shared" si="16"/>
        <v>0</v>
      </c>
      <c r="D106" s="276"/>
      <c r="E106" s="293"/>
      <c r="F106" s="59">
        <f t="shared" si="17"/>
        <v>0</v>
      </c>
      <c r="G106" s="59">
        <f t="shared" si="17"/>
        <v>0</v>
      </c>
      <c r="H106" s="56">
        <f t="shared" si="15"/>
        <v>0</v>
      </c>
    </row>
    <row r="107" spans="1:8" s="2" customFormat="1" ht="12.75" hidden="1" x14ac:dyDescent="0.2">
      <c r="A107" s="303"/>
      <c r="B107" s="304"/>
      <c r="C107" s="274">
        <f t="shared" si="16"/>
        <v>0</v>
      </c>
      <c r="D107" s="276"/>
      <c r="E107" s="293"/>
      <c r="F107" s="59">
        <f t="shared" si="17"/>
        <v>0</v>
      </c>
      <c r="G107" s="59">
        <f t="shared" si="17"/>
        <v>0</v>
      </c>
      <c r="H107" s="56">
        <f t="shared" si="15"/>
        <v>0</v>
      </c>
    </row>
    <row r="108" spans="1:8" s="2" customFormat="1" ht="12.75" hidden="1" x14ac:dyDescent="0.2">
      <c r="A108" s="303"/>
      <c r="B108" s="304"/>
      <c r="C108" s="274">
        <f t="shared" si="16"/>
        <v>0</v>
      </c>
      <c r="D108" s="276"/>
      <c r="E108" s="293"/>
      <c r="F108" s="59">
        <f t="shared" si="17"/>
        <v>0</v>
      </c>
      <c r="G108" s="59">
        <f t="shared" si="17"/>
        <v>0</v>
      </c>
      <c r="H108" s="56">
        <f t="shared" si="15"/>
        <v>0</v>
      </c>
    </row>
    <row r="109" spans="1:8" s="2" customFormat="1" ht="12.75" hidden="1" x14ac:dyDescent="0.2">
      <c r="A109" s="303"/>
      <c r="B109" s="304"/>
      <c r="C109" s="274">
        <f t="shared" si="16"/>
        <v>0</v>
      </c>
      <c r="D109" s="276"/>
      <c r="E109" s="302"/>
      <c r="F109" s="59">
        <f t="shared" si="17"/>
        <v>0</v>
      </c>
      <c r="G109" s="59">
        <f t="shared" si="17"/>
        <v>0</v>
      </c>
      <c r="H109" s="56">
        <f t="shared" si="15"/>
        <v>0</v>
      </c>
    </row>
    <row r="110" spans="1:8" s="5" customFormat="1" ht="12.75" x14ac:dyDescent="0.2">
      <c r="A110" s="49" t="s">
        <v>65</v>
      </c>
      <c r="B110" s="277" t="s">
        <v>66</v>
      </c>
      <c r="C110" s="277"/>
      <c r="D110" s="277"/>
      <c r="E110" s="277"/>
      <c r="F110" s="277"/>
      <c r="G110" s="277"/>
      <c r="H110" s="43">
        <f>SUM(H111,H112,H133)</f>
        <v>2.9099999999999997</v>
      </c>
    </row>
    <row r="111" spans="1:8" s="2" customFormat="1" ht="12.75" x14ac:dyDescent="0.2">
      <c r="A111" s="181" t="s">
        <v>67</v>
      </c>
      <c r="B111" s="304" t="s">
        <v>356</v>
      </c>
      <c r="C111" s="304"/>
      <c r="D111" s="304"/>
      <c r="E111" s="304"/>
      <c r="F111" s="304"/>
      <c r="G111" s="304"/>
      <c r="H111" s="44">
        <f>ROUNDUP((H13+H112)*0.2359,2)</f>
        <v>2.4899999999999998</v>
      </c>
    </row>
    <row r="112" spans="1:8" s="2" customFormat="1" ht="25.5" x14ac:dyDescent="0.2">
      <c r="A112" s="303" t="s">
        <v>70</v>
      </c>
      <c r="B112" s="304" t="s">
        <v>71</v>
      </c>
      <c r="C112" s="287" t="s">
        <v>349</v>
      </c>
      <c r="D112" s="288"/>
      <c r="E112" s="47" t="s">
        <v>161</v>
      </c>
      <c r="F112" s="190" t="s">
        <v>39</v>
      </c>
      <c r="G112" s="47" t="s">
        <v>157</v>
      </c>
      <c r="H112" s="111">
        <f>SUM(H113:H132)</f>
        <v>0.42000000000000004</v>
      </c>
    </row>
    <row r="113" spans="1:8" s="2" customFormat="1" ht="12.75" hidden="1" x14ac:dyDescent="0.2">
      <c r="A113" s="303"/>
      <c r="B113" s="304"/>
      <c r="C113" s="274">
        <f t="shared" ref="C113:C122" si="18">C15</f>
        <v>0</v>
      </c>
      <c r="D113" s="276"/>
      <c r="E113" s="292">
        <v>4</v>
      </c>
      <c r="F113" s="59">
        <f t="shared" ref="F113:G122" si="19">F15</f>
        <v>0</v>
      </c>
      <c r="G113" s="73">
        <f t="shared" si="19"/>
        <v>0</v>
      </c>
      <c r="H113" s="56">
        <f>ROUNDUP((F113*$E$113%)/168*G113,2)</f>
        <v>0</v>
      </c>
    </row>
    <row r="114" spans="1:8" s="2" customFormat="1" ht="12.75" hidden="1" x14ac:dyDescent="0.2">
      <c r="A114" s="303"/>
      <c r="B114" s="304"/>
      <c r="C114" s="274">
        <f t="shared" si="18"/>
        <v>0</v>
      </c>
      <c r="D114" s="276"/>
      <c r="E114" s="293"/>
      <c r="F114" s="59">
        <f t="shared" si="19"/>
        <v>0</v>
      </c>
      <c r="G114" s="73">
        <f t="shared" si="19"/>
        <v>0</v>
      </c>
      <c r="H114" s="56">
        <f t="shared" ref="H114:H132" si="20">ROUNDUP((F114*$E$113%)/168*G114,2)</f>
        <v>0</v>
      </c>
    </row>
    <row r="115" spans="1:8" s="2" customFormat="1" ht="12.75" hidden="1" x14ac:dyDescent="0.2">
      <c r="A115" s="303"/>
      <c r="B115" s="304"/>
      <c r="C115" s="274">
        <f t="shared" si="18"/>
        <v>0</v>
      </c>
      <c r="D115" s="276"/>
      <c r="E115" s="293"/>
      <c r="F115" s="59">
        <f t="shared" si="19"/>
        <v>0</v>
      </c>
      <c r="G115" s="73">
        <f t="shared" si="19"/>
        <v>0</v>
      </c>
      <c r="H115" s="56">
        <f t="shared" si="20"/>
        <v>0</v>
      </c>
    </row>
    <row r="116" spans="1:8" s="2" customFormat="1" ht="12.75" hidden="1" x14ac:dyDescent="0.2">
      <c r="A116" s="303"/>
      <c r="B116" s="304"/>
      <c r="C116" s="274">
        <f t="shared" si="18"/>
        <v>0</v>
      </c>
      <c r="D116" s="276"/>
      <c r="E116" s="293"/>
      <c r="F116" s="59">
        <f t="shared" si="19"/>
        <v>0</v>
      </c>
      <c r="G116" s="73">
        <f t="shared" si="19"/>
        <v>0</v>
      </c>
      <c r="H116" s="56">
        <f t="shared" si="20"/>
        <v>0</v>
      </c>
    </row>
    <row r="117" spans="1:8" s="2" customFormat="1" ht="12.75" hidden="1" x14ac:dyDescent="0.2">
      <c r="A117" s="303"/>
      <c r="B117" s="304"/>
      <c r="C117" s="274">
        <f t="shared" si="18"/>
        <v>0</v>
      </c>
      <c r="D117" s="276"/>
      <c r="E117" s="293"/>
      <c r="F117" s="59">
        <f t="shared" si="19"/>
        <v>0</v>
      </c>
      <c r="G117" s="73">
        <f t="shared" si="19"/>
        <v>0</v>
      </c>
      <c r="H117" s="56">
        <f t="shared" si="20"/>
        <v>0</v>
      </c>
    </row>
    <row r="118" spans="1:8" s="2" customFormat="1" ht="12.75" hidden="1" x14ac:dyDescent="0.2">
      <c r="A118" s="303"/>
      <c r="B118" s="304"/>
      <c r="C118" s="274">
        <f t="shared" si="18"/>
        <v>0</v>
      </c>
      <c r="D118" s="276"/>
      <c r="E118" s="293"/>
      <c r="F118" s="59">
        <f t="shared" si="19"/>
        <v>0</v>
      </c>
      <c r="G118" s="73">
        <f t="shared" si="19"/>
        <v>0</v>
      </c>
      <c r="H118" s="56">
        <f t="shared" si="20"/>
        <v>0</v>
      </c>
    </row>
    <row r="119" spans="1:8" s="2" customFormat="1" ht="12.75" hidden="1" x14ac:dyDescent="0.2">
      <c r="A119" s="303"/>
      <c r="B119" s="304"/>
      <c r="C119" s="274">
        <f t="shared" si="18"/>
        <v>0</v>
      </c>
      <c r="D119" s="276"/>
      <c r="E119" s="293"/>
      <c r="F119" s="59">
        <f t="shared" si="19"/>
        <v>0</v>
      </c>
      <c r="G119" s="73">
        <f t="shared" si="19"/>
        <v>0</v>
      </c>
      <c r="H119" s="56">
        <f t="shared" si="20"/>
        <v>0</v>
      </c>
    </row>
    <row r="120" spans="1:8" s="2" customFormat="1" ht="12.75" hidden="1" x14ac:dyDescent="0.2">
      <c r="A120" s="303"/>
      <c r="B120" s="304"/>
      <c r="C120" s="274">
        <f t="shared" si="18"/>
        <v>0</v>
      </c>
      <c r="D120" s="276"/>
      <c r="E120" s="293"/>
      <c r="F120" s="59">
        <f t="shared" si="19"/>
        <v>0</v>
      </c>
      <c r="G120" s="73">
        <f t="shared" si="19"/>
        <v>0</v>
      </c>
      <c r="H120" s="56">
        <f t="shared" si="20"/>
        <v>0</v>
      </c>
    </row>
    <row r="121" spans="1:8" s="2" customFormat="1" ht="12.75" hidden="1" x14ac:dyDescent="0.2">
      <c r="A121" s="303"/>
      <c r="B121" s="304"/>
      <c r="C121" s="274">
        <f t="shared" si="18"/>
        <v>0</v>
      </c>
      <c r="D121" s="276"/>
      <c r="E121" s="293"/>
      <c r="F121" s="59">
        <f t="shared" si="19"/>
        <v>0</v>
      </c>
      <c r="G121" s="73">
        <f t="shared" si="19"/>
        <v>0</v>
      </c>
      <c r="H121" s="56">
        <f t="shared" si="20"/>
        <v>0</v>
      </c>
    </row>
    <row r="122" spans="1:8" s="2" customFormat="1" ht="12.75" hidden="1" x14ac:dyDescent="0.2">
      <c r="A122" s="303"/>
      <c r="B122" s="304"/>
      <c r="C122" s="274">
        <f t="shared" si="18"/>
        <v>0</v>
      </c>
      <c r="D122" s="276"/>
      <c r="E122" s="293"/>
      <c r="F122" s="59">
        <f t="shared" si="19"/>
        <v>0</v>
      </c>
      <c r="G122" s="73">
        <f t="shared" si="19"/>
        <v>0</v>
      </c>
      <c r="H122" s="56">
        <f t="shared" si="20"/>
        <v>0</v>
      </c>
    </row>
    <row r="123" spans="1:8" s="2" customFormat="1" ht="12.75" x14ac:dyDescent="0.2">
      <c r="A123" s="303"/>
      <c r="B123" s="304"/>
      <c r="C123" s="274" t="str">
        <f t="shared" ref="C123:C132" si="21">C26</f>
        <v>Vecākais speciālists Izglītības koordinācijas nodaļā</v>
      </c>
      <c r="D123" s="276"/>
      <c r="E123" s="293"/>
      <c r="F123" s="59">
        <f t="shared" ref="F123:G132" si="22">F26</f>
        <v>1287</v>
      </c>
      <c r="G123" s="143">
        <f t="shared" si="22"/>
        <v>0.66</v>
      </c>
      <c r="H123" s="56">
        <f t="shared" si="20"/>
        <v>0.21000000000000002</v>
      </c>
    </row>
    <row r="124" spans="1:8" s="2" customFormat="1" ht="12.75" x14ac:dyDescent="0.2">
      <c r="A124" s="303"/>
      <c r="B124" s="304"/>
      <c r="C124" s="274" t="str">
        <f t="shared" si="21"/>
        <v>Vecākais speciālists Personāla vadības nodaļā</v>
      </c>
      <c r="D124" s="276"/>
      <c r="E124" s="293"/>
      <c r="F124" s="59">
        <f t="shared" si="22"/>
        <v>1287</v>
      </c>
      <c r="G124" s="143">
        <f t="shared" si="22"/>
        <v>0.66</v>
      </c>
      <c r="H124" s="56">
        <f t="shared" si="20"/>
        <v>0.21000000000000002</v>
      </c>
    </row>
    <row r="125" spans="1:8" s="2" customFormat="1" ht="12.75" x14ac:dyDescent="0.2">
      <c r="A125" s="303"/>
      <c r="B125" s="304"/>
      <c r="C125" s="274">
        <f t="shared" si="21"/>
        <v>0</v>
      </c>
      <c r="D125" s="276"/>
      <c r="E125" s="293"/>
      <c r="F125" s="59">
        <f t="shared" si="22"/>
        <v>0</v>
      </c>
      <c r="G125" s="73">
        <f t="shared" si="22"/>
        <v>0</v>
      </c>
      <c r="H125" s="56">
        <f t="shared" si="20"/>
        <v>0</v>
      </c>
    </row>
    <row r="126" spans="1:8" s="2" customFormat="1" ht="12.75" hidden="1" x14ac:dyDescent="0.2">
      <c r="A126" s="303"/>
      <c r="B126" s="304"/>
      <c r="C126" s="274">
        <f t="shared" si="21"/>
        <v>0</v>
      </c>
      <c r="D126" s="276"/>
      <c r="E126" s="293"/>
      <c r="F126" s="59">
        <f t="shared" si="22"/>
        <v>0</v>
      </c>
      <c r="G126" s="59">
        <f t="shared" si="22"/>
        <v>0</v>
      </c>
      <c r="H126" s="56">
        <f t="shared" si="20"/>
        <v>0</v>
      </c>
    </row>
    <row r="127" spans="1:8" s="2" customFormat="1" ht="12.75" hidden="1" x14ac:dyDescent="0.2">
      <c r="A127" s="303"/>
      <c r="B127" s="304"/>
      <c r="C127" s="274">
        <f t="shared" si="21"/>
        <v>0</v>
      </c>
      <c r="D127" s="276"/>
      <c r="E127" s="293"/>
      <c r="F127" s="59">
        <f t="shared" si="22"/>
        <v>0</v>
      </c>
      <c r="G127" s="59">
        <f t="shared" si="22"/>
        <v>0</v>
      </c>
      <c r="H127" s="56">
        <f t="shared" si="20"/>
        <v>0</v>
      </c>
    </row>
    <row r="128" spans="1:8" s="2" customFormat="1" ht="12.75" hidden="1" x14ac:dyDescent="0.2">
      <c r="A128" s="303"/>
      <c r="B128" s="304"/>
      <c r="C128" s="274">
        <f t="shared" si="21"/>
        <v>0</v>
      </c>
      <c r="D128" s="276"/>
      <c r="E128" s="293"/>
      <c r="F128" s="59">
        <f t="shared" si="22"/>
        <v>0</v>
      </c>
      <c r="G128" s="59">
        <f t="shared" si="22"/>
        <v>0</v>
      </c>
      <c r="H128" s="56">
        <f t="shared" si="20"/>
        <v>0</v>
      </c>
    </row>
    <row r="129" spans="1:8" s="2" customFormat="1" ht="12.75" hidden="1" x14ac:dyDescent="0.2">
      <c r="A129" s="303"/>
      <c r="B129" s="304"/>
      <c r="C129" s="274">
        <f t="shared" si="21"/>
        <v>0</v>
      </c>
      <c r="D129" s="276"/>
      <c r="E129" s="293"/>
      <c r="F129" s="59">
        <f t="shared" si="22"/>
        <v>0</v>
      </c>
      <c r="G129" s="59">
        <f t="shared" si="22"/>
        <v>0</v>
      </c>
      <c r="H129" s="56">
        <f t="shared" si="20"/>
        <v>0</v>
      </c>
    </row>
    <row r="130" spans="1:8" s="2" customFormat="1" ht="12.75" hidden="1" x14ac:dyDescent="0.2">
      <c r="A130" s="303"/>
      <c r="B130" s="304"/>
      <c r="C130" s="274">
        <f t="shared" si="21"/>
        <v>0</v>
      </c>
      <c r="D130" s="276"/>
      <c r="E130" s="293"/>
      <c r="F130" s="59">
        <f t="shared" si="22"/>
        <v>0</v>
      </c>
      <c r="G130" s="59">
        <f t="shared" si="22"/>
        <v>0</v>
      </c>
      <c r="H130" s="56">
        <f t="shared" si="20"/>
        <v>0</v>
      </c>
    </row>
    <row r="131" spans="1:8" s="2" customFormat="1" ht="12.75" hidden="1" x14ac:dyDescent="0.2">
      <c r="A131" s="303"/>
      <c r="B131" s="304"/>
      <c r="C131" s="274">
        <f t="shared" si="21"/>
        <v>0</v>
      </c>
      <c r="D131" s="276"/>
      <c r="E131" s="293"/>
      <c r="F131" s="59">
        <f t="shared" si="22"/>
        <v>0</v>
      </c>
      <c r="G131" s="59">
        <f t="shared" si="22"/>
        <v>0</v>
      </c>
      <c r="H131" s="56">
        <f t="shared" si="20"/>
        <v>0</v>
      </c>
    </row>
    <row r="132" spans="1:8" s="2" customFormat="1" ht="12.75" hidden="1" x14ac:dyDescent="0.2">
      <c r="A132" s="303"/>
      <c r="B132" s="304"/>
      <c r="C132" s="274">
        <f t="shared" si="21"/>
        <v>0</v>
      </c>
      <c r="D132" s="276"/>
      <c r="E132" s="302"/>
      <c r="F132" s="59">
        <f t="shared" si="22"/>
        <v>0</v>
      </c>
      <c r="G132" s="59">
        <f t="shared" si="22"/>
        <v>0</v>
      </c>
      <c r="H132" s="56">
        <f t="shared" si="20"/>
        <v>0</v>
      </c>
    </row>
    <row r="133" spans="1:8" s="2" customFormat="1" ht="25.5" hidden="1" x14ac:dyDescent="0.2">
      <c r="A133" s="303" t="s">
        <v>82</v>
      </c>
      <c r="B133" s="304" t="s">
        <v>83</v>
      </c>
      <c r="C133" s="287" t="s">
        <v>349</v>
      </c>
      <c r="D133" s="288"/>
      <c r="E133" s="47" t="s">
        <v>161</v>
      </c>
      <c r="F133" s="190" t="s">
        <v>39</v>
      </c>
      <c r="G133" s="47" t="s">
        <v>157</v>
      </c>
      <c r="H133" s="111">
        <f>SUM(H134:H153)</f>
        <v>0</v>
      </c>
    </row>
    <row r="134" spans="1:8" s="2" customFormat="1" ht="12.75" hidden="1" x14ac:dyDescent="0.2">
      <c r="A134" s="303"/>
      <c r="B134" s="304"/>
      <c r="C134" s="274">
        <f t="shared" ref="C134:C143" si="23">C15</f>
        <v>0</v>
      </c>
      <c r="D134" s="276"/>
      <c r="E134" s="292">
        <v>1</v>
      </c>
      <c r="F134" s="59">
        <f t="shared" ref="F134:G143" si="24">F15</f>
        <v>0</v>
      </c>
      <c r="G134" s="73">
        <f t="shared" si="24"/>
        <v>0</v>
      </c>
      <c r="H134" s="56">
        <f>ROUNDUP((F134*$E$134%)/168*G134,2)</f>
        <v>0</v>
      </c>
    </row>
    <row r="135" spans="1:8" s="2" customFormat="1" ht="9" hidden="1" customHeight="1" x14ac:dyDescent="0.2">
      <c r="A135" s="303"/>
      <c r="B135" s="304"/>
      <c r="C135" s="274">
        <f t="shared" si="23"/>
        <v>0</v>
      </c>
      <c r="D135" s="276"/>
      <c r="E135" s="293"/>
      <c r="F135" s="59">
        <f t="shared" si="24"/>
        <v>0</v>
      </c>
      <c r="G135" s="73">
        <f t="shared" si="24"/>
        <v>0</v>
      </c>
      <c r="H135" s="56">
        <f t="shared" ref="H135:H153" si="25">ROUNDUP((F135*$E$134%)/168*G135,2)</f>
        <v>0</v>
      </c>
    </row>
    <row r="136" spans="1:8" s="2" customFormat="1" ht="12.75" hidden="1" x14ac:dyDescent="0.2">
      <c r="A136" s="303"/>
      <c r="B136" s="304"/>
      <c r="C136" s="274">
        <f t="shared" si="23"/>
        <v>0</v>
      </c>
      <c r="D136" s="276"/>
      <c r="E136" s="293"/>
      <c r="F136" s="59">
        <f t="shared" si="24"/>
        <v>0</v>
      </c>
      <c r="G136" s="73">
        <f t="shared" si="24"/>
        <v>0</v>
      </c>
      <c r="H136" s="56">
        <f t="shared" si="25"/>
        <v>0</v>
      </c>
    </row>
    <row r="137" spans="1:8" s="2" customFormat="1" ht="12.75" hidden="1" x14ac:dyDescent="0.2">
      <c r="A137" s="303"/>
      <c r="B137" s="304"/>
      <c r="C137" s="274">
        <f t="shared" si="23"/>
        <v>0</v>
      </c>
      <c r="D137" s="276"/>
      <c r="E137" s="293"/>
      <c r="F137" s="59">
        <f t="shared" si="24"/>
        <v>0</v>
      </c>
      <c r="G137" s="73">
        <f t="shared" si="24"/>
        <v>0</v>
      </c>
      <c r="H137" s="56">
        <f t="shared" si="25"/>
        <v>0</v>
      </c>
    </row>
    <row r="138" spans="1:8" s="2" customFormat="1" ht="12.75" hidden="1" x14ac:dyDescent="0.2">
      <c r="A138" s="303"/>
      <c r="B138" s="304"/>
      <c r="C138" s="274">
        <f t="shared" si="23"/>
        <v>0</v>
      </c>
      <c r="D138" s="276"/>
      <c r="E138" s="293"/>
      <c r="F138" s="59">
        <f t="shared" si="24"/>
        <v>0</v>
      </c>
      <c r="G138" s="73">
        <f t="shared" si="24"/>
        <v>0</v>
      </c>
      <c r="H138" s="56">
        <f t="shared" si="25"/>
        <v>0</v>
      </c>
    </row>
    <row r="139" spans="1:8" s="2" customFormat="1" ht="12.75" hidden="1" x14ac:dyDescent="0.2">
      <c r="A139" s="303"/>
      <c r="B139" s="304"/>
      <c r="C139" s="274">
        <f t="shared" si="23"/>
        <v>0</v>
      </c>
      <c r="D139" s="276"/>
      <c r="E139" s="293"/>
      <c r="F139" s="59">
        <f t="shared" si="24"/>
        <v>0</v>
      </c>
      <c r="G139" s="73">
        <f t="shared" si="24"/>
        <v>0</v>
      </c>
      <c r="H139" s="56">
        <f t="shared" si="25"/>
        <v>0</v>
      </c>
    </row>
    <row r="140" spans="1:8" s="2" customFormat="1" ht="12.75" hidden="1" x14ac:dyDescent="0.2">
      <c r="A140" s="303"/>
      <c r="B140" s="304"/>
      <c r="C140" s="274">
        <f t="shared" si="23"/>
        <v>0</v>
      </c>
      <c r="D140" s="276"/>
      <c r="E140" s="293"/>
      <c r="F140" s="59">
        <f t="shared" si="24"/>
        <v>0</v>
      </c>
      <c r="G140" s="73">
        <f t="shared" si="24"/>
        <v>0</v>
      </c>
      <c r="H140" s="56">
        <f t="shared" si="25"/>
        <v>0</v>
      </c>
    </row>
    <row r="141" spans="1:8" s="2" customFormat="1" ht="12.75" hidden="1" x14ac:dyDescent="0.2">
      <c r="A141" s="303"/>
      <c r="B141" s="304"/>
      <c r="C141" s="274">
        <f t="shared" si="23"/>
        <v>0</v>
      </c>
      <c r="D141" s="276"/>
      <c r="E141" s="293"/>
      <c r="F141" s="59">
        <f t="shared" si="24"/>
        <v>0</v>
      </c>
      <c r="G141" s="73">
        <f t="shared" si="24"/>
        <v>0</v>
      </c>
      <c r="H141" s="56">
        <f t="shared" si="25"/>
        <v>0</v>
      </c>
    </row>
    <row r="142" spans="1:8" s="2" customFormat="1" ht="12.75" hidden="1" x14ac:dyDescent="0.2">
      <c r="A142" s="303"/>
      <c r="B142" s="304"/>
      <c r="C142" s="274">
        <f t="shared" si="23"/>
        <v>0</v>
      </c>
      <c r="D142" s="276"/>
      <c r="E142" s="293"/>
      <c r="F142" s="59">
        <f t="shared" si="24"/>
        <v>0</v>
      </c>
      <c r="G142" s="73">
        <f t="shared" si="24"/>
        <v>0</v>
      </c>
      <c r="H142" s="56">
        <f t="shared" si="25"/>
        <v>0</v>
      </c>
    </row>
    <row r="143" spans="1:8" s="2" customFormat="1" ht="12.75" hidden="1" x14ac:dyDescent="0.2">
      <c r="A143" s="303"/>
      <c r="B143" s="304"/>
      <c r="C143" s="274">
        <f t="shared" si="23"/>
        <v>0</v>
      </c>
      <c r="D143" s="276"/>
      <c r="E143" s="293"/>
      <c r="F143" s="59">
        <f t="shared" si="24"/>
        <v>0</v>
      </c>
      <c r="G143" s="73">
        <f t="shared" si="24"/>
        <v>0</v>
      </c>
      <c r="H143" s="56">
        <f t="shared" si="25"/>
        <v>0</v>
      </c>
    </row>
    <row r="144" spans="1:8" s="2" customFormat="1" ht="12.75" hidden="1" x14ac:dyDescent="0.2">
      <c r="A144" s="303"/>
      <c r="B144" s="304"/>
      <c r="C144" s="274" t="str">
        <f t="shared" ref="C144:C153" si="26">C26</f>
        <v>Vecākais speciālists Izglītības koordinācijas nodaļā</v>
      </c>
      <c r="D144" s="276"/>
      <c r="E144" s="293"/>
      <c r="F144" s="59">
        <f t="shared" ref="F144:G153" si="27">F26</f>
        <v>1287</v>
      </c>
      <c r="G144" s="143"/>
      <c r="H144" s="56">
        <f t="shared" si="25"/>
        <v>0</v>
      </c>
    </row>
    <row r="145" spans="1:8" s="2" customFormat="1" ht="12.75" hidden="1" x14ac:dyDescent="0.2">
      <c r="A145" s="303"/>
      <c r="B145" s="304"/>
      <c r="C145" s="274" t="str">
        <f t="shared" si="26"/>
        <v>Vecākais speciālists Personāla vadības nodaļā</v>
      </c>
      <c r="D145" s="276"/>
      <c r="E145" s="293"/>
      <c r="F145" s="59">
        <f t="shared" si="27"/>
        <v>1287</v>
      </c>
      <c r="G145" s="73"/>
      <c r="H145" s="56">
        <f t="shared" si="25"/>
        <v>0</v>
      </c>
    </row>
    <row r="146" spans="1:8" s="2" customFormat="1" ht="12.75" hidden="1" x14ac:dyDescent="0.2">
      <c r="A146" s="303"/>
      <c r="B146" s="304"/>
      <c r="C146" s="274">
        <f t="shared" si="26"/>
        <v>0</v>
      </c>
      <c r="D146" s="276"/>
      <c r="E146" s="293"/>
      <c r="F146" s="59">
        <f t="shared" si="27"/>
        <v>0</v>
      </c>
      <c r="G146" s="73"/>
      <c r="H146" s="56">
        <f t="shared" si="25"/>
        <v>0</v>
      </c>
    </row>
    <row r="147" spans="1:8" s="2" customFormat="1" ht="12.75" hidden="1" x14ac:dyDescent="0.2">
      <c r="A147" s="303"/>
      <c r="B147" s="304"/>
      <c r="C147" s="274">
        <f t="shared" si="26"/>
        <v>0</v>
      </c>
      <c r="D147" s="276"/>
      <c r="E147" s="293"/>
      <c r="F147" s="59">
        <f t="shared" si="27"/>
        <v>0</v>
      </c>
      <c r="G147" s="59">
        <f t="shared" si="27"/>
        <v>0</v>
      </c>
      <c r="H147" s="56">
        <f t="shared" si="25"/>
        <v>0</v>
      </c>
    </row>
    <row r="148" spans="1:8" s="2" customFormat="1" ht="12.75" hidden="1" x14ac:dyDescent="0.2">
      <c r="A148" s="303"/>
      <c r="B148" s="304"/>
      <c r="C148" s="274">
        <f t="shared" si="26"/>
        <v>0</v>
      </c>
      <c r="D148" s="276"/>
      <c r="E148" s="293"/>
      <c r="F148" s="59">
        <f t="shared" si="27"/>
        <v>0</v>
      </c>
      <c r="G148" s="59">
        <f t="shared" si="27"/>
        <v>0</v>
      </c>
      <c r="H148" s="56">
        <f t="shared" si="25"/>
        <v>0</v>
      </c>
    </row>
    <row r="149" spans="1:8" s="2" customFormat="1" ht="12.75" hidden="1" x14ac:dyDescent="0.2">
      <c r="A149" s="303"/>
      <c r="B149" s="304"/>
      <c r="C149" s="274">
        <f t="shared" si="26"/>
        <v>0</v>
      </c>
      <c r="D149" s="276"/>
      <c r="E149" s="293"/>
      <c r="F149" s="59">
        <f t="shared" si="27"/>
        <v>0</v>
      </c>
      <c r="G149" s="59">
        <f t="shared" si="27"/>
        <v>0</v>
      </c>
      <c r="H149" s="56">
        <f t="shared" si="25"/>
        <v>0</v>
      </c>
    </row>
    <row r="150" spans="1:8" s="2" customFormat="1" ht="12.75" hidden="1" x14ac:dyDescent="0.2">
      <c r="A150" s="303"/>
      <c r="B150" s="304"/>
      <c r="C150" s="274">
        <f t="shared" si="26"/>
        <v>0</v>
      </c>
      <c r="D150" s="276"/>
      <c r="E150" s="293"/>
      <c r="F150" s="59">
        <f t="shared" si="27"/>
        <v>0</v>
      </c>
      <c r="G150" s="59">
        <f t="shared" si="27"/>
        <v>0</v>
      </c>
      <c r="H150" s="56">
        <f t="shared" si="25"/>
        <v>0</v>
      </c>
    </row>
    <row r="151" spans="1:8" s="2" customFormat="1" ht="12.75" hidden="1" x14ac:dyDescent="0.2">
      <c r="A151" s="303"/>
      <c r="B151" s="304"/>
      <c r="C151" s="274">
        <f t="shared" si="26"/>
        <v>0</v>
      </c>
      <c r="D151" s="276"/>
      <c r="E151" s="293"/>
      <c r="F151" s="59">
        <f t="shared" si="27"/>
        <v>0</v>
      </c>
      <c r="G151" s="59">
        <f t="shared" si="27"/>
        <v>0</v>
      </c>
      <c r="H151" s="56">
        <f t="shared" si="25"/>
        <v>0</v>
      </c>
    </row>
    <row r="152" spans="1:8" s="2" customFormat="1" ht="12.75" hidden="1" x14ac:dyDescent="0.2">
      <c r="A152" s="303"/>
      <c r="B152" s="304"/>
      <c r="C152" s="274">
        <f t="shared" si="26"/>
        <v>0</v>
      </c>
      <c r="D152" s="276"/>
      <c r="E152" s="293"/>
      <c r="F152" s="59">
        <f t="shared" si="27"/>
        <v>0</v>
      </c>
      <c r="G152" s="59">
        <f t="shared" si="27"/>
        <v>0</v>
      </c>
      <c r="H152" s="56">
        <f t="shared" si="25"/>
        <v>0</v>
      </c>
    </row>
    <row r="153" spans="1:8" s="2" customFormat="1" ht="12.75" hidden="1" x14ac:dyDescent="0.2">
      <c r="A153" s="303"/>
      <c r="B153" s="304"/>
      <c r="C153" s="274">
        <f t="shared" si="26"/>
        <v>0</v>
      </c>
      <c r="D153" s="276"/>
      <c r="E153" s="302"/>
      <c r="F153" s="59">
        <f t="shared" si="27"/>
        <v>0</v>
      </c>
      <c r="G153" s="59">
        <f t="shared" si="27"/>
        <v>0</v>
      </c>
      <c r="H153" s="56">
        <f t="shared" si="25"/>
        <v>0</v>
      </c>
    </row>
    <row r="154" spans="1:8" s="2" customFormat="1" ht="12.75" hidden="1" x14ac:dyDescent="0.2">
      <c r="A154" s="49" t="s">
        <v>84</v>
      </c>
      <c r="B154" s="277" t="s">
        <v>17</v>
      </c>
      <c r="C154" s="277"/>
      <c r="D154" s="277"/>
      <c r="E154" s="277"/>
      <c r="F154" s="277"/>
      <c r="G154" s="277"/>
      <c r="H154" s="43">
        <f>SUM(H155,H178,H201)</f>
        <v>0</v>
      </c>
    </row>
    <row r="155" spans="1:8" s="2" customFormat="1" ht="12.75" hidden="1" x14ac:dyDescent="0.2">
      <c r="A155" s="42">
        <v>2100</v>
      </c>
      <c r="B155" s="277" t="s">
        <v>204</v>
      </c>
      <c r="C155" s="277"/>
      <c r="D155" s="277"/>
      <c r="E155" s="277"/>
      <c r="F155" s="277"/>
      <c r="G155" s="277"/>
      <c r="H155" s="43">
        <f>SUM(H156,H167)</f>
        <v>0</v>
      </c>
    </row>
    <row r="156" spans="1:8" s="2" customFormat="1" ht="25.5" hidden="1" x14ac:dyDescent="0.2">
      <c r="A156" s="260"/>
      <c r="B156" s="263"/>
      <c r="C156" s="266"/>
      <c r="D156" s="267"/>
      <c r="E156" s="268"/>
      <c r="F156" s="51" t="s">
        <v>167</v>
      </c>
      <c r="G156" s="47" t="s">
        <v>157</v>
      </c>
      <c r="H156" s="111">
        <f>SUM(H157:H166)</f>
        <v>0</v>
      </c>
    </row>
    <row r="157" spans="1:8" s="2" customFormat="1" ht="12.75" hidden="1" x14ac:dyDescent="0.2">
      <c r="A157" s="261"/>
      <c r="B157" s="264"/>
      <c r="C157" s="255"/>
      <c r="D157" s="256"/>
      <c r="E157" s="257"/>
      <c r="F157" s="74"/>
      <c r="G157" s="74"/>
      <c r="H157" s="75"/>
    </row>
    <row r="158" spans="1:8" s="2" customFormat="1" ht="12.75" hidden="1" x14ac:dyDescent="0.2">
      <c r="A158" s="261"/>
      <c r="B158" s="264"/>
      <c r="C158" s="252"/>
      <c r="D158" s="253"/>
      <c r="E158" s="254"/>
      <c r="F158" s="76"/>
      <c r="G158" s="76"/>
      <c r="H158" s="77"/>
    </row>
    <row r="159" spans="1:8" s="2" customFormat="1" ht="12.75" hidden="1" x14ac:dyDescent="0.2">
      <c r="A159" s="261"/>
      <c r="B159" s="264"/>
      <c r="C159" s="252"/>
      <c r="D159" s="253"/>
      <c r="E159" s="254"/>
      <c r="F159" s="76"/>
      <c r="G159" s="76"/>
      <c r="H159" s="77"/>
    </row>
    <row r="160" spans="1:8" s="2" customFormat="1" ht="12.75" hidden="1" x14ac:dyDescent="0.2">
      <c r="A160" s="261"/>
      <c r="B160" s="264"/>
      <c r="C160" s="252"/>
      <c r="D160" s="253"/>
      <c r="E160" s="254"/>
      <c r="F160" s="76"/>
      <c r="G160" s="76"/>
      <c r="H160" s="77"/>
    </row>
    <row r="161" spans="1:8" s="2" customFormat="1" ht="12.75" hidden="1" x14ac:dyDescent="0.2">
      <c r="A161" s="261"/>
      <c r="B161" s="264"/>
      <c r="C161" s="252"/>
      <c r="D161" s="253"/>
      <c r="E161" s="254"/>
      <c r="F161" s="76"/>
      <c r="G161" s="76"/>
      <c r="H161" s="77"/>
    </row>
    <row r="162" spans="1:8" s="2" customFormat="1" ht="12.75" hidden="1" x14ac:dyDescent="0.2">
      <c r="A162" s="261"/>
      <c r="B162" s="264"/>
      <c r="C162" s="252"/>
      <c r="D162" s="253"/>
      <c r="E162" s="254"/>
      <c r="F162" s="76"/>
      <c r="G162" s="76"/>
      <c r="H162" s="77"/>
    </row>
    <row r="163" spans="1:8" s="2" customFormat="1" ht="12.75" hidden="1" x14ac:dyDescent="0.2">
      <c r="A163" s="261"/>
      <c r="B163" s="264"/>
      <c r="C163" s="252"/>
      <c r="D163" s="253"/>
      <c r="E163" s="254"/>
      <c r="F163" s="76"/>
      <c r="G163" s="76"/>
      <c r="H163" s="77"/>
    </row>
    <row r="164" spans="1:8" s="2" customFormat="1" ht="12.75" hidden="1" x14ac:dyDescent="0.2">
      <c r="A164" s="261"/>
      <c r="B164" s="264"/>
      <c r="C164" s="252"/>
      <c r="D164" s="253"/>
      <c r="E164" s="254"/>
      <c r="F164" s="76"/>
      <c r="G164" s="76"/>
      <c r="H164" s="77"/>
    </row>
    <row r="165" spans="1:8" s="2" customFormat="1" ht="12.75" hidden="1" x14ac:dyDescent="0.2">
      <c r="A165" s="261"/>
      <c r="B165" s="264"/>
      <c r="C165" s="252"/>
      <c r="D165" s="253"/>
      <c r="E165" s="254"/>
      <c r="F165" s="76"/>
      <c r="G165" s="76"/>
      <c r="H165" s="77"/>
    </row>
    <row r="166" spans="1:8" s="2" customFormat="1" ht="12.75" hidden="1" x14ac:dyDescent="0.2">
      <c r="A166" s="262"/>
      <c r="B166" s="265"/>
      <c r="C166" s="269"/>
      <c r="D166" s="270"/>
      <c r="E166" s="271"/>
      <c r="F166" s="78"/>
      <c r="G166" s="78"/>
      <c r="H166" s="79">
        <f>ROUNDUP(F166/168*G166,2)</f>
        <v>0</v>
      </c>
    </row>
    <row r="167" spans="1:8" s="2" customFormat="1" ht="25.5" hidden="1" x14ac:dyDescent="0.2">
      <c r="A167" s="260"/>
      <c r="B167" s="263"/>
      <c r="C167" s="266"/>
      <c r="D167" s="267"/>
      <c r="E167" s="268"/>
      <c r="F167" s="51" t="s">
        <v>167</v>
      </c>
      <c r="G167" s="47" t="s">
        <v>157</v>
      </c>
      <c r="H167" s="111">
        <f>SUM(H168:H177)</f>
        <v>0</v>
      </c>
    </row>
    <row r="168" spans="1:8" s="2" customFormat="1" ht="12.75" hidden="1" x14ac:dyDescent="0.2">
      <c r="A168" s="261"/>
      <c r="B168" s="264"/>
      <c r="C168" s="255"/>
      <c r="D168" s="256"/>
      <c r="E168" s="257"/>
      <c r="F168" s="74"/>
      <c r="G168" s="74"/>
      <c r="H168" s="75"/>
    </row>
    <row r="169" spans="1:8" s="2" customFormat="1" ht="12.75" hidden="1" x14ac:dyDescent="0.2">
      <c r="A169" s="261"/>
      <c r="B169" s="264"/>
      <c r="C169" s="252"/>
      <c r="D169" s="253"/>
      <c r="E169" s="254"/>
      <c r="F169" s="76"/>
      <c r="G169" s="76"/>
      <c r="H169" s="77"/>
    </row>
    <row r="170" spans="1:8" s="2" customFormat="1" ht="12.75" hidden="1" x14ac:dyDescent="0.2">
      <c r="A170" s="261"/>
      <c r="B170" s="264"/>
      <c r="C170" s="252"/>
      <c r="D170" s="253"/>
      <c r="E170" s="254"/>
      <c r="F170" s="76"/>
      <c r="G170" s="76"/>
      <c r="H170" s="77"/>
    </row>
    <row r="171" spans="1:8" s="2" customFormat="1" ht="12.75" hidden="1" x14ac:dyDescent="0.2">
      <c r="A171" s="261"/>
      <c r="B171" s="264"/>
      <c r="C171" s="252"/>
      <c r="D171" s="253"/>
      <c r="E171" s="254"/>
      <c r="F171" s="76"/>
      <c r="G171" s="76"/>
      <c r="H171" s="77"/>
    </row>
    <row r="172" spans="1:8" s="2" customFormat="1" ht="12.75" hidden="1" x14ac:dyDescent="0.2">
      <c r="A172" s="261"/>
      <c r="B172" s="264"/>
      <c r="C172" s="252"/>
      <c r="D172" s="253"/>
      <c r="E172" s="254"/>
      <c r="F172" s="76"/>
      <c r="G172" s="76"/>
      <c r="H172" s="77"/>
    </row>
    <row r="173" spans="1:8" s="2" customFormat="1" ht="12.75" hidden="1" x14ac:dyDescent="0.2">
      <c r="A173" s="261"/>
      <c r="B173" s="264"/>
      <c r="C173" s="252"/>
      <c r="D173" s="253"/>
      <c r="E173" s="254"/>
      <c r="F173" s="76"/>
      <c r="G173" s="76"/>
      <c r="H173" s="77"/>
    </row>
    <row r="174" spans="1:8" s="2" customFormat="1" ht="12.75" hidden="1" x14ac:dyDescent="0.2">
      <c r="A174" s="261"/>
      <c r="B174" s="264"/>
      <c r="C174" s="252"/>
      <c r="D174" s="253"/>
      <c r="E174" s="254"/>
      <c r="F174" s="76"/>
      <c r="G174" s="76"/>
      <c r="H174" s="77"/>
    </row>
    <row r="175" spans="1:8" s="2" customFormat="1" ht="12.75" hidden="1" x14ac:dyDescent="0.2">
      <c r="A175" s="261"/>
      <c r="B175" s="264"/>
      <c r="C175" s="252"/>
      <c r="D175" s="253"/>
      <c r="E175" s="254"/>
      <c r="F175" s="76"/>
      <c r="G175" s="76"/>
      <c r="H175" s="77"/>
    </row>
    <row r="176" spans="1:8" s="2" customFormat="1" ht="12.75" hidden="1" x14ac:dyDescent="0.2">
      <c r="A176" s="261"/>
      <c r="B176" s="264"/>
      <c r="C176" s="252"/>
      <c r="D176" s="253"/>
      <c r="E176" s="254"/>
      <c r="F176" s="76"/>
      <c r="G176" s="76"/>
      <c r="H176" s="77"/>
    </row>
    <row r="177" spans="1:8" s="2" customFormat="1" ht="12.75" hidden="1" x14ac:dyDescent="0.2">
      <c r="A177" s="262"/>
      <c r="B177" s="265"/>
      <c r="C177" s="269"/>
      <c r="D177" s="270"/>
      <c r="E177" s="271"/>
      <c r="F177" s="78"/>
      <c r="G177" s="78"/>
      <c r="H177" s="79">
        <f>ROUNDUP(F177/168*G177,2)</f>
        <v>0</v>
      </c>
    </row>
    <row r="178" spans="1:8" s="2" customFormat="1" ht="12.75" hidden="1" x14ac:dyDescent="0.2">
      <c r="A178" s="48" t="s">
        <v>85</v>
      </c>
      <c r="B178" s="277" t="s">
        <v>86</v>
      </c>
      <c r="C178" s="277"/>
      <c r="D178" s="277"/>
      <c r="E178" s="277"/>
      <c r="F178" s="277"/>
      <c r="G178" s="277"/>
      <c r="H178" s="43">
        <f>SUM(H179)</f>
        <v>0</v>
      </c>
    </row>
    <row r="179" spans="1:8" s="2" customFormat="1" hidden="1" x14ac:dyDescent="0.2">
      <c r="A179" s="246"/>
      <c r="B179" s="249"/>
      <c r="C179" s="266"/>
      <c r="D179" s="267"/>
      <c r="E179" s="268"/>
      <c r="F179" s="47" t="s">
        <v>167</v>
      </c>
      <c r="G179" s="47" t="s">
        <v>166</v>
      </c>
      <c r="H179" s="111">
        <f>SUM(H180:H189)</f>
        <v>0</v>
      </c>
    </row>
    <row r="180" spans="1:8" s="2" customFormat="1" ht="12.75" hidden="1" x14ac:dyDescent="0.2">
      <c r="A180" s="247"/>
      <c r="B180" s="250"/>
      <c r="C180" s="255"/>
      <c r="D180" s="256"/>
      <c r="E180" s="257"/>
      <c r="F180" s="74"/>
      <c r="G180" s="74"/>
      <c r="H180" s="75">
        <f>ROUND(F180*G180,2)</f>
        <v>0</v>
      </c>
    </row>
    <row r="181" spans="1:8" s="2" customFormat="1" ht="12.75" hidden="1" x14ac:dyDescent="0.2">
      <c r="A181" s="247"/>
      <c r="B181" s="250"/>
      <c r="C181" s="252"/>
      <c r="D181" s="253"/>
      <c r="E181" s="254"/>
      <c r="F181" s="76"/>
      <c r="G181" s="76"/>
      <c r="H181" s="77">
        <f>ROUND(F181*G181,2)</f>
        <v>0</v>
      </c>
    </row>
    <row r="182" spans="1:8" s="2" customFormat="1" ht="12.75" hidden="1" x14ac:dyDescent="0.2">
      <c r="A182" s="247"/>
      <c r="B182" s="250"/>
      <c r="C182" s="252"/>
      <c r="D182" s="253"/>
      <c r="E182" s="254"/>
      <c r="F182" s="76"/>
      <c r="G182" s="76"/>
      <c r="H182" s="77">
        <f t="shared" ref="H182:H189" si="28">ROUND(F182*G182,2)</f>
        <v>0</v>
      </c>
    </row>
    <row r="183" spans="1:8" s="2" customFormat="1" ht="12.75" hidden="1" x14ac:dyDescent="0.2">
      <c r="A183" s="247"/>
      <c r="B183" s="250"/>
      <c r="C183" s="252"/>
      <c r="D183" s="253"/>
      <c r="E183" s="254"/>
      <c r="F183" s="76"/>
      <c r="G183" s="76"/>
      <c r="H183" s="77">
        <f t="shared" si="28"/>
        <v>0</v>
      </c>
    </row>
    <row r="184" spans="1:8" s="2" customFormat="1" ht="12.75" hidden="1" x14ac:dyDescent="0.2">
      <c r="A184" s="247"/>
      <c r="B184" s="250"/>
      <c r="C184" s="252"/>
      <c r="D184" s="253"/>
      <c r="E184" s="254"/>
      <c r="F184" s="76"/>
      <c r="G184" s="76"/>
      <c r="H184" s="77">
        <f t="shared" si="28"/>
        <v>0</v>
      </c>
    </row>
    <row r="185" spans="1:8" s="2" customFormat="1" ht="12.75" hidden="1" x14ac:dyDescent="0.2">
      <c r="A185" s="247"/>
      <c r="B185" s="250"/>
      <c r="C185" s="252"/>
      <c r="D185" s="253"/>
      <c r="E185" s="254"/>
      <c r="F185" s="76"/>
      <c r="G185" s="76"/>
      <c r="H185" s="77">
        <f t="shared" si="28"/>
        <v>0</v>
      </c>
    </row>
    <row r="186" spans="1:8" s="2" customFormat="1" ht="12.75" hidden="1" x14ac:dyDescent="0.2">
      <c r="A186" s="247"/>
      <c r="B186" s="250"/>
      <c r="C186" s="252"/>
      <c r="D186" s="253"/>
      <c r="E186" s="254"/>
      <c r="F186" s="76"/>
      <c r="G186" s="76"/>
      <c r="H186" s="77">
        <f t="shared" si="28"/>
        <v>0</v>
      </c>
    </row>
    <row r="187" spans="1:8" s="2" customFormat="1" ht="12.75" hidden="1" x14ac:dyDescent="0.2">
      <c r="A187" s="247"/>
      <c r="B187" s="250"/>
      <c r="C187" s="252"/>
      <c r="D187" s="253"/>
      <c r="E187" s="254"/>
      <c r="F187" s="76"/>
      <c r="G187" s="76"/>
      <c r="H187" s="77">
        <f t="shared" si="28"/>
        <v>0</v>
      </c>
    </row>
    <row r="188" spans="1:8" s="2" customFormat="1" ht="12.75" hidden="1" x14ac:dyDescent="0.2">
      <c r="A188" s="247"/>
      <c r="B188" s="250"/>
      <c r="C188" s="252"/>
      <c r="D188" s="253"/>
      <c r="E188" s="254"/>
      <c r="F188" s="76"/>
      <c r="G188" s="76"/>
      <c r="H188" s="77">
        <f t="shared" si="28"/>
        <v>0</v>
      </c>
    </row>
    <row r="189" spans="1:8" s="2" customFormat="1" ht="12.75" hidden="1" x14ac:dyDescent="0.2">
      <c r="A189" s="248"/>
      <c r="B189" s="251"/>
      <c r="C189" s="269"/>
      <c r="D189" s="270"/>
      <c r="E189" s="271"/>
      <c r="F189" s="78"/>
      <c r="G189" s="78"/>
      <c r="H189" s="79">
        <f t="shared" si="28"/>
        <v>0</v>
      </c>
    </row>
    <row r="190" spans="1:8" s="2" customFormat="1" ht="25.5" hidden="1" x14ac:dyDescent="0.2">
      <c r="A190" s="246"/>
      <c r="B190" s="249"/>
      <c r="C190" s="266"/>
      <c r="D190" s="267"/>
      <c r="E190" s="268"/>
      <c r="F190" s="51" t="s">
        <v>167</v>
      </c>
      <c r="G190" s="47" t="s">
        <v>157</v>
      </c>
      <c r="H190" s="111">
        <f>SUM(H191:H200)</f>
        <v>0</v>
      </c>
    </row>
    <row r="191" spans="1:8" s="2" customFormat="1" ht="12.75" hidden="1" x14ac:dyDescent="0.2">
      <c r="A191" s="247"/>
      <c r="B191" s="250"/>
      <c r="C191" s="255"/>
      <c r="D191" s="256"/>
      <c r="E191" s="257"/>
      <c r="F191" s="74"/>
      <c r="G191" s="74"/>
      <c r="H191" s="75">
        <f>ROUNDUP(F191/168*G191,2)</f>
        <v>0</v>
      </c>
    </row>
    <row r="192" spans="1:8" s="2" customFormat="1" ht="12.75" hidden="1" x14ac:dyDescent="0.2">
      <c r="A192" s="247"/>
      <c r="B192" s="250"/>
      <c r="C192" s="252"/>
      <c r="D192" s="253"/>
      <c r="E192" s="254"/>
      <c r="F192" s="76"/>
      <c r="G192" s="76"/>
      <c r="H192" s="77">
        <f t="shared" ref="H192:H200" si="29">ROUNDUP(F192/168*G192,2)</f>
        <v>0</v>
      </c>
    </row>
    <row r="193" spans="1:8" s="2" customFormat="1" ht="12.75" hidden="1" x14ac:dyDescent="0.2">
      <c r="A193" s="247"/>
      <c r="B193" s="250"/>
      <c r="C193" s="252"/>
      <c r="D193" s="253"/>
      <c r="E193" s="254"/>
      <c r="F193" s="76"/>
      <c r="G193" s="76"/>
      <c r="H193" s="77">
        <f t="shared" si="29"/>
        <v>0</v>
      </c>
    </row>
    <row r="194" spans="1:8" s="2" customFormat="1" ht="12.75" hidden="1" x14ac:dyDescent="0.2">
      <c r="A194" s="247"/>
      <c r="B194" s="250"/>
      <c r="C194" s="252"/>
      <c r="D194" s="253"/>
      <c r="E194" s="254"/>
      <c r="F194" s="76"/>
      <c r="G194" s="76"/>
      <c r="H194" s="77">
        <f t="shared" si="29"/>
        <v>0</v>
      </c>
    </row>
    <row r="195" spans="1:8" s="2" customFormat="1" ht="12.75" hidden="1" x14ac:dyDescent="0.2">
      <c r="A195" s="247"/>
      <c r="B195" s="250"/>
      <c r="C195" s="252"/>
      <c r="D195" s="253"/>
      <c r="E195" s="254"/>
      <c r="F195" s="76"/>
      <c r="G195" s="76"/>
      <c r="H195" s="77">
        <f t="shared" si="29"/>
        <v>0</v>
      </c>
    </row>
    <row r="196" spans="1:8" s="2" customFormat="1" ht="12.75" hidden="1" x14ac:dyDescent="0.2">
      <c r="A196" s="247"/>
      <c r="B196" s="250"/>
      <c r="C196" s="252"/>
      <c r="D196" s="253"/>
      <c r="E196" s="254"/>
      <c r="F196" s="76"/>
      <c r="G196" s="76"/>
      <c r="H196" s="77">
        <f t="shared" si="29"/>
        <v>0</v>
      </c>
    </row>
    <row r="197" spans="1:8" s="2" customFormat="1" ht="12.75" hidden="1" x14ac:dyDescent="0.2">
      <c r="A197" s="247"/>
      <c r="B197" s="250"/>
      <c r="C197" s="252"/>
      <c r="D197" s="253"/>
      <c r="E197" s="254"/>
      <c r="F197" s="76"/>
      <c r="G197" s="76"/>
      <c r="H197" s="77">
        <f t="shared" si="29"/>
        <v>0</v>
      </c>
    </row>
    <row r="198" spans="1:8" s="2" customFormat="1" ht="12.75" hidden="1" x14ac:dyDescent="0.2">
      <c r="A198" s="247"/>
      <c r="B198" s="250"/>
      <c r="C198" s="252"/>
      <c r="D198" s="253"/>
      <c r="E198" s="254"/>
      <c r="F198" s="76"/>
      <c r="G198" s="76"/>
      <c r="H198" s="77">
        <f t="shared" si="29"/>
        <v>0</v>
      </c>
    </row>
    <row r="199" spans="1:8" s="2" customFormat="1" ht="12.75" hidden="1" customHeight="1" x14ac:dyDescent="0.2">
      <c r="A199" s="247"/>
      <c r="B199" s="250"/>
      <c r="C199" s="252"/>
      <c r="D199" s="253"/>
      <c r="E199" s="254"/>
      <c r="F199" s="76"/>
      <c r="G199" s="76"/>
      <c r="H199" s="77">
        <f t="shared" si="29"/>
        <v>0</v>
      </c>
    </row>
    <row r="200" spans="1:8" s="2" customFormat="1" ht="12.75" hidden="1" x14ac:dyDescent="0.2">
      <c r="A200" s="248"/>
      <c r="B200" s="251"/>
      <c r="C200" s="269"/>
      <c r="D200" s="270"/>
      <c r="E200" s="271"/>
      <c r="F200" s="78"/>
      <c r="G200" s="78"/>
      <c r="H200" s="79">
        <f t="shared" si="29"/>
        <v>0</v>
      </c>
    </row>
    <row r="201" spans="1:8" s="2" customFormat="1" ht="12.75" hidden="1" x14ac:dyDescent="0.2">
      <c r="A201" s="48" t="s">
        <v>93</v>
      </c>
      <c r="B201" s="277" t="s">
        <v>94</v>
      </c>
      <c r="C201" s="277"/>
      <c r="D201" s="277"/>
      <c r="E201" s="277"/>
      <c r="F201" s="277"/>
      <c r="G201" s="277"/>
      <c r="H201" s="43">
        <f>SUM(H202,H213)</f>
        <v>0</v>
      </c>
    </row>
    <row r="202" spans="1:8" s="2" customFormat="1" ht="12.75" hidden="1" customHeight="1" x14ac:dyDescent="0.2">
      <c r="A202" s="246"/>
      <c r="B202" s="249"/>
      <c r="C202" s="266"/>
      <c r="D202" s="267"/>
      <c r="E202" s="268"/>
      <c r="F202" s="47" t="s">
        <v>167</v>
      </c>
      <c r="G202" s="47" t="s">
        <v>166</v>
      </c>
      <c r="H202" s="111">
        <f>SUM(H203:H212)</f>
        <v>0</v>
      </c>
    </row>
    <row r="203" spans="1:8" s="2" customFormat="1" ht="12.75" hidden="1" x14ac:dyDescent="0.2">
      <c r="A203" s="247"/>
      <c r="B203" s="250"/>
      <c r="C203" s="255"/>
      <c r="D203" s="256"/>
      <c r="E203" s="257"/>
      <c r="F203" s="74"/>
      <c r="G203" s="74"/>
      <c r="H203" s="75">
        <f>ROUND(F203*G203,2)</f>
        <v>0</v>
      </c>
    </row>
    <row r="204" spans="1:8" s="2" customFormat="1" ht="12.75" hidden="1" x14ac:dyDescent="0.2">
      <c r="A204" s="247"/>
      <c r="B204" s="250"/>
      <c r="C204" s="252"/>
      <c r="D204" s="253"/>
      <c r="E204" s="254"/>
      <c r="F204" s="76"/>
      <c r="G204" s="76"/>
      <c r="H204" s="77">
        <f>ROUND(F204*G204,2)</f>
        <v>0</v>
      </c>
    </row>
    <row r="205" spans="1:8" s="2" customFormat="1" ht="12.75" hidden="1" x14ac:dyDescent="0.2">
      <c r="A205" s="247"/>
      <c r="B205" s="250"/>
      <c r="C205" s="252"/>
      <c r="D205" s="253"/>
      <c r="E205" s="254"/>
      <c r="F205" s="76"/>
      <c r="G205" s="76"/>
      <c r="H205" s="77">
        <f t="shared" ref="H205:H212" si="30">ROUND(F205*G205,2)</f>
        <v>0</v>
      </c>
    </row>
    <row r="206" spans="1:8" s="2" customFormat="1" ht="12.75" hidden="1" x14ac:dyDescent="0.2">
      <c r="A206" s="247"/>
      <c r="B206" s="250"/>
      <c r="C206" s="252"/>
      <c r="D206" s="253"/>
      <c r="E206" s="254"/>
      <c r="F206" s="76"/>
      <c r="G206" s="76"/>
      <c r="H206" s="77">
        <f t="shared" si="30"/>
        <v>0</v>
      </c>
    </row>
    <row r="207" spans="1:8" s="2" customFormat="1" ht="12.75" hidden="1" x14ac:dyDescent="0.2">
      <c r="A207" s="247"/>
      <c r="B207" s="250"/>
      <c r="C207" s="252"/>
      <c r="D207" s="253"/>
      <c r="E207" s="254"/>
      <c r="F207" s="76"/>
      <c r="G207" s="76"/>
      <c r="H207" s="77">
        <f t="shared" si="30"/>
        <v>0</v>
      </c>
    </row>
    <row r="208" spans="1:8" s="2" customFormat="1" ht="12.75" hidden="1" x14ac:dyDescent="0.2">
      <c r="A208" s="247"/>
      <c r="B208" s="250"/>
      <c r="C208" s="252"/>
      <c r="D208" s="253"/>
      <c r="E208" s="254"/>
      <c r="F208" s="76"/>
      <c r="G208" s="76"/>
      <c r="H208" s="77">
        <f t="shared" si="30"/>
        <v>0</v>
      </c>
    </row>
    <row r="209" spans="1:8" s="2" customFormat="1" ht="12.75" hidden="1" x14ac:dyDescent="0.2">
      <c r="A209" s="247"/>
      <c r="B209" s="250"/>
      <c r="C209" s="252"/>
      <c r="D209" s="253"/>
      <c r="E209" s="254"/>
      <c r="F209" s="76"/>
      <c r="G209" s="76"/>
      <c r="H209" s="77">
        <f t="shared" si="30"/>
        <v>0</v>
      </c>
    </row>
    <row r="210" spans="1:8" s="2" customFormat="1" ht="12.75" hidden="1" x14ac:dyDescent="0.2">
      <c r="A210" s="247"/>
      <c r="B210" s="250"/>
      <c r="C210" s="252"/>
      <c r="D210" s="253"/>
      <c r="E210" s="254"/>
      <c r="F210" s="76"/>
      <c r="G210" s="76"/>
      <c r="H210" s="77">
        <f t="shared" si="30"/>
        <v>0</v>
      </c>
    </row>
    <row r="211" spans="1:8" s="2" customFormat="1" ht="12.75" hidden="1" x14ac:dyDescent="0.2">
      <c r="A211" s="247"/>
      <c r="B211" s="250"/>
      <c r="C211" s="252"/>
      <c r="D211" s="253"/>
      <c r="E211" s="254"/>
      <c r="F211" s="76"/>
      <c r="G211" s="76"/>
      <c r="H211" s="77">
        <f t="shared" si="30"/>
        <v>0</v>
      </c>
    </row>
    <row r="212" spans="1:8" s="2" customFormat="1" ht="12.75" hidden="1" customHeight="1" x14ac:dyDescent="0.2">
      <c r="A212" s="248"/>
      <c r="B212" s="251"/>
      <c r="C212" s="269"/>
      <c r="D212" s="270"/>
      <c r="E212" s="271"/>
      <c r="F212" s="78"/>
      <c r="G212" s="78"/>
      <c r="H212" s="79">
        <f t="shared" si="30"/>
        <v>0</v>
      </c>
    </row>
    <row r="213" spans="1:8" s="2" customFormat="1" ht="25.5" hidden="1" x14ac:dyDescent="0.2">
      <c r="A213" s="246"/>
      <c r="B213" s="249"/>
      <c r="C213" s="266"/>
      <c r="D213" s="267"/>
      <c r="E213" s="268"/>
      <c r="F213" s="51" t="s">
        <v>167</v>
      </c>
      <c r="G213" s="47" t="s">
        <v>157</v>
      </c>
      <c r="H213" s="111">
        <f>SUM(H214:H223)</f>
        <v>0</v>
      </c>
    </row>
    <row r="214" spans="1:8" s="2" customFormat="1" ht="12.75" hidden="1" x14ac:dyDescent="0.2">
      <c r="A214" s="247"/>
      <c r="B214" s="250"/>
      <c r="C214" s="255"/>
      <c r="D214" s="256"/>
      <c r="E214" s="257"/>
      <c r="F214" s="74"/>
      <c r="G214" s="74"/>
      <c r="H214" s="75">
        <f>ROUNDUP(F214/168*G214,2)</f>
        <v>0</v>
      </c>
    </row>
    <row r="215" spans="1:8" s="2" customFormat="1" ht="12.75" hidden="1" x14ac:dyDescent="0.2">
      <c r="A215" s="247"/>
      <c r="B215" s="250"/>
      <c r="C215" s="252"/>
      <c r="D215" s="253"/>
      <c r="E215" s="254"/>
      <c r="F215" s="76"/>
      <c r="G215" s="76"/>
      <c r="H215" s="77">
        <f t="shared" ref="H215:H223" si="31">ROUNDUP(F215/168*G215,2)</f>
        <v>0</v>
      </c>
    </row>
    <row r="216" spans="1:8" s="2" customFormat="1" ht="12.75" hidden="1" x14ac:dyDescent="0.2">
      <c r="A216" s="247"/>
      <c r="B216" s="250"/>
      <c r="C216" s="252"/>
      <c r="D216" s="253"/>
      <c r="E216" s="254"/>
      <c r="F216" s="76"/>
      <c r="G216" s="76"/>
      <c r="H216" s="77">
        <f t="shared" si="31"/>
        <v>0</v>
      </c>
    </row>
    <row r="217" spans="1:8" s="2" customFormat="1" ht="12.75" hidden="1" x14ac:dyDescent="0.2">
      <c r="A217" s="247"/>
      <c r="B217" s="250"/>
      <c r="C217" s="252"/>
      <c r="D217" s="253"/>
      <c r="E217" s="254"/>
      <c r="F217" s="76"/>
      <c r="G217" s="76"/>
      <c r="H217" s="77">
        <f t="shared" si="31"/>
        <v>0</v>
      </c>
    </row>
    <row r="218" spans="1:8" s="2" customFormat="1" ht="12.75" hidden="1" x14ac:dyDescent="0.2">
      <c r="A218" s="247"/>
      <c r="B218" s="250"/>
      <c r="C218" s="252"/>
      <c r="D218" s="253"/>
      <c r="E218" s="254"/>
      <c r="F218" s="76"/>
      <c r="G218" s="76"/>
      <c r="H218" s="77">
        <f t="shared" si="31"/>
        <v>0</v>
      </c>
    </row>
    <row r="219" spans="1:8" s="2" customFormat="1" ht="12.75" hidden="1" x14ac:dyDescent="0.2">
      <c r="A219" s="247"/>
      <c r="B219" s="250"/>
      <c r="C219" s="252"/>
      <c r="D219" s="253"/>
      <c r="E219" s="254"/>
      <c r="F219" s="76"/>
      <c r="G219" s="76"/>
      <c r="H219" s="77">
        <f t="shared" si="31"/>
        <v>0</v>
      </c>
    </row>
    <row r="220" spans="1:8" s="2" customFormat="1" ht="12.75" hidden="1" x14ac:dyDescent="0.2">
      <c r="A220" s="247"/>
      <c r="B220" s="250"/>
      <c r="C220" s="252"/>
      <c r="D220" s="253"/>
      <c r="E220" s="254"/>
      <c r="F220" s="76"/>
      <c r="G220" s="76"/>
      <c r="H220" s="77">
        <f t="shared" si="31"/>
        <v>0</v>
      </c>
    </row>
    <row r="221" spans="1:8" s="2" customFormat="1" ht="12.75" hidden="1" x14ac:dyDescent="0.2">
      <c r="A221" s="247"/>
      <c r="B221" s="250"/>
      <c r="C221" s="252"/>
      <c r="D221" s="253"/>
      <c r="E221" s="254"/>
      <c r="F221" s="76"/>
      <c r="G221" s="76"/>
      <c r="H221" s="77">
        <f t="shared" si="31"/>
        <v>0</v>
      </c>
    </row>
    <row r="222" spans="1:8" s="2" customFormat="1" ht="12.75" hidden="1" x14ac:dyDescent="0.2">
      <c r="A222" s="247"/>
      <c r="B222" s="250"/>
      <c r="C222" s="252"/>
      <c r="D222" s="253"/>
      <c r="E222" s="254"/>
      <c r="F222" s="76"/>
      <c r="G222" s="76"/>
      <c r="H222" s="77">
        <f t="shared" si="31"/>
        <v>0</v>
      </c>
    </row>
    <row r="223" spans="1:8" s="2" customFormat="1" ht="12.75" hidden="1" x14ac:dyDescent="0.2">
      <c r="A223" s="248"/>
      <c r="B223" s="251"/>
      <c r="C223" s="269"/>
      <c r="D223" s="270"/>
      <c r="E223" s="271"/>
      <c r="F223" s="78"/>
      <c r="G223" s="78"/>
      <c r="H223" s="79">
        <f t="shared" si="31"/>
        <v>0</v>
      </c>
    </row>
    <row r="224" spans="1:8" s="2" customFormat="1" ht="12.75" hidden="1" x14ac:dyDescent="0.2">
      <c r="A224" s="49" t="s">
        <v>109</v>
      </c>
      <c r="B224" s="277" t="s">
        <v>25</v>
      </c>
      <c r="C224" s="277"/>
      <c r="D224" s="277"/>
      <c r="E224" s="277"/>
      <c r="F224" s="277"/>
      <c r="G224" s="277"/>
      <c r="H224" s="43">
        <f>SUM(H225,H237)</f>
        <v>0</v>
      </c>
    </row>
    <row r="225" spans="1:8" s="2" customFormat="1" ht="12.75" hidden="1" customHeight="1" x14ac:dyDescent="0.2">
      <c r="A225" s="48">
        <v>5120</v>
      </c>
      <c r="B225" s="277" t="s">
        <v>168</v>
      </c>
      <c r="C225" s="277"/>
      <c r="D225" s="277"/>
      <c r="E225" s="277"/>
      <c r="F225" s="277"/>
      <c r="G225" s="277"/>
      <c r="H225" s="43">
        <f>SUM(H226)</f>
        <v>0</v>
      </c>
    </row>
    <row r="226" spans="1:8" s="2" customFormat="1" ht="25.5" hidden="1" x14ac:dyDescent="0.2">
      <c r="A226" s="331">
        <v>5121</v>
      </c>
      <c r="B226" s="279" t="s">
        <v>169</v>
      </c>
      <c r="C226" s="190" t="s">
        <v>171</v>
      </c>
      <c r="D226" s="47" t="s">
        <v>170</v>
      </c>
      <c r="E226" s="190" t="s">
        <v>166</v>
      </c>
      <c r="F226" s="190" t="s">
        <v>167</v>
      </c>
      <c r="G226" s="47" t="s">
        <v>157</v>
      </c>
      <c r="H226" s="111">
        <f>SUM(H227:H236)</f>
        <v>0</v>
      </c>
    </row>
    <row r="227" spans="1:8" s="2" customFormat="1" ht="12.75" hidden="1" x14ac:dyDescent="0.2">
      <c r="A227" s="332"/>
      <c r="B227" s="280"/>
      <c r="C227" s="67"/>
      <c r="D227" s="282">
        <v>20</v>
      </c>
      <c r="E227" s="67"/>
      <c r="F227" s="67"/>
      <c r="G227" s="67"/>
      <c r="H227" s="54">
        <f>ROUNDUP(F227*$D$227%/12/168*E227*$G$227,2)</f>
        <v>0</v>
      </c>
    </row>
    <row r="228" spans="1:8" s="2" customFormat="1" ht="12.75" hidden="1" x14ac:dyDescent="0.2">
      <c r="A228" s="332"/>
      <c r="B228" s="280"/>
      <c r="C228" s="68"/>
      <c r="D228" s="283"/>
      <c r="E228" s="68"/>
      <c r="F228" s="68"/>
      <c r="G228" s="68"/>
      <c r="H228" s="56">
        <f t="shared" ref="H228:H236" si="32">ROUNDUP(F228*$D$227%/12/168*E228*$G$227,2)</f>
        <v>0</v>
      </c>
    </row>
    <row r="229" spans="1:8" s="2" customFormat="1" ht="12.75" hidden="1" x14ac:dyDescent="0.2">
      <c r="A229" s="332"/>
      <c r="B229" s="280"/>
      <c r="C229" s="68"/>
      <c r="D229" s="283"/>
      <c r="E229" s="68"/>
      <c r="F229" s="68"/>
      <c r="G229" s="68"/>
      <c r="H229" s="56">
        <f t="shared" si="32"/>
        <v>0</v>
      </c>
    </row>
    <row r="230" spans="1:8" s="2" customFormat="1" ht="12.75" hidden="1" x14ac:dyDescent="0.2">
      <c r="A230" s="332"/>
      <c r="B230" s="280"/>
      <c r="C230" s="68"/>
      <c r="D230" s="283"/>
      <c r="E230" s="68"/>
      <c r="F230" s="68"/>
      <c r="G230" s="68"/>
      <c r="H230" s="56">
        <f t="shared" si="32"/>
        <v>0</v>
      </c>
    </row>
    <row r="231" spans="1:8" s="2" customFormat="1" ht="12.75" hidden="1" x14ac:dyDescent="0.2">
      <c r="A231" s="332"/>
      <c r="B231" s="280"/>
      <c r="C231" s="68"/>
      <c r="D231" s="283"/>
      <c r="E231" s="68"/>
      <c r="F231" s="68"/>
      <c r="G231" s="68"/>
      <c r="H231" s="56">
        <f t="shared" si="32"/>
        <v>0</v>
      </c>
    </row>
    <row r="232" spans="1:8" s="2" customFormat="1" ht="12.75" hidden="1" x14ac:dyDescent="0.2">
      <c r="A232" s="332"/>
      <c r="B232" s="280"/>
      <c r="C232" s="68"/>
      <c r="D232" s="283"/>
      <c r="E232" s="68"/>
      <c r="F232" s="68"/>
      <c r="G232" s="68"/>
      <c r="H232" s="56">
        <f t="shared" si="32"/>
        <v>0</v>
      </c>
    </row>
    <row r="233" spans="1:8" s="2" customFormat="1" ht="12.75" hidden="1" x14ac:dyDescent="0.2">
      <c r="A233" s="332"/>
      <c r="B233" s="280"/>
      <c r="C233" s="68"/>
      <c r="D233" s="283"/>
      <c r="E233" s="68"/>
      <c r="F233" s="68"/>
      <c r="G233" s="68"/>
      <c r="H233" s="56">
        <f t="shared" si="32"/>
        <v>0</v>
      </c>
    </row>
    <row r="234" spans="1:8" s="2" customFormat="1" ht="12.75" hidden="1" x14ac:dyDescent="0.2">
      <c r="A234" s="332"/>
      <c r="B234" s="280"/>
      <c r="C234" s="68"/>
      <c r="D234" s="283"/>
      <c r="E234" s="68"/>
      <c r="F234" s="68"/>
      <c r="G234" s="68"/>
      <c r="H234" s="56">
        <f t="shared" si="32"/>
        <v>0</v>
      </c>
    </row>
    <row r="235" spans="1:8" s="2" customFormat="1" ht="12.75" hidden="1" x14ac:dyDescent="0.2">
      <c r="A235" s="332"/>
      <c r="B235" s="280"/>
      <c r="C235" s="68"/>
      <c r="D235" s="283"/>
      <c r="E235" s="68"/>
      <c r="F235" s="68"/>
      <c r="G235" s="68"/>
      <c r="H235" s="56">
        <f t="shared" si="32"/>
        <v>0</v>
      </c>
    </row>
    <row r="236" spans="1:8" s="2" customFormat="1" ht="12.75" hidden="1" x14ac:dyDescent="0.2">
      <c r="A236" s="333"/>
      <c r="B236" s="281"/>
      <c r="C236" s="70"/>
      <c r="D236" s="284"/>
      <c r="E236" s="70"/>
      <c r="F236" s="70"/>
      <c r="G236" s="70"/>
      <c r="H236" s="58">
        <f t="shared" si="32"/>
        <v>0</v>
      </c>
    </row>
    <row r="237" spans="1:8" s="2" customFormat="1" ht="12.75" hidden="1" x14ac:dyDescent="0.2">
      <c r="A237" s="48" t="s">
        <v>110</v>
      </c>
      <c r="B237" s="277" t="s">
        <v>111</v>
      </c>
      <c r="C237" s="277"/>
      <c r="D237" s="277"/>
      <c r="E237" s="277"/>
      <c r="F237" s="277"/>
      <c r="G237" s="277"/>
      <c r="H237" s="43">
        <f>SUM(H238,H249)</f>
        <v>0</v>
      </c>
    </row>
    <row r="238" spans="1:8" s="2" customFormat="1" ht="25.5" hidden="1" x14ac:dyDescent="0.2">
      <c r="A238" s="331" t="s">
        <v>117</v>
      </c>
      <c r="B238" s="279" t="s">
        <v>33</v>
      </c>
      <c r="C238" s="190" t="s">
        <v>171</v>
      </c>
      <c r="D238" s="47" t="s">
        <v>170</v>
      </c>
      <c r="E238" s="190" t="s">
        <v>166</v>
      </c>
      <c r="F238" s="190" t="s">
        <v>167</v>
      </c>
      <c r="G238" s="47" t="s">
        <v>157</v>
      </c>
      <c r="H238" s="111">
        <f>SUM(H239:H248)</f>
        <v>0</v>
      </c>
    </row>
    <row r="239" spans="1:8" s="2" customFormat="1" ht="12.75" hidden="1" x14ac:dyDescent="0.2">
      <c r="A239" s="332"/>
      <c r="B239" s="280"/>
      <c r="C239" s="67"/>
      <c r="D239" s="282">
        <v>20</v>
      </c>
      <c r="E239" s="67"/>
      <c r="F239" s="67"/>
      <c r="G239" s="67"/>
      <c r="H239" s="54">
        <f>ROUNDUP(F239*$D$239%/12/168*E239*$G$239,2)</f>
        <v>0</v>
      </c>
    </row>
    <row r="240" spans="1:8" s="2" customFormat="1" ht="12.75" hidden="1" x14ac:dyDescent="0.2">
      <c r="A240" s="332"/>
      <c r="B240" s="280"/>
      <c r="C240" s="68"/>
      <c r="D240" s="283"/>
      <c r="E240" s="68"/>
      <c r="F240" s="68"/>
      <c r="G240" s="68"/>
      <c r="H240" s="56">
        <f t="shared" ref="H240:H248" si="33">ROUNDUP(F240*$D$239%/12/168*E240*$G$239,2)</f>
        <v>0</v>
      </c>
    </row>
    <row r="241" spans="1:8" s="2" customFormat="1" ht="12.75" hidden="1" x14ac:dyDescent="0.2">
      <c r="A241" s="332"/>
      <c r="B241" s="280"/>
      <c r="C241" s="68"/>
      <c r="D241" s="283"/>
      <c r="E241" s="68"/>
      <c r="F241" s="68"/>
      <c r="G241" s="68"/>
      <c r="H241" s="56">
        <f t="shared" si="33"/>
        <v>0</v>
      </c>
    </row>
    <row r="242" spans="1:8" s="2" customFormat="1" ht="12.75" hidden="1" x14ac:dyDescent="0.2">
      <c r="A242" s="332"/>
      <c r="B242" s="280"/>
      <c r="C242" s="68"/>
      <c r="D242" s="283"/>
      <c r="E242" s="68"/>
      <c r="F242" s="68"/>
      <c r="G242" s="68"/>
      <c r="H242" s="56">
        <f t="shared" si="33"/>
        <v>0</v>
      </c>
    </row>
    <row r="243" spans="1:8" s="2" customFormat="1" ht="12.75" hidden="1" x14ac:dyDescent="0.2">
      <c r="A243" s="332"/>
      <c r="B243" s="280"/>
      <c r="C243" s="68"/>
      <c r="D243" s="283"/>
      <c r="E243" s="68"/>
      <c r="F243" s="68"/>
      <c r="G243" s="68"/>
      <c r="H243" s="56">
        <f t="shared" si="33"/>
        <v>0</v>
      </c>
    </row>
    <row r="244" spans="1:8" s="2" customFormat="1" ht="12.75" hidden="1" x14ac:dyDescent="0.2">
      <c r="A244" s="332"/>
      <c r="B244" s="280"/>
      <c r="C244" s="68"/>
      <c r="D244" s="283"/>
      <c r="E244" s="68"/>
      <c r="F244" s="68"/>
      <c r="G244" s="68"/>
      <c r="H244" s="56">
        <f t="shared" si="33"/>
        <v>0</v>
      </c>
    </row>
    <row r="245" spans="1:8" s="2" customFormat="1" ht="12.75" hidden="1" x14ac:dyDescent="0.2">
      <c r="A245" s="332"/>
      <c r="B245" s="280"/>
      <c r="C245" s="68"/>
      <c r="D245" s="283"/>
      <c r="E245" s="68"/>
      <c r="F245" s="68"/>
      <c r="G245" s="68"/>
      <c r="H245" s="56">
        <f t="shared" si="33"/>
        <v>0</v>
      </c>
    </row>
    <row r="246" spans="1:8" s="2" customFormat="1" ht="12.75" hidden="1" x14ac:dyDescent="0.2">
      <c r="A246" s="332"/>
      <c r="B246" s="280"/>
      <c r="C246" s="68"/>
      <c r="D246" s="283"/>
      <c r="E246" s="68"/>
      <c r="F246" s="68"/>
      <c r="G246" s="68"/>
      <c r="H246" s="56">
        <f t="shared" si="33"/>
        <v>0</v>
      </c>
    </row>
    <row r="247" spans="1:8" s="2" customFormat="1" ht="12.75" hidden="1" x14ac:dyDescent="0.2">
      <c r="A247" s="332"/>
      <c r="B247" s="280"/>
      <c r="C247" s="68"/>
      <c r="D247" s="283"/>
      <c r="E247" s="68"/>
      <c r="F247" s="68"/>
      <c r="G247" s="68"/>
      <c r="H247" s="56">
        <f t="shared" si="33"/>
        <v>0</v>
      </c>
    </row>
    <row r="248" spans="1:8" s="2" customFormat="1" ht="12.75" hidden="1" x14ac:dyDescent="0.2">
      <c r="A248" s="333"/>
      <c r="B248" s="281"/>
      <c r="C248" s="70"/>
      <c r="D248" s="284"/>
      <c r="E248" s="70"/>
      <c r="F248" s="70"/>
      <c r="G248" s="70"/>
      <c r="H248" s="58">
        <f t="shared" si="33"/>
        <v>0</v>
      </c>
    </row>
    <row r="249" spans="1:8" s="2" customFormat="1" ht="25.5" hidden="1" x14ac:dyDescent="0.2">
      <c r="A249" s="331" t="s">
        <v>118</v>
      </c>
      <c r="B249" s="279" t="s">
        <v>31</v>
      </c>
      <c r="C249" s="190" t="s">
        <v>171</v>
      </c>
      <c r="D249" s="47" t="s">
        <v>170</v>
      </c>
      <c r="E249" s="190" t="s">
        <v>166</v>
      </c>
      <c r="F249" s="190" t="s">
        <v>167</v>
      </c>
      <c r="G249" s="47" t="s">
        <v>157</v>
      </c>
      <c r="H249" s="111">
        <f>SUM(H250:H259)</f>
        <v>0</v>
      </c>
    </row>
    <row r="250" spans="1:8" s="2" customFormat="1" ht="12.75" hidden="1" x14ac:dyDescent="0.2">
      <c r="A250" s="332"/>
      <c r="B250" s="280"/>
      <c r="C250" s="67"/>
      <c r="D250" s="282">
        <v>20</v>
      </c>
      <c r="E250" s="67"/>
      <c r="F250" s="67"/>
      <c r="G250" s="67"/>
      <c r="H250" s="54">
        <f>ROUNDUP(F250*$D$250%/12/168*E250*$G$250,2)</f>
        <v>0</v>
      </c>
    </row>
    <row r="251" spans="1:8" s="2" customFormat="1" ht="12.75" hidden="1" x14ac:dyDescent="0.2">
      <c r="A251" s="332"/>
      <c r="B251" s="280"/>
      <c r="C251" s="68"/>
      <c r="D251" s="283"/>
      <c r="E251" s="68"/>
      <c r="F251" s="68"/>
      <c r="G251" s="68"/>
      <c r="H251" s="56">
        <f t="shared" ref="H251:H259" si="34">ROUNDUP(F251*$D$250%/12/168*E251*$G$250,2)</f>
        <v>0</v>
      </c>
    </row>
    <row r="252" spans="1:8" s="2" customFormat="1" ht="12.75" hidden="1" x14ac:dyDescent="0.2">
      <c r="A252" s="332"/>
      <c r="B252" s="280"/>
      <c r="C252" s="68"/>
      <c r="D252" s="283"/>
      <c r="E252" s="68"/>
      <c r="F252" s="68"/>
      <c r="G252" s="68"/>
      <c r="H252" s="56">
        <f t="shared" si="34"/>
        <v>0</v>
      </c>
    </row>
    <row r="253" spans="1:8" s="2" customFormat="1" ht="12.75" hidden="1" x14ac:dyDescent="0.2">
      <c r="A253" s="332"/>
      <c r="B253" s="280"/>
      <c r="C253" s="68"/>
      <c r="D253" s="283"/>
      <c r="E253" s="68"/>
      <c r="F253" s="68"/>
      <c r="G253" s="68"/>
      <c r="H253" s="56">
        <f t="shared" si="34"/>
        <v>0</v>
      </c>
    </row>
    <row r="254" spans="1:8" s="2" customFormat="1" ht="12.75" hidden="1" x14ac:dyDescent="0.2">
      <c r="A254" s="332"/>
      <c r="B254" s="280"/>
      <c r="C254" s="68"/>
      <c r="D254" s="283"/>
      <c r="E254" s="68"/>
      <c r="F254" s="68"/>
      <c r="G254" s="68"/>
      <c r="H254" s="56">
        <f t="shared" si="34"/>
        <v>0</v>
      </c>
    </row>
    <row r="255" spans="1:8" s="2" customFormat="1" ht="12.75" hidden="1" x14ac:dyDescent="0.2">
      <c r="A255" s="332"/>
      <c r="B255" s="280"/>
      <c r="C255" s="68"/>
      <c r="D255" s="283"/>
      <c r="E255" s="68"/>
      <c r="F255" s="68"/>
      <c r="G255" s="68"/>
      <c r="H255" s="56">
        <f t="shared" si="34"/>
        <v>0</v>
      </c>
    </row>
    <row r="256" spans="1:8" s="2" customFormat="1" ht="12.75" hidden="1" x14ac:dyDescent="0.2">
      <c r="A256" s="332"/>
      <c r="B256" s="280"/>
      <c r="C256" s="68"/>
      <c r="D256" s="283"/>
      <c r="E256" s="68"/>
      <c r="F256" s="68"/>
      <c r="G256" s="68"/>
      <c r="H256" s="56">
        <f t="shared" si="34"/>
        <v>0</v>
      </c>
    </row>
    <row r="257" spans="1:8" s="2" customFormat="1" ht="12.75" hidden="1" x14ac:dyDescent="0.2">
      <c r="A257" s="332"/>
      <c r="B257" s="280"/>
      <c r="C257" s="68"/>
      <c r="D257" s="283"/>
      <c r="E257" s="68"/>
      <c r="F257" s="68"/>
      <c r="G257" s="68"/>
      <c r="H257" s="56">
        <f t="shared" si="34"/>
        <v>0</v>
      </c>
    </row>
    <row r="258" spans="1:8" s="2" customFormat="1" ht="12.75" hidden="1" x14ac:dyDescent="0.2">
      <c r="A258" s="332"/>
      <c r="B258" s="280"/>
      <c r="C258" s="68"/>
      <c r="D258" s="283"/>
      <c r="E258" s="68"/>
      <c r="F258" s="68"/>
      <c r="G258" s="68"/>
      <c r="H258" s="56">
        <f t="shared" si="34"/>
        <v>0</v>
      </c>
    </row>
    <row r="259" spans="1:8" s="2" customFormat="1" ht="12.75" hidden="1" x14ac:dyDescent="0.2">
      <c r="A259" s="332"/>
      <c r="B259" s="280"/>
      <c r="C259" s="68"/>
      <c r="D259" s="284"/>
      <c r="E259" s="68"/>
      <c r="F259" s="68"/>
      <c r="G259" s="70"/>
      <c r="H259" s="56">
        <f t="shared" si="34"/>
        <v>0</v>
      </c>
    </row>
    <row r="260" spans="1:8" s="2" customFormat="1" ht="12.75" x14ac:dyDescent="0.2">
      <c r="A260" s="289" t="s">
        <v>120</v>
      </c>
      <c r="B260" s="290"/>
      <c r="C260" s="290"/>
      <c r="D260" s="290"/>
      <c r="E260" s="290"/>
      <c r="F260" s="290"/>
      <c r="G260" s="291"/>
      <c r="H260" s="45">
        <f>SUM(H224,H154,H12)</f>
        <v>13.03</v>
      </c>
    </row>
    <row r="261" spans="1:8" s="2" customFormat="1" ht="6" customHeight="1" x14ac:dyDescent="0.2">
      <c r="A261" s="321"/>
      <c r="B261" s="321"/>
      <c r="C261" s="321"/>
      <c r="D261" s="321"/>
      <c r="E261" s="321"/>
      <c r="F261" s="321"/>
      <c r="G261" s="321"/>
      <c r="H261" s="321"/>
    </row>
    <row r="262" spans="1:8" s="2" customFormat="1" ht="12.75" x14ac:dyDescent="0.2">
      <c r="A262" s="322" t="s">
        <v>18</v>
      </c>
      <c r="B262" s="323"/>
      <c r="C262" s="323"/>
      <c r="D262" s="323"/>
      <c r="E262" s="323"/>
      <c r="F262" s="323"/>
      <c r="G262" s="323"/>
      <c r="H262" s="324"/>
    </row>
    <row r="263" spans="1:8" s="2" customFormat="1" ht="12.75" x14ac:dyDescent="0.2">
      <c r="A263" s="42" t="s">
        <v>36</v>
      </c>
      <c r="B263" s="277" t="s">
        <v>14</v>
      </c>
      <c r="C263" s="277"/>
      <c r="D263" s="277"/>
      <c r="E263" s="277"/>
      <c r="F263" s="277"/>
      <c r="G263" s="277"/>
      <c r="H263" s="43">
        <f>SUM(H264,H361)</f>
        <v>0.85000000000000009</v>
      </c>
    </row>
    <row r="264" spans="1:8" s="2" customFormat="1" ht="12.75" x14ac:dyDescent="0.2">
      <c r="A264" s="49" t="s">
        <v>37</v>
      </c>
      <c r="B264" s="277" t="s">
        <v>38</v>
      </c>
      <c r="C264" s="277"/>
      <c r="D264" s="277"/>
      <c r="E264" s="277"/>
      <c r="F264" s="277"/>
      <c r="G264" s="277"/>
      <c r="H264" s="43">
        <f>SUM(H265,H276,H287,H298,H340,H319,)</f>
        <v>0.65</v>
      </c>
    </row>
    <row r="265" spans="1:8" s="2" customFormat="1" ht="25.5" hidden="1" x14ac:dyDescent="0.2">
      <c r="A265" s="246" t="s">
        <v>42</v>
      </c>
      <c r="B265" s="249" t="s">
        <v>43</v>
      </c>
      <c r="C265" s="287" t="s">
        <v>156</v>
      </c>
      <c r="D265" s="288"/>
      <c r="E265" s="47" t="s">
        <v>164</v>
      </c>
      <c r="F265" s="190" t="s">
        <v>39</v>
      </c>
      <c r="G265" s="47" t="s">
        <v>157</v>
      </c>
      <c r="H265" s="111">
        <f>SUM(H266:H275)</f>
        <v>0</v>
      </c>
    </row>
    <row r="266" spans="1:8" s="2" customFormat="1" ht="12.75" hidden="1" x14ac:dyDescent="0.2">
      <c r="A266" s="247"/>
      <c r="B266" s="250"/>
      <c r="C266" s="294"/>
      <c r="D266" s="295"/>
      <c r="E266" s="187"/>
      <c r="F266" s="62"/>
      <c r="G266" s="61"/>
      <c r="H266" s="54">
        <f>ROUNDUP((F266/168*G266),2)</f>
        <v>0</v>
      </c>
    </row>
    <row r="267" spans="1:8" s="2" customFormat="1" ht="12.75" hidden="1" x14ac:dyDescent="0.2">
      <c r="A267" s="247"/>
      <c r="B267" s="250"/>
      <c r="C267" s="274"/>
      <c r="D267" s="276"/>
      <c r="E267" s="188"/>
      <c r="F267" s="64"/>
      <c r="G267" s="63"/>
      <c r="H267" s="56">
        <f t="shared" ref="H267:H286" si="35">ROUNDUP((F267/168*G267),2)</f>
        <v>0</v>
      </c>
    </row>
    <row r="268" spans="1:8" s="2" customFormat="1" ht="12.75" hidden="1" x14ac:dyDescent="0.2">
      <c r="A268" s="247"/>
      <c r="B268" s="250"/>
      <c r="C268" s="274"/>
      <c r="D268" s="276"/>
      <c r="E268" s="188"/>
      <c r="F268" s="64"/>
      <c r="G268" s="63"/>
      <c r="H268" s="56">
        <f t="shared" si="35"/>
        <v>0</v>
      </c>
    </row>
    <row r="269" spans="1:8" s="2" customFormat="1" ht="12.75" hidden="1" x14ac:dyDescent="0.2">
      <c r="A269" s="247"/>
      <c r="B269" s="250"/>
      <c r="C269" s="274"/>
      <c r="D269" s="276"/>
      <c r="E269" s="188"/>
      <c r="F269" s="64"/>
      <c r="G269" s="63"/>
      <c r="H269" s="56">
        <f t="shared" si="35"/>
        <v>0</v>
      </c>
    </row>
    <row r="270" spans="1:8" s="2" customFormat="1" ht="12.75" hidden="1" x14ac:dyDescent="0.2">
      <c r="A270" s="247"/>
      <c r="B270" s="250"/>
      <c r="C270" s="274"/>
      <c r="D270" s="276"/>
      <c r="E270" s="188"/>
      <c r="F270" s="64"/>
      <c r="G270" s="63"/>
      <c r="H270" s="56">
        <f t="shared" si="35"/>
        <v>0</v>
      </c>
    </row>
    <row r="271" spans="1:8" s="2" customFormat="1" ht="12.75" hidden="1" x14ac:dyDescent="0.2">
      <c r="A271" s="247"/>
      <c r="B271" s="250"/>
      <c r="C271" s="274"/>
      <c r="D271" s="276"/>
      <c r="E271" s="188"/>
      <c r="F271" s="64"/>
      <c r="G271" s="63"/>
      <c r="H271" s="56">
        <f t="shared" si="35"/>
        <v>0</v>
      </c>
    </row>
    <row r="272" spans="1:8" s="2" customFormat="1" ht="12.75" hidden="1" x14ac:dyDescent="0.2">
      <c r="A272" s="247"/>
      <c r="B272" s="250"/>
      <c r="C272" s="274"/>
      <c r="D272" s="276"/>
      <c r="E272" s="188"/>
      <c r="F272" s="64"/>
      <c r="G272" s="63"/>
      <c r="H272" s="56">
        <f t="shared" si="35"/>
        <v>0</v>
      </c>
    </row>
    <row r="273" spans="1:9" s="2" customFormat="1" ht="12.75" hidden="1" x14ac:dyDescent="0.2">
      <c r="A273" s="247"/>
      <c r="B273" s="250"/>
      <c r="C273" s="274"/>
      <c r="D273" s="276"/>
      <c r="E273" s="188"/>
      <c r="F273" s="64"/>
      <c r="G273" s="63"/>
      <c r="H273" s="56">
        <f t="shared" si="35"/>
        <v>0</v>
      </c>
    </row>
    <row r="274" spans="1:9" s="2" customFormat="1" ht="12.75" hidden="1" x14ac:dyDescent="0.2">
      <c r="A274" s="247"/>
      <c r="B274" s="250"/>
      <c r="C274" s="274"/>
      <c r="D274" s="276"/>
      <c r="E274" s="188"/>
      <c r="F274" s="64"/>
      <c r="G274" s="63"/>
      <c r="H274" s="56">
        <f t="shared" si="35"/>
        <v>0</v>
      </c>
    </row>
    <row r="275" spans="1:9" s="2" customFormat="1" ht="12.75" hidden="1" x14ac:dyDescent="0.2">
      <c r="A275" s="248"/>
      <c r="B275" s="251"/>
      <c r="C275" s="296"/>
      <c r="D275" s="298"/>
      <c r="E275" s="189"/>
      <c r="F275" s="66"/>
      <c r="G275" s="65"/>
      <c r="H275" s="58">
        <f t="shared" si="35"/>
        <v>0</v>
      </c>
    </row>
    <row r="276" spans="1:9" s="2" customFormat="1" ht="25.5" x14ac:dyDescent="0.2">
      <c r="A276" s="246" t="s">
        <v>44</v>
      </c>
      <c r="B276" s="249" t="s">
        <v>45</v>
      </c>
      <c r="C276" s="287" t="s">
        <v>349</v>
      </c>
      <c r="D276" s="288"/>
      <c r="E276" s="47" t="s">
        <v>164</v>
      </c>
      <c r="F276" s="190" t="s">
        <v>39</v>
      </c>
      <c r="G276" s="47" t="s">
        <v>157</v>
      </c>
      <c r="H276" s="111">
        <f>SUM(H277:H286)</f>
        <v>0.65</v>
      </c>
    </row>
    <row r="277" spans="1:9" s="2" customFormat="1" ht="12.75" x14ac:dyDescent="0.2">
      <c r="A277" s="247"/>
      <c r="B277" s="250"/>
      <c r="C277" s="274" t="s">
        <v>358</v>
      </c>
      <c r="D277" s="276"/>
      <c r="E277" s="188">
        <v>10</v>
      </c>
      <c r="F277" s="64">
        <v>1287</v>
      </c>
      <c r="G277" s="63">
        <v>8.4000000000000005E-2</v>
      </c>
      <c r="H277" s="54">
        <f t="shared" si="35"/>
        <v>0.65</v>
      </c>
      <c r="I277" s="2" t="s">
        <v>287</v>
      </c>
    </row>
    <row r="278" spans="1:9" s="2" customFormat="1" ht="26.25" hidden="1" customHeight="1" x14ac:dyDescent="0.2">
      <c r="A278" s="247"/>
      <c r="B278" s="250"/>
      <c r="C278" s="274"/>
      <c r="D278" s="276"/>
      <c r="E278" s="188"/>
      <c r="F278" s="64"/>
      <c r="G278" s="63"/>
      <c r="H278" s="56">
        <f t="shared" si="35"/>
        <v>0</v>
      </c>
    </row>
    <row r="279" spans="1:9" s="2" customFormat="1" ht="12.75" hidden="1" x14ac:dyDescent="0.2">
      <c r="A279" s="247"/>
      <c r="B279" s="250"/>
      <c r="C279" s="274"/>
      <c r="D279" s="276"/>
      <c r="E279" s="188"/>
      <c r="F279" s="64"/>
      <c r="G279" s="63"/>
      <c r="H279" s="56">
        <f t="shared" si="35"/>
        <v>0</v>
      </c>
    </row>
    <row r="280" spans="1:9" s="2" customFormat="1" ht="12.75" hidden="1" x14ac:dyDescent="0.2">
      <c r="A280" s="247"/>
      <c r="B280" s="250"/>
      <c r="C280" s="274"/>
      <c r="D280" s="276"/>
      <c r="E280" s="188"/>
      <c r="F280" s="64"/>
      <c r="G280" s="63"/>
      <c r="H280" s="56">
        <f t="shared" si="35"/>
        <v>0</v>
      </c>
    </row>
    <row r="281" spans="1:9" s="2" customFormat="1" ht="12.75" hidden="1" x14ac:dyDescent="0.2">
      <c r="A281" s="247"/>
      <c r="B281" s="250"/>
      <c r="C281" s="274"/>
      <c r="D281" s="276"/>
      <c r="E281" s="188"/>
      <c r="F281" s="64"/>
      <c r="G281" s="63"/>
      <c r="H281" s="56">
        <f t="shared" si="35"/>
        <v>0</v>
      </c>
    </row>
    <row r="282" spans="1:9" s="2" customFormat="1" ht="12.75" hidden="1" x14ac:dyDescent="0.2">
      <c r="A282" s="247"/>
      <c r="B282" s="250"/>
      <c r="C282" s="274"/>
      <c r="D282" s="276"/>
      <c r="E282" s="188"/>
      <c r="F282" s="64"/>
      <c r="G282" s="63"/>
      <c r="H282" s="56">
        <f t="shared" si="35"/>
        <v>0</v>
      </c>
    </row>
    <row r="283" spans="1:9" s="2" customFormat="1" ht="12.75" hidden="1" x14ac:dyDescent="0.2">
      <c r="A283" s="247"/>
      <c r="B283" s="250"/>
      <c r="C283" s="274"/>
      <c r="D283" s="276"/>
      <c r="E283" s="188"/>
      <c r="F283" s="64"/>
      <c r="G283" s="63"/>
      <c r="H283" s="56">
        <f t="shared" si="35"/>
        <v>0</v>
      </c>
    </row>
    <row r="284" spans="1:9" s="2" customFormat="1" ht="12.75" hidden="1" x14ac:dyDescent="0.2">
      <c r="A284" s="247"/>
      <c r="B284" s="250"/>
      <c r="C284" s="274"/>
      <c r="D284" s="276"/>
      <c r="E284" s="188"/>
      <c r="F284" s="64"/>
      <c r="G284" s="63"/>
      <c r="H284" s="56">
        <f t="shared" si="35"/>
        <v>0</v>
      </c>
    </row>
    <row r="285" spans="1:9" s="2" customFormat="1" ht="12.75" hidden="1" x14ac:dyDescent="0.2">
      <c r="A285" s="247"/>
      <c r="B285" s="250"/>
      <c r="C285" s="274"/>
      <c r="D285" s="276"/>
      <c r="E285" s="188"/>
      <c r="F285" s="64"/>
      <c r="G285" s="63"/>
      <c r="H285" s="56">
        <f t="shared" si="35"/>
        <v>0</v>
      </c>
    </row>
    <row r="286" spans="1:9" s="2" customFormat="1" ht="12.75" hidden="1" x14ac:dyDescent="0.2">
      <c r="A286" s="248"/>
      <c r="B286" s="251"/>
      <c r="C286" s="296"/>
      <c r="D286" s="298"/>
      <c r="E286" s="189"/>
      <c r="F286" s="66"/>
      <c r="G286" s="65"/>
      <c r="H286" s="58">
        <f t="shared" si="35"/>
        <v>0</v>
      </c>
    </row>
    <row r="287" spans="1:9" s="2" customFormat="1" ht="25.5" hidden="1" x14ac:dyDescent="0.2">
      <c r="A287" s="246" t="s">
        <v>51</v>
      </c>
      <c r="B287" s="249" t="s">
        <v>15</v>
      </c>
      <c r="C287" s="266" t="s">
        <v>158</v>
      </c>
      <c r="D287" s="267"/>
      <c r="E287" s="268"/>
      <c r="F287" s="51" t="s">
        <v>159</v>
      </c>
      <c r="G287" s="47" t="s">
        <v>157</v>
      </c>
      <c r="H287" s="111">
        <f>SUM(H288:H297)</f>
        <v>0</v>
      </c>
    </row>
    <row r="288" spans="1:9" s="2" customFormat="1" ht="12.75" hidden="1" x14ac:dyDescent="0.2">
      <c r="A288" s="247"/>
      <c r="B288" s="250"/>
      <c r="C288" s="294"/>
      <c r="D288" s="301"/>
      <c r="E288" s="295"/>
      <c r="F288" s="62"/>
      <c r="G288" s="61">
        <f>G266</f>
        <v>0</v>
      </c>
      <c r="H288" s="54">
        <f>ROUNDUP((F288/168*G288),2)</f>
        <v>0</v>
      </c>
    </row>
    <row r="289" spans="1:8" s="2" customFormat="1" ht="13.5" hidden="1" customHeight="1" x14ac:dyDescent="0.2">
      <c r="A289" s="247"/>
      <c r="B289" s="250"/>
      <c r="C289" s="274"/>
      <c r="D289" s="275"/>
      <c r="E289" s="276"/>
      <c r="F289" s="64"/>
      <c r="G289" s="63">
        <f t="shared" ref="G289:G297" si="36">G267</f>
        <v>0</v>
      </c>
      <c r="H289" s="56">
        <f t="shared" ref="H289:H297" si="37">ROUNDUP((F289/168*G289),2)</f>
        <v>0</v>
      </c>
    </row>
    <row r="290" spans="1:8" s="2" customFormat="1" ht="12.75" hidden="1" x14ac:dyDescent="0.2">
      <c r="A290" s="247"/>
      <c r="B290" s="250"/>
      <c r="C290" s="274"/>
      <c r="D290" s="275"/>
      <c r="E290" s="276"/>
      <c r="F290" s="64"/>
      <c r="G290" s="63">
        <f t="shared" si="36"/>
        <v>0</v>
      </c>
      <c r="H290" s="56">
        <f t="shared" si="37"/>
        <v>0</v>
      </c>
    </row>
    <row r="291" spans="1:8" s="2" customFormat="1" ht="12.75" hidden="1" x14ac:dyDescent="0.2">
      <c r="A291" s="247"/>
      <c r="B291" s="250"/>
      <c r="C291" s="274"/>
      <c r="D291" s="275"/>
      <c r="E291" s="276"/>
      <c r="F291" s="64"/>
      <c r="G291" s="63">
        <f t="shared" si="36"/>
        <v>0</v>
      </c>
      <c r="H291" s="56">
        <f t="shared" si="37"/>
        <v>0</v>
      </c>
    </row>
    <row r="292" spans="1:8" s="2" customFormat="1" ht="12.75" hidden="1" x14ac:dyDescent="0.2">
      <c r="A292" s="247"/>
      <c r="B292" s="250"/>
      <c r="C292" s="274"/>
      <c r="D292" s="275"/>
      <c r="E292" s="276"/>
      <c r="F292" s="64"/>
      <c r="G292" s="63">
        <f t="shared" si="36"/>
        <v>0</v>
      </c>
      <c r="H292" s="56">
        <f t="shared" si="37"/>
        <v>0</v>
      </c>
    </row>
    <row r="293" spans="1:8" s="2" customFormat="1" ht="12.75" hidden="1" x14ac:dyDescent="0.2">
      <c r="A293" s="247"/>
      <c r="B293" s="250"/>
      <c r="C293" s="274"/>
      <c r="D293" s="275"/>
      <c r="E293" s="276"/>
      <c r="F293" s="64"/>
      <c r="G293" s="63">
        <f t="shared" si="36"/>
        <v>0</v>
      </c>
      <c r="H293" s="56">
        <f t="shared" si="37"/>
        <v>0</v>
      </c>
    </row>
    <row r="294" spans="1:8" s="2" customFormat="1" ht="12.75" hidden="1" x14ac:dyDescent="0.2">
      <c r="A294" s="247"/>
      <c r="B294" s="250"/>
      <c r="C294" s="274"/>
      <c r="D294" s="275"/>
      <c r="E294" s="276"/>
      <c r="F294" s="64"/>
      <c r="G294" s="63">
        <f t="shared" si="36"/>
        <v>0</v>
      </c>
      <c r="H294" s="56">
        <f t="shared" si="37"/>
        <v>0</v>
      </c>
    </row>
    <row r="295" spans="1:8" s="2" customFormat="1" ht="12.75" hidden="1" x14ac:dyDescent="0.2">
      <c r="A295" s="247"/>
      <c r="B295" s="250"/>
      <c r="C295" s="274"/>
      <c r="D295" s="275"/>
      <c r="E295" s="276"/>
      <c r="F295" s="64"/>
      <c r="G295" s="63">
        <f t="shared" si="36"/>
        <v>0</v>
      </c>
      <c r="H295" s="56">
        <f t="shared" si="37"/>
        <v>0</v>
      </c>
    </row>
    <row r="296" spans="1:8" s="2" customFormat="1" ht="12.75" hidden="1" x14ac:dyDescent="0.2">
      <c r="A296" s="247"/>
      <c r="B296" s="250"/>
      <c r="C296" s="274"/>
      <c r="D296" s="275"/>
      <c r="E296" s="276"/>
      <c r="F296" s="64"/>
      <c r="G296" s="63">
        <f t="shared" si="36"/>
        <v>0</v>
      </c>
      <c r="H296" s="56">
        <f t="shared" si="37"/>
        <v>0</v>
      </c>
    </row>
    <row r="297" spans="1:8" s="2" customFormat="1" ht="12.75" hidden="1" x14ac:dyDescent="0.2">
      <c r="A297" s="248"/>
      <c r="B297" s="251"/>
      <c r="C297" s="296"/>
      <c r="D297" s="297"/>
      <c r="E297" s="298"/>
      <c r="F297" s="66"/>
      <c r="G297" s="65">
        <f t="shared" si="36"/>
        <v>0</v>
      </c>
      <c r="H297" s="58">
        <f t="shared" si="37"/>
        <v>0</v>
      </c>
    </row>
    <row r="298" spans="1:8" s="2" customFormat="1" ht="25.5" hidden="1" x14ac:dyDescent="0.2">
      <c r="A298" s="303" t="s">
        <v>53</v>
      </c>
      <c r="B298" s="304" t="s">
        <v>54</v>
      </c>
      <c r="C298" s="287" t="s">
        <v>349</v>
      </c>
      <c r="D298" s="288"/>
      <c r="E298" s="47" t="s">
        <v>161</v>
      </c>
      <c r="F298" s="190" t="s">
        <v>39</v>
      </c>
      <c r="G298" s="47" t="s">
        <v>157</v>
      </c>
      <c r="H298" s="111">
        <f>SUM(H299:H318)</f>
        <v>0</v>
      </c>
    </row>
    <row r="299" spans="1:8" s="2" customFormat="1" ht="12.75" hidden="1" customHeight="1" x14ac:dyDescent="0.2">
      <c r="A299" s="303"/>
      <c r="B299" s="304"/>
      <c r="C299" s="299">
        <f>C266</f>
        <v>0</v>
      </c>
      <c r="D299" s="300"/>
      <c r="E299" s="292">
        <v>5</v>
      </c>
      <c r="F299" s="52">
        <f>F266</f>
        <v>0</v>
      </c>
      <c r="G299" s="53">
        <f>G266</f>
        <v>0</v>
      </c>
      <c r="H299" s="54">
        <f>ROUNDUP((F299*$E$299%)/168*G299,2)</f>
        <v>0</v>
      </c>
    </row>
    <row r="300" spans="1:8" s="2" customFormat="1" ht="12.75" hidden="1" customHeight="1" x14ac:dyDescent="0.2">
      <c r="A300" s="303"/>
      <c r="B300" s="304"/>
      <c r="C300" s="258">
        <f t="shared" ref="C300:G308" si="38">C267</f>
        <v>0</v>
      </c>
      <c r="D300" s="259"/>
      <c r="E300" s="293"/>
      <c r="F300" s="59">
        <f t="shared" si="38"/>
        <v>0</v>
      </c>
      <c r="G300" s="55">
        <f t="shared" si="38"/>
        <v>0</v>
      </c>
      <c r="H300" s="56">
        <f t="shared" ref="H300:H318" si="39">ROUNDUP((F300*$E$299%)/168*G300,2)</f>
        <v>0</v>
      </c>
    </row>
    <row r="301" spans="1:8" s="2" customFormat="1" ht="12.75" hidden="1" customHeight="1" x14ac:dyDescent="0.2">
      <c r="A301" s="303"/>
      <c r="B301" s="304"/>
      <c r="C301" s="258">
        <f t="shared" si="38"/>
        <v>0</v>
      </c>
      <c r="D301" s="259"/>
      <c r="E301" s="293"/>
      <c r="F301" s="59">
        <f t="shared" si="38"/>
        <v>0</v>
      </c>
      <c r="G301" s="55">
        <f t="shared" si="38"/>
        <v>0</v>
      </c>
      <c r="H301" s="56">
        <f t="shared" si="39"/>
        <v>0</v>
      </c>
    </row>
    <row r="302" spans="1:8" s="2" customFormat="1" ht="12.75" hidden="1" customHeight="1" x14ac:dyDescent="0.2">
      <c r="A302" s="303"/>
      <c r="B302" s="304"/>
      <c r="C302" s="258">
        <f t="shared" si="38"/>
        <v>0</v>
      </c>
      <c r="D302" s="259"/>
      <c r="E302" s="293"/>
      <c r="F302" s="59">
        <f t="shared" si="38"/>
        <v>0</v>
      </c>
      <c r="G302" s="55">
        <f t="shared" si="38"/>
        <v>0</v>
      </c>
      <c r="H302" s="56">
        <f t="shared" si="39"/>
        <v>0</v>
      </c>
    </row>
    <row r="303" spans="1:8" s="2" customFormat="1" ht="12.75" hidden="1" customHeight="1" x14ac:dyDescent="0.2">
      <c r="A303" s="303"/>
      <c r="B303" s="304"/>
      <c r="C303" s="258">
        <f t="shared" si="38"/>
        <v>0</v>
      </c>
      <c r="D303" s="259"/>
      <c r="E303" s="293"/>
      <c r="F303" s="59">
        <f t="shared" si="38"/>
        <v>0</v>
      </c>
      <c r="G303" s="55">
        <f t="shared" si="38"/>
        <v>0</v>
      </c>
      <c r="H303" s="56">
        <f t="shared" si="39"/>
        <v>0</v>
      </c>
    </row>
    <row r="304" spans="1:8" s="2" customFormat="1" ht="12.75" hidden="1" customHeight="1" x14ac:dyDescent="0.2">
      <c r="A304" s="303"/>
      <c r="B304" s="304"/>
      <c r="C304" s="258">
        <f t="shared" si="38"/>
        <v>0</v>
      </c>
      <c r="D304" s="259"/>
      <c r="E304" s="293"/>
      <c r="F304" s="59">
        <f t="shared" si="38"/>
        <v>0</v>
      </c>
      <c r="G304" s="55">
        <f t="shared" si="38"/>
        <v>0</v>
      </c>
      <c r="H304" s="56">
        <f t="shared" si="39"/>
        <v>0</v>
      </c>
    </row>
    <row r="305" spans="1:8" s="2" customFormat="1" ht="12.75" hidden="1" customHeight="1" x14ac:dyDescent="0.2">
      <c r="A305" s="303"/>
      <c r="B305" s="304"/>
      <c r="C305" s="258">
        <f t="shared" si="38"/>
        <v>0</v>
      </c>
      <c r="D305" s="259"/>
      <c r="E305" s="293"/>
      <c r="F305" s="59">
        <f t="shared" si="38"/>
        <v>0</v>
      </c>
      <c r="G305" s="55">
        <f t="shared" si="38"/>
        <v>0</v>
      </c>
      <c r="H305" s="56">
        <f t="shared" si="39"/>
        <v>0</v>
      </c>
    </row>
    <row r="306" spans="1:8" s="2" customFormat="1" ht="12.75" hidden="1" customHeight="1" x14ac:dyDescent="0.2">
      <c r="A306" s="303"/>
      <c r="B306" s="304"/>
      <c r="C306" s="258">
        <f t="shared" si="38"/>
        <v>0</v>
      </c>
      <c r="D306" s="259"/>
      <c r="E306" s="293"/>
      <c r="F306" s="59">
        <f t="shared" si="38"/>
        <v>0</v>
      </c>
      <c r="G306" s="55">
        <f t="shared" si="38"/>
        <v>0</v>
      </c>
      <c r="H306" s="56">
        <f t="shared" si="39"/>
        <v>0</v>
      </c>
    </row>
    <row r="307" spans="1:8" s="2" customFormat="1" ht="12.75" hidden="1" customHeight="1" x14ac:dyDescent="0.2">
      <c r="A307" s="303"/>
      <c r="B307" s="304"/>
      <c r="C307" s="258">
        <f t="shared" si="38"/>
        <v>0</v>
      </c>
      <c r="D307" s="259"/>
      <c r="E307" s="293"/>
      <c r="F307" s="59">
        <f t="shared" si="38"/>
        <v>0</v>
      </c>
      <c r="G307" s="55">
        <f t="shared" si="38"/>
        <v>0</v>
      </c>
      <c r="H307" s="56">
        <f t="shared" si="39"/>
        <v>0</v>
      </c>
    </row>
    <row r="308" spans="1:8" s="2" customFormat="1" ht="12.75" hidden="1" customHeight="1" x14ac:dyDescent="0.2">
      <c r="A308" s="303"/>
      <c r="B308" s="304"/>
      <c r="C308" s="258">
        <f t="shared" si="38"/>
        <v>0</v>
      </c>
      <c r="D308" s="259"/>
      <c r="E308" s="293"/>
      <c r="F308" s="59">
        <f t="shared" si="38"/>
        <v>0</v>
      </c>
      <c r="G308" s="55">
        <f t="shared" si="38"/>
        <v>0</v>
      </c>
      <c r="H308" s="56">
        <f t="shared" si="39"/>
        <v>0</v>
      </c>
    </row>
    <row r="309" spans="1:8" s="2" customFormat="1" ht="12.75" hidden="1" x14ac:dyDescent="0.2">
      <c r="A309" s="303"/>
      <c r="B309" s="304"/>
      <c r="C309" s="258" t="str">
        <f>C277</f>
        <v>Vecākais grāmatvedis</v>
      </c>
      <c r="D309" s="259"/>
      <c r="E309" s="293"/>
      <c r="F309" s="59">
        <f>F277</f>
        <v>1287</v>
      </c>
      <c r="G309" s="55"/>
      <c r="H309" s="56">
        <f t="shared" si="39"/>
        <v>0</v>
      </c>
    </row>
    <row r="310" spans="1:8" s="2" customFormat="1" ht="12.75" hidden="1" x14ac:dyDescent="0.2">
      <c r="A310" s="303"/>
      <c r="B310" s="304"/>
      <c r="C310" s="258">
        <f t="shared" ref="C310:G317" si="40">C278</f>
        <v>0</v>
      </c>
      <c r="D310" s="259"/>
      <c r="E310" s="293"/>
      <c r="F310" s="59">
        <f t="shared" si="40"/>
        <v>0</v>
      </c>
      <c r="G310" s="55">
        <f t="shared" si="40"/>
        <v>0</v>
      </c>
      <c r="H310" s="56">
        <f>ROUNDUP((F310*$E$299%)/168*G310,2)</f>
        <v>0</v>
      </c>
    </row>
    <row r="311" spans="1:8" s="2" customFormat="1" ht="12.75" hidden="1" x14ac:dyDescent="0.2">
      <c r="A311" s="303"/>
      <c r="B311" s="304"/>
      <c r="C311" s="258">
        <f t="shared" si="40"/>
        <v>0</v>
      </c>
      <c r="D311" s="259"/>
      <c r="E311" s="293"/>
      <c r="F311" s="59">
        <f t="shared" si="40"/>
        <v>0</v>
      </c>
      <c r="G311" s="55">
        <f t="shared" si="40"/>
        <v>0</v>
      </c>
      <c r="H311" s="56">
        <f t="shared" si="39"/>
        <v>0</v>
      </c>
    </row>
    <row r="312" spans="1:8" s="2" customFormat="1" ht="12.75" hidden="1" x14ac:dyDescent="0.2">
      <c r="A312" s="303"/>
      <c r="B312" s="304"/>
      <c r="C312" s="258">
        <f t="shared" si="40"/>
        <v>0</v>
      </c>
      <c r="D312" s="259"/>
      <c r="E312" s="293"/>
      <c r="F312" s="59">
        <f t="shared" si="40"/>
        <v>0</v>
      </c>
      <c r="G312" s="55">
        <f t="shared" si="40"/>
        <v>0</v>
      </c>
      <c r="H312" s="56">
        <f t="shared" si="39"/>
        <v>0</v>
      </c>
    </row>
    <row r="313" spans="1:8" s="2" customFormat="1" ht="12.75" hidden="1" x14ac:dyDescent="0.2">
      <c r="A313" s="303"/>
      <c r="B313" s="304"/>
      <c r="C313" s="258">
        <f t="shared" si="40"/>
        <v>0</v>
      </c>
      <c r="D313" s="259"/>
      <c r="E313" s="293"/>
      <c r="F313" s="59">
        <f t="shared" si="40"/>
        <v>0</v>
      </c>
      <c r="G313" s="55">
        <f t="shared" si="40"/>
        <v>0</v>
      </c>
      <c r="H313" s="56">
        <f t="shared" si="39"/>
        <v>0</v>
      </c>
    </row>
    <row r="314" spans="1:8" s="2" customFormat="1" ht="12.75" hidden="1" x14ac:dyDescent="0.2">
      <c r="A314" s="303"/>
      <c r="B314" s="304"/>
      <c r="C314" s="258">
        <f t="shared" si="40"/>
        <v>0</v>
      </c>
      <c r="D314" s="259"/>
      <c r="E314" s="293"/>
      <c r="F314" s="59">
        <f t="shared" si="40"/>
        <v>0</v>
      </c>
      <c r="G314" s="55">
        <f t="shared" si="40"/>
        <v>0</v>
      </c>
      <c r="H314" s="56">
        <f t="shared" si="39"/>
        <v>0</v>
      </c>
    </row>
    <row r="315" spans="1:8" s="2" customFormat="1" ht="12.75" hidden="1" x14ac:dyDescent="0.2">
      <c r="A315" s="303"/>
      <c r="B315" s="304"/>
      <c r="C315" s="258">
        <f t="shared" si="40"/>
        <v>0</v>
      </c>
      <c r="D315" s="259"/>
      <c r="E315" s="293"/>
      <c r="F315" s="59">
        <f t="shared" si="40"/>
        <v>0</v>
      </c>
      <c r="G315" s="55">
        <f t="shared" si="40"/>
        <v>0</v>
      </c>
      <c r="H315" s="56">
        <f t="shared" si="39"/>
        <v>0</v>
      </c>
    </row>
    <row r="316" spans="1:8" s="2" customFormat="1" ht="12.75" hidden="1" x14ac:dyDescent="0.2">
      <c r="A316" s="303"/>
      <c r="B316" s="304"/>
      <c r="C316" s="258">
        <f t="shared" si="40"/>
        <v>0</v>
      </c>
      <c r="D316" s="259"/>
      <c r="E316" s="293"/>
      <c r="F316" s="59">
        <f t="shared" si="40"/>
        <v>0</v>
      </c>
      <c r="G316" s="55">
        <f t="shared" si="40"/>
        <v>0</v>
      </c>
      <c r="H316" s="56">
        <f t="shared" si="39"/>
        <v>0</v>
      </c>
    </row>
    <row r="317" spans="1:8" s="2" customFormat="1" ht="12" hidden="1" customHeight="1" x14ac:dyDescent="0.2">
      <c r="A317" s="303"/>
      <c r="B317" s="304"/>
      <c r="C317" s="179">
        <f t="shared" si="40"/>
        <v>0</v>
      </c>
      <c r="D317" s="180"/>
      <c r="E317" s="293"/>
      <c r="F317" s="59">
        <f t="shared" si="40"/>
        <v>0</v>
      </c>
      <c r="G317" s="55">
        <f t="shared" si="40"/>
        <v>0</v>
      </c>
      <c r="H317" s="56">
        <f t="shared" si="39"/>
        <v>0</v>
      </c>
    </row>
    <row r="318" spans="1:8" s="2" customFormat="1" ht="12.75" hidden="1" x14ac:dyDescent="0.2">
      <c r="A318" s="303"/>
      <c r="B318" s="304"/>
      <c r="C318" s="285">
        <f>C297</f>
        <v>0</v>
      </c>
      <c r="D318" s="286"/>
      <c r="E318" s="293"/>
      <c r="F318" s="107">
        <f>F297</f>
        <v>0</v>
      </c>
      <c r="G318" s="108">
        <f>G297</f>
        <v>0</v>
      </c>
      <c r="H318" s="109">
        <f t="shared" si="39"/>
        <v>0</v>
      </c>
    </row>
    <row r="319" spans="1:8" s="2" customFormat="1" ht="25.5" hidden="1" x14ac:dyDescent="0.2">
      <c r="A319" s="246" t="s">
        <v>55</v>
      </c>
      <c r="B319" s="249" t="s">
        <v>56</v>
      </c>
      <c r="C319" s="287" t="s">
        <v>349</v>
      </c>
      <c r="D319" s="288"/>
      <c r="E319" s="47" t="s">
        <v>161</v>
      </c>
      <c r="F319" s="190" t="s">
        <v>39</v>
      </c>
      <c r="G319" s="47" t="s">
        <v>157</v>
      </c>
      <c r="H319" s="111">
        <f>SUM(H320:H339)</f>
        <v>0</v>
      </c>
    </row>
    <row r="320" spans="1:8" s="2" customFormat="1" ht="12.75" hidden="1" x14ac:dyDescent="0.2">
      <c r="A320" s="247"/>
      <c r="B320" s="250"/>
      <c r="C320" s="299">
        <f t="shared" ref="C320:C329" si="41">C266</f>
        <v>0</v>
      </c>
      <c r="D320" s="300"/>
      <c r="E320" s="313">
        <v>5</v>
      </c>
      <c r="F320" s="52">
        <f t="shared" ref="F320:G329" si="42">F266</f>
        <v>0</v>
      </c>
      <c r="G320" s="52">
        <f t="shared" si="42"/>
        <v>0</v>
      </c>
      <c r="H320" s="54">
        <f>ROUNDUP((F320*$E$320%)/168*G320,2)</f>
        <v>0</v>
      </c>
    </row>
    <row r="321" spans="1:8" s="2" customFormat="1" ht="12.75" hidden="1" x14ac:dyDescent="0.2">
      <c r="A321" s="247"/>
      <c r="B321" s="250"/>
      <c r="C321" s="258">
        <f t="shared" si="41"/>
        <v>0</v>
      </c>
      <c r="D321" s="259"/>
      <c r="E321" s="314"/>
      <c r="F321" s="59">
        <f t="shared" si="42"/>
        <v>0</v>
      </c>
      <c r="G321" s="55">
        <f t="shared" si="42"/>
        <v>0</v>
      </c>
      <c r="H321" s="56">
        <f t="shared" ref="H321:H339" si="43">ROUNDUP((F321*$E$320%)/168*G321,2)</f>
        <v>0</v>
      </c>
    </row>
    <row r="322" spans="1:8" s="2" customFormat="1" ht="12.75" hidden="1" x14ac:dyDescent="0.2">
      <c r="A322" s="247"/>
      <c r="B322" s="250"/>
      <c r="C322" s="258">
        <f t="shared" si="41"/>
        <v>0</v>
      </c>
      <c r="D322" s="259"/>
      <c r="E322" s="314"/>
      <c r="F322" s="59">
        <f t="shared" si="42"/>
        <v>0</v>
      </c>
      <c r="G322" s="55">
        <f t="shared" si="42"/>
        <v>0</v>
      </c>
      <c r="H322" s="56">
        <f t="shared" si="43"/>
        <v>0</v>
      </c>
    </row>
    <row r="323" spans="1:8" s="2" customFormat="1" ht="12.75" hidden="1" x14ac:dyDescent="0.2">
      <c r="A323" s="247"/>
      <c r="B323" s="250"/>
      <c r="C323" s="258">
        <f t="shared" si="41"/>
        <v>0</v>
      </c>
      <c r="D323" s="259"/>
      <c r="E323" s="314"/>
      <c r="F323" s="59">
        <f t="shared" si="42"/>
        <v>0</v>
      </c>
      <c r="G323" s="55">
        <f t="shared" si="42"/>
        <v>0</v>
      </c>
      <c r="H323" s="56">
        <f t="shared" si="43"/>
        <v>0</v>
      </c>
    </row>
    <row r="324" spans="1:8" s="2" customFormat="1" ht="12.75" hidden="1" x14ac:dyDescent="0.2">
      <c r="A324" s="247"/>
      <c r="B324" s="250"/>
      <c r="C324" s="258">
        <f t="shared" si="41"/>
        <v>0</v>
      </c>
      <c r="D324" s="259"/>
      <c r="E324" s="314"/>
      <c r="F324" s="59">
        <f t="shared" si="42"/>
        <v>0</v>
      </c>
      <c r="G324" s="55">
        <f t="shared" si="42"/>
        <v>0</v>
      </c>
      <c r="H324" s="56">
        <f t="shared" si="43"/>
        <v>0</v>
      </c>
    </row>
    <row r="325" spans="1:8" s="2" customFormat="1" ht="12.75" hidden="1" x14ac:dyDescent="0.2">
      <c r="A325" s="247"/>
      <c r="B325" s="250"/>
      <c r="C325" s="258">
        <f t="shared" si="41"/>
        <v>0</v>
      </c>
      <c r="D325" s="259"/>
      <c r="E325" s="314"/>
      <c r="F325" s="59">
        <f t="shared" si="42"/>
        <v>0</v>
      </c>
      <c r="G325" s="55">
        <f t="shared" si="42"/>
        <v>0</v>
      </c>
      <c r="H325" s="56">
        <f t="shared" si="43"/>
        <v>0</v>
      </c>
    </row>
    <row r="326" spans="1:8" s="2" customFormat="1" ht="12.75" hidden="1" x14ac:dyDescent="0.2">
      <c r="A326" s="247"/>
      <c r="B326" s="250"/>
      <c r="C326" s="258">
        <f t="shared" si="41"/>
        <v>0</v>
      </c>
      <c r="D326" s="259"/>
      <c r="E326" s="314"/>
      <c r="F326" s="59">
        <f t="shared" si="42"/>
        <v>0</v>
      </c>
      <c r="G326" s="55">
        <f t="shared" si="42"/>
        <v>0</v>
      </c>
      <c r="H326" s="56">
        <f t="shared" si="43"/>
        <v>0</v>
      </c>
    </row>
    <row r="327" spans="1:8" s="2" customFormat="1" ht="12.75" hidden="1" x14ac:dyDescent="0.2">
      <c r="A327" s="247"/>
      <c r="B327" s="250"/>
      <c r="C327" s="258">
        <f t="shared" si="41"/>
        <v>0</v>
      </c>
      <c r="D327" s="259"/>
      <c r="E327" s="314"/>
      <c r="F327" s="59">
        <f t="shared" si="42"/>
        <v>0</v>
      </c>
      <c r="G327" s="55">
        <f t="shared" si="42"/>
        <v>0</v>
      </c>
      <c r="H327" s="56">
        <f t="shared" si="43"/>
        <v>0</v>
      </c>
    </row>
    <row r="328" spans="1:8" s="2" customFormat="1" ht="12.75" hidden="1" x14ac:dyDescent="0.2">
      <c r="A328" s="247"/>
      <c r="B328" s="250"/>
      <c r="C328" s="258">
        <f t="shared" si="41"/>
        <v>0</v>
      </c>
      <c r="D328" s="259"/>
      <c r="E328" s="314"/>
      <c r="F328" s="59">
        <f t="shared" si="42"/>
        <v>0</v>
      </c>
      <c r="G328" s="55">
        <f t="shared" si="42"/>
        <v>0</v>
      </c>
      <c r="H328" s="56">
        <f t="shared" si="43"/>
        <v>0</v>
      </c>
    </row>
    <row r="329" spans="1:8" s="2" customFormat="1" ht="12.75" hidden="1" x14ac:dyDescent="0.2">
      <c r="A329" s="247"/>
      <c r="B329" s="250"/>
      <c r="C329" s="258">
        <f t="shared" si="41"/>
        <v>0</v>
      </c>
      <c r="D329" s="259"/>
      <c r="E329" s="314"/>
      <c r="F329" s="59">
        <f t="shared" si="42"/>
        <v>0</v>
      </c>
      <c r="G329" s="55">
        <f t="shared" si="42"/>
        <v>0</v>
      </c>
      <c r="H329" s="56">
        <f t="shared" si="43"/>
        <v>0</v>
      </c>
    </row>
    <row r="330" spans="1:8" s="2" customFormat="1" ht="12.75" hidden="1" x14ac:dyDescent="0.2">
      <c r="A330" s="247"/>
      <c r="B330" s="250"/>
      <c r="C330" s="258" t="str">
        <f t="shared" ref="C330:C339" si="44">C277</f>
        <v>Vecākais grāmatvedis</v>
      </c>
      <c r="D330" s="259"/>
      <c r="E330" s="314"/>
      <c r="F330" s="59">
        <f t="shared" ref="F330:G339" si="45">F277</f>
        <v>1287</v>
      </c>
      <c r="G330" s="55"/>
      <c r="H330" s="56">
        <f t="shared" si="43"/>
        <v>0</v>
      </c>
    </row>
    <row r="331" spans="1:8" s="2" customFormat="1" ht="12.75" hidden="1" x14ac:dyDescent="0.2">
      <c r="A331" s="247"/>
      <c r="B331" s="250"/>
      <c r="C331" s="258">
        <f t="shared" si="44"/>
        <v>0</v>
      </c>
      <c r="D331" s="259"/>
      <c r="E331" s="314"/>
      <c r="F331" s="59">
        <f t="shared" si="45"/>
        <v>0</v>
      </c>
      <c r="G331" s="55">
        <f t="shared" si="45"/>
        <v>0</v>
      </c>
      <c r="H331" s="56">
        <f t="shared" si="43"/>
        <v>0</v>
      </c>
    </row>
    <row r="332" spans="1:8" s="2" customFormat="1" ht="12.75" hidden="1" x14ac:dyDescent="0.2">
      <c r="A332" s="247"/>
      <c r="B332" s="250"/>
      <c r="C332" s="258">
        <f t="shared" si="44"/>
        <v>0</v>
      </c>
      <c r="D332" s="259"/>
      <c r="E332" s="314"/>
      <c r="F332" s="59">
        <f t="shared" si="45"/>
        <v>0</v>
      </c>
      <c r="G332" s="55">
        <f t="shared" si="45"/>
        <v>0</v>
      </c>
      <c r="H332" s="56">
        <f t="shared" si="43"/>
        <v>0</v>
      </c>
    </row>
    <row r="333" spans="1:8" s="2" customFormat="1" ht="12.75" hidden="1" x14ac:dyDescent="0.2">
      <c r="A333" s="247"/>
      <c r="B333" s="250"/>
      <c r="C333" s="258">
        <f t="shared" si="44"/>
        <v>0</v>
      </c>
      <c r="D333" s="259"/>
      <c r="E333" s="314"/>
      <c r="F333" s="59">
        <f t="shared" si="45"/>
        <v>0</v>
      </c>
      <c r="G333" s="55">
        <f t="shared" si="45"/>
        <v>0</v>
      </c>
      <c r="H333" s="56">
        <f t="shared" si="43"/>
        <v>0</v>
      </c>
    </row>
    <row r="334" spans="1:8" s="2" customFormat="1" ht="12.75" hidden="1" x14ac:dyDescent="0.2">
      <c r="A334" s="247"/>
      <c r="B334" s="250"/>
      <c r="C334" s="258">
        <f t="shared" si="44"/>
        <v>0</v>
      </c>
      <c r="D334" s="259"/>
      <c r="E334" s="314"/>
      <c r="F334" s="59">
        <f t="shared" si="45"/>
        <v>0</v>
      </c>
      <c r="G334" s="55">
        <f t="shared" si="45"/>
        <v>0</v>
      </c>
      <c r="H334" s="56">
        <f t="shared" si="43"/>
        <v>0</v>
      </c>
    </row>
    <row r="335" spans="1:8" s="2" customFormat="1" ht="12.75" hidden="1" x14ac:dyDescent="0.2">
      <c r="A335" s="247"/>
      <c r="B335" s="250"/>
      <c r="C335" s="258">
        <f t="shared" si="44"/>
        <v>0</v>
      </c>
      <c r="D335" s="259"/>
      <c r="E335" s="314"/>
      <c r="F335" s="59">
        <f t="shared" si="45"/>
        <v>0</v>
      </c>
      <c r="G335" s="55">
        <f t="shared" si="45"/>
        <v>0</v>
      </c>
      <c r="H335" s="56">
        <f t="shared" si="43"/>
        <v>0</v>
      </c>
    </row>
    <row r="336" spans="1:8" s="2" customFormat="1" ht="12.75" hidden="1" x14ac:dyDescent="0.2">
      <c r="A336" s="247"/>
      <c r="B336" s="250"/>
      <c r="C336" s="258">
        <f t="shared" si="44"/>
        <v>0</v>
      </c>
      <c r="D336" s="259"/>
      <c r="E336" s="314"/>
      <c r="F336" s="59">
        <f t="shared" si="45"/>
        <v>0</v>
      </c>
      <c r="G336" s="55">
        <f t="shared" si="45"/>
        <v>0</v>
      </c>
      <c r="H336" s="56">
        <f t="shared" si="43"/>
        <v>0</v>
      </c>
    </row>
    <row r="337" spans="1:8" s="2" customFormat="1" ht="12.75" hidden="1" x14ac:dyDescent="0.2">
      <c r="A337" s="247"/>
      <c r="B337" s="250"/>
      <c r="C337" s="258">
        <f t="shared" si="44"/>
        <v>0</v>
      </c>
      <c r="D337" s="259"/>
      <c r="E337" s="314"/>
      <c r="F337" s="59">
        <f t="shared" si="45"/>
        <v>0</v>
      </c>
      <c r="G337" s="55">
        <f t="shared" si="45"/>
        <v>0</v>
      </c>
      <c r="H337" s="56">
        <f t="shared" si="43"/>
        <v>0</v>
      </c>
    </row>
    <row r="338" spans="1:8" s="2" customFormat="1" ht="12.75" hidden="1" x14ac:dyDescent="0.2">
      <c r="A338" s="247"/>
      <c r="B338" s="250"/>
      <c r="C338" s="258">
        <f t="shared" si="44"/>
        <v>0</v>
      </c>
      <c r="D338" s="259"/>
      <c r="E338" s="314"/>
      <c r="F338" s="59">
        <f t="shared" si="45"/>
        <v>0</v>
      </c>
      <c r="G338" s="55">
        <f t="shared" si="45"/>
        <v>0</v>
      </c>
      <c r="H338" s="56">
        <f t="shared" si="43"/>
        <v>0</v>
      </c>
    </row>
    <row r="339" spans="1:8" s="2" customFormat="1" ht="12.75" hidden="1" x14ac:dyDescent="0.2">
      <c r="A339" s="248"/>
      <c r="B339" s="251"/>
      <c r="C339" s="258">
        <f t="shared" si="44"/>
        <v>0</v>
      </c>
      <c r="D339" s="259"/>
      <c r="E339" s="315"/>
      <c r="F339" s="60">
        <f t="shared" si="45"/>
        <v>0</v>
      </c>
      <c r="G339" s="57">
        <f t="shared" si="45"/>
        <v>0</v>
      </c>
      <c r="H339" s="58">
        <f t="shared" si="43"/>
        <v>0</v>
      </c>
    </row>
    <row r="340" spans="1:8" s="2" customFormat="1" ht="25.5" hidden="1" x14ac:dyDescent="0.2">
      <c r="A340" s="246" t="s">
        <v>57</v>
      </c>
      <c r="B340" s="249" t="s">
        <v>58</v>
      </c>
      <c r="C340" s="287" t="s">
        <v>349</v>
      </c>
      <c r="D340" s="288"/>
      <c r="E340" s="47" t="s">
        <v>161</v>
      </c>
      <c r="F340" s="190" t="s">
        <v>39</v>
      </c>
      <c r="G340" s="47" t="s">
        <v>157</v>
      </c>
      <c r="H340" s="111">
        <f>SUM(H341:H360)</f>
        <v>0</v>
      </c>
    </row>
    <row r="341" spans="1:8" s="2" customFormat="1" ht="12.75" hidden="1" x14ac:dyDescent="0.2">
      <c r="A341" s="247"/>
      <c r="B341" s="250"/>
      <c r="C341" s="309">
        <f t="shared" ref="C341:C350" si="46">C266</f>
        <v>0</v>
      </c>
      <c r="D341" s="310"/>
      <c r="E341" s="282">
        <v>10</v>
      </c>
      <c r="F341" s="67">
        <f t="shared" ref="F341:G350" si="47">F266</f>
        <v>0</v>
      </c>
      <c r="G341" s="53">
        <f t="shared" si="47"/>
        <v>0</v>
      </c>
      <c r="H341" s="54">
        <f>ROUNDUP((F341*$E$341%)/168*G341,2)</f>
        <v>0</v>
      </c>
    </row>
    <row r="342" spans="1:8" s="2" customFormat="1" ht="12.75" hidden="1" x14ac:dyDescent="0.2">
      <c r="A342" s="247"/>
      <c r="B342" s="250"/>
      <c r="C342" s="311">
        <f t="shared" si="46"/>
        <v>0</v>
      </c>
      <c r="D342" s="312"/>
      <c r="E342" s="283"/>
      <c r="F342" s="68">
        <f t="shared" si="47"/>
        <v>0</v>
      </c>
      <c r="G342" s="55">
        <f t="shared" si="47"/>
        <v>0</v>
      </c>
      <c r="H342" s="56">
        <f t="shared" ref="H342:H360" si="48">ROUNDUP((F342*$E$341%)/168*G342,2)</f>
        <v>0</v>
      </c>
    </row>
    <row r="343" spans="1:8" s="2" customFormat="1" ht="12.75" hidden="1" x14ac:dyDescent="0.2">
      <c r="A343" s="247"/>
      <c r="B343" s="250"/>
      <c r="C343" s="311">
        <f t="shared" si="46"/>
        <v>0</v>
      </c>
      <c r="D343" s="312"/>
      <c r="E343" s="283"/>
      <c r="F343" s="68">
        <f t="shared" si="47"/>
        <v>0</v>
      </c>
      <c r="G343" s="55">
        <f t="shared" si="47"/>
        <v>0</v>
      </c>
      <c r="H343" s="56">
        <f t="shared" si="48"/>
        <v>0</v>
      </c>
    </row>
    <row r="344" spans="1:8" s="2" customFormat="1" ht="12.75" hidden="1" x14ac:dyDescent="0.2">
      <c r="A344" s="247"/>
      <c r="B344" s="250"/>
      <c r="C344" s="311">
        <f t="shared" si="46"/>
        <v>0</v>
      </c>
      <c r="D344" s="312"/>
      <c r="E344" s="283"/>
      <c r="F344" s="68">
        <f t="shared" si="47"/>
        <v>0</v>
      </c>
      <c r="G344" s="55">
        <f t="shared" si="47"/>
        <v>0</v>
      </c>
      <c r="H344" s="56">
        <f t="shared" si="48"/>
        <v>0</v>
      </c>
    </row>
    <row r="345" spans="1:8" s="2" customFormat="1" ht="12.75" hidden="1" x14ac:dyDescent="0.2">
      <c r="A345" s="247"/>
      <c r="B345" s="250"/>
      <c r="C345" s="311">
        <f t="shared" si="46"/>
        <v>0</v>
      </c>
      <c r="D345" s="312"/>
      <c r="E345" s="283"/>
      <c r="F345" s="68">
        <f t="shared" si="47"/>
        <v>0</v>
      </c>
      <c r="G345" s="55">
        <f t="shared" si="47"/>
        <v>0</v>
      </c>
      <c r="H345" s="56">
        <f t="shared" si="48"/>
        <v>0</v>
      </c>
    </row>
    <row r="346" spans="1:8" s="2" customFormat="1" ht="12.75" hidden="1" x14ac:dyDescent="0.2">
      <c r="A346" s="247"/>
      <c r="B346" s="250"/>
      <c r="C346" s="311">
        <f t="shared" si="46"/>
        <v>0</v>
      </c>
      <c r="D346" s="312"/>
      <c r="E346" s="283"/>
      <c r="F346" s="68">
        <f t="shared" si="47"/>
        <v>0</v>
      </c>
      <c r="G346" s="55">
        <f t="shared" si="47"/>
        <v>0</v>
      </c>
      <c r="H346" s="56">
        <f t="shared" si="48"/>
        <v>0</v>
      </c>
    </row>
    <row r="347" spans="1:8" s="2" customFormat="1" ht="12.75" hidden="1" x14ac:dyDescent="0.2">
      <c r="A347" s="247"/>
      <c r="B347" s="250"/>
      <c r="C347" s="311">
        <f t="shared" si="46"/>
        <v>0</v>
      </c>
      <c r="D347" s="312"/>
      <c r="E347" s="283"/>
      <c r="F347" s="68">
        <f t="shared" si="47"/>
        <v>0</v>
      </c>
      <c r="G347" s="55">
        <f t="shared" si="47"/>
        <v>0</v>
      </c>
      <c r="H347" s="56">
        <f t="shared" si="48"/>
        <v>0</v>
      </c>
    </row>
    <row r="348" spans="1:8" s="2" customFormat="1" ht="12.75" hidden="1" x14ac:dyDescent="0.2">
      <c r="A348" s="247"/>
      <c r="B348" s="250"/>
      <c r="C348" s="311">
        <f t="shared" si="46"/>
        <v>0</v>
      </c>
      <c r="D348" s="312"/>
      <c r="E348" s="283"/>
      <c r="F348" s="68">
        <f t="shared" si="47"/>
        <v>0</v>
      </c>
      <c r="G348" s="55">
        <f t="shared" si="47"/>
        <v>0</v>
      </c>
      <c r="H348" s="56">
        <f t="shared" si="48"/>
        <v>0</v>
      </c>
    </row>
    <row r="349" spans="1:8" s="2" customFormat="1" ht="12.75" hidden="1" x14ac:dyDescent="0.2">
      <c r="A349" s="247"/>
      <c r="B349" s="250"/>
      <c r="C349" s="311">
        <f t="shared" si="46"/>
        <v>0</v>
      </c>
      <c r="D349" s="312"/>
      <c r="E349" s="283"/>
      <c r="F349" s="68">
        <f t="shared" si="47"/>
        <v>0</v>
      </c>
      <c r="G349" s="55">
        <f t="shared" si="47"/>
        <v>0</v>
      </c>
      <c r="H349" s="56">
        <f t="shared" si="48"/>
        <v>0</v>
      </c>
    </row>
    <row r="350" spans="1:8" s="2" customFormat="1" ht="12.75" hidden="1" x14ac:dyDescent="0.2">
      <c r="A350" s="247"/>
      <c r="B350" s="250"/>
      <c r="C350" s="311">
        <f t="shared" si="46"/>
        <v>0</v>
      </c>
      <c r="D350" s="312"/>
      <c r="E350" s="283"/>
      <c r="F350" s="68">
        <f t="shared" si="47"/>
        <v>0</v>
      </c>
      <c r="G350" s="55">
        <f t="shared" si="47"/>
        <v>0</v>
      </c>
      <c r="H350" s="56">
        <f t="shared" si="48"/>
        <v>0</v>
      </c>
    </row>
    <row r="351" spans="1:8" s="2" customFormat="1" ht="12.75" hidden="1" x14ac:dyDescent="0.2">
      <c r="A351" s="247"/>
      <c r="B351" s="250"/>
      <c r="C351" s="274" t="str">
        <f t="shared" ref="C351:C360" si="49">C277</f>
        <v>Vecākais grāmatvedis</v>
      </c>
      <c r="D351" s="276"/>
      <c r="E351" s="283"/>
      <c r="F351" s="69">
        <f t="shared" ref="F351:G360" si="50">F277</f>
        <v>1287</v>
      </c>
      <c r="G351" s="55"/>
      <c r="H351" s="56">
        <f t="shared" si="48"/>
        <v>0</v>
      </c>
    </row>
    <row r="352" spans="1:8" s="2" customFormat="1" ht="30" hidden="1" customHeight="1" x14ac:dyDescent="0.2">
      <c r="A352" s="247"/>
      <c r="B352" s="250"/>
      <c r="C352" s="274">
        <f t="shared" si="49"/>
        <v>0</v>
      </c>
      <c r="D352" s="276"/>
      <c r="E352" s="283"/>
      <c r="F352" s="69">
        <f t="shared" si="50"/>
        <v>0</v>
      </c>
      <c r="G352" s="55">
        <f t="shared" si="50"/>
        <v>0</v>
      </c>
      <c r="H352" s="56">
        <f t="shared" si="48"/>
        <v>0</v>
      </c>
    </row>
    <row r="353" spans="1:8" s="2" customFormat="1" ht="12.75" hidden="1" customHeight="1" x14ac:dyDescent="0.2">
      <c r="A353" s="247"/>
      <c r="B353" s="250"/>
      <c r="C353" s="311">
        <f t="shared" si="49"/>
        <v>0</v>
      </c>
      <c r="D353" s="312"/>
      <c r="E353" s="283"/>
      <c r="F353" s="69">
        <f t="shared" si="50"/>
        <v>0</v>
      </c>
      <c r="G353" s="55">
        <f t="shared" si="50"/>
        <v>0</v>
      </c>
      <c r="H353" s="56">
        <f t="shared" si="48"/>
        <v>0</v>
      </c>
    </row>
    <row r="354" spans="1:8" s="2" customFormat="1" ht="12.75" hidden="1" customHeight="1" x14ac:dyDescent="0.2">
      <c r="A354" s="247"/>
      <c r="B354" s="250"/>
      <c r="C354" s="311">
        <f t="shared" si="49"/>
        <v>0</v>
      </c>
      <c r="D354" s="312"/>
      <c r="E354" s="283"/>
      <c r="F354" s="69">
        <f t="shared" si="50"/>
        <v>0</v>
      </c>
      <c r="G354" s="55">
        <f t="shared" si="50"/>
        <v>0</v>
      </c>
      <c r="H354" s="56">
        <f t="shared" si="48"/>
        <v>0</v>
      </c>
    </row>
    <row r="355" spans="1:8" s="2" customFormat="1" ht="12.75" hidden="1" customHeight="1" x14ac:dyDescent="0.2">
      <c r="A355" s="247"/>
      <c r="B355" s="250"/>
      <c r="C355" s="311">
        <f t="shared" si="49"/>
        <v>0</v>
      </c>
      <c r="D355" s="312"/>
      <c r="E355" s="283"/>
      <c r="F355" s="69">
        <f t="shared" si="50"/>
        <v>0</v>
      </c>
      <c r="G355" s="55">
        <f t="shared" si="50"/>
        <v>0</v>
      </c>
      <c r="H355" s="56">
        <f t="shared" si="48"/>
        <v>0</v>
      </c>
    </row>
    <row r="356" spans="1:8" s="2" customFormat="1" ht="12.75" hidden="1" customHeight="1" x14ac:dyDescent="0.2">
      <c r="A356" s="247"/>
      <c r="B356" s="250"/>
      <c r="C356" s="311">
        <f t="shared" si="49"/>
        <v>0</v>
      </c>
      <c r="D356" s="312"/>
      <c r="E356" s="283"/>
      <c r="F356" s="69">
        <f t="shared" si="50"/>
        <v>0</v>
      </c>
      <c r="G356" s="55">
        <f t="shared" si="50"/>
        <v>0</v>
      </c>
      <c r="H356" s="56">
        <f t="shared" si="48"/>
        <v>0</v>
      </c>
    </row>
    <row r="357" spans="1:8" s="2" customFormat="1" ht="12.75" hidden="1" customHeight="1" x14ac:dyDescent="0.2">
      <c r="A357" s="247"/>
      <c r="B357" s="250"/>
      <c r="C357" s="311">
        <f t="shared" si="49"/>
        <v>0</v>
      </c>
      <c r="D357" s="312"/>
      <c r="E357" s="283"/>
      <c r="F357" s="69">
        <f t="shared" si="50"/>
        <v>0</v>
      </c>
      <c r="G357" s="55">
        <f t="shared" si="50"/>
        <v>0</v>
      </c>
      <c r="H357" s="56">
        <f t="shared" si="48"/>
        <v>0</v>
      </c>
    </row>
    <row r="358" spans="1:8" s="2" customFormat="1" ht="12.75" hidden="1" customHeight="1" x14ac:dyDescent="0.2">
      <c r="A358" s="247"/>
      <c r="B358" s="250"/>
      <c r="C358" s="311">
        <f t="shared" si="49"/>
        <v>0</v>
      </c>
      <c r="D358" s="312"/>
      <c r="E358" s="283"/>
      <c r="F358" s="69">
        <f t="shared" si="50"/>
        <v>0</v>
      </c>
      <c r="G358" s="55">
        <f t="shared" si="50"/>
        <v>0</v>
      </c>
      <c r="H358" s="56">
        <f t="shared" si="48"/>
        <v>0</v>
      </c>
    </row>
    <row r="359" spans="1:8" s="2" customFormat="1" ht="12.75" hidden="1" customHeight="1" x14ac:dyDescent="0.2">
      <c r="A359" s="247"/>
      <c r="B359" s="250"/>
      <c r="C359" s="311">
        <f t="shared" si="49"/>
        <v>0</v>
      </c>
      <c r="D359" s="312"/>
      <c r="E359" s="283"/>
      <c r="F359" s="69">
        <f t="shared" si="50"/>
        <v>0</v>
      </c>
      <c r="G359" s="55">
        <f t="shared" si="50"/>
        <v>0</v>
      </c>
      <c r="H359" s="56">
        <f t="shared" si="48"/>
        <v>0</v>
      </c>
    </row>
    <row r="360" spans="1:8" s="2" customFormat="1" ht="12.75" hidden="1" x14ac:dyDescent="0.2">
      <c r="A360" s="248"/>
      <c r="B360" s="251"/>
      <c r="C360" s="311">
        <f t="shared" si="49"/>
        <v>0</v>
      </c>
      <c r="D360" s="312"/>
      <c r="E360" s="284"/>
      <c r="F360" s="71">
        <f t="shared" si="50"/>
        <v>0</v>
      </c>
      <c r="G360" s="57">
        <f t="shared" si="50"/>
        <v>0</v>
      </c>
      <c r="H360" s="58">
        <f t="shared" si="48"/>
        <v>0</v>
      </c>
    </row>
    <row r="361" spans="1:8" s="2" customFormat="1" ht="12.75" customHeight="1" x14ac:dyDescent="0.2">
      <c r="A361" s="49" t="s">
        <v>65</v>
      </c>
      <c r="B361" s="277" t="s">
        <v>66</v>
      </c>
      <c r="C361" s="277"/>
      <c r="D361" s="277"/>
      <c r="E361" s="277"/>
      <c r="F361" s="277"/>
      <c r="G361" s="277"/>
      <c r="H361" s="43">
        <f>SUM(H362,H363,H384)</f>
        <v>0.2</v>
      </c>
    </row>
    <row r="362" spans="1:8" s="2" customFormat="1" ht="12.75" customHeight="1" x14ac:dyDescent="0.2">
      <c r="A362" s="181" t="s">
        <v>67</v>
      </c>
      <c r="B362" s="304" t="s">
        <v>356</v>
      </c>
      <c r="C362" s="304"/>
      <c r="D362" s="304"/>
      <c r="E362" s="304"/>
      <c r="F362" s="304"/>
      <c r="G362" s="304"/>
      <c r="H362" s="44">
        <f>ROUNDUP((H264+H363)*0.2359,2)</f>
        <v>0.17</v>
      </c>
    </row>
    <row r="363" spans="1:8" s="2" customFormat="1" ht="25.5" customHeight="1" x14ac:dyDescent="0.2">
      <c r="A363" s="246" t="s">
        <v>70</v>
      </c>
      <c r="B363" s="249" t="s">
        <v>71</v>
      </c>
      <c r="C363" s="287" t="s">
        <v>349</v>
      </c>
      <c r="D363" s="288"/>
      <c r="E363" s="47" t="s">
        <v>161</v>
      </c>
      <c r="F363" s="190" t="s">
        <v>39</v>
      </c>
      <c r="G363" s="47" t="s">
        <v>157</v>
      </c>
      <c r="H363" s="111">
        <f>SUM(H364:H383)</f>
        <v>0.03</v>
      </c>
    </row>
    <row r="364" spans="1:8" s="2" customFormat="1" ht="12.75" hidden="1" customHeight="1" x14ac:dyDescent="0.2">
      <c r="A364" s="247"/>
      <c r="B364" s="250"/>
      <c r="C364" s="294">
        <f t="shared" ref="C364:C373" si="51">C266</f>
        <v>0</v>
      </c>
      <c r="D364" s="295"/>
      <c r="E364" s="316">
        <v>4</v>
      </c>
      <c r="F364" s="62">
        <f t="shared" ref="F364:G373" si="52">F266</f>
        <v>0</v>
      </c>
      <c r="G364" s="62">
        <f t="shared" si="52"/>
        <v>0</v>
      </c>
      <c r="H364" s="54">
        <f>ROUNDUP((F364*$E$364%)/168*G364,2)</f>
        <v>0</v>
      </c>
    </row>
    <row r="365" spans="1:8" s="2" customFormat="1" ht="12.75" hidden="1" customHeight="1" x14ac:dyDescent="0.2">
      <c r="A365" s="247"/>
      <c r="B365" s="250"/>
      <c r="C365" s="274">
        <f t="shared" si="51"/>
        <v>0</v>
      </c>
      <c r="D365" s="276"/>
      <c r="E365" s="317"/>
      <c r="F365" s="64">
        <f t="shared" si="52"/>
        <v>0</v>
      </c>
      <c r="G365" s="64">
        <f t="shared" si="52"/>
        <v>0</v>
      </c>
      <c r="H365" s="56">
        <f t="shared" ref="H365:H372" si="53">ROUNDUP((F365*$E$364%)/168*G365,2)</f>
        <v>0</v>
      </c>
    </row>
    <row r="366" spans="1:8" s="2" customFormat="1" ht="12.75" hidden="1" customHeight="1" x14ac:dyDescent="0.2">
      <c r="A366" s="247"/>
      <c r="B366" s="250"/>
      <c r="C366" s="274">
        <f t="shared" si="51"/>
        <v>0</v>
      </c>
      <c r="D366" s="276"/>
      <c r="E366" s="317"/>
      <c r="F366" s="64">
        <f t="shared" si="52"/>
        <v>0</v>
      </c>
      <c r="G366" s="64">
        <f t="shared" si="52"/>
        <v>0</v>
      </c>
      <c r="H366" s="56">
        <f t="shared" si="53"/>
        <v>0</v>
      </c>
    </row>
    <row r="367" spans="1:8" s="2" customFormat="1" ht="12.75" hidden="1" customHeight="1" x14ac:dyDescent="0.2">
      <c r="A367" s="247"/>
      <c r="B367" s="250"/>
      <c r="C367" s="274">
        <f t="shared" si="51"/>
        <v>0</v>
      </c>
      <c r="D367" s="276"/>
      <c r="E367" s="317"/>
      <c r="F367" s="64">
        <f t="shared" si="52"/>
        <v>0</v>
      </c>
      <c r="G367" s="64">
        <f t="shared" si="52"/>
        <v>0</v>
      </c>
      <c r="H367" s="56">
        <f t="shared" si="53"/>
        <v>0</v>
      </c>
    </row>
    <row r="368" spans="1:8" s="2" customFormat="1" ht="12.75" hidden="1" customHeight="1" x14ac:dyDescent="0.2">
      <c r="A368" s="247"/>
      <c r="B368" s="250"/>
      <c r="C368" s="274">
        <f t="shared" si="51"/>
        <v>0</v>
      </c>
      <c r="D368" s="276"/>
      <c r="E368" s="317"/>
      <c r="F368" s="64">
        <f t="shared" si="52"/>
        <v>0</v>
      </c>
      <c r="G368" s="64">
        <f t="shared" si="52"/>
        <v>0</v>
      </c>
      <c r="H368" s="56">
        <f t="shared" si="53"/>
        <v>0</v>
      </c>
    </row>
    <row r="369" spans="1:8" s="2" customFormat="1" ht="12.75" hidden="1" customHeight="1" x14ac:dyDescent="0.2">
      <c r="A369" s="247"/>
      <c r="B369" s="250"/>
      <c r="C369" s="274">
        <f t="shared" si="51"/>
        <v>0</v>
      </c>
      <c r="D369" s="276"/>
      <c r="E369" s="317"/>
      <c r="F369" s="64">
        <f t="shared" si="52"/>
        <v>0</v>
      </c>
      <c r="G369" s="64">
        <f t="shared" si="52"/>
        <v>0</v>
      </c>
      <c r="H369" s="56">
        <f t="shared" si="53"/>
        <v>0</v>
      </c>
    </row>
    <row r="370" spans="1:8" s="2" customFormat="1" ht="12.75" hidden="1" customHeight="1" x14ac:dyDescent="0.2">
      <c r="A370" s="247"/>
      <c r="B370" s="250"/>
      <c r="C370" s="274">
        <f t="shared" si="51"/>
        <v>0</v>
      </c>
      <c r="D370" s="276"/>
      <c r="E370" s="317"/>
      <c r="F370" s="64">
        <f t="shared" si="52"/>
        <v>0</v>
      </c>
      <c r="G370" s="64">
        <f t="shared" si="52"/>
        <v>0</v>
      </c>
      <c r="H370" s="56">
        <f t="shared" si="53"/>
        <v>0</v>
      </c>
    </row>
    <row r="371" spans="1:8" s="2" customFormat="1" ht="12.75" hidden="1" customHeight="1" x14ac:dyDescent="0.2">
      <c r="A371" s="247"/>
      <c r="B371" s="250"/>
      <c r="C371" s="274">
        <f t="shared" si="51"/>
        <v>0</v>
      </c>
      <c r="D371" s="276"/>
      <c r="E371" s="317"/>
      <c r="F371" s="64">
        <f t="shared" si="52"/>
        <v>0</v>
      </c>
      <c r="G371" s="64">
        <f t="shared" si="52"/>
        <v>0</v>
      </c>
      <c r="H371" s="56">
        <f t="shared" si="53"/>
        <v>0</v>
      </c>
    </row>
    <row r="372" spans="1:8" s="2" customFormat="1" ht="12.75" hidden="1" customHeight="1" x14ac:dyDescent="0.2">
      <c r="A372" s="247"/>
      <c r="B372" s="250"/>
      <c r="C372" s="274">
        <f t="shared" si="51"/>
        <v>0</v>
      </c>
      <c r="D372" s="276"/>
      <c r="E372" s="317"/>
      <c r="F372" s="64">
        <f t="shared" si="52"/>
        <v>0</v>
      </c>
      <c r="G372" s="64">
        <f t="shared" si="52"/>
        <v>0</v>
      </c>
      <c r="H372" s="56">
        <f t="shared" si="53"/>
        <v>0</v>
      </c>
    </row>
    <row r="373" spans="1:8" s="2" customFormat="1" ht="12.75" hidden="1" customHeight="1" x14ac:dyDescent="0.2">
      <c r="A373" s="247"/>
      <c r="B373" s="250"/>
      <c r="C373" s="274">
        <f t="shared" si="51"/>
        <v>0</v>
      </c>
      <c r="D373" s="276"/>
      <c r="E373" s="317"/>
      <c r="F373" s="64">
        <f t="shared" si="52"/>
        <v>0</v>
      </c>
      <c r="G373" s="64">
        <f t="shared" si="52"/>
        <v>0</v>
      </c>
      <c r="H373" s="56">
        <f>ROUNDUP((F373*$E$364%)/168*G373,2)</f>
        <v>0</v>
      </c>
    </row>
    <row r="374" spans="1:8" s="2" customFormat="1" ht="12.75" x14ac:dyDescent="0.2">
      <c r="A374" s="247"/>
      <c r="B374" s="250"/>
      <c r="C374" s="274" t="str">
        <f t="shared" ref="C374:C383" si="54">C277</f>
        <v>Vecākais grāmatvedis</v>
      </c>
      <c r="D374" s="276"/>
      <c r="E374" s="317"/>
      <c r="F374" s="64">
        <f t="shared" ref="F374:G383" si="55">F277</f>
        <v>1287</v>
      </c>
      <c r="G374" s="55">
        <f t="shared" si="55"/>
        <v>8.4000000000000005E-2</v>
      </c>
      <c r="H374" s="56">
        <f>ROUNDUP((F374*$E$364%)/168*G374,2)</f>
        <v>0.03</v>
      </c>
    </row>
    <row r="375" spans="1:8" s="2" customFormat="1" ht="12.75" hidden="1" x14ac:dyDescent="0.2">
      <c r="A375" s="247"/>
      <c r="B375" s="250"/>
      <c r="C375" s="274">
        <f t="shared" si="54"/>
        <v>0</v>
      </c>
      <c r="D375" s="276"/>
      <c r="E375" s="317"/>
      <c r="F375" s="64">
        <f t="shared" si="55"/>
        <v>0</v>
      </c>
      <c r="G375" s="55">
        <f t="shared" si="55"/>
        <v>0</v>
      </c>
      <c r="H375" s="56">
        <f t="shared" ref="H375:H383" si="56">ROUNDUP((F375*$E$364%)/168*G375,2)</f>
        <v>0</v>
      </c>
    </row>
    <row r="376" spans="1:8" s="2" customFormat="1" ht="12.75" hidden="1" x14ac:dyDescent="0.2">
      <c r="A376" s="247"/>
      <c r="B376" s="250"/>
      <c r="C376" s="274">
        <f t="shared" si="54"/>
        <v>0</v>
      </c>
      <c r="D376" s="276"/>
      <c r="E376" s="317"/>
      <c r="F376" s="64">
        <f t="shared" si="55"/>
        <v>0</v>
      </c>
      <c r="G376" s="55">
        <f t="shared" si="55"/>
        <v>0</v>
      </c>
      <c r="H376" s="56">
        <f t="shared" si="56"/>
        <v>0</v>
      </c>
    </row>
    <row r="377" spans="1:8" s="2" customFormat="1" ht="12.75" hidden="1" x14ac:dyDescent="0.2">
      <c r="A377" s="247"/>
      <c r="B377" s="250"/>
      <c r="C377" s="274">
        <f t="shared" si="54"/>
        <v>0</v>
      </c>
      <c r="D377" s="276"/>
      <c r="E377" s="317"/>
      <c r="F377" s="64">
        <f t="shared" si="55"/>
        <v>0</v>
      </c>
      <c r="G377" s="55">
        <f t="shared" si="55"/>
        <v>0</v>
      </c>
      <c r="H377" s="56">
        <f t="shared" si="56"/>
        <v>0</v>
      </c>
    </row>
    <row r="378" spans="1:8" s="2" customFormat="1" ht="12.75" hidden="1" x14ac:dyDescent="0.2">
      <c r="A378" s="247"/>
      <c r="B378" s="250"/>
      <c r="C378" s="274">
        <f t="shared" si="54"/>
        <v>0</v>
      </c>
      <c r="D378" s="276"/>
      <c r="E378" s="317"/>
      <c r="F378" s="64">
        <f t="shared" si="55"/>
        <v>0</v>
      </c>
      <c r="G378" s="55">
        <f t="shared" si="55"/>
        <v>0</v>
      </c>
      <c r="H378" s="56">
        <f t="shared" si="56"/>
        <v>0</v>
      </c>
    </row>
    <row r="379" spans="1:8" s="2" customFormat="1" ht="12.75" hidden="1" x14ac:dyDescent="0.2">
      <c r="A379" s="247"/>
      <c r="B379" s="250"/>
      <c r="C379" s="274">
        <f t="shared" si="54"/>
        <v>0</v>
      </c>
      <c r="D379" s="276"/>
      <c r="E379" s="317"/>
      <c r="F379" s="64">
        <f t="shared" si="55"/>
        <v>0</v>
      </c>
      <c r="G379" s="55">
        <f t="shared" si="55"/>
        <v>0</v>
      </c>
      <c r="H379" s="56">
        <f t="shared" si="56"/>
        <v>0</v>
      </c>
    </row>
    <row r="380" spans="1:8" s="2" customFormat="1" ht="12.75" hidden="1" x14ac:dyDescent="0.2">
      <c r="A380" s="247"/>
      <c r="B380" s="250"/>
      <c r="C380" s="274">
        <f t="shared" si="54"/>
        <v>0</v>
      </c>
      <c r="D380" s="276"/>
      <c r="E380" s="317"/>
      <c r="F380" s="64">
        <f t="shared" si="55"/>
        <v>0</v>
      </c>
      <c r="G380" s="55">
        <f t="shared" si="55"/>
        <v>0</v>
      </c>
      <c r="H380" s="56">
        <f t="shared" si="56"/>
        <v>0</v>
      </c>
    </row>
    <row r="381" spans="1:8" s="2" customFormat="1" ht="12.75" hidden="1" x14ac:dyDescent="0.2">
      <c r="A381" s="247"/>
      <c r="B381" s="250"/>
      <c r="C381" s="274">
        <f t="shared" si="54"/>
        <v>0</v>
      </c>
      <c r="D381" s="276"/>
      <c r="E381" s="317"/>
      <c r="F381" s="64">
        <f t="shared" si="55"/>
        <v>0</v>
      </c>
      <c r="G381" s="55">
        <f t="shared" si="55"/>
        <v>0</v>
      </c>
      <c r="H381" s="56">
        <f t="shared" si="56"/>
        <v>0</v>
      </c>
    </row>
    <row r="382" spans="1:8" s="2" customFormat="1" ht="12.75" hidden="1" x14ac:dyDescent="0.2">
      <c r="A382" s="247"/>
      <c r="B382" s="250"/>
      <c r="C382" s="274">
        <f t="shared" si="54"/>
        <v>0</v>
      </c>
      <c r="D382" s="276"/>
      <c r="E382" s="317"/>
      <c r="F382" s="64">
        <f t="shared" si="55"/>
        <v>0</v>
      </c>
      <c r="G382" s="55">
        <f t="shared" si="55"/>
        <v>0</v>
      </c>
      <c r="H382" s="56">
        <f t="shared" si="56"/>
        <v>0</v>
      </c>
    </row>
    <row r="383" spans="1:8" s="2" customFormat="1" ht="12.75" hidden="1" x14ac:dyDescent="0.2">
      <c r="A383" s="248"/>
      <c r="B383" s="251"/>
      <c r="C383" s="274">
        <f t="shared" si="54"/>
        <v>0</v>
      </c>
      <c r="D383" s="276"/>
      <c r="E383" s="318"/>
      <c r="F383" s="66">
        <f t="shared" si="55"/>
        <v>0</v>
      </c>
      <c r="G383" s="55">
        <f t="shared" si="55"/>
        <v>0</v>
      </c>
      <c r="H383" s="58">
        <f t="shared" si="56"/>
        <v>0</v>
      </c>
    </row>
    <row r="384" spans="1:8" s="2" customFormat="1" ht="25.5" hidden="1" customHeight="1" x14ac:dyDescent="0.2">
      <c r="A384" s="246" t="s">
        <v>82</v>
      </c>
      <c r="B384" s="249" t="s">
        <v>83</v>
      </c>
      <c r="C384" s="287" t="s">
        <v>349</v>
      </c>
      <c r="D384" s="288"/>
      <c r="E384" s="47" t="s">
        <v>161</v>
      </c>
      <c r="F384" s="190" t="s">
        <v>39</v>
      </c>
      <c r="G384" s="47" t="s">
        <v>157</v>
      </c>
      <c r="H384" s="111">
        <f>SUM(H385:H404)</f>
        <v>0</v>
      </c>
    </row>
    <row r="385" spans="1:8" s="2" customFormat="1" ht="12.75" hidden="1" customHeight="1" x14ac:dyDescent="0.2">
      <c r="A385" s="247"/>
      <c r="B385" s="250"/>
      <c r="C385" s="294">
        <f t="shared" ref="C385:C394" si="57">C266</f>
        <v>0</v>
      </c>
      <c r="D385" s="295"/>
      <c r="E385" s="316">
        <v>1</v>
      </c>
      <c r="F385" s="62">
        <f t="shared" ref="F385:G394" si="58">F266</f>
        <v>0</v>
      </c>
      <c r="G385" s="55">
        <f t="shared" si="58"/>
        <v>0</v>
      </c>
      <c r="H385" s="54">
        <f>ROUNDUP((F385*$E$385%)/168*G385,2)</f>
        <v>0</v>
      </c>
    </row>
    <row r="386" spans="1:8" s="2" customFormat="1" ht="12.75" hidden="1" x14ac:dyDescent="0.2">
      <c r="A386" s="247"/>
      <c r="B386" s="250"/>
      <c r="C386" s="274">
        <f t="shared" si="57"/>
        <v>0</v>
      </c>
      <c r="D386" s="276"/>
      <c r="E386" s="317"/>
      <c r="F386" s="64">
        <f t="shared" si="58"/>
        <v>0</v>
      </c>
      <c r="G386" s="55">
        <f t="shared" si="58"/>
        <v>0</v>
      </c>
      <c r="H386" s="56">
        <f t="shared" ref="H386:H391" si="59">ROUNDUP((F386*$E$385%)/168*G386,2)</f>
        <v>0</v>
      </c>
    </row>
    <row r="387" spans="1:8" s="2" customFormat="1" ht="12.75" hidden="1" x14ac:dyDescent="0.2">
      <c r="A387" s="247"/>
      <c r="B387" s="250"/>
      <c r="C387" s="274">
        <f t="shared" si="57"/>
        <v>0</v>
      </c>
      <c r="D387" s="276"/>
      <c r="E387" s="317"/>
      <c r="F387" s="64">
        <f t="shared" si="58"/>
        <v>0</v>
      </c>
      <c r="G387" s="55">
        <f t="shared" si="58"/>
        <v>0</v>
      </c>
      <c r="H387" s="56">
        <f t="shared" si="59"/>
        <v>0</v>
      </c>
    </row>
    <row r="388" spans="1:8" s="2" customFormat="1" ht="12.75" hidden="1" x14ac:dyDescent="0.2">
      <c r="A388" s="247"/>
      <c r="B388" s="250"/>
      <c r="C388" s="274">
        <f t="shared" si="57"/>
        <v>0</v>
      </c>
      <c r="D388" s="276"/>
      <c r="E388" s="317"/>
      <c r="F388" s="64">
        <f t="shared" si="58"/>
        <v>0</v>
      </c>
      <c r="G388" s="55">
        <f t="shared" si="58"/>
        <v>0</v>
      </c>
      <c r="H388" s="56">
        <f t="shared" si="59"/>
        <v>0</v>
      </c>
    </row>
    <row r="389" spans="1:8" s="2" customFormat="1" ht="12.75" hidden="1" x14ac:dyDescent="0.2">
      <c r="A389" s="247"/>
      <c r="B389" s="250"/>
      <c r="C389" s="274">
        <f t="shared" si="57"/>
        <v>0</v>
      </c>
      <c r="D389" s="276"/>
      <c r="E389" s="317"/>
      <c r="F389" s="64">
        <f t="shared" si="58"/>
        <v>0</v>
      </c>
      <c r="G389" s="55">
        <f t="shared" si="58"/>
        <v>0</v>
      </c>
      <c r="H389" s="56">
        <f t="shared" si="59"/>
        <v>0</v>
      </c>
    </row>
    <row r="390" spans="1:8" s="2" customFormat="1" ht="12.75" hidden="1" x14ac:dyDescent="0.2">
      <c r="A390" s="247"/>
      <c r="B390" s="250"/>
      <c r="C390" s="274">
        <f t="shared" si="57"/>
        <v>0</v>
      </c>
      <c r="D390" s="276"/>
      <c r="E390" s="317"/>
      <c r="F390" s="64">
        <f t="shared" si="58"/>
        <v>0</v>
      </c>
      <c r="G390" s="55">
        <f t="shared" si="58"/>
        <v>0</v>
      </c>
      <c r="H390" s="56">
        <f t="shared" si="59"/>
        <v>0</v>
      </c>
    </row>
    <row r="391" spans="1:8" s="2" customFormat="1" ht="12.75" hidden="1" x14ac:dyDescent="0.2">
      <c r="A391" s="247"/>
      <c r="B391" s="250"/>
      <c r="C391" s="274">
        <f t="shared" si="57"/>
        <v>0</v>
      </c>
      <c r="D391" s="276"/>
      <c r="E391" s="317"/>
      <c r="F391" s="64">
        <f t="shared" si="58"/>
        <v>0</v>
      </c>
      <c r="G391" s="55">
        <f t="shared" si="58"/>
        <v>0</v>
      </c>
      <c r="H391" s="56">
        <f t="shared" si="59"/>
        <v>0</v>
      </c>
    </row>
    <row r="392" spans="1:8" s="2" customFormat="1" ht="12.75" hidden="1" x14ac:dyDescent="0.2">
      <c r="A392" s="247"/>
      <c r="B392" s="250"/>
      <c r="C392" s="274">
        <f t="shared" si="57"/>
        <v>0</v>
      </c>
      <c r="D392" s="276"/>
      <c r="E392" s="317"/>
      <c r="F392" s="64">
        <f t="shared" si="58"/>
        <v>0</v>
      </c>
      <c r="G392" s="55">
        <f t="shared" si="58"/>
        <v>0</v>
      </c>
      <c r="H392" s="56">
        <f>ROUNDUP((F392*$E$385%)/168*G392,2)</f>
        <v>0</v>
      </c>
    </row>
    <row r="393" spans="1:8" s="2" customFormat="1" ht="12.75" hidden="1" x14ac:dyDescent="0.2">
      <c r="A393" s="247"/>
      <c r="B393" s="250"/>
      <c r="C393" s="274">
        <f t="shared" si="57"/>
        <v>0</v>
      </c>
      <c r="D393" s="276"/>
      <c r="E393" s="317"/>
      <c r="F393" s="64">
        <f t="shared" si="58"/>
        <v>0</v>
      </c>
      <c r="G393" s="55">
        <f t="shared" si="58"/>
        <v>0</v>
      </c>
      <c r="H393" s="56">
        <f>ROUNDUP((F393*$E$385%)/168*G393,2)</f>
        <v>0</v>
      </c>
    </row>
    <row r="394" spans="1:8" s="2" customFormat="1" ht="12.75" hidden="1" x14ac:dyDescent="0.2">
      <c r="A394" s="247"/>
      <c r="B394" s="250"/>
      <c r="C394" s="274">
        <f t="shared" si="57"/>
        <v>0</v>
      </c>
      <c r="D394" s="276"/>
      <c r="E394" s="317"/>
      <c r="F394" s="64">
        <f t="shared" si="58"/>
        <v>0</v>
      </c>
      <c r="G394" s="55">
        <f t="shared" si="58"/>
        <v>0</v>
      </c>
      <c r="H394" s="56">
        <f>ROUNDUP((F394*$E$385%)/168*G394,2)</f>
        <v>0</v>
      </c>
    </row>
    <row r="395" spans="1:8" s="2" customFormat="1" ht="12.75" hidden="1" x14ac:dyDescent="0.2">
      <c r="A395" s="247"/>
      <c r="B395" s="250"/>
      <c r="C395" s="274" t="str">
        <f t="shared" ref="C395:C404" si="60">C277</f>
        <v>Vecākais grāmatvedis</v>
      </c>
      <c r="D395" s="276"/>
      <c r="E395" s="317"/>
      <c r="F395" s="64">
        <f t="shared" ref="F395:G404" si="61">F277</f>
        <v>1287</v>
      </c>
      <c r="G395" s="55"/>
      <c r="H395" s="56">
        <f>ROUNDUP((F395*$E$385%)/168*G395,2)</f>
        <v>0</v>
      </c>
    </row>
    <row r="396" spans="1:8" s="2" customFormat="1" ht="27" hidden="1" customHeight="1" x14ac:dyDescent="0.2">
      <c r="A396" s="247"/>
      <c r="B396" s="250"/>
      <c r="C396" s="274">
        <f t="shared" si="60"/>
        <v>0</v>
      </c>
      <c r="D396" s="276"/>
      <c r="E396" s="317"/>
      <c r="F396" s="64">
        <f t="shared" si="61"/>
        <v>0</v>
      </c>
      <c r="G396" s="55">
        <f t="shared" si="61"/>
        <v>0</v>
      </c>
      <c r="H396" s="56">
        <f t="shared" ref="H396:H404" si="62">ROUNDUP((F396*$E$385%)/168*G396,2)</f>
        <v>0</v>
      </c>
    </row>
    <row r="397" spans="1:8" s="2" customFormat="1" ht="12.75" hidden="1" x14ac:dyDescent="0.2">
      <c r="A397" s="247"/>
      <c r="B397" s="250"/>
      <c r="C397" s="274">
        <f t="shared" si="60"/>
        <v>0</v>
      </c>
      <c r="D397" s="276"/>
      <c r="E397" s="317"/>
      <c r="F397" s="64">
        <f t="shared" si="61"/>
        <v>0</v>
      </c>
      <c r="G397" s="64">
        <f t="shared" si="61"/>
        <v>0</v>
      </c>
      <c r="H397" s="56">
        <f t="shared" si="62"/>
        <v>0</v>
      </c>
    </row>
    <row r="398" spans="1:8" s="2" customFormat="1" ht="12.75" hidden="1" x14ac:dyDescent="0.2">
      <c r="A398" s="247"/>
      <c r="B398" s="250"/>
      <c r="C398" s="274">
        <f t="shared" si="60"/>
        <v>0</v>
      </c>
      <c r="D398" s="276"/>
      <c r="E398" s="317"/>
      <c r="F398" s="64">
        <f t="shared" si="61"/>
        <v>0</v>
      </c>
      <c r="G398" s="64">
        <f t="shared" si="61"/>
        <v>0</v>
      </c>
      <c r="H398" s="56">
        <f t="shared" si="62"/>
        <v>0</v>
      </c>
    </row>
    <row r="399" spans="1:8" s="2" customFormat="1" ht="12.75" hidden="1" x14ac:dyDescent="0.2">
      <c r="A399" s="247"/>
      <c r="B399" s="250"/>
      <c r="C399" s="274">
        <f t="shared" si="60"/>
        <v>0</v>
      </c>
      <c r="D399" s="276"/>
      <c r="E399" s="317"/>
      <c r="F399" s="64">
        <f t="shared" si="61"/>
        <v>0</v>
      </c>
      <c r="G399" s="64">
        <f t="shared" si="61"/>
        <v>0</v>
      </c>
      <c r="H399" s="56">
        <f t="shared" si="62"/>
        <v>0</v>
      </c>
    </row>
    <row r="400" spans="1:8" s="2" customFormat="1" ht="12.75" hidden="1" x14ac:dyDescent="0.2">
      <c r="A400" s="247"/>
      <c r="B400" s="250"/>
      <c r="C400" s="274">
        <f t="shared" si="60"/>
        <v>0</v>
      </c>
      <c r="D400" s="276"/>
      <c r="E400" s="317"/>
      <c r="F400" s="64">
        <f t="shared" si="61"/>
        <v>0</v>
      </c>
      <c r="G400" s="64">
        <f t="shared" si="61"/>
        <v>0</v>
      </c>
      <c r="H400" s="56">
        <f t="shared" si="62"/>
        <v>0</v>
      </c>
    </row>
    <row r="401" spans="1:9" s="2" customFormat="1" ht="12.75" hidden="1" x14ac:dyDescent="0.2">
      <c r="A401" s="247"/>
      <c r="B401" s="250"/>
      <c r="C401" s="274">
        <f t="shared" si="60"/>
        <v>0</v>
      </c>
      <c r="D401" s="276"/>
      <c r="E401" s="317"/>
      <c r="F401" s="64">
        <f t="shared" si="61"/>
        <v>0</v>
      </c>
      <c r="G401" s="64">
        <f t="shared" si="61"/>
        <v>0</v>
      </c>
      <c r="H401" s="56">
        <f t="shared" si="62"/>
        <v>0</v>
      </c>
    </row>
    <row r="402" spans="1:9" s="2" customFormat="1" ht="12.75" hidden="1" x14ac:dyDescent="0.2">
      <c r="A402" s="247"/>
      <c r="B402" s="250"/>
      <c r="C402" s="274">
        <f t="shared" si="60"/>
        <v>0</v>
      </c>
      <c r="D402" s="276"/>
      <c r="E402" s="317"/>
      <c r="F402" s="64">
        <f t="shared" si="61"/>
        <v>0</v>
      </c>
      <c r="G402" s="64">
        <f t="shared" si="61"/>
        <v>0</v>
      </c>
      <c r="H402" s="56">
        <f t="shared" si="62"/>
        <v>0</v>
      </c>
    </row>
    <row r="403" spans="1:9" s="2" customFormat="1" ht="12.75" hidden="1" x14ac:dyDescent="0.2">
      <c r="A403" s="247"/>
      <c r="B403" s="250"/>
      <c r="C403" s="274">
        <f t="shared" si="60"/>
        <v>0</v>
      </c>
      <c r="D403" s="276"/>
      <c r="E403" s="317"/>
      <c r="F403" s="64">
        <f t="shared" si="61"/>
        <v>0</v>
      </c>
      <c r="G403" s="64">
        <f t="shared" si="61"/>
        <v>0</v>
      </c>
      <c r="H403" s="56">
        <f t="shared" si="62"/>
        <v>0</v>
      </c>
    </row>
    <row r="404" spans="1:9" s="2" customFormat="1" ht="12.75" hidden="1" x14ac:dyDescent="0.2">
      <c r="A404" s="248"/>
      <c r="B404" s="251"/>
      <c r="C404" s="296">
        <f t="shared" si="60"/>
        <v>0</v>
      </c>
      <c r="D404" s="298"/>
      <c r="E404" s="318"/>
      <c r="F404" s="66">
        <f t="shared" si="61"/>
        <v>0</v>
      </c>
      <c r="G404" s="66">
        <f t="shared" si="61"/>
        <v>0</v>
      </c>
      <c r="H404" s="58">
        <f t="shared" si="62"/>
        <v>0</v>
      </c>
    </row>
    <row r="405" spans="1:9" s="2" customFormat="1" ht="12.75" x14ac:dyDescent="0.2">
      <c r="A405" s="49" t="s">
        <v>84</v>
      </c>
      <c r="B405" s="277" t="s">
        <v>17</v>
      </c>
      <c r="C405" s="277"/>
      <c r="D405" s="277"/>
      <c r="E405" s="277"/>
      <c r="F405" s="277"/>
      <c r="G405" s="277"/>
      <c r="H405" s="43">
        <f>SUM(H406,H429)</f>
        <v>1.1000000000000001</v>
      </c>
    </row>
    <row r="406" spans="1:9" s="2" customFormat="1" ht="12.75" x14ac:dyDescent="0.2">
      <c r="A406" s="48" t="s">
        <v>85</v>
      </c>
      <c r="B406" s="277" t="s">
        <v>86</v>
      </c>
      <c r="C406" s="277"/>
      <c r="D406" s="277"/>
      <c r="E406" s="277"/>
      <c r="F406" s="277"/>
      <c r="G406" s="277"/>
      <c r="H406" s="43">
        <f>SUM(H407,H418)</f>
        <v>6.9999999999999993E-2</v>
      </c>
    </row>
    <row r="407" spans="1:9" s="2" customFormat="1" ht="25.5" x14ac:dyDescent="0.2">
      <c r="A407" s="246">
        <v>2220</v>
      </c>
      <c r="B407" s="249" t="s">
        <v>88</v>
      </c>
      <c r="C407" s="266" t="s">
        <v>171</v>
      </c>
      <c r="D407" s="267"/>
      <c r="E407" s="268"/>
      <c r="F407" s="47" t="s">
        <v>327</v>
      </c>
      <c r="G407" s="47" t="s">
        <v>157</v>
      </c>
      <c r="H407" s="111">
        <f>SUM(H408:H417)</f>
        <v>6.9999999999999993E-2</v>
      </c>
    </row>
    <row r="408" spans="1:9" s="2" customFormat="1" ht="33.75" customHeight="1" x14ac:dyDescent="0.2">
      <c r="A408" s="247"/>
      <c r="B408" s="250"/>
      <c r="C408" s="255" t="s">
        <v>198</v>
      </c>
      <c r="D408" s="256"/>
      <c r="E408" s="257"/>
      <c r="F408" s="74">
        <f>ROUND(7*1.147,2)</f>
        <v>8.0299999999999994</v>
      </c>
      <c r="G408" s="154">
        <f>G26+G27+G28+G277</f>
        <v>1.4040000000000001</v>
      </c>
      <c r="H408" s="75">
        <f>ROUNDUP(F408/168*G408,2)</f>
        <v>6.9999999999999993E-2</v>
      </c>
      <c r="I408" s="149" t="s">
        <v>384</v>
      </c>
    </row>
    <row r="409" spans="1:9" s="2" customFormat="1" ht="12" hidden="1" customHeight="1" x14ac:dyDescent="0.2">
      <c r="A409" s="247"/>
      <c r="B409" s="250"/>
      <c r="C409" s="252"/>
      <c r="D409" s="253"/>
      <c r="E409" s="254"/>
      <c r="F409" s="76"/>
      <c r="G409" s="76"/>
      <c r="H409" s="77">
        <f t="shared" ref="H409:H417" si="63">ROUNDUP(F409/168*G409,2)</f>
        <v>0</v>
      </c>
    </row>
    <row r="410" spans="1:9" s="2" customFormat="1" ht="12" hidden="1" customHeight="1" x14ac:dyDescent="0.2">
      <c r="A410" s="247"/>
      <c r="B410" s="250"/>
      <c r="C410" s="252"/>
      <c r="D410" s="253"/>
      <c r="E410" s="254"/>
      <c r="F410" s="76"/>
      <c r="G410" s="76"/>
      <c r="H410" s="77">
        <f t="shared" si="63"/>
        <v>0</v>
      </c>
    </row>
    <row r="411" spans="1:9" s="2" customFormat="1" ht="12" hidden="1" customHeight="1" x14ac:dyDescent="0.2">
      <c r="A411" s="247"/>
      <c r="B411" s="250"/>
      <c r="C411" s="252"/>
      <c r="D411" s="253"/>
      <c r="E411" s="254"/>
      <c r="F411" s="76"/>
      <c r="G411" s="76"/>
      <c r="H411" s="77">
        <f t="shared" si="63"/>
        <v>0</v>
      </c>
    </row>
    <row r="412" spans="1:9" s="2" customFormat="1" ht="12" hidden="1" customHeight="1" x14ac:dyDescent="0.2">
      <c r="A412" s="247"/>
      <c r="B412" s="250"/>
      <c r="C412" s="252"/>
      <c r="D412" s="253"/>
      <c r="E412" s="254"/>
      <c r="F412" s="76"/>
      <c r="G412" s="76"/>
      <c r="H412" s="77">
        <f t="shared" si="63"/>
        <v>0</v>
      </c>
    </row>
    <row r="413" spans="1:9" s="2" customFormat="1" ht="12" hidden="1" customHeight="1" x14ac:dyDescent="0.2">
      <c r="A413" s="247"/>
      <c r="B413" s="250"/>
      <c r="C413" s="252"/>
      <c r="D413" s="253"/>
      <c r="E413" s="254"/>
      <c r="F413" s="76"/>
      <c r="G413" s="76"/>
      <c r="H413" s="77">
        <f t="shared" si="63"/>
        <v>0</v>
      </c>
    </row>
    <row r="414" spans="1:9" s="2" customFormat="1" ht="12" hidden="1" customHeight="1" x14ac:dyDescent="0.2">
      <c r="A414" s="247"/>
      <c r="B414" s="250"/>
      <c r="C414" s="252"/>
      <c r="D414" s="253"/>
      <c r="E414" s="254"/>
      <c r="F414" s="76"/>
      <c r="G414" s="76"/>
      <c r="H414" s="77">
        <f t="shared" si="63"/>
        <v>0</v>
      </c>
    </row>
    <row r="415" spans="1:9" s="2" customFormat="1" ht="12" hidden="1" customHeight="1" x14ac:dyDescent="0.2">
      <c r="A415" s="247"/>
      <c r="B415" s="250"/>
      <c r="C415" s="252"/>
      <c r="D415" s="253"/>
      <c r="E415" s="254"/>
      <c r="F415" s="76"/>
      <c r="G415" s="76"/>
      <c r="H415" s="77">
        <f t="shared" si="63"/>
        <v>0</v>
      </c>
    </row>
    <row r="416" spans="1:9" s="2" customFormat="1" ht="12" hidden="1" customHeight="1" x14ac:dyDescent="0.2">
      <c r="A416" s="247"/>
      <c r="B416" s="250"/>
      <c r="C416" s="252"/>
      <c r="D416" s="253"/>
      <c r="E416" s="254"/>
      <c r="F416" s="76"/>
      <c r="G416" s="76"/>
      <c r="H416" s="77">
        <f t="shared" si="63"/>
        <v>0</v>
      </c>
    </row>
    <row r="417" spans="1:9" s="2" customFormat="1" ht="12" hidden="1" customHeight="1" x14ac:dyDescent="0.2">
      <c r="A417" s="248"/>
      <c r="B417" s="251"/>
      <c r="C417" s="269"/>
      <c r="D417" s="270"/>
      <c r="E417" s="271"/>
      <c r="F417" s="78"/>
      <c r="G417" s="78"/>
      <c r="H417" s="79">
        <f t="shared" si="63"/>
        <v>0</v>
      </c>
    </row>
    <row r="418" spans="1:9" s="2" customFormat="1" ht="12" hidden="1" customHeight="1" x14ac:dyDescent="0.2">
      <c r="A418" s="246"/>
      <c r="B418" s="249"/>
      <c r="C418" s="266" t="s">
        <v>171</v>
      </c>
      <c r="D418" s="267"/>
      <c r="E418" s="268"/>
      <c r="F418" s="47" t="s">
        <v>167</v>
      </c>
      <c r="G418" s="47" t="s">
        <v>157</v>
      </c>
      <c r="H418" s="111">
        <f>SUM(H419:H428)</f>
        <v>0</v>
      </c>
    </row>
    <row r="419" spans="1:9" s="2" customFormat="1" ht="12" hidden="1" customHeight="1" x14ac:dyDescent="0.2">
      <c r="A419" s="247"/>
      <c r="B419" s="250"/>
      <c r="C419" s="255"/>
      <c r="D419" s="256"/>
      <c r="E419" s="257"/>
      <c r="F419" s="74"/>
      <c r="G419" s="74"/>
      <c r="H419" s="75">
        <f>ROUNDUP(F419/168*G419,2)</f>
        <v>0</v>
      </c>
    </row>
    <row r="420" spans="1:9" s="2" customFormat="1" ht="12" hidden="1" customHeight="1" x14ac:dyDescent="0.2">
      <c r="A420" s="247"/>
      <c r="B420" s="250"/>
      <c r="C420" s="252"/>
      <c r="D420" s="253"/>
      <c r="E420" s="254"/>
      <c r="F420" s="76"/>
      <c r="G420" s="76"/>
      <c r="H420" s="77">
        <f t="shared" ref="H420:H428" si="64">ROUNDUP(F420/168*G420,2)</f>
        <v>0</v>
      </c>
    </row>
    <row r="421" spans="1:9" s="2" customFormat="1" ht="12" hidden="1" customHeight="1" x14ac:dyDescent="0.2">
      <c r="A421" s="247"/>
      <c r="B421" s="250"/>
      <c r="C421" s="252"/>
      <c r="D421" s="253"/>
      <c r="E421" s="254"/>
      <c r="F421" s="76"/>
      <c r="G421" s="76"/>
      <c r="H421" s="77">
        <f t="shared" si="64"/>
        <v>0</v>
      </c>
    </row>
    <row r="422" spans="1:9" s="2" customFormat="1" ht="12" hidden="1" customHeight="1" x14ac:dyDescent="0.2">
      <c r="A422" s="247"/>
      <c r="B422" s="250"/>
      <c r="C422" s="252"/>
      <c r="D422" s="253"/>
      <c r="E422" s="254"/>
      <c r="F422" s="76"/>
      <c r="G422" s="76"/>
      <c r="H422" s="77">
        <f t="shared" si="64"/>
        <v>0</v>
      </c>
    </row>
    <row r="423" spans="1:9" s="2" customFormat="1" ht="12" hidden="1" customHeight="1" x14ac:dyDescent="0.2">
      <c r="A423" s="247"/>
      <c r="B423" s="250"/>
      <c r="C423" s="252"/>
      <c r="D423" s="253"/>
      <c r="E423" s="254"/>
      <c r="F423" s="76"/>
      <c r="G423" s="76"/>
      <c r="H423" s="77">
        <f t="shared" si="64"/>
        <v>0</v>
      </c>
    </row>
    <row r="424" spans="1:9" s="2" customFormat="1" ht="12" hidden="1" customHeight="1" x14ac:dyDescent="0.2">
      <c r="A424" s="247"/>
      <c r="B424" s="250"/>
      <c r="C424" s="252"/>
      <c r="D424" s="253"/>
      <c r="E424" s="254"/>
      <c r="F424" s="76"/>
      <c r="G424" s="76"/>
      <c r="H424" s="77">
        <f t="shared" si="64"/>
        <v>0</v>
      </c>
    </row>
    <row r="425" spans="1:9" s="2" customFormat="1" ht="12" hidden="1" customHeight="1" x14ac:dyDescent="0.2">
      <c r="A425" s="247"/>
      <c r="B425" s="250"/>
      <c r="C425" s="252"/>
      <c r="D425" s="253"/>
      <c r="E425" s="254"/>
      <c r="F425" s="76"/>
      <c r="G425" s="76"/>
      <c r="H425" s="77">
        <f t="shared" si="64"/>
        <v>0</v>
      </c>
    </row>
    <row r="426" spans="1:9" s="2" customFormat="1" ht="12" hidden="1" customHeight="1" x14ac:dyDescent="0.2">
      <c r="A426" s="247"/>
      <c r="B426" s="250"/>
      <c r="C426" s="252"/>
      <c r="D426" s="253"/>
      <c r="E426" s="254"/>
      <c r="F426" s="76"/>
      <c r="G426" s="76"/>
      <c r="H426" s="77">
        <f t="shared" si="64"/>
        <v>0</v>
      </c>
    </row>
    <row r="427" spans="1:9" s="2" customFormat="1" ht="12" hidden="1" customHeight="1" x14ac:dyDescent="0.2">
      <c r="A427" s="247"/>
      <c r="B427" s="250"/>
      <c r="C427" s="252"/>
      <c r="D427" s="253"/>
      <c r="E427" s="254"/>
      <c r="F427" s="76"/>
      <c r="G427" s="76"/>
      <c r="H427" s="77">
        <f t="shared" si="64"/>
        <v>0</v>
      </c>
    </row>
    <row r="428" spans="1:9" s="2" customFormat="1" ht="12.75" hidden="1" x14ac:dyDescent="0.2">
      <c r="A428" s="248"/>
      <c r="B428" s="251"/>
      <c r="C428" s="269"/>
      <c r="D428" s="270"/>
      <c r="E428" s="271"/>
      <c r="F428" s="78"/>
      <c r="G428" s="78"/>
      <c r="H428" s="79">
        <f t="shared" si="64"/>
        <v>0</v>
      </c>
    </row>
    <row r="429" spans="1:9" s="2" customFormat="1" ht="12.75" customHeight="1" x14ac:dyDescent="0.2">
      <c r="A429" s="48" t="s">
        <v>93</v>
      </c>
      <c r="B429" s="277" t="s">
        <v>94</v>
      </c>
      <c r="C429" s="277"/>
      <c r="D429" s="277"/>
      <c r="E429" s="277"/>
      <c r="F429" s="277"/>
      <c r="G429" s="277"/>
      <c r="H429" s="43">
        <f>SUM(H430,H452,H441)</f>
        <v>1.03</v>
      </c>
    </row>
    <row r="430" spans="1:9" s="2" customFormat="1" ht="15" customHeight="1" x14ac:dyDescent="0.2">
      <c r="A430" s="246">
        <v>2311</v>
      </c>
      <c r="B430" s="249" t="s">
        <v>19</v>
      </c>
      <c r="C430" s="266" t="s">
        <v>171</v>
      </c>
      <c r="D430" s="267"/>
      <c r="E430" s="268"/>
      <c r="F430" s="47" t="s">
        <v>326</v>
      </c>
      <c r="G430" s="47" t="s">
        <v>166</v>
      </c>
      <c r="H430" s="111">
        <f>SUM(H431:H440)</f>
        <v>7.0000000000000007E-2</v>
      </c>
    </row>
    <row r="431" spans="1:9" s="2" customFormat="1" ht="12.75" x14ac:dyDescent="0.2">
      <c r="A431" s="247"/>
      <c r="B431" s="250"/>
      <c r="C431" s="255" t="s">
        <v>214</v>
      </c>
      <c r="D431" s="256"/>
      <c r="E431" s="257"/>
      <c r="F431" s="74">
        <f>ROUND(0.02*1.095,2)</f>
        <v>0.02</v>
      </c>
      <c r="G431" s="74">
        <v>1</v>
      </c>
      <c r="H431" s="75">
        <f>ROUND(F431*G431,2)</f>
        <v>0.02</v>
      </c>
      <c r="I431" s="2" t="s">
        <v>317</v>
      </c>
    </row>
    <row r="432" spans="1:9" s="2" customFormat="1" ht="12.75" x14ac:dyDescent="0.2">
      <c r="A432" s="247"/>
      <c r="B432" s="250"/>
      <c r="C432" s="252" t="s">
        <v>173</v>
      </c>
      <c r="D432" s="253"/>
      <c r="E432" s="254"/>
      <c r="F432" s="76">
        <f>ROUND(0.05*1.095,2)</f>
        <v>0.05</v>
      </c>
      <c r="G432" s="76">
        <v>1</v>
      </c>
      <c r="H432" s="77">
        <f>ROUND(F432*G432,2)</f>
        <v>0.05</v>
      </c>
    </row>
    <row r="433" spans="1:8" s="2" customFormat="1" ht="12.75" hidden="1" x14ac:dyDescent="0.2">
      <c r="A433" s="247"/>
      <c r="B433" s="250"/>
      <c r="C433" s="252"/>
      <c r="D433" s="253"/>
      <c r="E433" s="254"/>
      <c r="F433" s="76"/>
      <c r="G433" s="76"/>
      <c r="H433" s="77">
        <f t="shared" ref="H433:H440" si="65">ROUND(F433*G433,2)</f>
        <v>0</v>
      </c>
    </row>
    <row r="434" spans="1:8" s="2" customFormat="1" ht="12.75" hidden="1" x14ac:dyDescent="0.2">
      <c r="A434" s="247"/>
      <c r="B434" s="250"/>
      <c r="C434" s="252"/>
      <c r="D434" s="253"/>
      <c r="E434" s="254"/>
      <c r="F434" s="76"/>
      <c r="G434" s="76"/>
      <c r="H434" s="77">
        <f t="shared" si="65"/>
        <v>0</v>
      </c>
    </row>
    <row r="435" spans="1:8" s="2" customFormat="1" ht="12.75" hidden="1" x14ac:dyDescent="0.2">
      <c r="A435" s="247"/>
      <c r="B435" s="250"/>
      <c r="C435" s="252"/>
      <c r="D435" s="253"/>
      <c r="E435" s="254"/>
      <c r="F435" s="76"/>
      <c r="G435" s="76"/>
      <c r="H435" s="77">
        <f t="shared" si="65"/>
        <v>0</v>
      </c>
    </row>
    <row r="436" spans="1:8" s="2" customFormat="1" ht="12.75" hidden="1" x14ac:dyDescent="0.2">
      <c r="A436" s="247"/>
      <c r="B436" s="250"/>
      <c r="C436" s="252"/>
      <c r="D436" s="253"/>
      <c r="E436" s="254"/>
      <c r="F436" s="76"/>
      <c r="G436" s="76"/>
      <c r="H436" s="77">
        <f t="shared" si="65"/>
        <v>0</v>
      </c>
    </row>
    <row r="437" spans="1:8" s="2" customFormat="1" ht="12.75" hidden="1" x14ac:dyDescent="0.2">
      <c r="A437" s="247"/>
      <c r="B437" s="250"/>
      <c r="C437" s="252"/>
      <c r="D437" s="253"/>
      <c r="E437" s="254"/>
      <c r="F437" s="76"/>
      <c r="G437" s="76"/>
      <c r="H437" s="77">
        <f t="shared" si="65"/>
        <v>0</v>
      </c>
    </row>
    <row r="438" spans="1:8" s="2" customFormat="1" ht="12.75" hidden="1" x14ac:dyDescent="0.2">
      <c r="A438" s="247"/>
      <c r="B438" s="250"/>
      <c r="C438" s="252"/>
      <c r="D438" s="253"/>
      <c r="E438" s="254"/>
      <c r="F438" s="76"/>
      <c r="G438" s="76"/>
      <c r="H438" s="77">
        <f t="shared" si="65"/>
        <v>0</v>
      </c>
    </row>
    <row r="439" spans="1:8" s="2" customFormat="1" ht="12.75" hidden="1" x14ac:dyDescent="0.2">
      <c r="A439" s="247"/>
      <c r="B439" s="250"/>
      <c r="C439" s="252"/>
      <c r="D439" s="253"/>
      <c r="E439" s="254"/>
      <c r="F439" s="76"/>
      <c r="G439" s="76"/>
      <c r="H439" s="77">
        <f t="shared" si="65"/>
        <v>0</v>
      </c>
    </row>
    <row r="440" spans="1:8" s="2" customFormat="1" ht="12.75" hidden="1" x14ac:dyDescent="0.2">
      <c r="A440" s="248"/>
      <c r="B440" s="251"/>
      <c r="C440" s="269"/>
      <c r="D440" s="270"/>
      <c r="E440" s="271"/>
      <c r="F440" s="78"/>
      <c r="G440" s="78"/>
      <c r="H440" s="79">
        <f t="shared" si="65"/>
        <v>0</v>
      </c>
    </row>
    <row r="441" spans="1:8" s="2" customFormat="1" ht="38.25" x14ac:dyDescent="0.2">
      <c r="A441" s="246">
        <v>2312</v>
      </c>
      <c r="B441" s="249" t="s">
        <v>319</v>
      </c>
      <c r="C441" s="266" t="s">
        <v>171</v>
      </c>
      <c r="D441" s="267"/>
      <c r="E441" s="51" t="s">
        <v>325</v>
      </c>
      <c r="F441" s="51" t="s">
        <v>322</v>
      </c>
      <c r="G441" s="47" t="s">
        <v>157</v>
      </c>
      <c r="H441" s="111">
        <f>SUM(H442:H451)</f>
        <v>0.06</v>
      </c>
    </row>
    <row r="442" spans="1:8" s="2" customFormat="1" ht="12.75" x14ac:dyDescent="0.2">
      <c r="A442" s="247"/>
      <c r="B442" s="250"/>
      <c r="C442" s="255" t="s">
        <v>320</v>
      </c>
      <c r="D442" s="256"/>
      <c r="E442" s="74">
        <v>165</v>
      </c>
      <c r="F442" s="74">
        <v>5</v>
      </c>
      <c r="G442" s="154">
        <f>G26+G277+G278+G27</f>
        <v>1.4039999999999999</v>
      </c>
      <c r="H442" s="75">
        <f>ROUNDUP(E442/F442/12/168*G442,2)</f>
        <v>0.03</v>
      </c>
    </row>
    <row r="443" spans="1:8" s="2" customFormat="1" ht="12.75" x14ac:dyDescent="0.2">
      <c r="A443" s="247"/>
      <c r="B443" s="250"/>
      <c r="C443" s="252" t="s">
        <v>321</v>
      </c>
      <c r="D443" s="253"/>
      <c r="E443" s="153">
        <v>157</v>
      </c>
      <c r="F443" s="76">
        <v>5</v>
      </c>
      <c r="G443" s="155">
        <f>G442</f>
        <v>1.4039999999999999</v>
      </c>
      <c r="H443" s="77">
        <f>ROUNDUP(E443/F443/12/168*G443,2)</f>
        <v>0.03</v>
      </c>
    </row>
    <row r="444" spans="1:8" s="2" customFormat="1" ht="12.75" hidden="1" x14ac:dyDescent="0.2">
      <c r="A444" s="247"/>
      <c r="B444" s="250"/>
      <c r="C444" s="252"/>
      <c r="D444" s="253"/>
      <c r="E444" s="177"/>
      <c r="F444" s="76"/>
      <c r="G444" s="76"/>
      <c r="H444" s="77">
        <f t="shared" ref="H444:H451" si="66">ROUNDUP(F444/168*G444,2)</f>
        <v>0</v>
      </c>
    </row>
    <row r="445" spans="1:8" s="2" customFormat="1" ht="12.75" hidden="1" x14ac:dyDescent="0.2">
      <c r="A445" s="247"/>
      <c r="B445" s="250"/>
      <c r="C445" s="252"/>
      <c r="D445" s="253"/>
      <c r="E445" s="177"/>
      <c r="F445" s="76"/>
      <c r="G445" s="76"/>
      <c r="H445" s="77">
        <f t="shared" si="66"/>
        <v>0</v>
      </c>
    </row>
    <row r="446" spans="1:8" s="2" customFormat="1" ht="12.75" hidden="1" x14ac:dyDescent="0.2">
      <c r="A446" s="247"/>
      <c r="B446" s="250"/>
      <c r="C446" s="252"/>
      <c r="D446" s="253"/>
      <c r="E446" s="177"/>
      <c r="F446" s="76"/>
      <c r="G446" s="76"/>
      <c r="H446" s="77">
        <f t="shared" si="66"/>
        <v>0</v>
      </c>
    </row>
    <row r="447" spans="1:8" s="2" customFormat="1" ht="12.75" hidden="1" x14ac:dyDescent="0.2">
      <c r="A447" s="247"/>
      <c r="B447" s="250"/>
      <c r="C447" s="252"/>
      <c r="D447" s="253"/>
      <c r="E447" s="177"/>
      <c r="F447" s="76"/>
      <c r="G447" s="76"/>
      <c r="H447" s="77">
        <f t="shared" si="66"/>
        <v>0</v>
      </c>
    </row>
    <row r="448" spans="1:8" s="2" customFormat="1" ht="12.75" hidden="1" x14ac:dyDescent="0.2">
      <c r="A448" s="247"/>
      <c r="B448" s="250"/>
      <c r="C448" s="252"/>
      <c r="D448" s="253"/>
      <c r="E448" s="177"/>
      <c r="F448" s="76"/>
      <c r="G448" s="76"/>
      <c r="H448" s="77">
        <f t="shared" si="66"/>
        <v>0</v>
      </c>
    </row>
    <row r="449" spans="1:9" s="2" customFormat="1" ht="12.75" hidden="1" x14ac:dyDescent="0.2">
      <c r="A449" s="247"/>
      <c r="B449" s="250"/>
      <c r="C449" s="252"/>
      <c r="D449" s="253"/>
      <c r="E449" s="177"/>
      <c r="F449" s="76"/>
      <c r="G449" s="76"/>
      <c r="H449" s="77">
        <f t="shared" si="66"/>
        <v>0</v>
      </c>
    </row>
    <row r="450" spans="1:9" s="2" customFormat="1" ht="12.75" hidden="1" x14ac:dyDescent="0.2">
      <c r="A450" s="247"/>
      <c r="B450" s="250"/>
      <c r="C450" s="252"/>
      <c r="D450" s="253"/>
      <c r="E450" s="177"/>
      <c r="F450" s="76"/>
      <c r="G450" s="76"/>
      <c r="H450" s="77">
        <f t="shared" si="66"/>
        <v>0</v>
      </c>
    </row>
    <row r="451" spans="1:9" s="2" customFormat="1" ht="12.75" hidden="1" x14ac:dyDescent="0.2">
      <c r="A451" s="248"/>
      <c r="B451" s="251"/>
      <c r="C451" s="252"/>
      <c r="D451" s="253"/>
      <c r="E451" s="177"/>
      <c r="F451" s="78"/>
      <c r="G451" s="78"/>
      <c r="H451" s="79">
        <f t="shared" si="66"/>
        <v>0</v>
      </c>
    </row>
    <row r="452" spans="1:9" s="2" customFormat="1" ht="25.5" x14ac:dyDescent="0.2">
      <c r="A452" s="246">
        <v>2350</v>
      </c>
      <c r="B452" s="249" t="s">
        <v>391</v>
      </c>
      <c r="C452" s="266" t="s">
        <v>171</v>
      </c>
      <c r="D452" s="267"/>
      <c r="E452" s="268"/>
      <c r="F452" s="51" t="s">
        <v>327</v>
      </c>
      <c r="G452" s="47" t="s">
        <v>157</v>
      </c>
      <c r="H452" s="111">
        <f>SUM(H453:H462)</f>
        <v>0.89999999999999991</v>
      </c>
    </row>
    <row r="453" spans="1:9" s="2" customFormat="1" ht="26.25" customHeight="1" x14ac:dyDescent="0.2">
      <c r="A453" s="247"/>
      <c r="B453" s="250"/>
      <c r="C453" s="255" t="s">
        <v>199</v>
      </c>
      <c r="D453" s="256"/>
      <c r="E453" s="257"/>
      <c r="F453" s="74">
        <f>ROUND(85*1.162,2)</f>
        <v>98.77</v>
      </c>
      <c r="G453" s="154">
        <f>G26+G27+G277</f>
        <v>1.4040000000000001</v>
      </c>
      <c r="H453" s="75">
        <f>ROUNDUP(F453/168*G453,2)</f>
        <v>0.83</v>
      </c>
      <c r="I453" s="149" t="s">
        <v>383</v>
      </c>
    </row>
    <row r="454" spans="1:9" s="2" customFormat="1" ht="36" x14ac:dyDescent="0.2">
      <c r="A454" s="247"/>
      <c r="B454" s="250"/>
      <c r="C454" s="252" t="s">
        <v>215</v>
      </c>
      <c r="D454" s="253"/>
      <c r="E454" s="254"/>
      <c r="F454" s="76">
        <f>ROUND(7*1.162,2)</f>
        <v>8.1300000000000008</v>
      </c>
      <c r="G454" s="155">
        <f>G408</f>
        <v>1.4040000000000001</v>
      </c>
      <c r="H454" s="77">
        <f t="shared" ref="H454:H462" si="67">ROUNDUP(F454/168*G454,2)</f>
        <v>6.9999999999999993E-2</v>
      </c>
      <c r="I454" s="149" t="s">
        <v>382</v>
      </c>
    </row>
    <row r="455" spans="1:9" s="2" customFormat="1" ht="12.75" hidden="1" x14ac:dyDescent="0.2">
      <c r="A455" s="247"/>
      <c r="B455" s="250"/>
      <c r="C455" s="252"/>
      <c r="D455" s="253"/>
      <c r="E455" s="254"/>
      <c r="F455" s="76"/>
      <c r="G455" s="76"/>
      <c r="H455" s="77">
        <f t="shared" si="67"/>
        <v>0</v>
      </c>
    </row>
    <row r="456" spans="1:9" s="2" customFormat="1" ht="12.75" hidden="1" x14ac:dyDescent="0.2">
      <c r="A456" s="247"/>
      <c r="B456" s="250"/>
      <c r="C456" s="252"/>
      <c r="D456" s="253"/>
      <c r="E456" s="254"/>
      <c r="F456" s="76"/>
      <c r="G456" s="76"/>
      <c r="H456" s="77">
        <f t="shared" si="67"/>
        <v>0</v>
      </c>
    </row>
    <row r="457" spans="1:9" s="2" customFormat="1" ht="12.75" hidden="1" x14ac:dyDescent="0.2">
      <c r="A457" s="247"/>
      <c r="B457" s="250"/>
      <c r="C457" s="252"/>
      <c r="D457" s="253"/>
      <c r="E457" s="254"/>
      <c r="F457" s="76"/>
      <c r="G457" s="76"/>
      <c r="H457" s="77">
        <f t="shared" si="67"/>
        <v>0</v>
      </c>
    </row>
    <row r="458" spans="1:9" s="2" customFormat="1" ht="12.75" hidden="1" x14ac:dyDescent="0.2">
      <c r="A458" s="247"/>
      <c r="B458" s="250"/>
      <c r="C458" s="252"/>
      <c r="D458" s="253"/>
      <c r="E458" s="254"/>
      <c r="F458" s="76"/>
      <c r="G458" s="76"/>
      <c r="H458" s="77">
        <f t="shared" si="67"/>
        <v>0</v>
      </c>
    </row>
    <row r="459" spans="1:9" s="2" customFormat="1" ht="12.75" hidden="1" x14ac:dyDescent="0.2">
      <c r="A459" s="247"/>
      <c r="B459" s="250"/>
      <c r="C459" s="252"/>
      <c r="D459" s="253"/>
      <c r="E459" s="254"/>
      <c r="F459" s="76"/>
      <c r="G459" s="76"/>
      <c r="H459" s="77">
        <f t="shared" si="67"/>
        <v>0</v>
      </c>
    </row>
    <row r="460" spans="1:9" s="2" customFormat="1" ht="12.75" hidden="1" x14ac:dyDescent="0.2">
      <c r="A460" s="247"/>
      <c r="B460" s="250"/>
      <c r="C460" s="252"/>
      <c r="D460" s="253"/>
      <c r="E460" s="254"/>
      <c r="F460" s="76"/>
      <c r="G460" s="76"/>
      <c r="H460" s="77">
        <f t="shared" si="67"/>
        <v>0</v>
      </c>
    </row>
    <row r="461" spans="1:9" s="2" customFormat="1" ht="12.75" hidden="1" x14ac:dyDescent="0.2">
      <c r="A461" s="247"/>
      <c r="B461" s="250"/>
      <c r="C461" s="252"/>
      <c r="D461" s="253"/>
      <c r="E461" s="254"/>
      <c r="F461" s="76"/>
      <c r="G461" s="76"/>
      <c r="H461" s="77">
        <f t="shared" si="67"/>
        <v>0</v>
      </c>
    </row>
    <row r="462" spans="1:9" s="2" customFormat="1" ht="12.75" hidden="1" x14ac:dyDescent="0.2">
      <c r="A462" s="248"/>
      <c r="B462" s="251"/>
      <c r="C462" s="269"/>
      <c r="D462" s="270"/>
      <c r="E462" s="271"/>
      <c r="F462" s="78"/>
      <c r="G462" s="78"/>
      <c r="H462" s="79">
        <f t="shared" si="67"/>
        <v>0</v>
      </c>
    </row>
    <row r="463" spans="1:9" s="2" customFormat="1" ht="12.75" x14ac:dyDescent="0.2">
      <c r="A463" s="49" t="s">
        <v>109</v>
      </c>
      <c r="B463" s="277" t="s">
        <v>25</v>
      </c>
      <c r="C463" s="277"/>
      <c r="D463" s="277"/>
      <c r="E463" s="277"/>
      <c r="F463" s="277"/>
      <c r="G463" s="277"/>
      <c r="H463" s="43">
        <f>SUM(H464,H476)</f>
        <v>0.18000000000000002</v>
      </c>
    </row>
    <row r="464" spans="1:9" s="2" customFormat="1" ht="12.75" hidden="1" customHeight="1" x14ac:dyDescent="0.2">
      <c r="A464" s="48">
        <v>5120</v>
      </c>
      <c r="B464" s="277" t="s">
        <v>168</v>
      </c>
      <c r="C464" s="277"/>
      <c r="D464" s="277"/>
      <c r="E464" s="277"/>
      <c r="F464" s="277"/>
      <c r="G464" s="277"/>
      <c r="H464" s="43">
        <f>SUM(H466:H475)</f>
        <v>0</v>
      </c>
    </row>
    <row r="465" spans="1:8" s="2" customFormat="1" ht="25.5" hidden="1" x14ac:dyDescent="0.2">
      <c r="A465" s="331">
        <v>5121</v>
      </c>
      <c r="B465" s="279" t="s">
        <v>169</v>
      </c>
      <c r="C465" s="287" t="s">
        <v>171</v>
      </c>
      <c r="D465" s="288"/>
      <c r="E465" s="47" t="s">
        <v>170</v>
      </c>
      <c r="F465" s="190" t="s">
        <v>325</v>
      </c>
      <c r="G465" s="47" t="s">
        <v>157</v>
      </c>
      <c r="H465" s="111">
        <f>SUM(H466:H475)</f>
        <v>0</v>
      </c>
    </row>
    <row r="466" spans="1:8" s="2" customFormat="1" ht="12.75" hidden="1" x14ac:dyDescent="0.2">
      <c r="A466" s="332"/>
      <c r="B466" s="280"/>
      <c r="C466" s="309"/>
      <c r="D466" s="310"/>
      <c r="E466" s="282"/>
      <c r="F466" s="67"/>
      <c r="G466" s="67"/>
      <c r="H466" s="54">
        <f>ROUNDUP(F466*$D$466%/12/168*E466*$G$466,2)</f>
        <v>0</v>
      </c>
    </row>
    <row r="467" spans="1:8" s="2" customFormat="1" ht="12.75" hidden="1" x14ac:dyDescent="0.2">
      <c r="A467" s="332"/>
      <c r="B467" s="280"/>
      <c r="C467" s="311"/>
      <c r="D467" s="312"/>
      <c r="E467" s="283"/>
      <c r="F467" s="68"/>
      <c r="G467" s="68"/>
      <c r="H467" s="56">
        <f t="shared" ref="H467:H475" si="68">ROUNDUP(F467*$D$466%/12/168*E467*$G$466,2)</f>
        <v>0</v>
      </c>
    </row>
    <row r="468" spans="1:8" s="2" customFormat="1" ht="12.75" hidden="1" x14ac:dyDescent="0.2">
      <c r="A468" s="332"/>
      <c r="B468" s="280"/>
      <c r="C468" s="311"/>
      <c r="D468" s="312"/>
      <c r="E468" s="283"/>
      <c r="F468" s="68"/>
      <c r="G468" s="68"/>
      <c r="H468" s="56">
        <f t="shared" si="68"/>
        <v>0</v>
      </c>
    </row>
    <row r="469" spans="1:8" s="2" customFormat="1" ht="12.75" hidden="1" x14ac:dyDescent="0.2">
      <c r="A469" s="332"/>
      <c r="B469" s="280"/>
      <c r="C469" s="311"/>
      <c r="D469" s="312"/>
      <c r="E469" s="283"/>
      <c r="F469" s="68"/>
      <c r="G469" s="68"/>
      <c r="H469" s="56">
        <f t="shared" si="68"/>
        <v>0</v>
      </c>
    </row>
    <row r="470" spans="1:8" s="2" customFormat="1" ht="12.75" hidden="1" x14ac:dyDescent="0.2">
      <c r="A470" s="332"/>
      <c r="B470" s="280"/>
      <c r="C470" s="311"/>
      <c r="D470" s="312"/>
      <c r="E470" s="283"/>
      <c r="F470" s="68"/>
      <c r="G470" s="68"/>
      <c r="H470" s="56">
        <f t="shared" si="68"/>
        <v>0</v>
      </c>
    </row>
    <row r="471" spans="1:8" s="2" customFormat="1" ht="13.5" hidden="1" customHeight="1" x14ac:dyDescent="0.2">
      <c r="A471" s="332"/>
      <c r="B471" s="280"/>
      <c r="C471" s="311"/>
      <c r="D471" s="312"/>
      <c r="E471" s="283"/>
      <c r="F471" s="68"/>
      <c r="G471" s="68"/>
      <c r="H471" s="56">
        <f t="shared" si="68"/>
        <v>0</v>
      </c>
    </row>
    <row r="472" spans="1:8" s="2" customFormat="1" ht="12.75" hidden="1" customHeight="1" x14ac:dyDescent="0.2">
      <c r="A472" s="332"/>
      <c r="B472" s="280"/>
      <c r="C472" s="311"/>
      <c r="D472" s="312"/>
      <c r="E472" s="283"/>
      <c r="F472" s="68"/>
      <c r="G472" s="68"/>
      <c r="H472" s="56">
        <f t="shared" si="68"/>
        <v>0</v>
      </c>
    </row>
    <row r="473" spans="1:8" s="2" customFormat="1" ht="12.75" hidden="1" customHeight="1" x14ac:dyDescent="0.2">
      <c r="A473" s="332"/>
      <c r="B473" s="280"/>
      <c r="C473" s="311"/>
      <c r="D473" s="312"/>
      <c r="E473" s="283"/>
      <c r="F473" s="68"/>
      <c r="G473" s="68"/>
      <c r="H473" s="56">
        <f t="shared" si="68"/>
        <v>0</v>
      </c>
    </row>
    <row r="474" spans="1:8" s="2" customFormat="1" ht="12.75" hidden="1" customHeight="1" x14ac:dyDescent="0.2">
      <c r="A474" s="332"/>
      <c r="B474" s="280"/>
      <c r="C474" s="311"/>
      <c r="D474" s="312"/>
      <c r="E474" s="283"/>
      <c r="F474" s="68"/>
      <c r="G474" s="68"/>
      <c r="H474" s="56">
        <f t="shared" si="68"/>
        <v>0</v>
      </c>
    </row>
    <row r="475" spans="1:8" s="2" customFormat="1" ht="12.75" hidden="1" customHeight="1" x14ac:dyDescent="0.2">
      <c r="A475" s="333"/>
      <c r="B475" s="281"/>
      <c r="C475" s="311"/>
      <c r="D475" s="312"/>
      <c r="E475" s="284"/>
      <c r="F475" s="70"/>
      <c r="G475" s="70"/>
      <c r="H475" s="58">
        <f t="shared" si="68"/>
        <v>0</v>
      </c>
    </row>
    <row r="476" spans="1:8" s="2" customFormat="1" ht="12.75" x14ac:dyDescent="0.2">
      <c r="A476" s="48" t="s">
        <v>110</v>
      </c>
      <c r="B476" s="277" t="s">
        <v>392</v>
      </c>
      <c r="C476" s="277"/>
      <c r="D476" s="277"/>
      <c r="E476" s="277"/>
      <c r="F476" s="277"/>
      <c r="G476" s="277"/>
      <c r="H476" s="43">
        <f>SUM(H477,H488)</f>
        <v>0.18000000000000002</v>
      </c>
    </row>
    <row r="477" spans="1:8" s="2" customFormat="1" ht="25.5" x14ac:dyDescent="0.2">
      <c r="A477" s="331" t="s">
        <v>117</v>
      </c>
      <c r="B477" s="279" t="s">
        <v>33</v>
      </c>
      <c r="C477" s="287" t="s">
        <v>171</v>
      </c>
      <c r="D477" s="288"/>
      <c r="E477" s="47" t="s">
        <v>170</v>
      </c>
      <c r="F477" s="190" t="s">
        <v>325</v>
      </c>
      <c r="G477" s="47" t="s">
        <v>157</v>
      </c>
      <c r="H477" s="111">
        <f>SUM(H478:H487)</f>
        <v>0.18000000000000002</v>
      </c>
    </row>
    <row r="478" spans="1:8" s="2" customFormat="1" ht="12.75" x14ac:dyDescent="0.2">
      <c r="A478" s="332"/>
      <c r="B478" s="280"/>
      <c r="C478" s="309" t="s">
        <v>323</v>
      </c>
      <c r="D478" s="310"/>
      <c r="E478" s="282">
        <v>20</v>
      </c>
      <c r="F478" s="67">
        <v>1200</v>
      </c>
      <c r="G478" s="67">
        <f>G453</f>
        <v>1.4040000000000001</v>
      </c>
      <c r="H478" s="54">
        <f>ROUNDUP(F478*$E$478%/12/168*G478,2)</f>
        <v>0.17</v>
      </c>
    </row>
    <row r="479" spans="1:8" s="2" customFormat="1" ht="12.75" x14ac:dyDescent="0.2">
      <c r="A479" s="332"/>
      <c r="B479" s="280"/>
      <c r="C479" s="311" t="s">
        <v>324</v>
      </c>
      <c r="D479" s="312"/>
      <c r="E479" s="283"/>
      <c r="F479" s="68">
        <v>500</v>
      </c>
      <c r="G479" s="68">
        <v>8.4000000000000005E-2</v>
      </c>
      <c r="H479" s="56">
        <f>ROUNDUP(F479*$E$478%/12/168*G479,2)</f>
        <v>0.01</v>
      </c>
    </row>
    <row r="480" spans="1:8" s="2" customFormat="1" ht="12.75" hidden="1" x14ac:dyDescent="0.2">
      <c r="A480" s="332"/>
      <c r="B480" s="280"/>
      <c r="C480" s="311"/>
      <c r="D480" s="312"/>
      <c r="E480" s="283"/>
      <c r="F480" s="68"/>
      <c r="G480" s="68"/>
      <c r="H480" s="56">
        <f t="shared" ref="H480:H487" si="69">ROUNDUP(F480*$D$478%/12/168*E480*$G$478,2)</f>
        <v>0</v>
      </c>
    </row>
    <row r="481" spans="1:8" s="2" customFormat="1" ht="12.75" hidden="1" x14ac:dyDescent="0.2">
      <c r="A481" s="332"/>
      <c r="B481" s="280"/>
      <c r="C481" s="311"/>
      <c r="D481" s="312"/>
      <c r="E481" s="283"/>
      <c r="F481" s="68"/>
      <c r="G481" s="68"/>
      <c r="H481" s="56">
        <f t="shared" si="69"/>
        <v>0</v>
      </c>
    </row>
    <row r="482" spans="1:8" s="2" customFormat="1" ht="12.75" hidden="1" x14ac:dyDescent="0.2">
      <c r="A482" s="332"/>
      <c r="B482" s="280"/>
      <c r="C482" s="311"/>
      <c r="D482" s="312"/>
      <c r="E482" s="283"/>
      <c r="F482" s="68"/>
      <c r="G482" s="68"/>
      <c r="H482" s="56">
        <f t="shared" si="69"/>
        <v>0</v>
      </c>
    </row>
    <row r="483" spans="1:8" s="2" customFormat="1" ht="12.75" hidden="1" x14ac:dyDescent="0.2">
      <c r="A483" s="332"/>
      <c r="B483" s="280"/>
      <c r="C483" s="311"/>
      <c r="D483" s="312"/>
      <c r="E483" s="283"/>
      <c r="F483" s="68"/>
      <c r="G483" s="68"/>
      <c r="H483" s="56">
        <f t="shared" si="69"/>
        <v>0</v>
      </c>
    </row>
    <row r="484" spans="1:8" s="2" customFormat="1" ht="12.75" hidden="1" x14ac:dyDescent="0.2">
      <c r="A484" s="332"/>
      <c r="B484" s="280"/>
      <c r="C484" s="311"/>
      <c r="D484" s="312"/>
      <c r="E484" s="283"/>
      <c r="F484" s="68"/>
      <c r="G484" s="68"/>
      <c r="H484" s="56">
        <f t="shared" si="69"/>
        <v>0</v>
      </c>
    </row>
    <row r="485" spans="1:8" s="2" customFormat="1" ht="12.75" hidden="1" x14ac:dyDescent="0.2">
      <c r="A485" s="332"/>
      <c r="B485" s="280"/>
      <c r="C485" s="311"/>
      <c r="D485" s="312"/>
      <c r="E485" s="283"/>
      <c r="F485" s="68"/>
      <c r="G485" s="68"/>
      <c r="H485" s="56">
        <f t="shared" si="69"/>
        <v>0</v>
      </c>
    </row>
    <row r="486" spans="1:8" s="2" customFormat="1" ht="12.75" hidden="1" x14ac:dyDescent="0.2">
      <c r="A486" s="332"/>
      <c r="B486" s="280"/>
      <c r="C486" s="311"/>
      <c r="D486" s="312"/>
      <c r="E486" s="283"/>
      <c r="F486" s="68"/>
      <c r="G486" s="68"/>
      <c r="H486" s="56">
        <f t="shared" si="69"/>
        <v>0</v>
      </c>
    </row>
    <row r="487" spans="1:8" s="2" customFormat="1" ht="12.75" hidden="1" x14ac:dyDescent="0.2">
      <c r="A487" s="333"/>
      <c r="B487" s="281"/>
      <c r="C487" s="311"/>
      <c r="D487" s="312"/>
      <c r="E487" s="284"/>
      <c r="F487" s="70"/>
      <c r="G487" s="70"/>
      <c r="H487" s="58">
        <f t="shared" si="69"/>
        <v>0</v>
      </c>
    </row>
    <row r="488" spans="1:8" s="2" customFormat="1" ht="25.5" hidden="1" x14ac:dyDescent="0.2">
      <c r="A488" s="331" t="s">
        <v>118</v>
      </c>
      <c r="B488" s="279" t="s">
        <v>31</v>
      </c>
      <c r="C488" s="287" t="s">
        <v>171</v>
      </c>
      <c r="D488" s="288"/>
      <c r="E488" s="47" t="s">
        <v>170</v>
      </c>
      <c r="F488" s="190" t="s">
        <v>325</v>
      </c>
      <c r="G488" s="47" t="s">
        <v>157</v>
      </c>
      <c r="H488" s="111">
        <f>SUM(H489:H498)</f>
        <v>0</v>
      </c>
    </row>
    <row r="489" spans="1:8" s="2" customFormat="1" ht="12.75" hidden="1" x14ac:dyDescent="0.2">
      <c r="A489" s="332"/>
      <c r="B489" s="280"/>
      <c r="C489" s="309"/>
      <c r="D489" s="310">
        <v>20</v>
      </c>
      <c r="E489" s="282"/>
      <c r="F489" s="67"/>
      <c r="G489" s="67"/>
      <c r="H489" s="54">
        <f>ROUNDUP(F489*$D$489%/12/168*E489*$G$489,2)</f>
        <v>0</v>
      </c>
    </row>
    <row r="490" spans="1:8" s="2" customFormat="1" ht="12.75" hidden="1" x14ac:dyDescent="0.2">
      <c r="A490" s="332"/>
      <c r="B490" s="280"/>
      <c r="C490" s="311"/>
      <c r="D490" s="312"/>
      <c r="E490" s="283"/>
      <c r="F490" s="68"/>
      <c r="G490" s="68"/>
      <c r="H490" s="56"/>
    </row>
    <row r="491" spans="1:8" s="2" customFormat="1" ht="12.75" hidden="1" x14ac:dyDescent="0.2">
      <c r="A491" s="332"/>
      <c r="B491" s="280"/>
      <c r="C491" s="311"/>
      <c r="D491" s="312"/>
      <c r="E491" s="283"/>
      <c r="F491" s="68"/>
      <c r="G491" s="68"/>
      <c r="H491" s="56"/>
    </row>
    <row r="492" spans="1:8" s="2" customFormat="1" ht="12.75" hidden="1" x14ac:dyDescent="0.2">
      <c r="A492" s="332"/>
      <c r="B492" s="280"/>
      <c r="C492" s="311"/>
      <c r="D492" s="312"/>
      <c r="E492" s="283"/>
      <c r="F492" s="68"/>
      <c r="G492" s="68"/>
      <c r="H492" s="56"/>
    </row>
    <row r="493" spans="1:8" s="2" customFormat="1" ht="12.75" hidden="1" x14ac:dyDescent="0.2">
      <c r="A493" s="332"/>
      <c r="B493" s="280"/>
      <c r="C493" s="311"/>
      <c r="D493" s="312"/>
      <c r="E493" s="283"/>
      <c r="F493" s="68"/>
      <c r="G493" s="68"/>
      <c r="H493" s="56"/>
    </row>
    <row r="494" spans="1:8" s="2" customFormat="1" ht="12.75" hidden="1" x14ac:dyDescent="0.2">
      <c r="A494" s="332"/>
      <c r="B494" s="280"/>
      <c r="C494" s="311"/>
      <c r="D494" s="312"/>
      <c r="E494" s="283"/>
      <c r="F494" s="68"/>
      <c r="G494" s="68"/>
      <c r="H494" s="56"/>
    </row>
    <row r="495" spans="1:8" s="2" customFormat="1" ht="12.75" hidden="1" x14ac:dyDescent="0.2">
      <c r="A495" s="332"/>
      <c r="B495" s="280"/>
      <c r="C495" s="311"/>
      <c r="D495" s="312"/>
      <c r="E495" s="283"/>
      <c r="F495" s="68"/>
      <c r="G495" s="68"/>
      <c r="H495" s="56"/>
    </row>
    <row r="496" spans="1:8" s="2" customFormat="1" ht="12.75" hidden="1" x14ac:dyDescent="0.2">
      <c r="A496" s="332"/>
      <c r="B496" s="280"/>
      <c r="C496" s="311"/>
      <c r="D496" s="312"/>
      <c r="E496" s="283"/>
      <c r="F496" s="68"/>
      <c r="G496" s="68"/>
      <c r="H496" s="56"/>
    </row>
    <row r="497" spans="1:8" s="2" customFormat="1" ht="12.75" hidden="1" x14ac:dyDescent="0.2">
      <c r="A497" s="332"/>
      <c r="B497" s="280"/>
      <c r="C497" s="311"/>
      <c r="D497" s="312"/>
      <c r="E497" s="283"/>
      <c r="F497" s="68"/>
      <c r="G497" s="68"/>
      <c r="H497" s="56"/>
    </row>
    <row r="498" spans="1:8" s="2" customFormat="1" ht="12.75" hidden="1" x14ac:dyDescent="0.2">
      <c r="A498" s="332"/>
      <c r="B498" s="280"/>
      <c r="C498" s="311"/>
      <c r="D498" s="312"/>
      <c r="E498" s="284"/>
      <c r="F498" s="70"/>
      <c r="G498" s="70"/>
      <c r="H498" s="58"/>
    </row>
    <row r="499" spans="1:8" s="2" customFormat="1" ht="12.75" x14ac:dyDescent="0.2">
      <c r="A499" s="325" t="s">
        <v>122</v>
      </c>
      <c r="B499" s="326"/>
      <c r="C499" s="326"/>
      <c r="D499" s="326"/>
      <c r="E499" s="326"/>
      <c r="F499" s="326"/>
      <c r="G499" s="327"/>
      <c r="H499" s="46">
        <f>SUM(H463,H405,H263)</f>
        <v>2.13</v>
      </c>
    </row>
    <row r="500" spans="1:8" s="2" customFormat="1" ht="12.75" x14ac:dyDescent="0.2">
      <c r="A500" s="328" t="s">
        <v>121</v>
      </c>
      <c r="B500" s="329"/>
      <c r="C500" s="329"/>
      <c r="D500" s="329"/>
      <c r="E500" s="329"/>
      <c r="F500" s="329"/>
      <c r="G500" s="330"/>
      <c r="H500" s="80">
        <f>SUM(H499,H260)</f>
        <v>15.16</v>
      </c>
    </row>
    <row r="501" spans="1:8" x14ac:dyDescent="0.25">
      <c r="H501" s="29"/>
    </row>
    <row r="502" spans="1:8" hidden="1" x14ac:dyDescent="0.25">
      <c r="H502" s="30"/>
    </row>
    <row r="503" spans="1:8" hidden="1" x14ac:dyDescent="0.25">
      <c r="H503" s="30"/>
    </row>
    <row r="504" spans="1:8" hidden="1" x14ac:dyDescent="0.25">
      <c r="H504" s="30"/>
    </row>
    <row r="505" spans="1:8" hidden="1" x14ac:dyDescent="0.25">
      <c r="H505" s="30"/>
    </row>
    <row r="506" spans="1:8" hidden="1" x14ac:dyDescent="0.25">
      <c r="H506" s="30"/>
    </row>
    <row r="507" spans="1:8" hidden="1" x14ac:dyDescent="0.25">
      <c r="H507" s="30"/>
    </row>
    <row r="508" spans="1:8" hidden="1" x14ac:dyDescent="0.25">
      <c r="H508" s="30"/>
    </row>
    <row r="509" spans="1:8" hidden="1" x14ac:dyDescent="0.25">
      <c r="H509" s="30"/>
    </row>
    <row r="510" spans="1:8" hidden="1" x14ac:dyDescent="0.25">
      <c r="H510" s="30"/>
    </row>
    <row r="511" spans="1:8" hidden="1" x14ac:dyDescent="0.25">
      <c r="H511" s="30"/>
    </row>
    <row r="512" spans="1:8" hidden="1" x14ac:dyDescent="0.25">
      <c r="H512" s="30"/>
    </row>
    <row r="513" spans="1:9" hidden="1" x14ac:dyDescent="0.25">
      <c r="H513" s="30"/>
    </row>
    <row r="514" spans="1:9" hidden="1" x14ac:dyDescent="0.25">
      <c r="H514" s="30"/>
    </row>
    <row r="515" spans="1:9" hidden="1" x14ac:dyDescent="0.25">
      <c r="H515" s="30"/>
    </row>
    <row r="516" spans="1:9" hidden="1" x14ac:dyDescent="0.25">
      <c r="H516" s="30"/>
    </row>
    <row r="517" spans="1:9" hidden="1" x14ac:dyDescent="0.25">
      <c r="H517" s="30"/>
    </row>
    <row r="518" spans="1:9" hidden="1" x14ac:dyDescent="0.25">
      <c r="H518" s="30"/>
    </row>
    <row r="519" spans="1:9" hidden="1" x14ac:dyDescent="0.25">
      <c r="H519" s="30"/>
    </row>
    <row r="520" spans="1:9" hidden="1" x14ac:dyDescent="0.25">
      <c r="H520" s="30"/>
    </row>
    <row r="521" spans="1:9" hidden="1" x14ac:dyDescent="0.25">
      <c r="H521" s="30"/>
    </row>
    <row r="522" spans="1:9" hidden="1" x14ac:dyDescent="0.25">
      <c r="H522" s="30"/>
    </row>
    <row r="523" spans="1:9" hidden="1" x14ac:dyDescent="0.25">
      <c r="H523" s="30"/>
    </row>
    <row r="524" spans="1:9" hidden="1" x14ac:dyDescent="0.25">
      <c r="H524" s="30"/>
    </row>
    <row r="525" spans="1:9" hidden="1" x14ac:dyDescent="0.25">
      <c r="H525" s="30"/>
    </row>
    <row r="526" spans="1:9" hidden="1" x14ac:dyDescent="0.25">
      <c r="H526" s="30"/>
    </row>
    <row r="527" spans="1:9" hidden="1" x14ac:dyDescent="0.25">
      <c r="H527" s="30"/>
    </row>
    <row r="528" spans="1:9" ht="15.75" x14ac:dyDescent="0.25">
      <c r="A528" s="104" t="s">
        <v>13</v>
      </c>
      <c r="B528" s="104"/>
      <c r="C528" s="104"/>
      <c r="D528" s="104"/>
      <c r="E528" s="104"/>
      <c r="F528" s="104"/>
      <c r="G528" s="104"/>
      <c r="H528" s="105">
        <f ca="1">H529+H541+H552</f>
        <v>13.03</v>
      </c>
      <c r="I528" s="106" t="b">
        <f ca="1">H528=H260</f>
        <v>1</v>
      </c>
    </row>
    <row r="529" spans="1:8" x14ac:dyDescent="0.25">
      <c r="A529" s="98">
        <v>1000</v>
      </c>
      <c r="B529" s="97"/>
      <c r="H529" s="101">
        <f ca="1">SUM(H530,H537)</f>
        <v>13.03</v>
      </c>
    </row>
    <row r="530" spans="1:8" x14ac:dyDescent="0.25">
      <c r="A530" s="191">
        <v>1100</v>
      </c>
      <c r="B530" s="97"/>
      <c r="H530" s="100">
        <f ca="1">SUM(H531:H536)</f>
        <v>10.119999999999999</v>
      </c>
    </row>
    <row r="531" spans="1:8" x14ac:dyDescent="0.25">
      <c r="A531" s="1">
        <v>1116</v>
      </c>
      <c r="B531" s="97"/>
      <c r="H531" s="99">
        <f t="shared" ref="H531:H536" ca="1" si="70">SUMIF($A$14:$H$260,A531,$H$14:$H$260)</f>
        <v>0</v>
      </c>
    </row>
    <row r="532" spans="1:8" x14ac:dyDescent="0.25">
      <c r="A532" s="1">
        <v>1119</v>
      </c>
      <c r="B532" s="97"/>
      <c r="H532" s="99">
        <f t="shared" ca="1" si="70"/>
        <v>10.119999999999999</v>
      </c>
    </row>
    <row r="533" spans="1:8" x14ac:dyDescent="0.25">
      <c r="A533" s="1">
        <v>1143</v>
      </c>
      <c r="B533" s="97"/>
      <c r="H533" s="99">
        <f t="shared" ca="1" si="70"/>
        <v>0</v>
      </c>
    </row>
    <row r="534" spans="1:8" x14ac:dyDescent="0.25">
      <c r="A534" s="1">
        <v>1146</v>
      </c>
      <c r="B534" s="97"/>
      <c r="H534" s="99">
        <f t="shared" ca="1" si="70"/>
        <v>0</v>
      </c>
    </row>
    <row r="535" spans="1:8" x14ac:dyDescent="0.25">
      <c r="A535" s="1">
        <v>1147</v>
      </c>
      <c r="B535" s="97"/>
      <c r="H535" s="99">
        <f t="shared" ca="1" si="70"/>
        <v>0</v>
      </c>
    </row>
    <row r="536" spans="1:8" x14ac:dyDescent="0.25">
      <c r="A536" s="1">
        <v>1148</v>
      </c>
      <c r="B536" s="97"/>
      <c r="H536" s="99">
        <f t="shared" ca="1" si="70"/>
        <v>0</v>
      </c>
    </row>
    <row r="537" spans="1:8" x14ac:dyDescent="0.25">
      <c r="A537" s="191">
        <v>1200</v>
      </c>
      <c r="B537" s="97"/>
      <c r="H537" s="100">
        <f ca="1">SUM(H538:H540)</f>
        <v>2.9099999999999997</v>
      </c>
    </row>
    <row r="538" spans="1:8" x14ac:dyDescent="0.25">
      <c r="A538" s="1">
        <v>1210</v>
      </c>
      <c r="B538" s="97"/>
      <c r="H538" s="99">
        <f ca="1">SUMIF($A$14:$H$260,A538,$H$14:$H$260)</f>
        <v>2.4899999999999998</v>
      </c>
    </row>
    <row r="539" spans="1:8" x14ac:dyDescent="0.25">
      <c r="A539" s="1">
        <v>1221</v>
      </c>
      <c r="B539" s="97"/>
      <c r="H539" s="99">
        <f ca="1">SUMIF($A$14:$H$260,A539,$H$14:$H$260)</f>
        <v>0.42000000000000004</v>
      </c>
    </row>
    <row r="540" spans="1:8" x14ac:dyDescent="0.25">
      <c r="A540" s="1">
        <v>1228</v>
      </c>
      <c r="B540" s="97"/>
      <c r="H540" s="99">
        <f ca="1">SUMIF($A$14:$H$260,A540,$H$14:$H$260)</f>
        <v>0</v>
      </c>
    </row>
    <row r="541" spans="1:8" x14ac:dyDescent="0.25">
      <c r="A541" s="98">
        <v>2000</v>
      </c>
      <c r="B541" s="97"/>
      <c r="H541" s="102"/>
    </row>
    <row r="542" spans="1:8" x14ac:dyDescent="0.25">
      <c r="A542" s="191">
        <v>2100</v>
      </c>
      <c r="B542" s="97"/>
      <c r="H542" s="103"/>
    </row>
    <row r="543" spans="1:8" x14ac:dyDescent="0.25">
      <c r="A543" s="1">
        <v>2111</v>
      </c>
      <c r="B543" s="97"/>
      <c r="H543" s="99">
        <f ca="1">SUMIF($A$14:$H$260,A543,$H$14:$H$260)</f>
        <v>0</v>
      </c>
    </row>
    <row r="544" spans="1:8" x14ac:dyDescent="0.25">
      <c r="A544" s="1">
        <v>2112</v>
      </c>
      <c r="B544" s="97"/>
      <c r="H544" s="99">
        <f ca="1">SUMIF($A$14:$H$260,A544,$H$14:$H$260)</f>
        <v>0</v>
      </c>
    </row>
    <row r="545" spans="1:8" x14ac:dyDescent="0.25">
      <c r="A545" s="191">
        <v>2200</v>
      </c>
      <c r="B545" s="97"/>
      <c r="H545" s="103"/>
    </row>
    <row r="546" spans="1:8" x14ac:dyDescent="0.25">
      <c r="A546" s="1">
        <v>2220</v>
      </c>
      <c r="B546" s="97"/>
      <c r="H546" s="99">
        <f ca="1">SUMIF($A$14:$H$260,A546,$H$14:$H$260)</f>
        <v>0</v>
      </c>
    </row>
    <row r="547" spans="1:8" x14ac:dyDescent="0.25">
      <c r="A547" s="191">
        <v>2300</v>
      </c>
      <c r="B547" s="97"/>
      <c r="H547" s="103"/>
    </row>
    <row r="548" spans="1:8" x14ac:dyDescent="0.25">
      <c r="A548" s="1">
        <v>2311</v>
      </c>
      <c r="B548" s="97"/>
      <c r="H548" s="99">
        <f ca="1">SUMIF($A$14:$H$260,A548,$H$14:$H$260)</f>
        <v>0</v>
      </c>
    </row>
    <row r="549" spans="1:8" x14ac:dyDescent="0.25">
      <c r="A549" s="1">
        <v>2322</v>
      </c>
      <c r="B549" s="97"/>
      <c r="H549" s="99">
        <f ca="1">SUMIF($A$14:$H$260,A549,$H$14:$H$260)</f>
        <v>0</v>
      </c>
    </row>
    <row r="550" spans="1:8" x14ac:dyDescent="0.25">
      <c r="A550" s="1">
        <v>2329</v>
      </c>
      <c r="B550" s="97"/>
      <c r="H550" s="99">
        <f ca="1">SUMIF($A$14:$H$260,A550,$H$14:$H$260)</f>
        <v>0</v>
      </c>
    </row>
    <row r="551" spans="1:8" x14ac:dyDescent="0.25">
      <c r="A551" s="1">
        <v>2350</v>
      </c>
      <c r="B551" s="97"/>
      <c r="H551" s="99">
        <f ca="1">SUMIF($A$14:$H$260,A551,$H$14:$H$260)</f>
        <v>0</v>
      </c>
    </row>
    <row r="552" spans="1:8" x14ac:dyDescent="0.25">
      <c r="A552" s="98">
        <v>5000</v>
      </c>
      <c r="B552" s="97"/>
      <c r="H552" s="102"/>
    </row>
    <row r="553" spans="1:8" x14ac:dyDescent="0.25">
      <c r="A553" s="191">
        <v>5200</v>
      </c>
      <c r="B553" s="97"/>
      <c r="H553" s="103"/>
    </row>
    <row r="554" spans="1:8" x14ac:dyDescent="0.25">
      <c r="A554" s="1">
        <v>5231</v>
      </c>
      <c r="B554" s="97"/>
      <c r="H554" s="99">
        <f ca="1">SUMIF(A27:H206,A554,H27:H179)</f>
        <v>0</v>
      </c>
    </row>
    <row r="555" spans="1:8" x14ac:dyDescent="0.25">
      <c r="B555" s="97"/>
    </row>
    <row r="556" spans="1:8" x14ac:dyDescent="0.25">
      <c r="B556" s="97"/>
    </row>
    <row r="557" spans="1:8" x14ac:dyDescent="0.25">
      <c r="B557" s="97"/>
    </row>
    <row r="558" spans="1:8" x14ac:dyDescent="0.25">
      <c r="B558" s="97"/>
    </row>
    <row r="559" spans="1:8" x14ac:dyDescent="0.25">
      <c r="B559" s="97"/>
    </row>
    <row r="560" spans="1:8" x14ac:dyDescent="0.25">
      <c r="B560" s="97"/>
    </row>
    <row r="561" spans="1:9" x14ac:dyDescent="0.25">
      <c r="B561" s="97"/>
    </row>
    <row r="562" spans="1:9" x14ac:dyDescent="0.25">
      <c r="B562" s="97"/>
    </row>
    <row r="563" spans="1:9" x14ac:dyDescent="0.25">
      <c r="B563" s="97"/>
    </row>
    <row r="564" spans="1:9" x14ac:dyDescent="0.25">
      <c r="B564" s="97"/>
    </row>
    <row r="565" spans="1:9" s="106" customFormat="1" ht="15.75" x14ac:dyDescent="0.25">
      <c r="A565" s="104" t="s">
        <v>18</v>
      </c>
      <c r="B565" s="104"/>
      <c r="C565" s="104"/>
      <c r="D565" s="104"/>
      <c r="E565" s="104"/>
      <c r="F565" s="104"/>
      <c r="G565" s="104"/>
      <c r="H565" s="105">
        <f ca="1">H566+H578+H590</f>
        <v>2.13</v>
      </c>
      <c r="I565" s="106" t="b">
        <f ca="1">H565=H499</f>
        <v>1</v>
      </c>
    </row>
    <row r="566" spans="1:9" x14ac:dyDescent="0.25">
      <c r="A566" s="98">
        <v>1000</v>
      </c>
      <c r="B566" s="97"/>
      <c r="H566" s="101">
        <f ca="1">SUM(H567,H574)</f>
        <v>0.85000000000000009</v>
      </c>
    </row>
    <row r="567" spans="1:9" x14ac:dyDescent="0.25">
      <c r="A567" s="191">
        <v>1100</v>
      </c>
      <c r="B567" s="97"/>
      <c r="H567" s="100">
        <f ca="1">SUM(H568:H573)</f>
        <v>0.65</v>
      </c>
    </row>
    <row r="568" spans="1:9" x14ac:dyDescent="0.25">
      <c r="A568" s="1">
        <v>1116</v>
      </c>
      <c r="B568" s="97"/>
      <c r="H568" s="99">
        <f t="shared" ref="H568:H573" ca="1" si="71">SUMIF($A$265:$H$505,A568,$H$265:$H$505)</f>
        <v>0</v>
      </c>
    </row>
    <row r="569" spans="1:9" x14ac:dyDescent="0.25">
      <c r="A569" s="1">
        <v>1119</v>
      </c>
      <c r="B569" s="97"/>
      <c r="H569" s="99">
        <f t="shared" ca="1" si="71"/>
        <v>0.65</v>
      </c>
    </row>
    <row r="570" spans="1:9" x14ac:dyDescent="0.25">
      <c r="A570" s="1">
        <v>1143</v>
      </c>
      <c r="B570" s="97"/>
      <c r="H570" s="99">
        <f t="shared" ca="1" si="71"/>
        <v>0</v>
      </c>
    </row>
    <row r="571" spans="1:9" x14ac:dyDescent="0.25">
      <c r="A571" s="1">
        <v>1146</v>
      </c>
      <c r="B571" s="97"/>
      <c r="H571" s="99">
        <f t="shared" ca="1" si="71"/>
        <v>0</v>
      </c>
    </row>
    <row r="572" spans="1:9" x14ac:dyDescent="0.25">
      <c r="A572" s="1">
        <v>1147</v>
      </c>
      <c r="B572" s="97"/>
      <c r="H572" s="99">
        <f t="shared" ca="1" si="71"/>
        <v>0</v>
      </c>
    </row>
    <row r="573" spans="1:9" x14ac:dyDescent="0.25">
      <c r="A573" s="1">
        <v>1148</v>
      </c>
      <c r="B573" s="97"/>
      <c r="H573" s="99">
        <f t="shared" ca="1" si="71"/>
        <v>0</v>
      </c>
    </row>
    <row r="574" spans="1:9" x14ac:dyDescent="0.25">
      <c r="A574" s="191">
        <v>1200</v>
      </c>
      <c r="B574" s="97"/>
      <c r="H574" s="100">
        <f ca="1">SUM(H575:H577)</f>
        <v>0.2</v>
      </c>
    </row>
    <row r="575" spans="1:9" x14ac:dyDescent="0.25">
      <c r="A575" s="1">
        <v>1210</v>
      </c>
      <c r="B575" s="97"/>
      <c r="H575" s="99">
        <f ca="1">SUMIF($A$265:$H$505,A575,$H$265:$H$505)</f>
        <v>0.17</v>
      </c>
    </row>
    <row r="576" spans="1:9" x14ac:dyDescent="0.25">
      <c r="A576" s="1">
        <v>1221</v>
      </c>
      <c r="B576" s="97"/>
      <c r="H576" s="99">
        <f ca="1">SUMIF($A$265:$H$505,A576,$H$265:$H$505)</f>
        <v>0.03</v>
      </c>
    </row>
    <row r="577" spans="1:8" x14ac:dyDescent="0.25">
      <c r="A577" s="1">
        <v>1228</v>
      </c>
      <c r="B577" s="97"/>
      <c r="H577" s="99">
        <f ca="1">SUMIF($A$265:$H$505,A577,$H$265:$H$505)</f>
        <v>0</v>
      </c>
    </row>
    <row r="578" spans="1:8" x14ac:dyDescent="0.25">
      <c r="A578" s="98">
        <v>2000</v>
      </c>
      <c r="B578" s="97"/>
      <c r="H578" s="101">
        <f ca="1">H579+H582+H584</f>
        <v>1.0999999999999999</v>
      </c>
    </row>
    <row r="579" spans="1:8" x14ac:dyDescent="0.25">
      <c r="A579" s="191">
        <v>2100</v>
      </c>
      <c r="B579" s="97"/>
      <c r="H579" s="103">
        <f ca="1">SUM(H580:H581)</f>
        <v>0</v>
      </c>
    </row>
    <row r="580" spans="1:8" x14ac:dyDescent="0.25">
      <c r="A580" s="1">
        <v>2111</v>
      </c>
      <c r="B580" s="97"/>
      <c r="H580" s="2">
        <f ca="1">SUMIF($A$265:$H$505,A580,$H$265:$H$505)</f>
        <v>0</v>
      </c>
    </row>
    <row r="581" spans="1:8" x14ac:dyDescent="0.25">
      <c r="A581" s="1">
        <v>2112</v>
      </c>
      <c r="B581" s="97"/>
      <c r="H581" s="2">
        <f ca="1">SUMIF($A$265:$H$505,A581,$H$265:$H$505)</f>
        <v>0</v>
      </c>
    </row>
    <row r="582" spans="1:8" x14ac:dyDescent="0.25">
      <c r="A582" s="191">
        <v>2200</v>
      </c>
      <c r="B582" s="97"/>
      <c r="H582" s="100">
        <f ca="1">SUM(H583)</f>
        <v>6.9999999999999993E-2</v>
      </c>
    </row>
    <row r="583" spans="1:8" x14ac:dyDescent="0.25">
      <c r="A583" s="1">
        <v>2220</v>
      </c>
      <c r="B583" s="97"/>
      <c r="H583" s="99">
        <f ca="1">SUMIF($A$265:$H$505,A583,$H$265:$H$505)</f>
        <v>6.9999999999999993E-2</v>
      </c>
    </row>
    <row r="584" spans="1:8" x14ac:dyDescent="0.25">
      <c r="A584" s="191">
        <v>2300</v>
      </c>
      <c r="B584" s="97"/>
      <c r="H584" s="100">
        <f ca="1">SUM(H585:H589)</f>
        <v>1.0299999999999998</v>
      </c>
    </row>
    <row r="585" spans="1:8" x14ac:dyDescent="0.25">
      <c r="A585" s="1">
        <v>2311</v>
      </c>
      <c r="B585" s="97"/>
      <c r="H585" s="99">
        <f ca="1">SUMIF($A$265:$H$505,A585,$H$265:$H$505)</f>
        <v>7.0000000000000007E-2</v>
      </c>
    </row>
    <row r="586" spans="1:8" x14ac:dyDescent="0.25">
      <c r="A586" s="1">
        <v>2312</v>
      </c>
      <c r="B586" s="97"/>
      <c r="H586" s="99">
        <f ca="1">SUMIF($A$265:$H$505,A586,$H$265:$H$505)</f>
        <v>0.06</v>
      </c>
    </row>
    <row r="587" spans="1:8" x14ac:dyDescent="0.25">
      <c r="A587" s="1">
        <v>2322</v>
      </c>
      <c r="B587" s="97"/>
      <c r="H587" s="2">
        <f ca="1">SUMIF($A$265:$H$505,A587,$H$265:$H$505)</f>
        <v>0</v>
      </c>
    </row>
    <row r="588" spans="1:8" x14ac:dyDescent="0.25">
      <c r="A588" s="1">
        <v>2329</v>
      </c>
      <c r="B588" s="97"/>
      <c r="H588" s="2">
        <f ca="1">SUMIF($A$265:$H$505,A588,$H$265:$H$505)</f>
        <v>0</v>
      </c>
    </row>
    <row r="589" spans="1:8" x14ac:dyDescent="0.25">
      <c r="A589" s="1">
        <v>2350</v>
      </c>
      <c r="B589" s="97"/>
      <c r="H589" s="99">
        <f ca="1">SUMIF($A$265:$H$505,A589,$H$265:$H$505)</f>
        <v>0.89999999999999991</v>
      </c>
    </row>
    <row r="590" spans="1:8" x14ac:dyDescent="0.25">
      <c r="A590" s="98">
        <v>5000</v>
      </c>
      <c r="B590" s="97"/>
      <c r="H590" s="101">
        <f ca="1">H591+H593</f>
        <v>0.18000000000000002</v>
      </c>
    </row>
    <row r="591" spans="1:8" x14ac:dyDescent="0.25">
      <c r="A591" s="191">
        <v>5100</v>
      </c>
      <c r="B591" s="97"/>
      <c r="H591" s="100">
        <f ca="1">SUM(H592)</f>
        <v>0</v>
      </c>
    </row>
    <row r="592" spans="1:8" x14ac:dyDescent="0.25">
      <c r="A592" s="1">
        <v>5121</v>
      </c>
      <c r="B592" s="97"/>
      <c r="H592" s="99">
        <f ca="1">SUMIF($A$265:$H$505,A592,$H$265:$H$505)</f>
        <v>0</v>
      </c>
    </row>
    <row r="593" spans="1:9" x14ac:dyDescent="0.25">
      <c r="A593" s="191">
        <v>5200</v>
      </c>
      <c r="B593" s="97"/>
      <c r="H593" s="100">
        <f ca="1">SUM(H594:H595)</f>
        <v>0.18000000000000002</v>
      </c>
    </row>
    <row r="594" spans="1:9" x14ac:dyDescent="0.25">
      <c r="A594" s="1">
        <v>5238</v>
      </c>
      <c r="B594" s="97"/>
      <c r="H594" s="99">
        <f ca="1">SUMIF($A$265:$H$505,A594,$H$265:$H$505)</f>
        <v>0.18000000000000002</v>
      </c>
    </row>
    <row r="595" spans="1:9" x14ac:dyDescent="0.25">
      <c r="A595" s="1">
        <v>5239</v>
      </c>
      <c r="B595" s="97"/>
      <c r="H595" s="99">
        <f ca="1">SUMIF($A$265:$H$505,A595,$H$265:$H$505)</f>
        <v>0</v>
      </c>
    </row>
    <row r="596" spans="1:9" s="106" customFormat="1" ht="15.75" x14ac:dyDescent="0.25">
      <c r="A596" s="104" t="s">
        <v>278</v>
      </c>
      <c r="B596" s="104"/>
      <c r="C596" s="104"/>
      <c r="D596" s="104"/>
      <c r="E596" s="104"/>
      <c r="F596" s="104"/>
      <c r="G596" s="104"/>
      <c r="H596" s="105">
        <f ca="1">H565+H528</f>
        <v>15.16</v>
      </c>
      <c r="I596" s="106" t="b">
        <f ca="1">H596=H500</f>
        <v>1</v>
      </c>
    </row>
  </sheetData>
  <mergeCells count="543">
    <mergeCell ref="A499:G499"/>
    <mergeCell ref="A500:G500"/>
    <mergeCell ref="C488:D488"/>
    <mergeCell ref="C489:D489"/>
    <mergeCell ref="E489:E498"/>
    <mergeCell ref="C490:D490"/>
    <mergeCell ref="C491:D491"/>
    <mergeCell ref="C492:D492"/>
    <mergeCell ref="C493:D493"/>
    <mergeCell ref="C494:D494"/>
    <mergeCell ref="C495:D495"/>
    <mergeCell ref="C496:D496"/>
    <mergeCell ref="C497:D497"/>
    <mergeCell ref="C498:D498"/>
    <mergeCell ref="A488:A498"/>
    <mergeCell ref="B488:B498"/>
    <mergeCell ref="C471:D471"/>
    <mergeCell ref="C472:D472"/>
    <mergeCell ref="C473:D473"/>
    <mergeCell ref="C474:D474"/>
    <mergeCell ref="C475:D475"/>
    <mergeCell ref="C477:D477"/>
    <mergeCell ref="C478:D478"/>
    <mergeCell ref="E478:E487"/>
    <mergeCell ref="C479:D479"/>
    <mergeCell ref="C480:D480"/>
    <mergeCell ref="C481:D481"/>
    <mergeCell ref="C482:D482"/>
    <mergeCell ref="C483:D483"/>
    <mergeCell ref="C484:D484"/>
    <mergeCell ref="C485:D485"/>
    <mergeCell ref="C486:D486"/>
    <mergeCell ref="C487:D487"/>
    <mergeCell ref="B476:G476"/>
    <mergeCell ref="A441:A451"/>
    <mergeCell ref="B441:B451"/>
    <mergeCell ref="C441:D441"/>
    <mergeCell ref="C442:D442"/>
    <mergeCell ref="C443:D443"/>
    <mergeCell ref="C444:D444"/>
    <mergeCell ref="C445:D445"/>
    <mergeCell ref="C446:D446"/>
    <mergeCell ref="C447:D447"/>
    <mergeCell ref="C448:D448"/>
    <mergeCell ref="C449:D449"/>
    <mergeCell ref="C450:D450"/>
    <mergeCell ref="C451:D451"/>
    <mergeCell ref="C199:E199"/>
    <mergeCell ref="B201:G201"/>
    <mergeCell ref="A202:A212"/>
    <mergeCell ref="B202:B212"/>
    <mergeCell ref="A213:A223"/>
    <mergeCell ref="B213:B223"/>
    <mergeCell ref="B178:G178"/>
    <mergeCell ref="A179:A189"/>
    <mergeCell ref="B179:B189"/>
    <mergeCell ref="C179:E179"/>
    <mergeCell ref="C180:E180"/>
    <mergeCell ref="C181:E181"/>
    <mergeCell ref="C182:E182"/>
    <mergeCell ref="C183:E183"/>
    <mergeCell ref="C184:E184"/>
    <mergeCell ref="C185:E185"/>
    <mergeCell ref="C186:E186"/>
    <mergeCell ref="C187:E187"/>
    <mergeCell ref="C188:E188"/>
    <mergeCell ref="C189:E189"/>
    <mergeCell ref="C208:E208"/>
    <mergeCell ref="C209:E209"/>
    <mergeCell ref="C210:E210"/>
    <mergeCell ref="C211:E211"/>
    <mergeCell ref="C164:E164"/>
    <mergeCell ref="C165:E165"/>
    <mergeCell ref="C166:E166"/>
    <mergeCell ref="A167:A177"/>
    <mergeCell ref="B167:B177"/>
    <mergeCell ref="C167:E167"/>
    <mergeCell ref="C168:E168"/>
    <mergeCell ref="C169:E169"/>
    <mergeCell ref="C170:E170"/>
    <mergeCell ref="C171:E171"/>
    <mergeCell ref="C172:E172"/>
    <mergeCell ref="C173:E173"/>
    <mergeCell ref="C174:E174"/>
    <mergeCell ref="C175:E175"/>
    <mergeCell ref="C176:E176"/>
    <mergeCell ref="C177:E177"/>
    <mergeCell ref="C20:D20"/>
    <mergeCell ref="C21:D21"/>
    <mergeCell ref="C22:D22"/>
    <mergeCell ref="C23:D23"/>
    <mergeCell ref="C24:D24"/>
    <mergeCell ref="C25:D25"/>
    <mergeCell ref="C26:D26"/>
    <mergeCell ref="C27:D27"/>
    <mergeCell ref="A1:H1"/>
    <mergeCell ref="A3:H3"/>
    <mergeCell ref="A5:B5"/>
    <mergeCell ref="C9:H9"/>
    <mergeCell ref="C10:H10"/>
    <mergeCell ref="A11:H11"/>
    <mergeCell ref="B12:G12"/>
    <mergeCell ref="B13:G13"/>
    <mergeCell ref="A14:A24"/>
    <mergeCell ref="B14:B24"/>
    <mergeCell ref="C14:D14"/>
    <mergeCell ref="C15:D15"/>
    <mergeCell ref="C16:D16"/>
    <mergeCell ref="C17:D17"/>
    <mergeCell ref="C18:D18"/>
    <mergeCell ref="C19:D19"/>
    <mergeCell ref="C34:D34"/>
    <mergeCell ref="C35:D35"/>
    <mergeCell ref="A36:A46"/>
    <mergeCell ref="B36:B46"/>
    <mergeCell ref="C36:E36"/>
    <mergeCell ref="C37:E37"/>
    <mergeCell ref="C38:E38"/>
    <mergeCell ref="C39:E39"/>
    <mergeCell ref="C40:E40"/>
    <mergeCell ref="C41:E41"/>
    <mergeCell ref="A25:A35"/>
    <mergeCell ref="B25:B35"/>
    <mergeCell ref="C28:D28"/>
    <mergeCell ref="C29:D29"/>
    <mergeCell ref="C30:D30"/>
    <mergeCell ref="C31:D31"/>
    <mergeCell ref="C32:D32"/>
    <mergeCell ref="C33:D33"/>
    <mergeCell ref="C49:D49"/>
    <mergeCell ref="C50:D50"/>
    <mergeCell ref="C51:D51"/>
    <mergeCell ref="C52:D52"/>
    <mergeCell ref="C53:D53"/>
    <mergeCell ref="C54:D54"/>
    <mergeCell ref="C42:E42"/>
    <mergeCell ref="C43:E43"/>
    <mergeCell ref="C44:E44"/>
    <mergeCell ref="C45:E45"/>
    <mergeCell ref="C46:E46"/>
    <mergeCell ref="C47:D47"/>
    <mergeCell ref="C48:D48"/>
    <mergeCell ref="E48:E67"/>
    <mergeCell ref="C61:D61"/>
    <mergeCell ref="C62:D62"/>
    <mergeCell ref="C63:D63"/>
    <mergeCell ref="C64:D64"/>
    <mergeCell ref="C65:D65"/>
    <mergeCell ref="C66:D66"/>
    <mergeCell ref="C55:D55"/>
    <mergeCell ref="C56:D56"/>
    <mergeCell ref="C57:D57"/>
    <mergeCell ref="C58:D58"/>
    <mergeCell ref="C59:D59"/>
    <mergeCell ref="C60:D60"/>
    <mergeCell ref="C67:D67"/>
    <mergeCell ref="A68:A88"/>
    <mergeCell ref="B68:B88"/>
    <mergeCell ref="C68:D68"/>
    <mergeCell ref="C69:D69"/>
    <mergeCell ref="E69:E88"/>
    <mergeCell ref="C70:D70"/>
    <mergeCell ref="C71:D71"/>
    <mergeCell ref="C72:D72"/>
    <mergeCell ref="C73:D73"/>
    <mergeCell ref="A47:A67"/>
    <mergeCell ref="B47:B67"/>
    <mergeCell ref="C80:D80"/>
    <mergeCell ref="C81:D81"/>
    <mergeCell ref="C82:D82"/>
    <mergeCell ref="C83:D83"/>
    <mergeCell ref="C84:D84"/>
    <mergeCell ref="C85:D85"/>
    <mergeCell ref="C74:D74"/>
    <mergeCell ref="C75:D75"/>
    <mergeCell ref="C76:D76"/>
    <mergeCell ref="C77:D77"/>
    <mergeCell ref="C78:D78"/>
    <mergeCell ref="C79:D79"/>
    <mergeCell ref="C86:D86"/>
    <mergeCell ref="C88:D88"/>
    <mergeCell ref="A89:A109"/>
    <mergeCell ref="B89:B109"/>
    <mergeCell ref="C89:D89"/>
    <mergeCell ref="C90:D90"/>
    <mergeCell ref="C100:D100"/>
    <mergeCell ref="C101:D101"/>
    <mergeCell ref="C102:D102"/>
    <mergeCell ref="C103:D103"/>
    <mergeCell ref="C104:D104"/>
    <mergeCell ref="C105:D105"/>
    <mergeCell ref="C106:D106"/>
    <mergeCell ref="C107:D107"/>
    <mergeCell ref="C108:D108"/>
    <mergeCell ref="C109:D109"/>
    <mergeCell ref="E90:E109"/>
    <mergeCell ref="C91:D91"/>
    <mergeCell ref="C92:D92"/>
    <mergeCell ref="C93:D93"/>
    <mergeCell ref="C94:D94"/>
    <mergeCell ref="C95:D95"/>
    <mergeCell ref="C96:D96"/>
    <mergeCell ref="C97:D97"/>
    <mergeCell ref="C98:D98"/>
    <mergeCell ref="C99:D99"/>
    <mergeCell ref="B110:G110"/>
    <mergeCell ref="B111:G111"/>
    <mergeCell ref="A112:A132"/>
    <mergeCell ref="B112:B132"/>
    <mergeCell ref="C112:D112"/>
    <mergeCell ref="C113:D113"/>
    <mergeCell ref="E113:E132"/>
    <mergeCell ref="C114:D114"/>
    <mergeCell ref="C115:D115"/>
    <mergeCell ref="C116:D116"/>
    <mergeCell ref="C123:D123"/>
    <mergeCell ref="C124:D124"/>
    <mergeCell ref="C125:D125"/>
    <mergeCell ref="C126:D126"/>
    <mergeCell ref="C127:D127"/>
    <mergeCell ref="C128:D128"/>
    <mergeCell ref="C117:D117"/>
    <mergeCell ref="C118:D118"/>
    <mergeCell ref="C119:D119"/>
    <mergeCell ref="C120:D120"/>
    <mergeCell ref="C121:D121"/>
    <mergeCell ref="C122:D122"/>
    <mergeCell ref="C129:D129"/>
    <mergeCell ref="C130:D130"/>
    <mergeCell ref="C131:D131"/>
    <mergeCell ref="C132:D132"/>
    <mergeCell ref="A133:A153"/>
    <mergeCell ref="B133:B153"/>
    <mergeCell ref="C133:D133"/>
    <mergeCell ref="C134:D134"/>
    <mergeCell ref="C144:D144"/>
    <mergeCell ref="C145:D145"/>
    <mergeCell ref="C152:D152"/>
    <mergeCell ref="C153:D153"/>
    <mergeCell ref="B154:G154"/>
    <mergeCell ref="C197:E197"/>
    <mergeCell ref="C146:D146"/>
    <mergeCell ref="C147:D147"/>
    <mergeCell ref="C148:D148"/>
    <mergeCell ref="C149:D149"/>
    <mergeCell ref="C150:D150"/>
    <mergeCell ref="C151:D151"/>
    <mergeCell ref="E134:E153"/>
    <mergeCell ref="C135:D135"/>
    <mergeCell ref="C136:D136"/>
    <mergeCell ref="C137:D137"/>
    <mergeCell ref="C138:D138"/>
    <mergeCell ref="C139:D139"/>
    <mergeCell ref="C140:D140"/>
    <mergeCell ref="C141:D141"/>
    <mergeCell ref="C142:D142"/>
    <mergeCell ref="C143:D143"/>
    <mergeCell ref="B155:G155"/>
    <mergeCell ref="B156:B166"/>
    <mergeCell ref="C156:E156"/>
    <mergeCell ref="C157:E157"/>
    <mergeCell ref="C158:E158"/>
    <mergeCell ref="C159:E159"/>
    <mergeCell ref="B249:B259"/>
    <mergeCell ref="D250:D259"/>
    <mergeCell ref="A156:A166"/>
    <mergeCell ref="C198:E198"/>
    <mergeCell ref="C200:E200"/>
    <mergeCell ref="C202:E202"/>
    <mergeCell ref="C203:E203"/>
    <mergeCell ref="C204:E204"/>
    <mergeCell ref="C205:E205"/>
    <mergeCell ref="C206:E206"/>
    <mergeCell ref="C207:E207"/>
    <mergeCell ref="A190:A200"/>
    <mergeCell ref="B190:B200"/>
    <mergeCell ref="C190:E190"/>
    <mergeCell ref="C191:E191"/>
    <mergeCell ref="C192:E192"/>
    <mergeCell ref="C193:E193"/>
    <mergeCell ref="C194:E194"/>
    <mergeCell ref="C195:E195"/>
    <mergeCell ref="C196:E196"/>
    <mergeCell ref="C160:E160"/>
    <mergeCell ref="C161:E161"/>
    <mergeCell ref="C162:E162"/>
    <mergeCell ref="C163:E163"/>
    <mergeCell ref="C212:E212"/>
    <mergeCell ref="C213:E213"/>
    <mergeCell ref="C220:E220"/>
    <mergeCell ref="C221:E221"/>
    <mergeCell ref="C222:E222"/>
    <mergeCell ref="C223:E223"/>
    <mergeCell ref="A260:G260"/>
    <mergeCell ref="A261:H261"/>
    <mergeCell ref="A226:A236"/>
    <mergeCell ref="B226:B236"/>
    <mergeCell ref="D227:D236"/>
    <mergeCell ref="B237:G237"/>
    <mergeCell ref="A238:A248"/>
    <mergeCell ref="B238:B248"/>
    <mergeCell ref="D239:D248"/>
    <mergeCell ref="B224:G224"/>
    <mergeCell ref="B225:G225"/>
    <mergeCell ref="C214:E214"/>
    <mergeCell ref="C215:E215"/>
    <mergeCell ref="C216:E216"/>
    <mergeCell ref="C217:E217"/>
    <mergeCell ref="C218:E218"/>
    <mergeCell ref="C219:E219"/>
    <mergeCell ref="A249:A259"/>
    <mergeCell ref="C270:D270"/>
    <mergeCell ref="C271:D271"/>
    <mergeCell ref="C272:D272"/>
    <mergeCell ref="C273:D273"/>
    <mergeCell ref="C274:D274"/>
    <mergeCell ref="C275:D275"/>
    <mergeCell ref="C291:E291"/>
    <mergeCell ref="A262:H262"/>
    <mergeCell ref="B263:G263"/>
    <mergeCell ref="B264:G264"/>
    <mergeCell ref="A265:A275"/>
    <mergeCell ref="B265:B275"/>
    <mergeCell ref="C265:D265"/>
    <mergeCell ref="C266:D266"/>
    <mergeCell ref="C267:D267"/>
    <mergeCell ref="C268:D268"/>
    <mergeCell ref="C269:D269"/>
    <mergeCell ref="C289:E289"/>
    <mergeCell ref="C290:E290"/>
    <mergeCell ref="C292:E292"/>
    <mergeCell ref="C293:E293"/>
    <mergeCell ref="C294:E294"/>
    <mergeCell ref="C295:E295"/>
    <mergeCell ref="C296:E296"/>
    <mergeCell ref="C297:E297"/>
    <mergeCell ref="C284:D284"/>
    <mergeCell ref="A287:A297"/>
    <mergeCell ref="B287:B297"/>
    <mergeCell ref="C287:E287"/>
    <mergeCell ref="C288:E288"/>
    <mergeCell ref="A276:A286"/>
    <mergeCell ref="B276:B286"/>
    <mergeCell ref="C276:D276"/>
    <mergeCell ref="C277:D277"/>
    <mergeCell ref="C278:D278"/>
    <mergeCell ref="C279:D279"/>
    <mergeCell ref="C280:D280"/>
    <mergeCell ref="C281:D281"/>
    <mergeCell ref="C282:D282"/>
    <mergeCell ref="C283:D283"/>
    <mergeCell ref="C285:D285"/>
    <mergeCell ref="C286:D286"/>
    <mergeCell ref="A298:A318"/>
    <mergeCell ref="B298:B318"/>
    <mergeCell ref="C298:D298"/>
    <mergeCell ref="C299:D299"/>
    <mergeCell ref="C300:D300"/>
    <mergeCell ref="C301:D301"/>
    <mergeCell ref="C302:D302"/>
    <mergeCell ref="C303:D303"/>
    <mergeCell ref="C304:D304"/>
    <mergeCell ref="C312:D312"/>
    <mergeCell ref="C313:D313"/>
    <mergeCell ref="C314:D314"/>
    <mergeCell ref="C305:D305"/>
    <mergeCell ref="C306:D306"/>
    <mergeCell ref="C307:D307"/>
    <mergeCell ref="C308:D308"/>
    <mergeCell ref="C309:D309"/>
    <mergeCell ref="C310:D310"/>
    <mergeCell ref="C316:D316"/>
    <mergeCell ref="E320:E339"/>
    <mergeCell ref="C321:D321"/>
    <mergeCell ref="C322:D322"/>
    <mergeCell ref="C323:D323"/>
    <mergeCell ref="C324:D324"/>
    <mergeCell ref="C325:D325"/>
    <mergeCell ref="C318:D318"/>
    <mergeCell ref="E299:E318"/>
    <mergeCell ref="C332:D332"/>
    <mergeCell ref="C333:D333"/>
    <mergeCell ref="C334:D334"/>
    <mergeCell ref="C335:D335"/>
    <mergeCell ref="C336:D336"/>
    <mergeCell ref="C337:D337"/>
    <mergeCell ref="C326:D326"/>
    <mergeCell ref="C327:D327"/>
    <mergeCell ref="C328:D328"/>
    <mergeCell ref="C329:D329"/>
    <mergeCell ref="C330:D330"/>
    <mergeCell ref="C331:D331"/>
    <mergeCell ref="C338:D338"/>
    <mergeCell ref="C339:D339"/>
    <mergeCell ref="C311:D311"/>
    <mergeCell ref="C315:D315"/>
    <mergeCell ref="A340:A360"/>
    <mergeCell ref="B340:B360"/>
    <mergeCell ref="C340:D340"/>
    <mergeCell ref="C341:D341"/>
    <mergeCell ref="C351:D351"/>
    <mergeCell ref="C352:D352"/>
    <mergeCell ref="C353:D353"/>
    <mergeCell ref="C354:D354"/>
    <mergeCell ref="A319:A339"/>
    <mergeCell ref="B319:B339"/>
    <mergeCell ref="C319:D319"/>
    <mergeCell ref="C320:D320"/>
    <mergeCell ref="C355:D355"/>
    <mergeCell ref="C356:D356"/>
    <mergeCell ref="C357:D357"/>
    <mergeCell ref="C358:D358"/>
    <mergeCell ref="C359:D359"/>
    <mergeCell ref="C360:D360"/>
    <mergeCell ref="E341:E360"/>
    <mergeCell ref="C342:D342"/>
    <mergeCell ref="C343:D343"/>
    <mergeCell ref="C344:D344"/>
    <mergeCell ref="C345:D345"/>
    <mergeCell ref="C346:D346"/>
    <mergeCell ref="C347:D347"/>
    <mergeCell ref="C348:D348"/>
    <mergeCell ref="C349:D349"/>
    <mergeCell ref="C350:D350"/>
    <mergeCell ref="B361:G361"/>
    <mergeCell ref="B362:G362"/>
    <mergeCell ref="A363:A383"/>
    <mergeCell ref="B363:B383"/>
    <mergeCell ref="C363:D363"/>
    <mergeCell ref="C364:D364"/>
    <mergeCell ref="E364:E383"/>
    <mergeCell ref="C365:D365"/>
    <mergeCell ref="C366:D366"/>
    <mergeCell ref="C367:D367"/>
    <mergeCell ref="C374:D374"/>
    <mergeCell ref="C375:D375"/>
    <mergeCell ref="C376:D376"/>
    <mergeCell ref="C377:D377"/>
    <mergeCell ref="C378:D378"/>
    <mergeCell ref="C379:D379"/>
    <mergeCell ref="C368:D368"/>
    <mergeCell ref="C369:D369"/>
    <mergeCell ref="C370:D370"/>
    <mergeCell ref="C371:D371"/>
    <mergeCell ref="C372:D372"/>
    <mergeCell ref="C373:D373"/>
    <mergeCell ref="C380:D380"/>
    <mergeCell ref="C381:D381"/>
    <mergeCell ref="A407:A417"/>
    <mergeCell ref="B407:B417"/>
    <mergeCell ref="C382:D382"/>
    <mergeCell ref="C383:D383"/>
    <mergeCell ref="A384:A404"/>
    <mergeCell ref="B384:B404"/>
    <mergeCell ref="C384:D384"/>
    <mergeCell ref="C385:D385"/>
    <mergeCell ref="C395:D395"/>
    <mergeCell ref="C396:D396"/>
    <mergeCell ref="C403:D403"/>
    <mergeCell ref="C404:D404"/>
    <mergeCell ref="B405:G405"/>
    <mergeCell ref="B406:G406"/>
    <mergeCell ref="C407:E407"/>
    <mergeCell ref="C408:E408"/>
    <mergeCell ref="C397:D397"/>
    <mergeCell ref="C398:D398"/>
    <mergeCell ref="C399:D399"/>
    <mergeCell ref="C400:D400"/>
    <mergeCell ref="C401:D401"/>
    <mergeCell ref="C402:D402"/>
    <mergeCell ref="E385:E404"/>
    <mergeCell ref="C386:D386"/>
    <mergeCell ref="C388:D388"/>
    <mergeCell ref="C389:D389"/>
    <mergeCell ref="C390:D390"/>
    <mergeCell ref="C391:D391"/>
    <mergeCell ref="C392:D392"/>
    <mergeCell ref="C393:D393"/>
    <mergeCell ref="C394:D394"/>
    <mergeCell ref="C428:E428"/>
    <mergeCell ref="C409:E409"/>
    <mergeCell ref="C410:E410"/>
    <mergeCell ref="C411:E411"/>
    <mergeCell ref="C412:E412"/>
    <mergeCell ref="C413:E413"/>
    <mergeCell ref="C414:E414"/>
    <mergeCell ref="C415:E415"/>
    <mergeCell ref="C416:E416"/>
    <mergeCell ref="C417:E417"/>
    <mergeCell ref="C419:E419"/>
    <mergeCell ref="C420:E420"/>
    <mergeCell ref="C421:E421"/>
    <mergeCell ref="C422:E422"/>
    <mergeCell ref="C423:E423"/>
    <mergeCell ref="C424:E424"/>
    <mergeCell ref="A477:A487"/>
    <mergeCell ref="B477:B487"/>
    <mergeCell ref="B463:G463"/>
    <mergeCell ref="B464:G464"/>
    <mergeCell ref="C455:E455"/>
    <mergeCell ref="C456:E456"/>
    <mergeCell ref="C457:E457"/>
    <mergeCell ref="C458:E458"/>
    <mergeCell ref="C459:E459"/>
    <mergeCell ref="C460:E460"/>
    <mergeCell ref="A452:A462"/>
    <mergeCell ref="B452:B462"/>
    <mergeCell ref="C452:E452"/>
    <mergeCell ref="C453:E453"/>
    <mergeCell ref="C454:E454"/>
    <mergeCell ref="C461:E461"/>
    <mergeCell ref="C462:E462"/>
    <mergeCell ref="C465:D465"/>
    <mergeCell ref="C466:D466"/>
    <mergeCell ref="E466:E475"/>
    <mergeCell ref="C467:D467"/>
    <mergeCell ref="C468:D468"/>
    <mergeCell ref="C469:D469"/>
    <mergeCell ref="C470:D470"/>
    <mergeCell ref="A418:A428"/>
    <mergeCell ref="B418:B428"/>
    <mergeCell ref="C418:E418"/>
    <mergeCell ref="C425:E425"/>
    <mergeCell ref="C426:E426"/>
    <mergeCell ref="C427:E427"/>
    <mergeCell ref="I9:I10"/>
    <mergeCell ref="A465:A475"/>
    <mergeCell ref="B465:B475"/>
    <mergeCell ref="B429:G429"/>
    <mergeCell ref="A430:A440"/>
    <mergeCell ref="B430:B440"/>
    <mergeCell ref="C430:E430"/>
    <mergeCell ref="C431:E431"/>
    <mergeCell ref="C432:E432"/>
    <mergeCell ref="C433:E433"/>
    <mergeCell ref="C434:E434"/>
    <mergeCell ref="C435:E435"/>
    <mergeCell ref="C436:E436"/>
    <mergeCell ref="C437:E437"/>
    <mergeCell ref="C438:E438"/>
    <mergeCell ref="C439:E439"/>
    <mergeCell ref="C440:E440"/>
    <mergeCell ref="C387:D387"/>
  </mergeCells>
  <conditionalFormatting sqref="G38:H46">
    <cfRule type="cellIs" dxfId="1748" priority="81" operator="equal">
      <formula>0</formula>
    </cfRule>
  </conditionalFormatting>
  <conditionalFormatting sqref="F49:H67">
    <cfRule type="cellIs" dxfId="1747" priority="80" operator="equal">
      <formula>0</formula>
    </cfRule>
  </conditionalFormatting>
  <conditionalFormatting sqref="F69:H70 H71:H76 F71:G88">
    <cfRule type="cellIs" dxfId="1746" priority="79" operator="equal">
      <formula>0</formula>
    </cfRule>
  </conditionalFormatting>
  <conditionalFormatting sqref="C133:D133">
    <cfRule type="cellIs" dxfId="1745" priority="60" operator="equal">
      <formula>0</formula>
    </cfRule>
  </conditionalFormatting>
  <conditionalFormatting sqref="C134:D153">
    <cfRule type="cellIs" dxfId="1744" priority="61" operator="equal">
      <formula>0</formula>
    </cfRule>
  </conditionalFormatting>
  <conditionalFormatting sqref="H26:H35">
    <cfRule type="cellIs" dxfId="1743" priority="78" operator="equal">
      <formula>0</formula>
    </cfRule>
  </conditionalFormatting>
  <conditionalFormatting sqref="H15:H24">
    <cfRule type="cellIs" dxfId="1742" priority="77" operator="equal">
      <formula>0</formula>
    </cfRule>
  </conditionalFormatting>
  <conditionalFormatting sqref="C47:D56 C67:D67">
    <cfRule type="cellIs" dxfId="1741" priority="76" operator="equal">
      <formula>0</formula>
    </cfRule>
  </conditionalFormatting>
  <conditionalFormatting sqref="C57:D66">
    <cfRule type="cellIs" dxfId="1740" priority="75" operator="equal">
      <formula>0</formula>
    </cfRule>
  </conditionalFormatting>
  <conditionalFormatting sqref="C69:D88">
    <cfRule type="cellIs" dxfId="1739" priority="72" operator="equal">
      <formula>0</formula>
    </cfRule>
  </conditionalFormatting>
  <conditionalFormatting sqref="C68:D68">
    <cfRule type="cellIs" dxfId="1738" priority="74" operator="equal">
      <formula>0</formula>
    </cfRule>
  </conditionalFormatting>
  <conditionalFormatting sqref="H77:H88">
    <cfRule type="cellIs" dxfId="1737" priority="73" operator="equal">
      <formula>0</formula>
    </cfRule>
  </conditionalFormatting>
  <conditionalFormatting sqref="F90:H90 H91:H97 F91:G109">
    <cfRule type="cellIs" dxfId="1736" priority="71" operator="equal">
      <formula>0</formula>
    </cfRule>
  </conditionalFormatting>
  <conditionalFormatting sqref="C90:D109">
    <cfRule type="cellIs" dxfId="1735" priority="69" operator="equal">
      <formula>0</formula>
    </cfRule>
  </conditionalFormatting>
  <conditionalFormatting sqref="H98:H109">
    <cfRule type="cellIs" dxfId="1734" priority="70" operator="equal">
      <formula>0</formula>
    </cfRule>
  </conditionalFormatting>
  <conditionalFormatting sqref="C89:D89">
    <cfRule type="cellIs" dxfId="1733" priority="68" operator="equal">
      <formula>0</formula>
    </cfRule>
  </conditionalFormatting>
  <conditionalFormatting sqref="C112:D112">
    <cfRule type="cellIs" dxfId="1732" priority="67" operator="equal">
      <formula>0</formula>
    </cfRule>
  </conditionalFormatting>
  <conditionalFormatting sqref="F113:H113 H114:H120 F114:G132">
    <cfRule type="cellIs" dxfId="1731" priority="66" operator="equal">
      <formula>0</formula>
    </cfRule>
  </conditionalFormatting>
  <conditionalFormatting sqref="C113:D132">
    <cfRule type="cellIs" dxfId="1730" priority="64" operator="equal">
      <formula>0</formula>
    </cfRule>
  </conditionalFormatting>
  <conditionalFormatting sqref="H121:H132">
    <cfRule type="cellIs" dxfId="1729" priority="65" operator="equal">
      <formula>0</formula>
    </cfRule>
  </conditionalFormatting>
  <conditionalFormatting sqref="F134:H134 H135:H141 F135:G153">
    <cfRule type="cellIs" dxfId="1728" priority="63" operator="equal">
      <formula>0</formula>
    </cfRule>
  </conditionalFormatting>
  <conditionalFormatting sqref="H142:H153">
    <cfRule type="cellIs" dxfId="1727" priority="62" operator="equal">
      <formula>0</formula>
    </cfRule>
  </conditionalFormatting>
  <conditionalFormatting sqref="C309 C299:C300">
    <cfRule type="cellIs" dxfId="1726" priority="41" operator="equal">
      <formula>0</formula>
    </cfRule>
  </conditionalFormatting>
  <conditionalFormatting sqref="F299:H310">
    <cfRule type="cellIs" dxfId="1725" priority="40" operator="equal">
      <formula>0</formula>
    </cfRule>
  </conditionalFormatting>
  <conditionalFormatting sqref="F320:G320">
    <cfRule type="cellIs" dxfId="1724" priority="39" operator="equal">
      <formula>0</formula>
    </cfRule>
  </conditionalFormatting>
  <conditionalFormatting sqref="H320">
    <cfRule type="cellIs" dxfId="1723" priority="38" operator="equal">
      <formula>0</formula>
    </cfRule>
  </conditionalFormatting>
  <conditionalFormatting sqref="F320:H339">
    <cfRule type="cellIs" dxfId="1722" priority="37" operator="equal">
      <formula>0</formula>
    </cfRule>
  </conditionalFormatting>
  <conditionalFormatting sqref="H341">
    <cfRule type="cellIs" dxfId="1721" priority="36" operator="equal">
      <formula>0</formula>
    </cfRule>
  </conditionalFormatting>
  <conditionalFormatting sqref="H341">
    <cfRule type="cellIs" dxfId="1720" priority="35" operator="equal">
      <formula>0</formula>
    </cfRule>
  </conditionalFormatting>
  <conditionalFormatting sqref="G341:G360">
    <cfRule type="cellIs" dxfId="1719" priority="34" operator="equal">
      <formula>0</formula>
    </cfRule>
  </conditionalFormatting>
  <conditionalFormatting sqref="C351:C352 C341:C342">
    <cfRule type="cellIs" dxfId="1718" priority="33" operator="equal">
      <formula>0</formula>
    </cfRule>
  </conditionalFormatting>
  <conditionalFormatting sqref="G374:G383 G385:G396">
    <cfRule type="cellIs" dxfId="1717" priority="25" operator="equal">
      <formula>0</formula>
    </cfRule>
  </conditionalFormatting>
  <conditionalFormatting sqref="G374:G383 G385:G396">
    <cfRule type="cellIs" dxfId="1716" priority="24" operator="equal">
      <formula>0</formula>
    </cfRule>
  </conditionalFormatting>
  <conditionalFormatting sqref="H385:H404">
    <cfRule type="cellIs" dxfId="1715" priority="28" operator="equal">
      <formula>0</formula>
    </cfRule>
  </conditionalFormatting>
  <conditionalFormatting sqref="H385:H404">
    <cfRule type="cellIs" dxfId="1714" priority="27" operator="equal">
      <formula>0</formula>
    </cfRule>
  </conditionalFormatting>
  <conditionalFormatting sqref="H385:H404">
    <cfRule type="cellIs" dxfId="1713" priority="26" operator="equal">
      <formula>0</formula>
    </cfRule>
  </conditionalFormatting>
  <conditionalFormatting sqref="I528:I564">
    <cfRule type="cellIs" dxfId="1712" priority="59" operator="equal">
      <formula>TRUE</formula>
    </cfRule>
  </conditionalFormatting>
  <conditionalFormatting sqref="H227:H236 H239:H248 H250:H259">
    <cfRule type="cellIs" dxfId="1711" priority="56" operator="equal">
      <formula>0</formula>
    </cfRule>
  </conditionalFormatting>
  <conditionalFormatting sqref="H203:H212">
    <cfRule type="cellIs" dxfId="1710" priority="58" operator="equal">
      <formula>0</formula>
    </cfRule>
  </conditionalFormatting>
  <conditionalFormatting sqref="H214:H223">
    <cfRule type="cellIs" dxfId="1709" priority="57" operator="equal">
      <formula>0</formula>
    </cfRule>
  </conditionalFormatting>
  <conditionalFormatting sqref="H180:H189">
    <cfRule type="cellIs" dxfId="1708" priority="55" operator="equal">
      <formula>0</formula>
    </cfRule>
  </conditionalFormatting>
  <conditionalFormatting sqref="H191:H200">
    <cfRule type="cellIs" dxfId="1707" priority="54" operator="equal">
      <formula>0</formula>
    </cfRule>
  </conditionalFormatting>
  <conditionalFormatting sqref="H157:H166">
    <cfRule type="cellIs" dxfId="1706" priority="53" operator="equal">
      <formula>0</formula>
    </cfRule>
  </conditionalFormatting>
  <conditionalFormatting sqref="H168:H177">
    <cfRule type="cellIs" dxfId="1705" priority="52" operator="equal">
      <formula>0</formula>
    </cfRule>
  </conditionalFormatting>
  <conditionalFormatting sqref="I566:I589 I592 I594:I595">
    <cfRule type="cellIs" dxfId="1704" priority="51" operator="equal">
      <formula>TRUE</formula>
    </cfRule>
  </conditionalFormatting>
  <conditionalFormatting sqref="I565">
    <cfRule type="cellIs" dxfId="1703" priority="50" operator="equal">
      <formula>TRUE</formula>
    </cfRule>
  </conditionalFormatting>
  <conditionalFormatting sqref="I590">
    <cfRule type="cellIs" dxfId="1702" priority="49" operator="equal">
      <formula>TRUE</formula>
    </cfRule>
  </conditionalFormatting>
  <conditionalFormatting sqref="I591">
    <cfRule type="cellIs" dxfId="1701" priority="48" operator="equal">
      <formula>TRUE</formula>
    </cfRule>
  </conditionalFormatting>
  <conditionalFormatting sqref="I593">
    <cfRule type="cellIs" dxfId="1700" priority="47" operator="equal">
      <formula>TRUE</formula>
    </cfRule>
  </conditionalFormatting>
  <conditionalFormatting sqref="I596">
    <cfRule type="cellIs" dxfId="1699" priority="46" operator="equal">
      <formula>TRUE</formula>
    </cfRule>
  </conditionalFormatting>
  <conditionalFormatting sqref="H419:H428">
    <cfRule type="cellIs" dxfId="1698" priority="5" operator="equal">
      <formula>0</formula>
    </cfRule>
  </conditionalFormatting>
  <conditionalFormatting sqref="F341:H360">
    <cfRule type="cellIs" dxfId="1697" priority="32" operator="equal">
      <formula>0</formula>
    </cfRule>
  </conditionalFormatting>
  <conditionalFormatting sqref="H431:H440">
    <cfRule type="cellIs" dxfId="1696" priority="23" operator="equal">
      <formula>0</formula>
    </cfRule>
  </conditionalFormatting>
  <conditionalFormatting sqref="F311:H318 C314">
    <cfRule type="cellIs" dxfId="1695" priority="45" operator="equal">
      <formula>0</formula>
    </cfRule>
  </conditionalFormatting>
  <conditionalFormatting sqref="G288:H297">
    <cfRule type="cellIs" dxfId="1694" priority="42" operator="equal">
      <formula>0</formula>
    </cfRule>
  </conditionalFormatting>
  <conditionalFormatting sqref="H277:H286">
    <cfRule type="cellIs" dxfId="1693" priority="43" operator="equal">
      <formula>0</formula>
    </cfRule>
  </conditionalFormatting>
  <conditionalFormatting sqref="H266:H275">
    <cfRule type="cellIs" dxfId="1692" priority="44" operator="equal">
      <formula>0</formula>
    </cfRule>
  </conditionalFormatting>
  <conditionalFormatting sqref="H364:H383">
    <cfRule type="cellIs" dxfId="1691" priority="31" operator="equal">
      <formula>0</formula>
    </cfRule>
  </conditionalFormatting>
  <conditionalFormatting sqref="H364:H383">
    <cfRule type="cellIs" dxfId="1690" priority="30" operator="equal">
      <formula>0</formula>
    </cfRule>
  </conditionalFormatting>
  <conditionalFormatting sqref="H364:H383">
    <cfRule type="cellIs" dxfId="1689" priority="29" operator="equal">
      <formula>0</formula>
    </cfRule>
  </conditionalFormatting>
  <conditionalFormatting sqref="C310:C313 C315:C318">
    <cfRule type="cellIs" dxfId="1688" priority="21" operator="equal">
      <formula>0</formula>
    </cfRule>
  </conditionalFormatting>
  <conditionalFormatting sqref="H453:H462">
    <cfRule type="cellIs" dxfId="1687" priority="22" operator="equal">
      <formula>0</formula>
    </cfRule>
  </conditionalFormatting>
  <conditionalFormatting sqref="C343:C350">
    <cfRule type="cellIs" dxfId="1686" priority="8" operator="equal">
      <formula>0</formula>
    </cfRule>
  </conditionalFormatting>
  <conditionalFormatting sqref="C330 C320:C321">
    <cfRule type="cellIs" dxfId="1685" priority="20" operator="equal">
      <formula>0</formula>
    </cfRule>
  </conditionalFormatting>
  <conditionalFormatting sqref="C331">
    <cfRule type="cellIs" dxfId="1684" priority="19" operator="equal">
      <formula>0</formula>
    </cfRule>
  </conditionalFormatting>
  <conditionalFormatting sqref="C374:D383">
    <cfRule type="cellIs" dxfId="1683" priority="18" operator="equal">
      <formula>0</formula>
    </cfRule>
  </conditionalFormatting>
  <conditionalFormatting sqref="F376:H383">
    <cfRule type="cellIs" dxfId="1682" priority="17" operator="equal">
      <formula>0</formula>
    </cfRule>
  </conditionalFormatting>
  <conditionalFormatting sqref="C385:D385">
    <cfRule type="cellIs" dxfId="1681" priority="16" operator="equal">
      <formula>0</formula>
    </cfRule>
  </conditionalFormatting>
  <conditionalFormatting sqref="C386:D404">
    <cfRule type="cellIs" dxfId="1680" priority="15" operator="equal">
      <formula>0</formula>
    </cfRule>
  </conditionalFormatting>
  <conditionalFormatting sqref="F385:H404">
    <cfRule type="cellIs" dxfId="1679" priority="14" operator="equal">
      <formula>0</formula>
    </cfRule>
  </conditionalFormatting>
  <conditionalFormatting sqref="C364:D373">
    <cfRule type="cellIs" dxfId="1678" priority="13" operator="equal">
      <formula>0</formula>
    </cfRule>
  </conditionalFormatting>
  <conditionalFormatting sqref="F364:H373">
    <cfRule type="cellIs" dxfId="1677" priority="12" operator="equal">
      <formula>0</formula>
    </cfRule>
  </conditionalFormatting>
  <conditionalFormatting sqref="C353:C360">
    <cfRule type="cellIs" dxfId="1676" priority="7" operator="equal">
      <formula>0</formula>
    </cfRule>
  </conditionalFormatting>
  <conditionalFormatting sqref="C301:C308">
    <cfRule type="cellIs" dxfId="1675" priority="11" operator="equal">
      <formula>0</formula>
    </cfRule>
  </conditionalFormatting>
  <conditionalFormatting sqref="C322:C329">
    <cfRule type="cellIs" dxfId="1674" priority="10" operator="equal">
      <formula>0</formula>
    </cfRule>
  </conditionalFormatting>
  <conditionalFormatting sqref="C332:C339">
    <cfRule type="cellIs" dxfId="1673" priority="9" operator="equal">
      <formula>0</formula>
    </cfRule>
  </conditionalFormatting>
  <conditionalFormatting sqref="H408:H417">
    <cfRule type="cellIs" dxfId="1672" priority="6" operator="equal">
      <formula>0</formula>
    </cfRule>
  </conditionalFormatting>
  <conditionalFormatting sqref="H489:H498">
    <cfRule type="cellIs" dxfId="1671" priority="1" operator="equal">
      <formula>0</formula>
    </cfRule>
  </conditionalFormatting>
  <conditionalFormatting sqref="H442:H451">
    <cfRule type="cellIs" dxfId="1670" priority="4" operator="equal">
      <formula>0</formula>
    </cfRule>
  </conditionalFormatting>
  <conditionalFormatting sqref="H466:H475">
    <cfRule type="cellIs" dxfId="1669" priority="3" operator="equal">
      <formula>0</formula>
    </cfRule>
  </conditionalFormatting>
  <conditionalFormatting sqref="H478:H487">
    <cfRule type="cellIs" dxfId="1668" priority="2" operator="equal">
      <formula>0</formula>
    </cfRule>
  </conditionalFormatting>
  <printOptions horizontalCentered="1"/>
  <pageMargins left="0.23622047244094491" right="0.23622047244094491" top="0.74803149606299213" bottom="0.15748031496062992" header="0.31496062992125984" footer="0"/>
  <pageSetup paperSize="9" scale="65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I596"/>
  <sheetViews>
    <sheetView zoomScaleNormal="100" workbookViewId="0">
      <pane ySplit="10" topLeftCell="A441" activePane="bottomLeft" state="frozen"/>
      <selection pane="bottomLeft" activeCell="B452" sqref="B452:B462"/>
    </sheetView>
  </sheetViews>
  <sheetFormatPr defaultColWidth="9.140625" defaultRowHeight="15" x14ac:dyDescent="0.25"/>
  <cols>
    <col min="1" max="1" width="9.28515625" style="1" customWidth="1"/>
    <col min="2" max="2" width="50.5703125" style="1" customWidth="1"/>
    <col min="3" max="3" width="48.5703125" style="1" customWidth="1"/>
    <col min="4" max="4" width="6.140625" style="1" customWidth="1"/>
    <col min="5" max="5" width="8.5703125" style="1" customWidth="1"/>
    <col min="6" max="6" width="8.7109375" style="1" bestFit="1" customWidth="1"/>
    <col min="7" max="7" width="8.42578125" style="1" bestFit="1" customWidth="1"/>
    <col min="8" max="8" width="9" style="2" bestFit="1" customWidth="1"/>
    <col min="9" max="9" width="48.85546875" style="1" bestFit="1" customWidth="1"/>
    <col min="10" max="16384" width="9.140625" style="1"/>
  </cols>
  <sheetData>
    <row r="1" spans="1:9" ht="18.75" x14ac:dyDescent="0.3">
      <c r="A1" s="228" t="s">
        <v>34</v>
      </c>
      <c r="B1" s="228"/>
      <c r="C1" s="228"/>
      <c r="D1" s="228"/>
      <c r="E1" s="228"/>
      <c r="F1" s="228"/>
      <c r="G1" s="228"/>
      <c r="H1" s="228"/>
    </row>
    <row r="2" spans="1:9" ht="11.25" customHeight="1" x14ac:dyDescent="0.25"/>
    <row r="3" spans="1:9" x14ac:dyDescent="0.25">
      <c r="A3" s="230" t="s">
        <v>359</v>
      </c>
      <c r="B3" s="230"/>
      <c r="C3" s="230"/>
      <c r="D3" s="230"/>
      <c r="E3" s="230"/>
      <c r="F3" s="230"/>
      <c r="G3" s="230"/>
      <c r="H3" s="230"/>
    </row>
    <row r="4" spans="1:9" x14ac:dyDescent="0.25">
      <c r="A4" s="230" t="s">
        <v>360</v>
      </c>
      <c r="B4" s="230"/>
      <c r="C4" s="230"/>
      <c r="D4" s="230"/>
      <c r="E4" s="230"/>
      <c r="F4" s="230"/>
      <c r="G4" s="230"/>
      <c r="H4" s="230"/>
    </row>
    <row r="5" spans="1:9" x14ac:dyDescent="0.25">
      <c r="A5" s="229" t="s">
        <v>190</v>
      </c>
      <c r="B5" s="229"/>
    </row>
    <row r="6" spans="1:9" ht="7.5" customHeight="1" x14ac:dyDescent="0.25"/>
    <row r="7" spans="1:9" ht="7.5" customHeight="1" x14ac:dyDescent="0.25"/>
    <row r="8" spans="1:9" ht="7.5" customHeight="1" x14ac:dyDescent="0.25"/>
    <row r="9" spans="1:9" s="3" customFormat="1" ht="36" customHeight="1" x14ac:dyDescent="0.25">
      <c r="A9" s="175" t="s">
        <v>165</v>
      </c>
      <c r="B9" s="175" t="s">
        <v>27</v>
      </c>
      <c r="C9" s="235" t="s">
        <v>35</v>
      </c>
      <c r="D9" s="235"/>
      <c r="E9" s="235"/>
      <c r="F9" s="235"/>
      <c r="G9" s="235"/>
      <c r="H9" s="235"/>
      <c r="I9" s="278" t="s">
        <v>226</v>
      </c>
    </row>
    <row r="10" spans="1:9" s="13" customFormat="1" ht="12" x14ac:dyDescent="0.25">
      <c r="A10" s="176">
        <v>1</v>
      </c>
      <c r="B10" s="176">
        <v>2</v>
      </c>
      <c r="C10" s="236">
        <v>3</v>
      </c>
      <c r="D10" s="236"/>
      <c r="E10" s="236"/>
      <c r="F10" s="236"/>
      <c r="G10" s="236"/>
      <c r="H10" s="236"/>
      <c r="I10" s="278"/>
    </row>
    <row r="11" spans="1:9" s="2" customFormat="1" ht="12" x14ac:dyDescent="0.2">
      <c r="A11" s="237" t="s">
        <v>13</v>
      </c>
      <c r="B11" s="238"/>
      <c r="C11" s="238"/>
      <c r="D11" s="238"/>
      <c r="E11" s="238"/>
      <c r="F11" s="238"/>
      <c r="G11" s="238"/>
      <c r="H11" s="239"/>
    </row>
    <row r="12" spans="1:9" s="5" customFormat="1" ht="15" customHeight="1" x14ac:dyDescent="0.2">
      <c r="A12" s="42" t="s">
        <v>36</v>
      </c>
      <c r="B12" s="277" t="s">
        <v>14</v>
      </c>
      <c r="C12" s="277"/>
      <c r="D12" s="277"/>
      <c r="E12" s="277"/>
      <c r="F12" s="277"/>
      <c r="G12" s="277"/>
      <c r="H12" s="43">
        <f>SUM(H13,H110)</f>
        <v>15.31</v>
      </c>
    </row>
    <row r="13" spans="1:9" s="5" customFormat="1" ht="15" customHeight="1" x14ac:dyDescent="0.2">
      <c r="A13" s="49" t="s">
        <v>37</v>
      </c>
      <c r="B13" s="277" t="s">
        <v>38</v>
      </c>
      <c r="C13" s="277"/>
      <c r="D13" s="277"/>
      <c r="E13" s="277"/>
      <c r="F13" s="277"/>
      <c r="G13" s="277"/>
      <c r="H13" s="43">
        <f>SUM(H14,H25,H36,H47,H68,H89)</f>
        <v>11.9</v>
      </c>
    </row>
    <row r="14" spans="1:9" s="2" customFormat="1" ht="25.5" x14ac:dyDescent="0.2">
      <c r="A14" s="303" t="s">
        <v>42</v>
      </c>
      <c r="B14" s="249" t="s">
        <v>43</v>
      </c>
      <c r="C14" s="287" t="s">
        <v>349</v>
      </c>
      <c r="D14" s="288"/>
      <c r="E14" s="47" t="s">
        <v>164</v>
      </c>
      <c r="F14" s="190" t="s">
        <v>39</v>
      </c>
      <c r="G14" s="47" t="s">
        <v>157</v>
      </c>
      <c r="H14" s="50">
        <f>SUM(H15:H24)</f>
        <v>0.38</v>
      </c>
    </row>
    <row r="15" spans="1:9" s="2" customFormat="1" ht="12.75" hidden="1" x14ac:dyDescent="0.2">
      <c r="A15" s="303"/>
      <c r="B15" s="250"/>
      <c r="C15" s="336"/>
      <c r="D15" s="337"/>
      <c r="E15" s="126"/>
      <c r="F15" s="127"/>
      <c r="G15" s="63"/>
      <c r="H15" s="54">
        <f>ROUNDUP((F15/168*G15),2)</f>
        <v>0</v>
      </c>
    </row>
    <row r="16" spans="1:9" s="2" customFormat="1" ht="12.75" x14ac:dyDescent="0.2">
      <c r="A16" s="303"/>
      <c r="B16" s="250"/>
      <c r="C16" s="274" t="s">
        <v>191</v>
      </c>
      <c r="D16" s="276"/>
      <c r="E16" s="188">
        <v>16</v>
      </c>
      <c r="F16" s="64">
        <v>3125</v>
      </c>
      <c r="G16" s="63">
        <v>0.02</v>
      </c>
      <c r="H16" s="56">
        <f t="shared" ref="H16:H24" si="0">ROUNDUP((F16/168*G16),2)</f>
        <v>0.38</v>
      </c>
    </row>
    <row r="17" spans="1:8" s="2" customFormat="1" ht="12.75" hidden="1" customHeight="1" x14ac:dyDescent="0.2">
      <c r="A17" s="303"/>
      <c r="B17" s="250"/>
      <c r="C17" s="274"/>
      <c r="D17" s="276"/>
      <c r="E17" s="188"/>
      <c r="F17" s="64"/>
      <c r="G17" s="63"/>
      <c r="H17" s="56">
        <f t="shared" si="0"/>
        <v>0</v>
      </c>
    </row>
    <row r="18" spans="1:8" s="2" customFormat="1" ht="12.75" hidden="1" customHeight="1" x14ac:dyDescent="0.2">
      <c r="A18" s="303"/>
      <c r="B18" s="250"/>
      <c r="C18" s="274"/>
      <c r="D18" s="276"/>
      <c r="E18" s="188"/>
      <c r="F18" s="64"/>
      <c r="G18" s="63"/>
      <c r="H18" s="56">
        <f t="shared" si="0"/>
        <v>0</v>
      </c>
    </row>
    <row r="19" spans="1:8" s="2" customFormat="1" ht="12.75" hidden="1" customHeight="1" x14ac:dyDescent="0.2">
      <c r="A19" s="303"/>
      <c r="B19" s="250"/>
      <c r="C19" s="274"/>
      <c r="D19" s="276"/>
      <c r="E19" s="188"/>
      <c r="F19" s="64"/>
      <c r="G19" s="63"/>
      <c r="H19" s="56">
        <f t="shared" si="0"/>
        <v>0</v>
      </c>
    </row>
    <row r="20" spans="1:8" s="2" customFormat="1" ht="12.75" hidden="1" customHeight="1" x14ac:dyDescent="0.2">
      <c r="A20" s="303"/>
      <c r="B20" s="250"/>
      <c r="C20" s="252"/>
      <c r="D20" s="254"/>
      <c r="E20" s="83"/>
      <c r="F20" s="84"/>
      <c r="G20" s="63"/>
      <c r="H20" s="56">
        <f t="shared" si="0"/>
        <v>0</v>
      </c>
    </row>
    <row r="21" spans="1:8" s="2" customFormat="1" ht="12.75" hidden="1" customHeight="1" x14ac:dyDescent="0.2">
      <c r="A21" s="303"/>
      <c r="B21" s="250"/>
      <c r="C21" s="274"/>
      <c r="D21" s="276"/>
      <c r="E21" s="188"/>
      <c r="F21" s="64"/>
      <c r="G21" s="63"/>
      <c r="H21" s="56">
        <f t="shared" si="0"/>
        <v>0</v>
      </c>
    </row>
    <row r="22" spans="1:8" s="2" customFormat="1" ht="12.75" hidden="1" customHeight="1" x14ac:dyDescent="0.2">
      <c r="A22" s="303"/>
      <c r="B22" s="250"/>
      <c r="C22" s="274"/>
      <c r="D22" s="276"/>
      <c r="E22" s="188"/>
      <c r="F22" s="64"/>
      <c r="G22" s="63"/>
      <c r="H22" s="56">
        <f t="shared" si="0"/>
        <v>0</v>
      </c>
    </row>
    <row r="23" spans="1:8" s="2" customFormat="1" ht="12.75" hidden="1" customHeight="1" x14ac:dyDescent="0.2">
      <c r="A23" s="303"/>
      <c r="B23" s="250"/>
      <c r="C23" s="274"/>
      <c r="D23" s="276"/>
      <c r="E23" s="188"/>
      <c r="F23" s="64"/>
      <c r="G23" s="63"/>
      <c r="H23" s="56">
        <f t="shared" si="0"/>
        <v>0</v>
      </c>
    </row>
    <row r="24" spans="1:8" s="2" customFormat="1" ht="12.75" hidden="1" customHeight="1" x14ac:dyDescent="0.2">
      <c r="A24" s="303"/>
      <c r="B24" s="251"/>
      <c r="C24" s="296"/>
      <c r="D24" s="298"/>
      <c r="E24" s="189"/>
      <c r="F24" s="66"/>
      <c r="G24" s="65"/>
      <c r="H24" s="58">
        <f t="shared" si="0"/>
        <v>0</v>
      </c>
    </row>
    <row r="25" spans="1:8" s="2" customFormat="1" ht="25.5" x14ac:dyDescent="0.2">
      <c r="A25" s="303" t="s">
        <v>44</v>
      </c>
      <c r="B25" s="304" t="s">
        <v>45</v>
      </c>
      <c r="C25" s="287" t="s">
        <v>349</v>
      </c>
      <c r="D25" s="288"/>
      <c r="E25" s="47" t="s">
        <v>164</v>
      </c>
      <c r="F25" s="190" t="s">
        <v>39</v>
      </c>
      <c r="G25" s="47" t="s">
        <v>157</v>
      </c>
      <c r="H25" s="50">
        <f>SUM(H26:H35)</f>
        <v>11.5</v>
      </c>
    </row>
    <row r="26" spans="1:8" s="2" customFormat="1" ht="12.75" x14ac:dyDescent="0.2">
      <c r="A26" s="303"/>
      <c r="B26" s="304"/>
      <c r="C26" s="274" t="s">
        <v>211</v>
      </c>
      <c r="D26" s="276"/>
      <c r="E26" s="187">
        <v>10</v>
      </c>
      <c r="F26" s="62">
        <v>1287</v>
      </c>
      <c r="G26" s="61">
        <v>1.5</v>
      </c>
      <c r="H26" s="54">
        <f>ROUNDUP((F26/168*G26),2)</f>
        <v>11.5</v>
      </c>
    </row>
    <row r="27" spans="1:8" s="2" customFormat="1" ht="12.75" hidden="1" x14ac:dyDescent="0.2">
      <c r="A27" s="303"/>
      <c r="B27" s="304"/>
      <c r="C27" s="274"/>
      <c r="D27" s="276"/>
      <c r="E27" s="188"/>
      <c r="F27" s="64"/>
      <c r="G27" s="63"/>
      <c r="H27" s="56">
        <f t="shared" ref="H27:H35" si="1">ROUNDUP((F27/168*G27),2)</f>
        <v>0</v>
      </c>
    </row>
    <row r="28" spans="1:8" s="2" customFormat="1" ht="12.75" hidden="1" x14ac:dyDescent="0.2">
      <c r="A28" s="303"/>
      <c r="B28" s="304"/>
      <c r="C28" s="274"/>
      <c r="D28" s="276"/>
      <c r="E28" s="188"/>
      <c r="F28" s="64"/>
      <c r="G28" s="63"/>
      <c r="H28" s="56">
        <f t="shared" si="1"/>
        <v>0</v>
      </c>
    </row>
    <row r="29" spans="1:8" s="2" customFormat="1" ht="12.75" hidden="1" x14ac:dyDescent="0.2">
      <c r="A29" s="303"/>
      <c r="B29" s="304"/>
      <c r="C29" s="274"/>
      <c r="D29" s="276"/>
      <c r="E29" s="188"/>
      <c r="F29" s="64"/>
      <c r="G29" s="63"/>
      <c r="H29" s="56">
        <f t="shared" si="1"/>
        <v>0</v>
      </c>
    </row>
    <row r="30" spans="1:8" s="2" customFormat="1" ht="12.75" hidden="1" x14ac:dyDescent="0.2">
      <c r="A30" s="303"/>
      <c r="B30" s="304"/>
      <c r="C30" s="274"/>
      <c r="D30" s="276"/>
      <c r="E30" s="188"/>
      <c r="F30" s="64"/>
      <c r="G30" s="63"/>
      <c r="H30" s="56">
        <f t="shared" si="1"/>
        <v>0</v>
      </c>
    </row>
    <row r="31" spans="1:8" s="2" customFormat="1" ht="12.75" hidden="1" x14ac:dyDescent="0.2">
      <c r="A31" s="303"/>
      <c r="B31" s="304"/>
      <c r="C31" s="274"/>
      <c r="D31" s="276"/>
      <c r="E31" s="188"/>
      <c r="F31" s="64"/>
      <c r="G31" s="63"/>
      <c r="H31" s="56">
        <f t="shared" si="1"/>
        <v>0</v>
      </c>
    </row>
    <row r="32" spans="1:8" s="2" customFormat="1" ht="12.75" hidden="1" x14ac:dyDescent="0.2">
      <c r="A32" s="303"/>
      <c r="B32" s="304"/>
      <c r="C32" s="274"/>
      <c r="D32" s="276"/>
      <c r="E32" s="188"/>
      <c r="F32" s="64"/>
      <c r="G32" s="63"/>
      <c r="H32" s="56">
        <f t="shared" si="1"/>
        <v>0</v>
      </c>
    </row>
    <row r="33" spans="1:8" s="2" customFormat="1" ht="12.75" hidden="1" x14ac:dyDescent="0.2">
      <c r="A33" s="303"/>
      <c r="B33" s="304"/>
      <c r="C33" s="274"/>
      <c r="D33" s="276"/>
      <c r="E33" s="188"/>
      <c r="F33" s="64"/>
      <c r="G33" s="63"/>
      <c r="H33" s="56">
        <f t="shared" si="1"/>
        <v>0</v>
      </c>
    </row>
    <row r="34" spans="1:8" s="2" customFormat="1" ht="12.75" hidden="1" x14ac:dyDescent="0.2">
      <c r="A34" s="303"/>
      <c r="B34" s="304"/>
      <c r="C34" s="274"/>
      <c r="D34" s="276"/>
      <c r="E34" s="188"/>
      <c r="F34" s="64"/>
      <c r="G34" s="63"/>
      <c r="H34" s="56">
        <f t="shared" si="1"/>
        <v>0</v>
      </c>
    </row>
    <row r="35" spans="1:8" s="2" customFormat="1" ht="12.75" hidden="1" x14ac:dyDescent="0.2">
      <c r="A35" s="303"/>
      <c r="B35" s="304"/>
      <c r="C35" s="296"/>
      <c r="D35" s="298"/>
      <c r="E35" s="189"/>
      <c r="F35" s="66"/>
      <c r="G35" s="65"/>
      <c r="H35" s="58">
        <f t="shared" si="1"/>
        <v>0</v>
      </c>
    </row>
    <row r="36" spans="1:8" s="2" customFormat="1" ht="25.5" x14ac:dyDescent="0.2">
      <c r="A36" s="303" t="s">
        <v>51</v>
      </c>
      <c r="B36" s="304" t="s">
        <v>15</v>
      </c>
      <c r="C36" s="266" t="s">
        <v>158</v>
      </c>
      <c r="D36" s="267"/>
      <c r="E36" s="268"/>
      <c r="F36" s="51" t="s">
        <v>159</v>
      </c>
      <c r="G36" s="47" t="s">
        <v>157</v>
      </c>
      <c r="H36" s="50">
        <f>SUM(H37:H46)</f>
        <v>0.02</v>
      </c>
    </row>
    <row r="37" spans="1:8" s="2" customFormat="1" ht="12.75" hidden="1" x14ac:dyDescent="0.2">
      <c r="A37" s="303"/>
      <c r="B37" s="304"/>
      <c r="C37" s="258"/>
      <c r="D37" s="308"/>
      <c r="E37" s="259"/>
      <c r="F37" s="55"/>
      <c r="G37" s="72">
        <f t="shared" ref="G37:G46" si="2">G15</f>
        <v>0</v>
      </c>
      <c r="H37" s="54">
        <f>ROUNDUP((F37/168*G37),2)</f>
        <v>0</v>
      </c>
    </row>
    <row r="38" spans="1:8" s="2" customFormat="1" ht="12.75" customHeight="1" x14ac:dyDescent="0.2">
      <c r="A38" s="303"/>
      <c r="B38" s="304"/>
      <c r="C38" s="258" t="s">
        <v>179</v>
      </c>
      <c r="D38" s="308"/>
      <c r="E38" s="259"/>
      <c r="F38" s="55">
        <v>135</v>
      </c>
      <c r="G38" s="55">
        <f t="shared" si="2"/>
        <v>0.02</v>
      </c>
      <c r="H38" s="56">
        <f t="shared" ref="H38:H46" si="3">ROUNDUP((F38/168*G38),2)</f>
        <v>0.02</v>
      </c>
    </row>
    <row r="39" spans="1:8" s="2" customFormat="1" ht="12.75" hidden="1" customHeight="1" x14ac:dyDescent="0.2">
      <c r="A39" s="303"/>
      <c r="B39" s="304"/>
      <c r="C39" s="258"/>
      <c r="D39" s="308"/>
      <c r="E39" s="259"/>
      <c r="F39" s="55"/>
      <c r="G39" s="55">
        <f t="shared" si="2"/>
        <v>0</v>
      </c>
      <c r="H39" s="56">
        <f t="shared" si="3"/>
        <v>0</v>
      </c>
    </row>
    <row r="40" spans="1:8" s="2" customFormat="1" ht="12.75" hidden="1" customHeight="1" x14ac:dyDescent="0.2">
      <c r="A40" s="303"/>
      <c r="B40" s="304"/>
      <c r="C40" s="258"/>
      <c r="D40" s="308"/>
      <c r="E40" s="259"/>
      <c r="F40" s="55"/>
      <c r="G40" s="55">
        <f t="shared" si="2"/>
        <v>0</v>
      </c>
      <c r="H40" s="56">
        <f t="shared" si="3"/>
        <v>0</v>
      </c>
    </row>
    <row r="41" spans="1:8" s="2" customFormat="1" ht="12.75" hidden="1" customHeight="1" x14ac:dyDescent="0.2">
      <c r="A41" s="303"/>
      <c r="B41" s="304"/>
      <c r="C41" s="258"/>
      <c r="D41" s="308"/>
      <c r="E41" s="259"/>
      <c r="F41" s="55"/>
      <c r="G41" s="55">
        <f t="shared" si="2"/>
        <v>0</v>
      </c>
      <c r="H41" s="56">
        <f t="shared" si="3"/>
        <v>0</v>
      </c>
    </row>
    <row r="42" spans="1:8" s="2" customFormat="1" ht="12.75" hidden="1" customHeight="1" x14ac:dyDescent="0.2">
      <c r="A42" s="303"/>
      <c r="B42" s="304"/>
      <c r="C42" s="258"/>
      <c r="D42" s="308"/>
      <c r="E42" s="259"/>
      <c r="F42" s="55"/>
      <c r="G42" s="55">
        <f t="shared" si="2"/>
        <v>0</v>
      </c>
      <c r="H42" s="56">
        <f t="shared" si="3"/>
        <v>0</v>
      </c>
    </row>
    <row r="43" spans="1:8" s="2" customFormat="1" ht="12.75" hidden="1" customHeight="1" x14ac:dyDescent="0.2">
      <c r="A43" s="303"/>
      <c r="B43" s="304"/>
      <c r="C43" s="258"/>
      <c r="D43" s="308"/>
      <c r="E43" s="259"/>
      <c r="F43" s="55"/>
      <c r="G43" s="55">
        <f t="shared" si="2"/>
        <v>0</v>
      </c>
      <c r="H43" s="56">
        <f t="shared" si="3"/>
        <v>0</v>
      </c>
    </row>
    <row r="44" spans="1:8" s="2" customFormat="1" ht="12.75" hidden="1" customHeight="1" x14ac:dyDescent="0.2">
      <c r="A44" s="303"/>
      <c r="B44" s="304"/>
      <c r="C44" s="258"/>
      <c r="D44" s="308"/>
      <c r="E44" s="259"/>
      <c r="F44" s="55"/>
      <c r="G44" s="55">
        <f t="shared" si="2"/>
        <v>0</v>
      </c>
      <c r="H44" s="56">
        <f t="shared" si="3"/>
        <v>0</v>
      </c>
    </row>
    <row r="45" spans="1:8" s="2" customFormat="1" ht="12.75" hidden="1" customHeight="1" x14ac:dyDescent="0.2">
      <c r="A45" s="303"/>
      <c r="B45" s="304"/>
      <c r="C45" s="258"/>
      <c r="D45" s="308"/>
      <c r="E45" s="259"/>
      <c r="F45" s="55"/>
      <c r="G45" s="55">
        <f t="shared" si="2"/>
        <v>0</v>
      </c>
      <c r="H45" s="56">
        <f t="shared" si="3"/>
        <v>0</v>
      </c>
    </row>
    <row r="46" spans="1:8" s="2" customFormat="1" ht="12.75" hidden="1" customHeight="1" x14ac:dyDescent="0.2">
      <c r="A46" s="303"/>
      <c r="B46" s="304"/>
      <c r="C46" s="305"/>
      <c r="D46" s="306"/>
      <c r="E46" s="307"/>
      <c r="F46" s="57"/>
      <c r="G46" s="57">
        <f t="shared" si="2"/>
        <v>0</v>
      </c>
      <c r="H46" s="58">
        <f t="shared" si="3"/>
        <v>0</v>
      </c>
    </row>
    <row r="47" spans="1:8" s="2" customFormat="1" ht="25.5" hidden="1" x14ac:dyDescent="0.2">
      <c r="A47" s="303" t="s">
        <v>53</v>
      </c>
      <c r="B47" s="249" t="s">
        <v>54</v>
      </c>
      <c r="C47" s="287" t="s">
        <v>349</v>
      </c>
      <c r="D47" s="288"/>
      <c r="E47" s="47" t="s">
        <v>161</v>
      </c>
      <c r="F47" s="190" t="s">
        <v>39</v>
      </c>
      <c r="G47" s="47" t="s">
        <v>157</v>
      </c>
      <c r="H47" s="50">
        <f>SUM(H48:H67)</f>
        <v>0</v>
      </c>
    </row>
    <row r="48" spans="1:8" s="2" customFormat="1" ht="12.75" hidden="1" x14ac:dyDescent="0.2">
      <c r="A48" s="303"/>
      <c r="B48" s="250"/>
      <c r="C48" s="294">
        <f t="shared" ref="C48:C57" si="4">C15</f>
        <v>0</v>
      </c>
      <c r="D48" s="295"/>
      <c r="E48" s="292">
        <v>5</v>
      </c>
      <c r="F48" s="52">
        <f>F15</f>
        <v>0</v>
      </c>
      <c r="G48" s="72">
        <f>G15</f>
        <v>0</v>
      </c>
      <c r="H48" s="54">
        <f>ROUNDUP((F48*$E$48%)/168*G48,2)</f>
        <v>0</v>
      </c>
    </row>
    <row r="49" spans="1:8" s="2" customFormat="1" ht="12.75" hidden="1" x14ac:dyDescent="0.2">
      <c r="A49" s="303"/>
      <c r="B49" s="250"/>
      <c r="C49" s="274" t="str">
        <f t="shared" si="4"/>
        <v>VP koledžas direktors</v>
      </c>
      <c r="D49" s="276"/>
      <c r="E49" s="293"/>
      <c r="F49" s="59">
        <f t="shared" ref="F49:F57" si="5">F16</f>
        <v>3125</v>
      </c>
      <c r="G49" s="143"/>
      <c r="H49" s="56">
        <f t="shared" ref="H49:H67" si="6">ROUNDUP((F49*$E$48%)/168*G49,2)</f>
        <v>0</v>
      </c>
    </row>
    <row r="50" spans="1:8" s="2" customFormat="1" ht="12.75" hidden="1" customHeight="1" x14ac:dyDescent="0.2">
      <c r="A50" s="303"/>
      <c r="B50" s="250"/>
      <c r="C50" s="274">
        <f t="shared" si="4"/>
        <v>0</v>
      </c>
      <c r="D50" s="276"/>
      <c r="E50" s="293"/>
      <c r="F50" s="59">
        <f t="shared" si="5"/>
        <v>0</v>
      </c>
      <c r="G50" s="73"/>
      <c r="H50" s="56">
        <f t="shared" si="6"/>
        <v>0</v>
      </c>
    </row>
    <row r="51" spans="1:8" s="2" customFormat="1" ht="12.75" hidden="1" customHeight="1" x14ac:dyDescent="0.2">
      <c r="A51" s="303"/>
      <c r="B51" s="250"/>
      <c r="C51" s="274">
        <f t="shared" si="4"/>
        <v>0</v>
      </c>
      <c r="D51" s="276"/>
      <c r="E51" s="293"/>
      <c r="F51" s="59">
        <f t="shared" si="5"/>
        <v>0</v>
      </c>
      <c r="G51" s="73"/>
      <c r="H51" s="56">
        <f t="shared" si="6"/>
        <v>0</v>
      </c>
    </row>
    <row r="52" spans="1:8" s="2" customFormat="1" ht="12.75" hidden="1" customHeight="1" x14ac:dyDescent="0.2">
      <c r="A52" s="303"/>
      <c r="B52" s="250"/>
      <c r="C52" s="274">
        <f t="shared" si="4"/>
        <v>0</v>
      </c>
      <c r="D52" s="276"/>
      <c r="E52" s="293"/>
      <c r="F52" s="59">
        <f t="shared" si="5"/>
        <v>0</v>
      </c>
      <c r="G52" s="73"/>
      <c r="H52" s="56">
        <f t="shared" si="6"/>
        <v>0</v>
      </c>
    </row>
    <row r="53" spans="1:8" s="2" customFormat="1" ht="12.75" hidden="1" customHeight="1" x14ac:dyDescent="0.2">
      <c r="A53" s="303"/>
      <c r="B53" s="250"/>
      <c r="C53" s="274">
        <f t="shared" si="4"/>
        <v>0</v>
      </c>
      <c r="D53" s="276"/>
      <c r="E53" s="293"/>
      <c r="F53" s="59">
        <f t="shared" si="5"/>
        <v>0</v>
      </c>
      <c r="G53" s="73"/>
      <c r="H53" s="56">
        <f t="shared" si="6"/>
        <v>0</v>
      </c>
    </row>
    <row r="54" spans="1:8" s="2" customFormat="1" ht="12.75" hidden="1" customHeight="1" x14ac:dyDescent="0.2">
      <c r="A54" s="303"/>
      <c r="B54" s="250"/>
      <c r="C54" s="274">
        <f t="shared" si="4"/>
        <v>0</v>
      </c>
      <c r="D54" s="276"/>
      <c r="E54" s="293"/>
      <c r="F54" s="59">
        <f t="shared" si="5"/>
        <v>0</v>
      </c>
      <c r="G54" s="73"/>
      <c r="H54" s="56">
        <f t="shared" si="6"/>
        <v>0</v>
      </c>
    </row>
    <row r="55" spans="1:8" s="2" customFormat="1" ht="12.75" hidden="1" customHeight="1" x14ac:dyDescent="0.2">
      <c r="A55" s="303"/>
      <c r="B55" s="250"/>
      <c r="C55" s="274">
        <f t="shared" si="4"/>
        <v>0</v>
      </c>
      <c r="D55" s="276"/>
      <c r="E55" s="293"/>
      <c r="F55" s="59">
        <f t="shared" si="5"/>
        <v>0</v>
      </c>
      <c r="G55" s="73"/>
      <c r="H55" s="56">
        <f t="shared" si="6"/>
        <v>0</v>
      </c>
    </row>
    <row r="56" spans="1:8" s="2" customFormat="1" ht="12.75" hidden="1" customHeight="1" x14ac:dyDescent="0.2">
      <c r="A56" s="303"/>
      <c r="B56" s="250"/>
      <c r="C56" s="274">
        <f t="shared" si="4"/>
        <v>0</v>
      </c>
      <c r="D56" s="276"/>
      <c r="E56" s="293"/>
      <c r="F56" s="59">
        <f t="shared" si="5"/>
        <v>0</v>
      </c>
      <c r="G56" s="73"/>
      <c r="H56" s="56">
        <f t="shared" si="6"/>
        <v>0</v>
      </c>
    </row>
    <row r="57" spans="1:8" s="2" customFormat="1" ht="12.75" hidden="1" customHeight="1" x14ac:dyDescent="0.2">
      <c r="A57" s="303"/>
      <c r="B57" s="250"/>
      <c r="C57" s="274">
        <f t="shared" si="4"/>
        <v>0</v>
      </c>
      <c r="D57" s="276"/>
      <c r="E57" s="293"/>
      <c r="F57" s="59">
        <f t="shared" si="5"/>
        <v>0</v>
      </c>
      <c r="G57" s="73"/>
      <c r="H57" s="56">
        <f t="shared" si="6"/>
        <v>0</v>
      </c>
    </row>
    <row r="58" spans="1:8" s="2" customFormat="1" ht="12.75" hidden="1" customHeight="1" x14ac:dyDescent="0.2">
      <c r="A58" s="303"/>
      <c r="B58" s="250"/>
      <c r="C58" s="274" t="str">
        <f>C26</f>
        <v>Vecākais speciālists Izglītības koordinācijas nodaļā</v>
      </c>
      <c r="D58" s="276"/>
      <c r="E58" s="293"/>
      <c r="F58" s="59">
        <f>F26</f>
        <v>1287</v>
      </c>
      <c r="G58" s="86"/>
      <c r="H58" s="56">
        <f t="shared" si="6"/>
        <v>0</v>
      </c>
    </row>
    <row r="59" spans="1:8" s="2" customFormat="1" ht="12.75" hidden="1" customHeight="1" x14ac:dyDescent="0.2">
      <c r="A59" s="303"/>
      <c r="B59" s="250"/>
      <c r="C59" s="274">
        <f t="shared" ref="C59:C67" si="7">C27</f>
        <v>0</v>
      </c>
      <c r="D59" s="276"/>
      <c r="E59" s="293"/>
      <c r="F59" s="59">
        <f t="shared" ref="F59:G67" si="8">F27</f>
        <v>0</v>
      </c>
      <c r="G59" s="73">
        <f t="shared" si="8"/>
        <v>0</v>
      </c>
      <c r="H59" s="56">
        <f t="shared" si="6"/>
        <v>0</v>
      </c>
    </row>
    <row r="60" spans="1:8" s="2" customFormat="1" ht="12.75" hidden="1" customHeight="1" x14ac:dyDescent="0.2">
      <c r="A60" s="303"/>
      <c r="B60" s="250"/>
      <c r="C60" s="274">
        <f t="shared" si="7"/>
        <v>0</v>
      </c>
      <c r="D60" s="276"/>
      <c r="E60" s="293"/>
      <c r="F60" s="59">
        <f t="shared" si="8"/>
        <v>0</v>
      </c>
      <c r="G60" s="73">
        <f t="shared" si="8"/>
        <v>0</v>
      </c>
      <c r="H60" s="56">
        <f t="shared" si="6"/>
        <v>0</v>
      </c>
    </row>
    <row r="61" spans="1:8" s="2" customFormat="1" ht="12.75" hidden="1" customHeight="1" x14ac:dyDescent="0.2">
      <c r="A61" s="303"/>
      <c r="B61" s="250"/>
      <c r="C61" s="274">
        <f t="shared" si="7"/>
        <v>0</v>
      </c>
      <c r="D61" s="276"/>
      <c r="E61" s="293"/>
      <c r="F61" s="59">
        <f t="shared" si="8"/>
        <v>0</v>
      </c>
      <c r="G61" s="73">
        <f t="shared" si="8"/>
        <v>0</v>
      </c>
      <c r="H61" s="56">
        <f t="shared" si="6"/>
        <v>0</v>
      </c>
    </row>
    <row r="62" spans="1:8" s="2" customFormat="1" ht="12.75" hidden="1" customHeight="1" x14ac:dyDescent="0.2">
      <c r="A62" s="303"/>
      <c r="B62" s="250"/>
      <c r="C62" s="274">
        <f t="shared" si="7"/>
        <v>0</v>
      </c>
      <c r="D62" s="276"/>
      <c r="E62" s="293"/>
      <c r="F62" s="59">
        <f t="shared" si="8"/>
        <v>0</v>
      </c>
      <c r="G62" s="73">
        <f t="shared" si="8"/>
        <v>0</v>
      </c>
      <c r="H62" s="56">
        <f t="shared" si="6"/>
        <v>0</v>
      </c>
    </row>
    <row r="63" spans="1:8" s="2" customFormat="1" ht="12.75" hidden="1" customHeight="1" x14ac:dyDescent="0.2">
      <c r="A63" s="303"/>
      <c r="B63" s="250"/>
      <c r="C63" s="274">
        <f t="shared" si="7"/>
        <v>0</v>
      </c>
      <c r="D63" s="276"/>
      <c r="E63" s="293"/>
      <c r="F63" s="59">
        <f t="shared" si="8"/>
        <v>0</v>
      </c>
      <c r="G63" s="73">
        <f t="shared" si="8"/>
        <v>0</v>
      </c>
      <c r="H63" s="56">
        <f t="shared" si="6"/>
        <v>0</v>
      </c>
    </row>
    <row r="64" spans="1:8" s="2" customFormat="1" ht="12.75" hidden="1" customHeight="1" x14ac:dyDescent="0.2">
      <c r="A64" s="303"/>
      <c r="B64" s="250"/>
      <c r="C64" s="274">
        <f t="shared" si="7"/>
        <v>0</v>
      </c>
      <c r="D64" s="276"/>
      <c r="E64" s="293"/>
      <c r="F64" s="59">
        <f t="shared" si="8"/>
        <v>0</v>
      </c>
      <c r="G64" s="73">
        <f t="shared" si="8"/>
        <v>0</v>
      </c>
      <c r="H64" s="56">
        <f t="shared" si="6"/>
        <v>0</v>
      </c>
    </row>
    <row r="65" spans="1:8" s="2" customFormat="1" ht="12.75" hidden="1" customHeight="1" x14ac:dyDescent="0.2">
      <c r="A65" s="303"/>
      <c r="B65" s="250"/>
      <c r="C65" s="274">
        <f t="shared" si="7"/>
        <v>0</v>
      </c>
      <c r="D65" s="276"/>
      <c r="E65" s="293"/>
      <c r="F65" s="59">
        <f t="shared" si="8"/>
        <v>0</v>
      </c>
      <c r="G65" s="73">
        <f t="shared" si="8"/>
        <v>0</v>
      </c>
      <c r="H65" s="56">
        <f t="shared" si="6"/>
        <v>0</v>
      </c>
    </row>
    <row r="66" spans="1:8" s="2" customFormat="1" ht="12.75" hidden="1" customHeight="1" x14ac:dyDescent="0.2">
      <c r="A66" s="303"/>
      <c r="B66" s="250"/>
      <c r="C66" s="274">
        <f t="shared" si="7"/>
        <v>0</v>
      </c>
      <c r="D66" s="276"/>
      <c r="E66" s="293"/>
      <c r="F66" s="59">
        <f t="shared" si="8"/>
        <v>0</v>
      </c>
      <c r="G66" s="73">
        <f t="shared" si="8"/>
        <v>0</v>
      </c>
      <c r="H66" s="56">
        <f t="shared" si="6"/>
        <v>0</v>
      </c>
    </row>
    <row r="67" spans="1:8" s="2" customFormat="1" ht="12.75" hidden="1" customHeight="1" x14ac:dyDescent="0.2">
      <c r="A67" s="303"/>
      <c r="B67" s="251"/>
      <c r="C67" s="296">
        <f t="shared" si="7"/>
        <v>0</v>
      </c>
      <c r="D67" s="298"/>
      <c r="E67" s="302"/>
      <c r="F67" s="59">
        <f t="shared" si="8"/>
        <v>0</v>
      </c>
      <c r="G67" s="73">
        <f t="shared" si="8"/>
        <v>0</v>
      </c>
      <c r="H67" s="56">
        <f t="shared" si="6"/>
        <v>0</v>
      </c>
    </row>
    <row r="68" spans="1:8" s="2" customFormat="1" ht="25.5" hidden="1" x14ac:dyDescent="0.2">
      <c r="A68" s="303" t="s">
        <v>55</v>
      </c>
      <c r="B68" s="304" t="s">
        <v>56</v>
      </c>
      <c r="C68" s="287" t="s">
        <v>349</v>
      </c>
      <c r="D68" s="288"/>
      <c r="E68" s="47" t="s">
        <v>161</v>
      </c>
      <c r="F68" s="190" t="s">
        <v>39</v>
      </c>
      <c r="G68" s="47" t="s">
        <v>157</v>
      </c>
      <c r="H68" s="50">
        <f>SUM(H69:H88)</f>
        <v>0</v>
      </c>
    </row>
    <row r="69" spans="1:8" s="2" customFormat="1" ht="12.75" hidden="1" x14ac:dyDescent="0.2">
      <c r="A69" s="303"/>
      <c r="B69" s="304"/>
      <c r="C69" s="274">
        <f>C15</f>
        <v>0</v>
      </c>
      <c r="D69" s="276"/>
      <c r="E69" s="292">
        <v>5</v>
      </c>
      <c r="F69" s="59">
        <f>F15</f>
        <v>0</v>
      </c>
      <c r="G69" s="73">
        <f>G15</f>
        <v>0</v>
      </c>
      <c r="H69" s="56">
        <f>ROUNDUP((F69*$E$69%)/168*G69,2)</f>
        <v>0</v>
      </c>
    </row>
    <row r="70" spans="1:8" s="2" customFormat="1" ht="12.75" hidden="1" x14ac:dyDescent="0.2">
      <c r="A70" s="303"/>
      <c r="B70" s="304"/>
      <c r="C70" s="274" t="str">
        <f>C16</f>
        <v>VP koledžas direktors</v>
      </c>
      <c r="D70" s="276"/>
      <c r="E70" s="293"/>
      <c r="F70" s="59">
        <f>F16</f>
        <v>3125</v>
      </c>
      <c r="G70" s="143"/>
      <c r="H70" s="56">
        <f t="shared" ref="H70:H88" si="9">ROUNDUP((F70*$E$69%)/168*G70,2)</f>
        <v>0</v>
      </c>
    </row>
    <row r="71" spans="1:8" s="2" customFormat="1" ht="12.75" hidden="1" customHeight="1" x14ac:dyDescent="0.2">
      <c r="A71" s="303"/>
      <c r="B71" s="304"/>
      <c r="C71" s="274">
        <f t="shared" ref="C71:C81" si="10">C17</f>
        <v>0</v>
      </c>
      <c r="D71" s="276"/>
      <c r="E71" s="293"/>
      <c r="F71" s="59">
        <f t="shared" ref="F71:F78" si="11">F17</f>
        <v>0</v>
      </c>
      <c r="G71" s="59"/>
      <c r="H71" s="56">
        <f t="shared" si="9"/>
        <v>0</v>
      </c>
    </row>
    <row r="72" spans="1:8" s="2" customFormat="1" ht="12.75" hidden="1" x14ac:dyDescent="0.2">
      <c r="A72" s="303"/>
      <c r="B72" s="304"/>
      <c r="C72" s="274">
        <f t="shared" si="10"/>
        <v>0</v>
      </c>
      <c r="D72" s="276"/>
      <c r="E72" s="293"/>
      <c r="F72" s="59">
        <f t="shared" si="11"/>
        <v>0</v>
      </c>
      <c r="G72" s="59"/>
      <c r="H72" s="56">
        <f t="shared" si="9"/>
        <v>0</v>
      </c>
    </row>
    <row r="73" spans="1:8" s="2" customFormat="1" ht="12.75" hidden="1" x14ac:dyDescent="0.2">
      <c r="A73" s="303"/>
      <c r="B73" s="304"/>
      <c r="C73" s="274">
        <f t="shared" si="10"/>
        <v>0</v>
      </c>
      <c r="D73" s="276"/>
      <c r="E73" s="293"/>
      <c r="F73" s="59">
        <f t="shared" si="11"/>
        <v>0</v>
      </c>
      <c r="G73" s="59"/>
      <c r="H73" s="56">
        <f t="shared" si="9"/>
        <v>0</v>
      </c>
    </row>
    <row r="74" spans="1:8" s="2" customFormat="1" ht="12.75" hidden="1" x14ac:dyDescent="0.2">
      <c r="A74" s="303"/>
      <c r="B74" s="304"/>
      <c r="C74" s="274">
        <f t="shared" si="10"/>
        <v>0</v>
      </c>
      <c r="D74" s="276"/>
      <c r="E74" s="293"/>
      <c r="F74" s="59">
        <f t="shared" si="11"/>
        <v>0</v>
      </c>
      <c r="G74" s="59"/>
      <c r="H74" s="56">
        <f t="shared" si="9"/>
        <v>0</v>
      </c>
    </row>
    <row r="75" spans="1:8" s="2" customFormat="1" ht="12.75" hidden="1" x14ac:dyDescent="0.2">
      <c r="A75" s="303"/>
      <c r="B75" s="304"/>
      <c r="C75" s="274">
        <f t="shared" si="10"/>
        <v>0</v>
      </c>
      <c r="D75" s="276"/>
      <c r="E75" s="293"/>
      <c r="F75" s="59">
        <f t="shared" si="11"/>
        <v>0</v>
      </c>
      <c r="G75" s="59"/>
      <c r="H75" s="56">
        <f t="shared" si="9"/>
        <v>0</v>
      </c>
    </row>
    <row r="76" spans="1:8" s="2" customFormat="1" ht="12.75" hidden="1" x14ac:dyDescent="0.2">
      <c r="A76" s="303"/>
      <c r="B76" s="304"/>
      <c r="C76" s="274">
        <f t="shared" si="10"/>
        <v>0</v>
      </c>
      <c r="D76" s="276"/>
      <c r="E76" s="293"/>
      <c r="F76" s="59">
        <f t="shared" si="11"/>
        <v>0</v>
      </c>
      <c r="G76" s="59"/>
      <c r="H76" s="56">
        <f t="shared" si="9"/>
        <v>0</v>
      </c>
    </row>
    <row r="77" spans="1:8" s="2" customFormat="1" ht="12.75" hidden="1" x14ac:dyDescent="0.2">
      <c r="A77" s="303"/>
      <c r="B77" s="304"/>
      <c r="C77" s="274">
        <f t="shared" si="10"/>
        <v>0</v>
      </c>
      <c r="D77" s="276"/>
      <c r="E77" s="293"/>
      <c r="F77" s="59">
        <f t="shared" si="11"/>
        <v>0</v>
      </c>
      <c r="G77" s="59"/>
      <c r="H77" s="56">
        <f t="shared" si="9"/>
        <v>0</v>
      </c>
    </row>
    <row r="78" spans="1:8" s="2" customFormat="1" ht="12.75" hidden="1" x14ac:dyDescent="0.2">
      <c r="A78" s="303"/>
      <c r="B78" s="304"/>
      <c r="C78" s="274">
        <f t="shared" si="10"/>
        <v>0</v>
      </c>
      <c r="D78" s="276"/>
      <c r="E78" s="293"/>
      <c r="F78" s="59">
        <f t="shared" si="11"/>
        <v>0</v>
      </c>
      <c r="G78" s="59"/>
      <c r="H78" s="56">
        <f t="shared" si="9"/>
        <v>0</v>
      </c>
    </row>
    <row r="79" spans="1:8" s="2" customFormat="1" ht="12.75" hidden="1" x14ac:dyDescent="0.2">
      <c r="A79" s="303"/>
      <c r="B79" s="304"/>
      <c r="C79" s="274" t="str">
        <f>C26</f>
        <v>Vecākais speciālists Izglītības koordinācijas nodaļā</v>
      </c>
      <c r="D79" s="276"/>
      <c r="E79" s="293"/>
      <c r="F79" s="59">
        <f>F26</f>
        <v>1287</v>
      </c>
      <c r="G79" s="86"/>
      <c r="H79" s="56">
        <f t="shared" si="9"/>
        <v>0</v>
      </c>
    </row>
    <row r="80" spans="1:8" s="2" customFormat="1" ht="12.75" hidden="1" x14ac:dyDescent="0.2">
      <c r="A80" s="303"/>
      <c r="B80" s="304"/>
      <c r="C80" s="274">
        <f>C27</f>
        <v>0</v>
      </c>
      <c r="D80" s="276"/>
      <c r="E80" s="293"/>
      <c r="F80" s="59">
        <f t="shared" ref="F80:G88" si="12">F27</f>
        <v>0</v>
      </c>
      <c r="G80" s="59">
        <f t="shared" si="12"/>
        <v>0</v>
      </c>
      <c r="H80" s="56">
        <f t="shared" si="9"/>
        <v>0</v>
      </c>
    </row>
    <row r="81" spans="1:8" s="2" customFormat="1" ht="12.75" hidden="1" x14ac:dyDescent="0.2">
      <c r="A81" s="303"/>
      <c r="B81" s="304"/>
      <c r="C81" s="274">
        <f t="shared" si="10"/>
        <v>0</v>
      </c>
      <c r="D81" s="276"/>
      <c r="E81" s="293"/>
      <c r="F81" s="59">
        <f t="shared" si="12"/>
        <v>0</v>
      </c>
      <c r="G81" s="59">
        <f t="shared" si="12"/>
        <v>0</v>
      </c>
      <c r="H81" s="56">
        <f t="shared" si="9"/>
        <v>0</v>
      </c>
    </row>
    <row r="82" spans="1:8" s="2" customFormat="1" ht="12.75" hidden="1" x14ac:dyDescent="0.2">
      <c r="A82" s="303"/>
      <c r="B82" s="304"/>
      <c r="C82" s="274">
        <f>C30</f>
        <v>0</v>
      </c>
      <c r="D82" s="276"/>
      <c r="E82" s="293"/>
      <c r="F82" s="59">
        <f t="shared" si="12"/>
        <v>0</v>
      </c>
      <c r="G82" s="59">
        <f t="shared" si="12"/>
        <v>0</v>
      </c>
      <c r="H82" s="56">
        <f t="shared" si="9"/>
        <v>0</v>
      </c>
    </row>
    <row r="83" spans="1:8" s="2" customFormat="1" ht="12.75" hidden="1" x14ac:dyDescent="0.2">
      <c r="A83" s="303"/>
      <c r="B83" s="304"/>
      <c r="C83" s="274">
        <f>C31</f>
        <v>0</v>
      </c>
      <c r="D83" s="276"/>
      <c r="E83" s="293"/>
      <c r="F83" s="59">
        <f t="shared" si="12"/>
        <v>0</v>
      </c>
      <c r="G83" s="59">
        <f t="shared" si="12"/>
        <v>0</v>
      </c>
      <c r="H83" s="56">
        <f t="shared" si="9"/>
        <v>0</v>
      </c>
    </row>
    <row r="84" spans="1:8" s="2" customFormat="1" ht="12.75" hidden="1" x14ac:dyDescent="0.2">
      <c r="A84" s="303"/>
      <c r="B84" s="304"/>
      <c r="C84" s="274">
        <f>C32</f>
        <v>0</v>
      </c>
      <c r="D84" s="276"/>
      <c r="E84" s="293"/>
      <c r="F84" s="59">
        <f t="shared" si="12"/>
        <v>0</v>
      </c>
      <c r="G84" s="59">
        <f t="shared" si="12"/>
        <v>0</v>
      </c>
      <c r="H84" s="56">
        <f t="shared" si="9"/>
        <v>0</v>
      </c>
    </row>
    <row r="85" spans="1:8" s="2" customFormat="1" ht="12.75" hidden="1" x14ac:dyDescent="0.2">
      <c r="A85" s="303"/>
      <c r="B85" s="304"/>
      <c r="C85" s="274">
        <f>C33</f>
        <v>0</v>
      </c>
      <c r="D85" s="276"/>
      <c r="E85" s="293"/>
      <c r="F85" s="59">
        <f t="shared" si="12"/>
        <v>0</v>
      </c>
      <c r="G85" s="59">
        <f t="shared" si="12"/>
        <v>0</v>
      </c>
      <c r="H85" s="56">
        <f t="shared" si="9"/>
        <v>0</v>
      </c>
    </row>
    <row r="86" spans="1:8" s="2" customFormat="1" ht="12.75" hidden="1" x14ac:dyDescent="0.2">
      <c r="A86" s="303"/>
      <c r="B86" s="304"/>
      <c r="C86" s="274">
        <f>C34</f>
        <v>0</v>
      </c>
      <c r="D86" s="276"/>
      <c r="E86" s="293"/>
      <c r="F86" s="59">
        <f t="shared" si="12"/>
        <v>0</v>
      </c>
      <c r="G86" s="59">
        <f t="shared" si="12"/>
        <v>0</v>
      </c>
      <c r="H86" s="56">
        <f t="shared" si="9"/>
        <v>0</v>
      </c>
    </row>
    <row r="87" spans="1:8" s="2" customFormat="1" ht="12.75" hidden="1" x14ac:dyDescent="0.2">
      <c r="A87" s="303"/>
      <c r="B87" s="304"/>
      <c r="C87" s="182"/>
      <c r="D87" s="183"/>
      <c r="E87" s="293"/>
      <c r="F87" s="59">
        <f t="shared" si="12"/>
        <v>0</v>
      </c>
      <c r="G87" s="59">
        <f t="shared" si="12"/>
        <v>0</v>
      </c>
      <c r="H87" s="56">
        <f t="shared" si="9"/>
        <v>0</v>
      </c>
    </row>
    <row r="88" spans="1:8" s="2" customFormat="1" ht="12.75" hidden="1" x14ac:dyDescent="0.2">
      <c r="A88" s="303"/>
      <c r="B88" s="304"/>
      <c r="C88" s="274">
        <f>C35</f>
        <v>0</v>
      </c>
      <c r="D88" s="276"/>
      <c r="E88" s="293"/>
      <c r="F88" s="59">
        <f t="shared" si="12"/>
        <v>0</v>
      </c>
      <c r="G88" s="59">
        <f t="shared" si="12"/>
        <v>0</v>
      </c>
      <c r="H88" s="56">
        <f t="shared" si="9"/>
        <v>0</v>
      </c>
    </row>
    <row r="89" spans="1:8" s="2" customFormat="1" ht="25.5" hidden="1" x14ac:dyDescent="0.2">
      <c r="A89" s="303" t="s">
        <v>57</v>
      </c>
      <c r="B89" s="304" t="s">
        <v>58</v>
      </c>
      <c r="C89" s="287" t="s">
        <v>349</v>
      </c>
      <c r="D89" s="288"/>
      <c r="E89" s="47" t="s">
        <v>161</v>
      </c>
      <c r="F89" s="190" t="s">
        <v>39</v>
      </c>
      <c r="G89" s="47" t="s">
        <v>157</v>
      </c>
      <c r="H89" s="50">
        <f>SUM(H90:H109)</f>
        <v>0</v>
      </c>
    </row>
    <row r="90" spans="1:8" s="2" customFormat="1" ht="12.75" hidden="1" x14ac:dyDescent="0.2">
      <c r="A90" s="303"/>
      <c r="B90" s="304"/>
      <c r="C90" s="274">
        <f t="shared" ref="C90:C99" si="13">C15</f>
        <v>0</v>
      </c>
      <c r="D90" s="276"/>
      <c r="E90" s="292">
        <v>10</v>
      </c>
      <c r="F90" s="59">
        <f t="shared" ref="F90:G99" si="14">F15</f>
        <v>0</v>
      </c>
      <c r="G90" s="73">
        <f t="shared" si="14"/>
        <v>0</v>
      </c>
      <c r="H90" s="56">
        <f>ROUNDUP((F90*$E$90%)/168*$G$90,2)</f>
        <v>0</v>
      </c>
    </row>
    <row r="91" spans="1:8" s="2" customFormat="1" ht="12.75" hidden="1" x14ac:dyDescent="0.2">
      <c r="A91" s="303"/>
      <c r="B91" s="304"/>
      <c r="C91" s="274" t="str">
        <f t="shared" si="13"/>
        <v>VP koledžas direktors</v>
      </c>
      <c r="D91" s="276"/>
      <c r="E91" s="293"/>
      <c r="F91" s="59">
        <f t="shared" si="14"/>
        <v>3125</v>
      </c>
      <c r="G91" s="143"/>
      <c r="H91" s="56">
        <f>ROUNDUP((F91*$E$90%)/168*$G$91,2)</f>
        <v>0</v>
      </c>
    </row>
    <row r="92" spans="1:8" s="2" customFormat="1" ht="12.75" hidden="1" x14ac:dyDescent="0.2">
      <c r="A92" s="303"/>
      <c r="B92" s="304"/>
      <c r="C92" s="274">
        <f t="shared" si="13"/>
        <v>0</v>
      </c>
      <c r="D92" s="276"/>
      <c r="E92" s="293"/>
      <c r="F92" s="59">
        <f t="shared" si="14"/>
        <v>0</v>
      </c>
      <c r="G92" s="73"/>
      <c r="H92" s="56">
        <f t="shared" ref="H92:H109" si="15">ROUNDUP((F92*$E$90%)/168*$G$90,2)</f>
        <v>0</v>
      </c>
    </row>
    <row r="93" spans="1:8" s="2" customFormat="1" ht="12.75" hidden="1" customHeight="1" x14ac:dyDescent="0.2">
      <c r="A93" s="303"/>
      <c r="B93" s="304"/>
      <c r="C93" s="274">
        <f t="shared" si="13"/>
        <v>0</v>
      </c>
      <c r="D93" s="276"/>
      <c r="E93" s="293"/>
      <c r="F93" s="59">
        <f t="shared" si="14"/>
        <v>0</v>
      </c>
      <c r="G93" s="73"/>
      <c r="H93" s="56">
        <f t="shared" si="15"/>
        <v>0</v>
      </c>
    </row>
    <row r="94" spans="1:8" s="2" customFormat="1" ht="12.75" hidden="1" x14ac:dyDescent="0.2">
      <c r="A94" s="303"/>
      <c r="B94" s="304"/>
      <c r="C94" s="274">
        <f t="shared" si="13"/>
        <v>0</v>
      </c>
      <c r="D94" s="276"/>
      <c r="E94" s="293"/>
      <c r="F94" s="59">
        <f t="shared" si="14"/>
        <v>0</v>
      </c>
      <c r="G94" s="73"/>
      <c r="H94" s="56">
        <f t="shared" si="15"/>
        <v>0</v>
      </c>
    </row>
    <row r="95" spans="1:8" s="2" customFormat="1" ht="12.75" hidden="1" x14ac:dyDescent="0.2">
      <c r="A95" s="303"/>
      <c r="B95" s="304"/>
      <c r="C95" s="274">
        <f t="shared" si="13"/>
        <v>0</v>
      </c>
      <c r="D95" s="276"/>
      <c r="E95" s="293"/>
      <c r="F95" s="59">
        <f t="shared" si="14"/>
        <v>0</v>
      </c>
      <c r="G95" s="73"/>
      <c r="H95" s="56">
        <f t="shared" si="15"/>
        <v>0</v>
      </c>
    </row>
    <row r="96" spans="1:8" s="2" customFormat="1" ht="12.75" hidden="1" x14ac:dyDescent="0.2">
      <c r="A96" s="303"/>
      <c r="B96" s="304"/>
      <c r="C96" s="274">
        <f t="shared" si="13"/>
        <v>0</v>
      </c>
      <c r="D96" s="276"/>
      <c r="E96" s="293"/>
      <c r="F96" s="59">
        <f t="shared" si="14"/>
        <v>0</v>
      </c>
      <c r="G96" s="73"/>
      <c r="H96" s="56">
        <f t="shared" si="15"/>
        <v>0</v>
      </c>
    </row>
    <row r="97" spans="1:8" s="2" customFormat="1" ht="12.75" hidden="1" x14ac:dyDescent="0.2">
      <c r="A97" s="303"/>
      <c r="B97" s="304"/>
      <c r="C97" s="274">
        <f t="shared" si="13"/>
        <v>0</v>
      </c>
      <c r="D97" s="276"/>
      <c r="E97" s="293"/>
      <c r="F97" s="59">
        <f t="shared" si="14"/>
        <v>0</v>
      </c>
      <c r="G97" s="73"/>
      <c r="H97" s="56">
        <f t="shared" si="15"/>
        <v>0</v>
      </c>
    </row>
    <row r="98" spans="1:8" s="2" customFormat="1" ht="12.75" hidden="1" x14ac:dyDescent="0.2">
      <c r="A98" s="303"/>
      <c r="B98" s="304"/>
      <c r="C98" s="274">
        <f t="shared" si="13"/>
        <v>0</v>
      </c>
      <c r="D98" s="276"/>
      <c r="E98" s="293"/>
      <c r="F98" s="59">
        <f t="shared" si="14"/>
        <v>0</v>
      </c>
      <c r="G98" s="73"/>
      <c r="H98" s="56">
        <f t="shared" si="15"/>
        <v>0</v>
      </c>
    </row>
    <row r="99" spans="1:8" s="2" customFormat="1" ht="12.75" hidden="1" x14ac:dyDescent="0.2">
      <c r="A99" s="303"/>
      <c r="B99" s="304"/>
      <c r="C99" s="274">
        <f t="shared" si="13"/>
        <v>0</v>
      </c>
      <c r="D99" s="276"/>
      <c r="E99" s="293"/>
      <c r="F99" s="59">
        <f t="shared" si="14"/>
        <v>0</v>
      </c>
      <c r="G99" s="73"/>
      <c r="H99" s="56">
        <f t="shared" si="15"/>
        <v>0</v>
      </c>
    </row>
    <row r="100" spans="1:8" s="2" customFormat="1" ht="12.75" hidden="1" x14ac:dyDescent="0.2">
      <c r="A100" s="303"/>
      <c r="B100" s="304"/>
      <c r="C100" s="274" t="str">
        <f t="shared" ref="C100:C109" si="16">C26</f>
        <v>Vecākais speciālists Izglītības koordinācijas nodaļā</v>
      </c>
      <c r="D100" s="276"/>
      <c r="E100" s="293"/>
      <c r="F100" s="59">
        <f t="shared" ref="F100:G109" si="17">F26</f>
        <v>1287</v>
      </c>
      <c r="G100" s="86"/>
      <c r="H100" s="56">
        <f>ROUNDUP((F100*$E$90%)/168*$G$100,2)</f>
        <v>0</v>
      </c>
    </row>
    <row r="101" spans="1:8" s="2" customFormat="1" ht="12.75" hidden="1" x14ac:dyDescent="0.2">
      <c r="A101" s="303"/>
      <c r="B101" s="304"/>
      <c r="C101" s="274">
        <f t="shared" si="16"/>
        <v>0</v>
      </c>
      <c r="D101" s="276"/>
      <c r="E101" s="293"/>
      <c r="F101" s="59">
        <f t="shared" si="17"/>
        <v>0</v>
      </c>
      <c r="G101" s="59">
        <f t="shared" si="17"/>
        <v>0</v>
      </c>
      <c r="H101" s="56">
        <f t="shared" si="15"/>
        <v>0</v>
      </c>
    </row>
    <row r="102" spans="1:8" s="2" customFormat="1" ht="12.75" hidden="1" x14ac:dyDescent="0.2">
      <c r="A102" s="303"/>
      <c r="B102" s="304"/>
      <c r="C102" s="274">
        <f t="shared" si="16"/>
        <v>0</v>
      </c>
      <c r="D102" s="276"/>
      <c r="E102" s="293"/>
      <c r="F102" s="59">
        <f t="shared" si="17"/>
        <v>0</v>
      </c>
      <c r="G102" s="59">
        <f t="shared" si="17"/>
        <v>0</v>
      </c>
      <c r="H102" s="56">
        <f t="shared" si="15"/>
        <v>0</v>
      </c>
    </row>
    <row r="103" spans="1:8" s="2" customFormat="1" ht="12.75" hidden="1" x14ac:dyDescent="0.2">
      <c r="A103" s="303"/>
      <c r="B103" s="304"/>
      <c r="C103" s="274">
        <f t="shared" si="16"/>
        <v>0</v>
      </c>
      <c r="D103" s="276"/>
      <c r="E103" s="293"/>
      <c r="F103" s="59">
        <f t="shared" si="17"/>
        <v>0</v>
      </c>
      <c r="G103" s="59">
        <f t="shared" si="17"/>
        <v>0</v>
      </c>
      <c r="H103" s="56">
        <f t="shared" si="15"/>
        <v>0</v>
      </c>
    </row>
    <row r="104" spans="1:8" s="2" customFormat="1" ht="12.75" hidden="1" x14ac:dyDescent="0.2">
      <c r="A104" s="303"/>
      <c r="B104" s="304"/>
      <c r="C104" s="274">
        <f t="shared" si="16"/>
        <v>0</v>
      </c>
      <c r="D104" s="276"/>
      <c r="E104" s="293"/>
      <c r="F104" s="59">
        <f t="shared" si="17"/>
        <v>0</v>
      </c>
      <c r="G104" s="59">
        <f t="shared" si="17"/>
        <v>0</v>
      </c>
      <c r="H104" s="56">
        <f t="shared" si="15"/>
        <v>0</v>
      </c>
    </row>
    <row r="105" spans="1:8" s="2" customFormat="1" ht="12.75" hidden="1" x14ac:dyDescent="0.2">
      <c r="A105" s="303"/>
      <c r="B105" s="304"/>
      <c r="C105" s="274">
        <f t="shared" si="16"/>
        <v>0</v>
      </c>
      <c r="D105" s="276"/>
      <c r="E105" s="293"/>
      <c r="F105" s="59">
        <f t="shared" si="17"/>
        <v>0</v>
      </c>
      <c r="G105" s="59">
        <f t="shared" si="17"/>
        <v>0</v>
      </c>
      <c r="H105" s="56">
        <f t="shared" si="15"/>
        <v>0</v>
      </c>
    </row>
    <row r="106" spans="1:8" s="2" customFormat="1" ht="12.75" hidden="1" x14ac:dyDescent="0.2">
      <c r="A106" s="303"/>
      <c r="B106" s="304"/>
      <c r="C106" s="274">
        <f t="shared" si="16"/>
        <v>0</v>
      </c>
      <c r="D106" s="276"/>
      <c r="E106" s="293"/>
      <c r="F106" s="59">
        <f t="shared" si="17"/>
        <v>0</v>
      </c>
      <c r="G106" s="59">
        <f t="shared" si="17"/>
        <v>0</v>
      </c>
      <c r="H106" s="56">
        <f t="shared" si="15"/>
        <v>0</v>
      </c>
    </row>
    <row r="107" spans="1:8" s="2" customFormat="1" ht="12.75" hidden="1" x14ac:dyDescent="0.2">
      <c r="A107" s="303"/>
      <c r="B107" s="304"/>
      <c r="C107" s="274">
        <f t="shared" si="16"/>
        <v>0</v>
      </c>
      <c r="D107" s="276"/>
      <c r="E107" s="293"/>
      <c r="F107" s="59">
        <f t="shared" si="17"/>
        <v>0</v>
      </c>
      <c r="G107" s="59">
        <f t="shared" si="17"/>
        <v>0</v>
      </c>
      <c r="H107" s="56">
        <f t="shared" si="15"/>
        <v>0</v>
      </c>
    </row>
    <row r="108" spans="1:8" s="2" customFormat="1" ht="12.75" hidden="1" x14ac:dyDescent="0.2">
      <c r="A108" s="303"/>
      <c r="B108" s="304"/>
      <c r="C108" s="274">
        <f t="shared" si="16"/>
        <v>0</v>
      </c>
      <c r="D108" s="276"/>
      <c r="E108" s="293"/>
      <c r="F108" s="59">
        <f t="shared" si="17"/>
        <v>0</v>
      </c>
      <c r="G108" s="59">
        <f t="shared" si="17"/>
        <v>0</v>
      </c>
      <c r="H108" s="56">
        <f t="shared" si="15"/>
        <v>0</v>
      </c>
    </row>
    <row r="109" spans="1:8" s="2" customFormat="1" ht="12.75" hidden="1" x14ac:dyDescent="0.2">
      <c r="A109" s="303"/>
      <c r="B109" s="304"/>
      <c r="C109" s="274">
        <f t="shared" si="16"/>
        <v>0</v>
      </c>
      <c r="D109" s="276"/>
      <c r="E109" s="302"/>
      <c r="F109" s="59">
        <f t="shared" si="17"/>
        <v>0</v>
      </c>
      <c r="G109" s="59">
        <f t="shared" si="17"/>
        <v>0</v>
      </c>
      <c r="H109" s="56">
        <f t="shared" si="15"/>
        <v>0</v>
      </c>
    </row>
    <row r="110" spans="1:8" s="5" customFormat="1" ht="12.75" x14ac:dyDescent="0.2">
      <c r="A110" s="49" t="s">
        <v>65</v>
      </c>
      <c r="B110" s="277" t="s">
        <v>66</v>
      </c>
      <c r="C110" s="277"/>
      <c r="D110" s="277"/>
      <c r="E110" s="277"/>
      <c r="F110" s="277"/>
      <c r="G110" s="277"/>
      <c r="H110" s="43">
        <f>SUM(H111,H112,H133)</f>
        <v>3.4099999999999997</v>
      </c>
    </row>
    <row r="111" spans="1:8" s="2" customFormat="1" ht="12.75" x14ac:dyDescent="0.2">
      <c r="A111" s="181" t="s">
        <v>67</v>
      </c>
      <c r="B111" s="304" t="s">
        <v>356</v>
      </c>
      <c r="C111" s="304"/>
      <c r="D111" s="304"/>
      <c r="E111" s="304"/>
      <c r="F111" s="304"/>
      <c r="G111" s="304"/>
      <c r="H111" s="44">
        <f>ROUNDUP((H13+H112)*0.2359,2)</f>
        <v>2.9299999999999997</v>
      </c>
    </row>
    <row r="112" spans="1:8" s="2" customFormat="1" ht="25.5" x14ac:dyDescent="0.2">
      <c r="A112" s="303" t="s">
        <v>70</v>
      </c>
      <c r="B112" s="304" t="s">
        <v>71</v>
      </c>
      <c r="C112" s="287" t="s">
        <v>349</v>
      </c>
      <c r="D112" s="288"/>
      <c r="E112" s="47" t="s">
        <v>161</v>
      </c>
      <c r="F112" s="190" t="s">
        <v>39</v>
      </c>
      <c r="G112" s="47" t="s">
        <v>157</v>
      </c>
      <c r="H112" s="50">
        <f>SUM(H113:H132)</f>
        <v>0.48000000000000004</v>
      </c>
    </row>
    <row r="113" spans="1:8" s="2" customFormat="1" ht="12.75" hidden="1" x14ac:dyDescent="0.2">
      <c r="A113" s="303"/>
      <c r="B113" s="304"/>
      <c r="C113" s="274">
        <f t="shared" ref="C113:C122" si="18">C15</f>
        <v>0</v>
      </c>
      <c r="D113" s="276"/>
      <c r="E113" s="292">
        <v>4</v>
      </c>
      <c r="F113" s="59">
        <f t="shared" ref="F113:G122" si="19">F15</f>
        <v>0</v>
      </c>
      <c r="G113" s="73">
        <f t="shared" si="19"/>
        <v>0</v>
      </c>
      <c r="H113" s="56">
        <f>ROUNDUP((F113*$E$113%)/168*G113,2)</f>
        <v>0</v>
      </c>
    </row>
    <row r="114" spans="1:8" s="2" customFormat="1" ht="12.75" x14ac:dyDescent="0.2">
      <c r="A114" s="303"/>
      <c r="B114" s="304"/>
      <c r="C114" s="274" t="str">
        <f t="shared" si="18"/>
        <v>VP koledžas direktors</v>
      </c>
      <c r="D114" s="276"/>
      <c r="E114" s="293"/>
      <c r="F114" s="59">
        <f t="shared" si="19"/>
        <v>3125</v>
      </c>
      <c r="G114" s="143">
        <f t="shared" si="19"/>
        <v>0.02</v>
      </c>
      <c r="H114" s="56">
        <f t="shared" ref="H114:H132" si="20">ROUNDUP((F114*$E$113%)/168*G114,2)</f>
        <v>0.02</v>
      </c>
    </row>
    <row r="115" spans="1:8" s="2" customFormat="1" ht="12.75" hidden="1" x14ac:dyDescent="0.2">
      <c r="A115" s="303"/>
      <c r="B115" s="304"/>
      <c r="C115" s="274">
        <f t="shared" si="18"/>
        <v>0</v>
      </c>
      <c r="D115" s="276"/>
      <c r="E115" s="293"/>
      <c r="F115" s="59">
        <f t="shared" si="19"/>
        <v>0</v>
      </c>
      <c r="G115" s="73">
        <f t="shared" si="19"/>
        <v>0</v>
      </c>
      <c r="H115" s="56">
        <f t="shared" si="20"/>
        <v>0</v>
      </c>
    </row>
    <row r="116" spans="1:8" s="2" customFormat="1" ht="12.75" hidden="1" x14ac:dyDescent="0.2">
      <c r="A116" s="303"/>
      <c r="B116" s="304"/>
      <c r="C116" s="274">
        <f t="shared" si="18"/>
        <v>0</v>
      </c>
      <c r="D116" s="276"/>
      <c r="E116" s="293"/>
      <c r="F116" s="59">
        <f t="shared" si="19"/>
        <v>0</v>
      </c>
      <c r="G116" s="73">
        <f t="shared" si="19"/>
        <v>0</v>
      </c>
      <c r="H116" s="56">
        <f t="shared" si="20"/>
        <v>0</v>
      </c>
    </row>
    <row r="117" spans="1:8" s="2" customFormat="1" ht="12.75" hidden="1" x14ac:dyDescent="0.2">
      <c r="A117" s="303"/>
      <c r="B117" s="304"/>
      <c r="C117" s="274">
        <f t="shared" si="18"/>
        <v>0</v>
      </c>
      <c r="D117" s="276"/>
      <c r="E117" s="293"/>
      <c r="F117" s="59">
        <f t="shared" si="19"/>
        <v>0</v>
      </c>
      <c r="G117" s="73">
        <f t="shared" si="19"/>
        <v>0</v>
      </c>
      <c r="H117" s="56">
        <f t="shared" si="20"/>
        <v>0</v>
      </c>
    </row>
    <row r="118" spans="1:8" s="2" customFormat="1" ht="12.75" hidden="1" x14ac:dyDescent="0.2">
      <c r="A118" s="303"/>
      <c r="B118" s="304"/>
      <c r="C118" s="274">
        <f t="shared" si="18"/>
        <v>0</v>
      </c>
      <c r="D118" s="276"/>
      <c r="E118" s="293"/>
      <c r="F118" s="59">
        <f t="shared" si="19"/>
        <v>0</v>
      </c>
      <c r="G118" s="73">
        <f t="shared" si="19"/>
        <v>0</v>
      </c>
      <c r="H118" s="56">
        <f t="shared" si="20"/>
        <v>0</v>
      </c>
    </row>
    <row r="119" spans="1:8" s="2" customFormat="1" ht="12.75" hidden="1" x14ac:dyDescent="0.2">
      <c r="A119" s="303"/>
      <c r="B119" s="304"/>
      <c r="C119" s="274">
        <f t="shared" si="18"/>
        <v>0</v>
      </c>
      <c r="D119" s="276"/>
      <c r="E119" s="293"/>
      <c r="F119" s="59">
        <f t="shared" si="19"/>
        <v>0</v>
      </c>
      <c r="G119" s="73">
        <f t="shared" si="19"/>
        <v>0</v>
      </c>
      <c r="H119" s="56">
        <f t="shared" si="20"/>
        <v>0</v>
      </c>
    </row>
    <row r="120" spans="1:8" s="2" customFormat="1" ht="12.75" hidden="1" x14ac:dyDescent="0.2">
      <c r="A120" s="303"/>
      <c r="B120" s="304"/>
      <c r="C120" s="274">
        <f t="shared" si="18"/>
        <v>0</v>
      </c>
      <c r="D120" s="276"/>
      <c r="E120" s="293"/>
      <c r="F120" s="59">
        <f t="shared" si="19"/>
        <v>0</v>
      </c>
      <c r="G120" s="73">
        <f t="shared" si="19"/>
        <v>0</v>
      </c>
      <c r="H120" s="56">
        <f t="shared" si="20"/>
        <v>0</v>
      </c>
    </row>
    <row r="121" spans="1:8" s="2" customFormat="1" ht="12.75" hidden="1" x14ac:dyDescent="0.2">
      <c r="A121" s="303"/>
      <c r="B121" s="304"/>
      <c r="C121" s="274">
        <f t="shared" si="18"/>
        <v>0</v>
      </c>
      <c r="D121" s="276"/>
      <c r="E121" s="293"/>
      <c r="F121" s="59">
        <f t="shared" si="19"/>
        <v>0</v>
      </c>
      <c r="G121" s="73">
        <f t="shared" si="19"/>
        <v>0</v>
      </c>
      <c r="H121" s="56">
        <f t="shared" si="20"/>
        <v>0</v>
      </c>
    </row>
    <row r="122" spans="1:8" s="2" customFormat="1" ht="12.75" hidden="1" x14ac:dyDescent="0.2">
      <c r="A122" s="303"/>
      <c r="B122" s="304"/>
      <c r="C122" s="274">
        <f t="shared" si="18"/>
        <v>0</v>
      </c>
      <c r="D122" s="276"/>
      <c r="E122" s="293"/>
      <c r="F122" s="59">
        <f t="shared" si="19"/>
        <v>0</v>
      </c>
      <c r="G122" s="73">
        <f t="shared" si="19"/>
        <v>0</v>
      </c>
      <c r="H122" s="56">
        <f t="shared" si="20"/>
        <v>0</v>
      </c>
    </row>
    <row r="123" spans="1:8" s="2" customFormat="1" ht="12.75" x14ac:dyDescent="0.2">
      <c r="A123" s="303"/>
      <c r="B123" s="304"/>
      <c r="C123" s="274" t="str">
        <f t="shared" ref="C123:C132" si="21">C26</f>
        <v>Vecākais speciālists Izglītības koordinācijas nodaļā</v>
      </c>
      <c r="D123" s="276"/>
      <c r="E123" s="293"/>
      <c r="F123" s="59">
        <f t="shared" ref="F123:G132" si="22">F26</f>
        <v>1287</v>
      </c>
      <c r="G123" s="86">
        <f t="shared" si="22"/>
        <v>1.5</v>
      </c>
      <c r="H123" s="56">
        <f t="shared" si="20"/>
        <v>0.46</v>
      </c>
    </row>
    <row r="124" spans="1:8" s="2" customFormat="1" ht="12.75" hidden="1" x14ac:dyDescent="0.2">
      <c r="A124" s="303"/>
      <c r="B124" s="304"/>
      <c r="C124" s="274">
        <f t="shared" si="21"/>
        <v>0</v>
      </c>
      <c r="D124" s="276"/>
      <c r="E124" s="293"/>
      <c r="F124" s="59">
        <f t="shared" si="22"/>
        <v>0</v>
      </c>
      <c r="G124" s="59">
        <f t="shared" si="22"/>
        <v>0</v>
      </c>
      <c r="H124" s="56">
        <f t="shared" si="20"/>
        <v>0</v>
      </c>
    </row>
    <row r="125" spans="1:8" s="2" customFormat="1" ht="12.75" hidden="1" x14ac:dyDescent="0.2">
      <c r="A125" s="303"/>
      <c r="B125" s="304"/>
      <c r="C125" s="274">
        <f t="shared" si="21"/>
        <v>0</v>
      </c>
      <c r="D125" s="276"/>
      <c r="E125" s="293"/>
      <c r="F125" s="59">
        <f t="shared" si="22"/>
        <v>0</v>
      </c>
      <c r="G125" s="59">
        <f t="shared" si="22"/>
        <v>0</v>
      </c>
      <c r="H125" s="56">
        <f t="shared" si="20"/>
        <v>0</v>
      </c>
    </row>
    <row r="126" spans="1:8" s="2" customFormat="1" ht="12.75" hidden="1" x14ac:dyDescent="0.2">
      <c r="A126" s="303"/>
      <c r="B126" s="304"/>
      <c r="C126" s="274">
        <f t="shared" si="21"/>
        <v>0</v>
      </c>
      <c r="D126" s="276"/>
      <c r="E126" s="293"/>
      <c r="F126" s="59">
        <f t="shared" si="22"/>
        <v>0</v>
      </c>
      <c r="G126" s="59">
        <f t="shared" si="22"/>
        <v>0</v>
      </c>
      <c r="H126" s="56">
        <f t="shared" si="20"/>
        <v>0</v>
      </c>
    </row>
    <row r="127" spans="1:8" s="2" customFormat="1" ht="12.75" hidden="1" x14ac:dyDescent="0.2">
      <c r="A127" s="303"/>
      <c r="B127" s="304"/>
      <c r="C127" s="274">
        <f t="shared" si="21"/>
        <v>0</v>
      </c>
      <c r="D127" s="276"/>
      <c r="E127" s="293"/>
      <c r="F127" s="59">
        <f t="shared" si="22"/>
        <v>0</v>
      </c>
      <c r="G127" s="59">
        <f t="shared" si="22"/>
        <v>0</v>
      </c>
      <c r="H127" s="56">
        <f t="shared" si="20"/>
        <v>0</v>
      </c>
    </row>
    <row r="128" spans="1:8" s="2" customFormat="1" ht="12.75" hidden="1" x14ac:dyDescent="0.2">
      <c r="A128" s="303"/>
      <c r="B128" s="304"/>
      <c r="C128" s="274">
        <f t="shared" si="21"/>
        <v>0</v>
      </c>
      <c r="D128" s="276"/>
      <c r="E128" s="293"/>
      <c r="F128" s="59">
        <f t="shared" si="22"/>
        <v>0</v>
      </c>
      <c r="G128" s="59">
        <f t="shared" si="22"/>
        <v>0</v>
      </c>
      <c r="H128" s="56">
        <f t="shared" si="20"/>
        <v>0</v>
      </c>
    </row>
    <row r="129" spans="1:8" s="2" customFormat="1" ht="12.75" hidden="1" x14ac:dyDescent="0.2">
      <c r="A129" s="303"/>
      <c r="B129" s="304"/>
      <c r="C129" s="274">
        <f t="shared" si="21"/>
        <v>0</v>
      </c>
      <c r="D129" s="276"/>
      <c r="E129" s="293"/>
      <c r="F129" s="59">
        <f t="shared" si="22"/>
        <v>0</v>
      </c>
      <c r="G129" s="59">
        <f t="shared" si="22"/>
        <v>0</v>
      </c>
      <c r="H129" s="56">
        <f t="shared" si="20"/>
        <v>0</v>
      </c>
    </row>
    <row r="130" spans="1:8" s="2" customFormat="1" ht="12.75" hidden="1" x14ac:dyDescent="0.2">
      <c r="A130" s="303"/>
      <c r="B130" s="304"/>
      <c r="C130" s="274">
        <f t="shared" si="21"/>
        <v>0</v>
      </c>
      <c r="D130" s="276"/>
      <c r="E130" s="293"/>
      <c r="F130" s="59">
        <f t="shared" si="22"/>
        <v>0</v>
      </c>
      <c r="G130" s="59">
        <f t="shared" si="22"/>
        <v>0</v>
      </c>
      <c r="H130" s="56">
        <f t="shared" si="20"/>
        <v>0</v>
      </c>
    </row>
    <row r="131" spans="1:8" s="2" customFormat="1" ht="12.75" hidden="1" x14ac:dyDescent="0.2">
      <c r="A131" s="303"/>
      <c r="B131" s="304"/>
      <c r="C131" s="274">
        <f t="shared" si="21"/>
        <v>0</v>
      </c>
      <c r="D131" s="276"/>
      <c r="E131" s="293"/>
      <c r="F131" s="59">
        <f t="shared" si="22"/>
        <v>0</v>
      </c>
      <c r="G131" s="59">
        <f t="shared" si="22"/>
        <v>0</v>
      </c>
      <c r="H131" s="56">
        <f t="shared" si="20"/>
        <v>0</v>
      </c>
    </row>
    <row r="132" spans="1:8" s="2" customFormat="1" ht="12.75" hidden="1" x14ac:dyDescent="0.2">
      <c r="A132" s="303"/>
      <c r="B132" s="304"/>
      <c r="C132" s="274">
        <f t="shared" si="21"/>
        <v>0</v>
      </c>
      <c r="D132" s="276"/>
      <c r="E132" s="302"/>
      <c r="F132" s="59">
        <f t="shared" si="22"/>
        <v>0</v>
      </c>
      <c r="G132" s="59">
        <f t="shared" si="22"/>
        <v>0</v>
      </c>
      <c r="H132" s="56">
        <f t="shared" si="20"/>
        <v>0</v>
      </c>
    </row>
    <row r="133" spans="1:8" s="2" customFormat="1" ht="25.5" hidden="1" x14ac:dyDescent="0.2">
      <c r="A133" s="303" t="s">
        <v>82</v>
      </c>
      <c r="B133" s="304" t="s">
        <v>83</v>
      </c>
      <c r="C133" s="287" t="s">
        <v>349</v>
      </c>
      <c r="D133" s="288"/>
      <c r="E133" s="47" t="s">
        <v>161</v>
      </c>
      <c r="F133" s="190" t="s">
        <v>39</v>
      </c>
      <c r="G133" s="47" t="s">
        <v>157</v>
      </c>
      <c r="H133" s="50">
        <f>SUM(H134:H153)</f>
        <v>0</v>
      </c>
    </row>
    <row r="134" spans="1:8" s="2" customFormat="1" ht="12.75" hidden="1" x14ac:dyDescent="0.2">
      <c r="A134" s="303"/>
      <c r="B134" s="304"/>
      <c r="C134" s="274">
        <f t="shared" ref="C134:C143" si="23">C15</f>
        <v>0</v>
      </c>
      <c r="D134" s="276"/>
      <c r="E134" s="292">
        <v>1</v>
      </c>
      <c r="F134" s="59">
        <f t="shared" ref="F134:G143" si="24">F15</f>
        <v>0</v>
      </c>
      <c r="G134" s="73">
        <f t="shared" si="24"/>
        <v>0</v>
      </c>
      <c r="H134" s="56">
        <f>ROUNDUP((F134*$E$134%)/168*G134,2)</f>
        <v>0</v>
      </c>
    </row>
    <row r="135" spans="1:8" s="2" customFormat="1" ht="12.75" hidden="1" x14ac:dyDescent="0.2">
      <c r="A135" s="303"/>
      <c r="B135" s="304"/>
      <c r="C135" s="274" t="str">
        <f t="shared" si="23"/>
        <v>VP koledžas direktors</v>
      </c>
      <c r="D135" s="276"/>
      <c r="E135" s="293"/>
      <c r="F135" s="59">
        <f t="shared" si="24"/>
        <v>3125</v>
      </c>
      <c r="G135" s="143"/>
      <c r="H135" s="56">
        <f t="shared" ref="H135:H153" si="25">ROUNDUP((F135*$E$134%)/168*G135,2)</f>
        <v>0</v>
      </c>
    </row>
    <row r="136" spans="1:8" s="2" customFormat="1" ht="12.75" hidden="1" x14ac:dyDescent="0.2">
      <c r="A136" s="303"/>
      <c r="B136" s="304"/>
      <c r="C136" s="274">
        <f t="shared" si="23"/>
        <v>0</v>
      </c>
      <c r="D136" s="276"/>
      <c r="E136" s="293"/>
      <c r="F136" s="59">
        <f t="shared" si="24"/>
        <v>0</v>
      </c>
      <c r="G136" s="73"/>
      <c r="H136" s="56">
        <f t="shared" si="25"/>
        <v>0</v>
      </c>
    </row>
    <row r="137" spans="1:8" s="2" customFormat="1" ht="12.75" hidden="1" x14ac:dyDescent="0.2">
      <c r="A137" s="303"/>
      <c r="B137" s="304"/>
      <c r="C137" s="274">
        <f t="shared" si="23"/>
        <v>0</v>
      </c>
      <c r="D137" s="276"/>
      <c r="E137" s="293"/>
      <c r="F137" s="59">
        <f t="shared" si="24"/>
        <v>0</v>
      </c>
      <c r="G137" s="73"/>
      <c r="H137" s="56">
        <f t="shared" si="25"/>
        <v>0</v>
      </c>
    </row>
    <row r="138" spans="1:8" s="2" customFormat="1" ht="12.75" hidden="1" x14ac:dyDescent="0.2">
      <c r="A138" s="303"/>
      <c r="B138" s="304"/>
      <c r="C138" s="274">
        <f t="shared" si="23"/>
        <v>0</v>
      </c>
      <c r="D138" s="276"/>
      <c r="E138" s="293"/>
      <c r="F138" s="59">
        <f t="shared" si="24"/>
        <v>0</v>
      </c>
      <c r="G138" s="73"/>
      <c r="H138" s="56">
        <f t="shared" si="25"/>
        <v>0</v>
      </c>
    </row>
    <row r="139" spans="1:8" s="2" customFormat="1" ht="12.75" hidden="1" x14ac:dyDescent="0.2">
      <c r="A139" s="303"/>
      <c r="B139" s="304"/>
      <c r="C139" s="274">
        <f t="shared" si="23"/>
        <v>0</v>
      </c>
      <c r="D139" s="276"/>
      <c r="E139" s="293"/>
      <c r="F139" s="59">
        <f t="shared" si="24"/>
        <v>0</v>
      </c>
      <c r="G139" s="73"/>
      <c r="H139" s="56">
        <f t="shared" si="25"/>
        <v>0</v>
      </c>
    </row>
    <row r="140" spans="1:8" s="2" customFormat="1" ht="12.75" hidden="1" x14ac:dyDescent="0.2">
      <c r="A140" s="303"/>
      <c r="B140" s="304"/>
      <c r="C140" s="274">
        <f t="shared" si="23"/>
        <v>0</v>
      </c>
      <c r="D140" s="276"/>
      <c r="E140" s="293"/>
      <c r="F140" s="59">
        <f t="shared" si="24"/>
        <v>0</v>
      </c>
      <c r="G140" s="73"/>
      <c r="H140" s="56">
        <f t="shared" si="25"/>
        <v>0</v>
      </c>
    </row>
    <row r="141" spans="1:8" s="2" customFormat="1" ht="12.75" hidden="1" x14ac:dyDescent="0.2">
      <c r="A141" s="303"/>
      <c r="B141" s="304"/>
      <c r="C141" s="274">
        <f t="shared" si="23"/>
        <v>0</v>
      </c>
      <c r="D141" s="276"/>
      <c r="E141" s="293"/>
      <c r="F141" s="59">
        <f t="shared" si="24"/>
        <v>0</v>
      </c>
      <c r="G141" s="73"/>
      <c r="H141" s="56">
        <f t="shared" si="25"/>
        <v>0</v>
      </c>
    </row>
    <row r="142" spans="1:8" s="2" customFormat="1" ht="12.75" hidden="1" x14ac:dyDescent="0.2">
      <c r="A142" s="303"/>
      <c r="B142" s="304"/>
      <c r="C142" s="274">
        <f t="shared" si="23"/>
        <v>0</v>
      </c>
      <c r="D142" s="276"/>
      <c r="E142" s="293"/>
      <c r="F142" s="59">
        <f t="shared" si="24"/>
        <v>0</v>
      </c>
      <c r="G142" s="73"/>
      <c r="H142" s="56">
        <f t="shared" si="25"/>
        <v>0</v>
      </c>
    </row>
    <row r="143" spans="1:8" s="2" customFormat="1" ht="12.75" hidden="1" x14ac:dyDescent="0.2">
      <c r="A143" s="303"/>
      <c r="B143" s="304"/>
      <c r="C143" s="274">
        <f t="shared" si="23"/>
        <v>0</v>
      </c>
      <c r="D143" s="276"/>
      <c r="E143" s="293"/>
      <c r="F143" s="59">
        <f t="shared" si="24"/>
        <v>0</v>
      </c>
      <c r="G143" s="73"/>
      <c r="H143" s="56">
        <f t="shared" si="25"/>
        <v>0</v>
      </c>
    </row>
    <row r="144" spans="1:8" s="2" customFormat="1" ht="12.75" hidden="1" x14ac:dyDescent="0.2">
      <c r="A144" s="303"/>
      <c r="B144" s="304"/>
      <c r="C144" s="274" t="str">
        <f t="shared" ref="C144:C153" si="26">C26</f>
        <v>Vecākais speciālists Izglītības koordinācijas nodaļā</v>
      </c>
      <c r="D144" s="276"/>
      <c r="E144" s="293"/>
      <c r="F144" s="59">
        <f t="shared" ref="F144:G153" si="27">F26</f>
        <v>1287</v>
      </c>
      <c r="G144" s="86"/>
      <c r="H144" s="56">
        <f t="shared" si="25"/>
        <v>0</v>
      </c>
    </row>
    <row r="145" spans="1:8" s="2" customFormat="1" ht="12.75" hidden="1" x14ac:dyDescent="0.2">
      <c r="A145" s="303"/>
      <c r="B145" s="304"/>
      <c r="C145" s="274">
        <f t="shared" si="26"/>
        <v>0</v>
      </c>
      <c r="D145" s="276"/>
      <c r="E145" s="293"/>
      <c r="F145" s="59">
        <f t="shared" si="27"/>
        <v>0</v>
      </c>
      <c r="G145" s="59">
        <f t="shared" si="27"/>
        <v>0</v>
      </c>
      <c r="H145" s="56">
        <f t="shared" si="25"/>
        <v>0</v>
      </c>
    </row>
    <row r="146" spans="1:8" s="2" customFormat="1" ht="12.75" hidden="1" x14ac:dyDescent="0.2">
      <c r="A146" s="303"/>
      <c r="B146" s="304"/>
      <c r="C146" s="274">
        <f t="shared" si="26"/>
        <v>0</v>
      </c>
      <c r="D146" s="276"/>
      <c r="E146" s="293"/>
      <c r="F146" s="59">
        <f t="shared" si="27"/>
        <v>0</v>
      </c>
      <c r="G146" s="59">
        <f t="shared" si="27"/>
        <v>0</v>
      </c>
      <c r="H146" s="56">
        <f t="shared" si="25"/>
        <v>0</v>
      </c>
    </row>
    <row r="147" spans="1:8" s="2" customFormat="1" ht="12.75" hidden="1" x14ac:dyDescent="0.2">
      <c r="A147" s="303"/>
      <c r="B147" s="304"/>
      <c r="C147" s="274">
        <f t="shared" si="26"/>
        <v>0</v>
      </c>
      <c r="D147" s="276"/>
      <c r="E147" s="293"/>
      <c r="F147" s="59">
        <f t="shared" si="27"/>
        <v>0</v>
      </c>
      <c r="G147" s="59">
        <f t="shared" si="27"/>
        <v>0</v>
      </c>
      <c r="H147" s="56">
        <f t="shared" si="25"/>
        <v>0</v>
      </c>
    </row>
    <row r="148" spans="1:8" s="2" customFormat="1" ht="12.75" hidden="1" x14ac:dyDescent="0.2">
      <c r="A148" s="303"/>
      <c r="B148" s="304"/>
      <c r="C148" s="274">
        <f t="shared" si="26"/>
        <v>0</v>
      </c>
      <c r="D148" s="276"/>
      <c r="E148" s="293"/>
      <c r="F148" s="59">
        <f t="shared" si="27"/>
        <v>0</v>
      </c>
      <c r="G148" s="59">
        <f t="shared" si="27"/>
        <v>0</v>
      </c>
      <c r="H148" s="56">
        <f t="shared" si="25"/>
        <v>0</v>
      </c>
    </row>
    <row r="149" spans="1:8" s="2" customFormat="1" ht="12.75" hidden="1" x14ac:dyDescent="0.2">
      <c r="A149" s="303"/>
      <c r="B149" s="304"/>
      <c r="C149" s="274">
        <f t="shared" si="26"/>
        <v>0</v>
      </c>
      <c r="D149" s="276"/>
      <c r="E149" s="293"/>
      <c r="F149" s="59">
        <f t="shared" si="27"/>
        <v>0</v>
      </c>
      <c r="G149" s="59">
        <f t="shared" si="27"/>
        <v>0</v>
      </c>
      <c r="H149" s="56">
        <f t="shared" si="25"/>
        <v>0</v>
      </c>
    </row>
    <row r="150" spans="1:8" s="2" customFormat="1" ht="12.75" hidden="1" x14ac:dyDescent="0.2">
      <c r="A150" s="303"/>
      <c r="B150" s="304"/>
      <c r="C150" s="274">
        <f t="shared" si="26"/>
        <v>0</v>
      </c>
      <c r="D150" s="276"/>
      <c r="E150" s="293"/>
      <c r="F150" s="59">
        <f t="shared" si="27"/>
        <v>0</v>
      </c>
      <c r="G150" s="59">
        <f t="shared" si="27"/>
        <v>0</v>
      </c>
      <c r="H150" s="56">
        <f t="shared" si="25"/>
        <v>0</v>
      </c>
    </row>
    <row r="151" spans="1:8" s="2" customFormat="1" ht="12.75" hidden="1" x14ac:dyDescent="0.2">
      <c r="A151" s="303"/>
      <c r="B151" s="304"/>
      <c r="C151" s="274">
        <f t="shared" si="26"/>
        <v>0</v>
      </c>
      <c r="D151" s="276"/>
      <c r="E151" s="293"/>
      <c r="F151" s="59">
        <f t="shared" si="27"/>
        <v>0</v>
      </c>
      <c r="G151" s="59">
        <f t="shared" si="27"/>
        <v>0</v>
      </c>
      <c r="H151" s="56">
        <f t="shared" si="25"/>
        <v>0</v>
      </c>
    </row>
    <row r="152" spans="1:8" s="2" customFormat="1" ht="12.75" hidden="1" x14ac:dyDescent="0.2">
      <c r="A152" s="303"/>
      <c r="B152" s="304"/>
      <c r="C152" s="274">
        <f t="shared" si="26"/>
        <v>0</v>
      </c>
      <c r="D152" s="276"/>
      <c r="E152" s="293"/>
      <c r="F152" s="59">
        <f t="shared" si="27"/>
        <v>0</v>
      </c>
      <c r="G152" s="59">
        <f t="shared" si="27"/>
        <v>0</v>
      </c>
      <c r="H152" s="56">
        <f t="shared" si="25"/>
        <v>0</v>
      </c>
    </row>
    <row r="153" spans="1:8" s="2" customFormat="1" ht="12.75" hidden="1" x14ac:dyDescent="0.2">
      <c r="A153" s="303"/>
      <c r="B153" s="304"/>
      <c r="C153" s="274">
        <f t="shared" si="26"/>
        <v>0</v>
      </c>
      <c r="D153" s="276"/>
      <c r="E153" s="302"/>
      <c r="F153" s="59">
        <f t="shared" si="27"/>
        <v>0</v>
      </c>
      <c r="G153" s="59">
        <f t="shared" si="27"/>
        <v>0</v>
      </c>
      <c r="H153" s="56">
        <f t="shared" si="25"/>
        <v>0</v>
      </c>
    </row>
    <row r="154" spans="1:8" s="2" customFormat="1" ht="12.75" x14ac:dyDescent="0.2">
      <c r="A154" s="49" t="s">
        <v>84</v>
      </c>
      <c r="B154" s="277" t="s">
        <v>17</v>
      </c>
      <c r="C154" s="277"/>
      <c r="D154" s="277"/>
      <c r="E154" s="277"/>
      <c r="F154" s="277"/>
      <c r="G154" s="277"/>
      <c r="H154" s="43">
        <f>SUM(H155,H178,H201)</f>
        <v>0.21</v>
      </c>
    </row>
    <row r="155" spans="1:8" s="2" customFormat="1" ht="12.75" hidden="1" x14ac:dyDescent="0.2">
      <c r="A155" s="42">
        <v>2100</v>
      </c>
      <c r="B155" s="277" t="s">
        <v>204</v>
      </c>
      <c r="C155" s="277"/>
      <c r="D155" s="277"/>
      <c r="E155" s="277"/>
      <c r="F155" s="277"/>
      <c r="G155" s="277"/>
      <c r="H155" s="43">
        <f>SUM(H156,H167)</f>
        <v>0</v>
      </c>
    </row>
    <row r="156" spans="1:8" s="2" customFormat="1" ht="25.5" hidden="1" x14ac:dyDescent="0.2">
      <c r="A156" s="260"/>
      <c r="B156" s="263"/>
      <c r="C156" s="266"/>
      <c r="D156" s="267"/>
      <c r="E156" s="268"/>
      <c r="F156" s="51" t="s">
        <v>167</v>
      </c>
      <c r="G156" s="47" t="s">
        <v>157</v>
      </c>
      <c r="H156" s="111">
        <f>SUM(H157:H166)</f>
        <v>0</v>
      </c>
    </row>
    <row r="157" spans="1:8" s="2" customFormat="1" ht="12.75" hidden="1" x14ac:dyDescent="0.2">
      <c r="A157" s="261"/>
      <c r="B157" s="264"/>
      <c r="C157" s="255"/>
      <c r="D157" s="256"/>
      <c r="E157" s="257"/>
      <c r="F157" s="74"/>
      <c r="G157" s="74"/>
      <c r="H157" s="75"/>
    </row>
    <row r="158" spans="1:8" s="2" customFormat="1" ht="12.75" hidden="1" x14ac:dyDescent="0.2">
      <c r="A158" s="261"/>
      <c r="B158" s="264"/>
      <c r="C158" s="252"/>
      <c r="D158" s="253"/>
      <c r="E158" s="254"/>
      <c r="F158" s="76"/>
      <c r="G158" s="76"/>
      <c r="H158" s="77"/>
    </row>
    <row r="159" spans="1:8" s="2" customFormat="1" ht="12.75" hidden="1" x14ac:dyDescent="0.2">
      <c r="A159" s="261"/>
      <c r="B159" s="264"/>
      <c r="C159" s="252"/>
      <c r="D159" s="253"/>
      <c r="E159" s="254"/>
      <c r="F159" s="76"/>
      <c r="G159" s="76"/>
      <c r="H159" s="77"/>
    </row>
    <row r="160" spans="1:8" s="2" customFormat="1" ht="12.75" hidden="1" x14ac:dyDescent="0.2">
      <c r="A160" s="261"/>
      <c r="B160" s="264"/>
      <c r="C160" s="252"/>
      <c r="D160" s="253"/>
      <c r="E160" s="254"/>
      <c r="F160" s="76"/>
      <c r="G160" s="76"/>
      <c r="H160" s="77"/>
    </row>
    <row r="161" spans="1:8" s="2" customFormat="1" ht="12.75" hidden="1" x14ac:dyDescent="0.2">
      <c r="A161" s="261"/>
      <c r="B161" s="264"/>
      <c r="C161" s="252"/>
      <c r="D161" s="253"/>
      <c r="E161" s="254"/>
      <c r="F161" s="76"/>
      <c r="G161" s="76"/>
      <c r="H161" s="77"/>
    </row>
    <row r="162" spans="1:8" s="2" customFormat="1" ht="12.75" hidden="1" x14ac:dyDescent="0.2">
      <c r="A162" s="261"/>
      <c r="B162" s="264"/>
      <c r="C162" s="252"/>
      <c r="D162" s="253"/>
      <c r="E162" s="254"/>
      <c r="F162" s="76"/>
      <c r="G162" s="76"/>
      <c r="H162" s="77"/>
    </row>
    <row r="163" spans="1:8" s="2" customFormat="1" ht="12.75" hidden="1" x14ac:dyDescent="0.2">
      <c r="A163" s="261"/>
      <c r="B163" s="264"/>
      <c r="C163" s="252"/>
      <c r="D163" s="253"/>
      <c r="E163" s="254"/>
      <c r="F163" s="76"/>
      <c r="G163" s="76"/>
      <c r="H163" s="77"/>
    </row>
    <row r="164" spans="1:8" s="2" customFormat="1" ht="12.75" hidden="1" x14ac:dyDescent="0.2">
      <c r="A164" s="261"/>
      <c r="B164" s="264"/>
      <c r="C164" s="252"/>
      <c r="D164" s="253"/>
      <c r="E164" s="254"/>
      <c r="F164" s="76"/>
      <c r="G164" s="76"/>
      <c r="H164" s="77"/>
    </row>
    <row r="165" spans="1:8" s="2" customFormat="1" ht="12.75" hidden="1" x14ac:dyDescent="0.2">
      <c r="A165" s="261"/>
      <c r="B165" s="264"/>
      <c r="C165" s="252"/>
      <c r="D165" s="253"/>
      <c r="E165" s="254"/>
      <c r="F165" s="76"/>
      <c r="G165" s="76"/>
      <c r="H165" s="77"/>
    </row>
    <row r="166" spans="1:8" s="2" customFormat="1" ht="12.75" hidden="1" x14ac:dyDescent="0.2">
      <c r="A166" s="262"/>
      <c r="B166" s="265"/>
      <c r="C166" s="269"/>
      <c r="D166" s="270"/>
      <c r="E166" s="271"/>
      <c r="F166" s="78"/>
      <c r="G166" s="78"/>
      <c r="H166" s="79">
        <f>ROUNDUP(F166/168*G166,2)</f>
        <v>0</v>
      </c>
    </row>
    <row r="167" spans="1:8" s="2" customFormat="1" ht="25.5" hidden="1" x14ac:dyDescent="0.2">
      <c r="A167" s="260"/>
      <c r="B167" s="263"/>
      <c r="C167" s="266"/>
      <c r="D167" s="267"/>
      <c r="E167" s="268"/>
      <c r="F167" s="51" t="s">
        <v>167</v>
      </c>
      <c r="G167" s="47" t="s">
        <v>157</v>
      </c>
      <c r="H167" s="111">
        <f>SUM(H168:H177)</f>
        <v>0</v>
      </c>
    </row>
    <row r="168" spans="1:8" s="2" customFormat="1" ht="12.75" hidden="1" x14ac:dyDescent="0.2">
      <c r="A168" s="261"/>
      <c r="B168" s="264"/>
      <c r="C168" s="255"/>
      <c r="D168" s="256"/>
      <c r="E168" s="257"/>
      <c r="F168" s="74"/>
      <c r="G168" s="74"/>
      <c r="H168" s="75"/>
    </row>
    <row r="169" spans="1:8" s="2" customFormat="1" ht="12.75" hidden="1" x14ac:dyDescent="0.2">
      <c r="A169" s="261"/>
      <c r="B169" s="264"/>
      <c r="C169" s="252"/>
      <c r="D169" s="253"/>
      <c r="E169" s="254"/>
      <c r="F169" s="76"/>
      <c r="G169" s="76"/>
      <c r="H169" s="77"/>
    </row>
    <row r="170" spans="1:8" s="2" customFormat="1" ht="12.75" hidden="1" x14ac:dyDescent="0.2">
      <c r="A170" s="261"/>
      <c r="B170" s="264"/>
      <c r="C170" s="252"/>
      <c r="D170" s="253"/>
      <c r="E170" s="254"/>
      <c r="F170" s="76"/>
      <c r="G170" s="76"/>
      <c r="H170" s="77"/>
    </row>
    <row r="171" spans="1:8" s="2" customFormat="1" ht="12.75" hidden="1" x14ac:dyDescent="0.2">
      <c r="A171" s="261"/>
      <c r="B171" s="264"/>
      <c r="C171" s="252"/>
      <c r="D171" s="253"/>
      <c r="E171" s="254"/>
      <c r="F171" s="76"/>
      <c r="G171" s="76"/>
      <c r="H171" s="77"/>
    </row>
    <row r="172" spans="1:8" s="2" customFormat="1" ht="12.75" hidden="1" x14ac:dyDescent="0.2">
      <c r="A172" s="261"/>
      <c r="B172" s="264"/>
      <c r="C172" s="252"/>
      <c r="D172" s="253"/>
      <c r="E172" s="254"/>
      <c r="F172" s="76"/>
      <c r="G172" s="76"/>
      <c r="H172" s="77"/>
    </row>
    <row r="173" spans="1:8" s="2" customFormat="1" ht="12.75" hidden="1" x14ac:dyDescent="0.2">
      <c r="A173" s="261"/>
      <c r="B173" s="264"/>
      <c r="C173" s="252"/>
      <c r="D173" s="253"/>
      <c r="E173" s="254"/>
      <c r="F173" s="76"/>
      <c r="G173" s="76"/>
      <c r="H173" s="77"/>
    </row>
    <row r="174" spans="1:8" s="2" customFormat="1" ht="12.75" hidden="1" x14ac:dyDescent="0.2">
      <c r="A174" s="261"/>
      <c r="B174" s="264"/>
      <c r="C174" s="252"/>
      <c r="D174" s="253"/>
      <c r="E174" s="254"/>
      <c r="F174" s="76"/>
      <c r="G174" s="76"/>
      <c r="H174" s="77"/>
    </row>
    <row r="175" spans="1:8" s="2" customFormat="1" ht="12.75" hidden="1" x14ac:dyDescent="0.2">
      <c r="A175" s="261"/>
      <c r="B175" s="264"/>
      <c r="C175" s="252"/>
      <c r="D175" s="253"/>
      <c r="E175" s="254"/>
      <c r="F175" s="76"/>
      <c r="G175" s="76"/>
      <c r="H175" s="77"/>
    </row>
    <row r="176" spans="1:8" s="2" customFormat="1" ht="12.75" hidden="1" x14ac:dyDescent="0.2">
      <c r="A176" s="261"/>
      <c r="B176" s="264"/>
      <c r="C176" s="252"/>
      <c r="D176" s="253"/>
      <c r="E176" s="254"/>
      <c r="F176" s="76"/>
      <c r="G176" s="76"/>
      <c r="H176" s="77"/>
    </row>
    <row r="177" spans="1:8" s="2" customFormat="1" ht="12.75" hidden="1" x14ac:dyDescent="0.2">
      <c r="A177" s="262"/>
      <c r="B177" s="265"/>
      <c r="C177" s="269"/>
      <c r="D177" s="270"/>
      <c r="E177" s="271"/>
      <c r="F177" s="78"/>
      <c r="G177" s="78"/>
      <c r="H177" s="79">
        <f>ROUNDUP(F177/168*G177,2)</f>
        <v>0</v>
      </c>
    </row>
    <row r="178" spans="1:8" s="2" customFormat="1" ht="12.75" hidden="1" x14ac:dyDescent="0.2">
      <c r="A178" s="48" t="s">
        <v>85</v>
      </c>
      <c r="B178" s="277" t="s">
        <v>86</v>
      </c>
      <c r="C178" s="277"/>
      <c r="D178" s="277"/>
      <c r="E178" s="277"/>
      <c r="F178" s="277"/>
      <c r="G178" s="277"/>
      <c r="H178" s="43">
        <f>SUM(H179)</f>
        <v>0</v>
      </c>
    </row>
    <row r="179" spans="1:8" s="2" customFormat="1" hidden="1" x14ac:dyDescent="0.2">
      <c r="A179" s="246"/>
      <c r="B179" s="249"/>
      <c r="C179" s="266"/>
      <c r="D179" s="267"/>
      <c r="E179" s="268"/>
      <c r="F179" s="47" t="s">
        <v>167</v>
      </c>
      <c r="G179" s="47" t="s">
        <v>166</v>
      </c>
      <c r="H179" s="111">
        <f>SUM(H180:H189)</f>
        <v>0</v>
      </c>
    </row>
    <row r="180" spans="1:8" s="2" customFormat="1" ht="12.75" hidden="1" x14ac:dyDescent="0.2">
      <c r="A180" s="247"/>
      <c r="B180" s="250"/>
      <c r="C180" s="255"/>
      <c r="D180" s="256"/>
      <c r="E180" s="257"/>
      <c r="F180" s="74"/>
      <c r="G180" s="74"/>
      <c r="H180" s="75">
        <f>ROUND(F180*G180,2)</f>
        <v>0</v>
      </c>
    </row>
    <row r="181" spans="1:8" s="2" customFormat="1" ht="12.75" hidden="1" x14ac:dyDescent="0.2">
      <c r="A181" s="247"/>
      <c r="B181" s="250"/>
      <c r="C181" s="252"/>
      <c r="D181" s="253"/>
      <c r="E181" s="254"/>
      <c r="F181" s="76"/>
      <c r="G181" s="76"/>
      <c r="H181" s="77">
        <f>ROUND(F181*G181,2)</f>
        <v>0</v>
      </c>
    </row>
    <row r="182" spans="1:8" s="2" customFormat="1" ht="12.75" hidden="1" x14ac:dyDescent="0.2">
      <c r="A182" s="247"/>
      <c r="B182" s="250"/>
      <c r="C182" s="252"/>
      <c r="D182" s="253"/>
      <c r="E182" s="254"/>
      <c r="F182" s="76"/>
      <c r="G182" s="76"/>
      <c r="H182" s="77">
        <f t="shared" ref="H182:H189" si="28">ROUND(F182*G182,2)</f>
        <v>0</v>
      </c>
    </row>
    <row r="183" spans="1:8" s="2" customFormat="1" ht="12.75" hidden="1" x14ac:dyDescent="0.2">
      <c r="A183" s="247"/>
      <c r="B183" s="250"/>
      <c r="C183" s="252"/>
      <c r="D183" s="253"/>
      <c r="E183" s="254"/>
      <c r="F183" s="76"/>
      <c r="G183" s="76"/>
      <c r="H183" s="77">
        <f t="shared" si="28"/>
        <v>0</v>
      </c>
    </row>
    <row r="184" spans="1:8" s="2" customFormat="1" ht="12.75" hidden="1" x14ac:dyDescent="0.2">
      <c r="A184" s="247"/>
      <c r="B184" s="250"/>
      <c r="C184" s="252"/>
      <c r="D184" s="253"/>
      <c r="E184" s="254"/>
      <c r="F184" s="76"/>
      <c r="G184" s="76"/>
      <c r="H184" s="77">
        <f t="shared" si="28"/>
        <v>0</v>
      </c>
    </row>
    <row r="185" spans="1:8" s="2" customFormat="1" ht="12.75" hidden="1" x14ac:dyDescent="0.2">
      <c r="A185" s="247"/>
      <c r="B185" s="250"/>
      <c r="C185" s="252"/>
      <c r="D185" s="253"/>
      <c r="E185" s="254"/>
      <c r="F185" s="76"/>
      <c r="G185" s="76"/>
      <c r="H185" s="77">
        <f t="shared" si="28"/>
        <v>0</v>
      </c>
    </row>
    <row r="186" spans="1:8" s="2" customFormat="1" ht="12.75" hidden="1" x14ac:dyDescent="0.2">
      <c r="A186" s="247"/>
      <c r="B186" s="250"/>
      <c r="C186" s="252"/>
      <c r="D186" s="253"/>
      <c r="E186" s="254"/>
      <c r="F186" s="76"/>
      <c r="G186" s="76"/>
      <c r="H186" s="77">
        <f t="shared" si="28"/>
        <v>0</v>
      </c>
    </row>
    <row r="187" spans="1:8" s="2" customFormat="1" ht="12.75" hidden="1" x14ac:dyDescent="0.2">
      <c r="A187" s="247"/>
      <c r="B187" s="250"/>
      <c r="C187" s="252"/>
      <c r="D187" s="253"/>
      <c r="E187" s="254"/>
      <c r="F187" s="76"/>
      <c r="G187" s="76"/>
      <c r="H187" s="77">
        <f t="shared" si="28"/>
        <v>0</v>
      </c>
    </row>
    <row r="188" spans="1:8" s="2" customFormat="1" ht="12.75" hidden="1" x14ac:dyDescent="0.2">
      <c r="A188" s="247"/>
      <c r="B188" s="250"/>
      <c r="C188" s="252"/>
      <c r="D188" s="253"/>
      <c r="E188" s="254"/>
      <c r="F188" s="76"/>
      <c r="G188" s="76"/>
      <c r="H188" s="77">
        <f t="shared" si="28"/>
        <v>0</v>
      </c>
    </row>
    <row r="189" spans="1:8" s="2" customFormat="1" ht="12.75" hidden="1" x14ac:dyDescent="0.2">
      <c r="A189" s="248"/>
      <c r="B189" s="251"/>
      <c r="C189" s="269"/>
      <c r="D189" s="270"/>
      <c r="E189" s="271"/>
      <c r="F189" s="78"/>
      <c r="G189" s="78"/>
      <c r="H189" s="79">
        <f t="shared" si="28"/>
        <v>0</v>
      </c>
    </row>
    <row r="190" spans="1:8" s="2" customFormat="1" ht="25.5" hidden="1" x14ac:dyDescent="0.2">
      <c r="A190" s="246"/>
      <c r="B190" s="249"/>
      <c r="C190" s="266"/>
      <c r="D190" s="267"/>
      <c r="E190" s="268"/>
      <c r="F190" s="51" t="s">
        <v>167</v>
      </c>
      <c r="G190" s="47" t="s">
        <v>157</v>
      </c>
      <c r="H190" s="111">
        <f>SUM(H191:H200)</f>
        <v>0</v>
      </c>
    </row>
    <row r="191" spans="1:8" s="2" customFormat="1" ht="12.75" hidden="1" x14ac:dyDescent="0.2">
      <c r="A191" s="247"/>
      <c r="B191" s="250"/>
      <c r="C191" s="255"/>
      <c r="D191" s="256"/>
      <c r="E191" s="257"/>
      <c r="F191" s="74"/>
      <c r="G191" s="74"/>
      <c r="H191" s="75">
        <f>ROUNDUP(F191/168*G191,2)</f>
        <v>0</v>
      </c>
    </row>
    <row r="192" spans="1:8" s="2" customFormat="1" ht="12.75" hidden="1" x14ac:dyDescent="0.2">
      <c r="A192" s="247"/>
      <c r="B192" s="250"/>
      <c r="C192" s="252"/>
      <c r="D192" s="253"/>
      <c r="E192" s="254"/>
      <c r="F192" s="76"/>
      <c r="G192" s="76"/>
      <c r="H192" s="77">
        <f t="shared" ref="H192:H200" si="29">ROUNDUP(F192/168*G192,2)</f>
        <v>0</v>
      </c>
    </row>
    <row r="193" spans="1:9" s="2" customFormat="1" ht="12.75" hidden="1" x14ac:dyDescent="0.2">
      <c r="A193" s="247"/>
      <c r="B193" s="250"/>
      <c r="C193" s="252"/>
      <c r="D193" s="253"/>
      <c r="E193" s="254"/>
      <c r="F193" s="76"/>
      <c r="G193" s="76"/>
      <c r="H193" s="77">
        <f t="shared" si="29"/>
        <v>0</v>
      </c>
    </row>
    <row r="194" spans="1:9" s="2" customFormat="1" ht="12.75" hidden="1" x14ac:dyDescent="0.2">
      <c r="A194" s="247"/>
      <c r="B194" s="250"/>
      <c r="C194" s="252"/>
      <c r="D194" s="253"/>
      <c r="E194" s="254"/>
      <c r="F194" s="76"/>
      <c r="G194" s="76"/>
      <c r="H194" s="77">
        <f t="shared" si="29"/>
        <v>0</v>
      </c>
    </row>
    <row r="195" spans="1:9" s="2" customFormat="1" ht="12.75" hidden="1" x14ac:dyDescent="0.2">
      <c r="A195" s="247"/>
      <c r="B195" s="250"/>
      <c r="C195" s="252"/>
      <c r="D195" s="253"/>
      <c r="E195" s="254"/>
      <c r="F195" s="76"/>
      <c r="G195" s="76"/>
      <c r="H195" s="77">
        <f t="shared" si="29"/>
        <v>0</v>
      </c>
    </row>
    <row r="196" spans="1:9" s="2" customFormat="1" ht="12.75" hidden="1" x14ac:dyDescent="0.2">
      <c r="A196" s="247"/>
      <c r="B196" s="250"/>
      <c r="C196" s="252"/>
      <c r="D196" s="253"/>
      <c r="E196" s="254"/>
      <c r="F196" s="76"/>
      <c r="G196" s="76"/>
      <c r="H196" s="77">
        <f t="shared" si="29"/>
        <v>0</v>
      </c>
    </row>
    <row r="197" spans="1:9" s="2" customFormat="1" ht="12.75" hidden="1" x14ac:dyDescent="0.2">
      <c r="A197" s="247"/>
      <c r="B197" s="250"/>
      <c r="C197" s="252"/>
      <c r="D197" s="253"/>
      <c r="E197" s="254"/>
      <c r="F197" s="76"/>
      <c r="G197" s="76"/>
      <c r="H197" s="77">
        <f t="shared" si="29"/>
        <v>0</v>
      </c>
    </row>
    <row r="198" spans="1:9" s="2" customFormat="1" ht="12.75" hidden="1" x14ac:dyDescent="0.2">
      <c r="A198" s="247"/>
      <c r="B198" s="250"/>
      <c r="C198" s="252"/>
      <c r="D198" s="253"/>
      <c r="E198" s="254"/>
      <c r="F198" s="76"/>
      <c r="G198" s="76"/>
      <c r="H198" s="77">
        <f t="shared" si="29"/>
        <v>0</v>
      </c>
    </row>
    <row r="199" spans="1:9" s="2" customFormat="1" ht="12.75" hidden="1" x14ac:dyDescent="0.2">
      <c r="A199" s="247"/>
      <c r="B199" s="250"/>
      <c r="C199" s="252"/>
      <c r="D199" s="253"/>
      <c r="E199" s="254"/>
      <c r="F199" s="76"/>
      <c r="G199" s="76"/>
      <c r="H199" s="77">
        <f t="shared" si="29"/>
        <v>0</v>
      </c>
    </row>
    <row r="200" spans="1:9" s="2" customFormat="1" ht="12.75" hidden="1" x14ac:dyDescent="0.2">
      <c r="A200" s="248"/>
      <c r="B200" s="251"/>
      <c r="C200" s="269"/>
      <c r="D200" s="270"/>
      <c r="E200" s="271"/>
      <c r="F200" s="78"/>
      <c r="G200" s="78"/>
      <c r="H200" s="79">
        <f t="shared" si="29"/>
        <v>0</v>
      </c>
    </row>
    <row r="201" spans="1:9" s="2" customFormat="1" ht="12.75" customHeight="1" x14ac:dyDescent="0.2">
      <c r="A201" s="48" t="s">
        <v>93</v>
      </c>
      <c r="B201" s="277" t="s">
        <v>94</v>
      </c>
      <c r="C201" s="277"/>
      <c r="D201" s="277"/>
      <c r="E201" s="277"/>
      <c r="F201" s="277"/>
      <c r="G201" s="277"/>
      <c r="H201" s="43">
        <f>SUM(H202,H213)</f>
        <v>0.21</v>
      </c>
    </row>
    <row r="202" spans="1:9" s="2" customFormat="1" x14ac:dyDescent="0.2">
      <c r="A202" s="246">
        <v>2311</v>
      </c>
      <c r="B202" s="249" t="s">
        <v>19</v>
      </c>
      <c r="C202" s="266"/>
      <c r="D202" s="267"/>
      <c r="E202" s="268"/>
      <c r="F202" s="47" t="s">
        <v>326</v>
      </c>
      <c r="G202" s="47" t="s">
        <v>166</v>
      </c>
      <c r="H202" s="111">
        <f>SUM(H203:H212)</f>
        <v>0.21</v>
      </c>
    </row>
    <row r="203" spans="1:9" s="2" customFormat="1" ht="12.75" x14ac:dyDescent="0.2">
      <c r="A203" s="247"/>
      <c r="B203" s="250"/>
      <c r="C203" s="255" t="s">
        <v>192</v>
      </c>
      <c r="D203" s="256"/>
      <c r="E203" s="257"/>
      <c r="F203" s="74">
        <v>0.02</v>
      </c>
      <c r="G203" s="74">
        <v>3</v>
      </c>
      <c r="H203" s="75">
        <f>ROUND(F203*G203,2)</f>
        <v>0.06</v>
      </c>
      <c r="I203" s="2" t="s">
        <v>298</v>
      </c>
    </row>
    <row r="204" spans="1:9" s="2" customFormat="1" ht="12.75" customHeight="1" x14ac:dyDescent="0.2">
      <c r="A204" s="247"/>
      <c r="B204" s="250"/>
      <c r="C204" s="252" t="s">
        <v>172</v>
      </c>
      <c r="D204" s="253"/>
      <c r="E204" s="254"/>
      <c r="F204" s="76">
        <v>0.05</v>
      </c>
      <c r="G204" s="76">
        <v>3</v>
      </c>
      <c r="H204" s="77">
        <f>ROUND(F204*G204,2)</f>
        <v>0.15</v>
      </c>
    </row>
    <row r="205" spans="1:9" s="2" customFormat="1" ht="12.75" hidden="1" x14ac:dyDescent="0.2">
      <c r="A205" s="247"/>
      <c r="B205" s="250"/>
      <c r="C205" s="252"/>
      <c r="D205" s="253"/>
      <c r="E205" s="254"/>
      <c r="F205" s="76"/>
      <c r="G205" s="76"/>
      <c r="H205" s="77">
        <f t="shared" ref="H205:H212" si="30">ROUND(F205*G205,2)</f>
        <v>0</v>
      </c>
    </row>
    <row r="206" spans="1:9" s="2" customFormat="1" ht="12.75" hidden="1" x14ac:dyDescent="0.2">
      <c r="A206" s="247"/>
      <c r="B206" s="250"/>
      <c r="C206" s="252"/>
      <c r="D206" s="253"/>
      <c r="E206" s="254"/>
      <c r="F206" s="76"/>
      <c r="G206" s="76"/>
      <c r="H206" s="77">
        <f t="shared" si="30"/>
        <v>0</v>
      </c>
    </row>
    <row r="207" spans="1:9" s="2" customFormat="1" ht="12.75" hidden="1" x14ac:dyDescent="0.2">
      <c r="A207" s="247"/>
      <c r="B207" s="250"/>
      <c r="C207" s="252"/>
      <c r="D207" s="253"/>
      <c r="E207" s="254"/>
      <c r="F207" s="76"/>
      <c r="G207" s="76"/>
      <c r="H207" s="77">
        <f t="shared" si="30"/>
        <v>0</v>
      </c>
    </row>
    <row r="208" spans="1:9" s="2" customFormat="1" ht="12.75" hidden="1" x14ac:dyDescent="0.2">
      <c r="A208" s="247"/>
      <c r="B208" s="250"/>
      <c r="C208" s="252"/>
      <c r="D208" s="253"/>
      <c r="E208" s="254"/>
      <c r="F208" s="76"/>
      <c r="G208" s="76"/>
      <c r="H208" s="77">
        <f t="shared" si="30"/>
        <v>0</v>
      </c>
    </row>
    <row r="209" spans="1:8" s="2" customFormat="1" ht="12.75" hidden="1" x14ac:dyDescent="0.2">
      <c r="A209" s="247"/>
      <c r="B209" s="250"/>
      <c r="C209" s="252"/>
      <c r="D209" s="253"/>
      <c r="E209" s="254"/>
      <c r="F209" s="76"/>
      <c r="G209" s="76"/>
      <c r="H209" s="77">
        <f t="shared" si="30"/>
        <v>0</v>
      </c>
    </row>
    <row r="210" spans="1:8" s="2" customFormat="1" ht="12.75" hidden="1" x14ac:dyDescent="0.2">
      <c r="A210" s="247"/>
      <c r="B210" s="250"/>
      <c r="C210" s="252"/>
      <c r="D210" s="253"/>
      <c r="E210" s="254"/>
      <c r="F210" s="76"/>
      <c r="G210" s="76"/>
      <c r="H210" s="77">
        <f t="shared" si="30"/>
        <v>0</v>
      </c>
    </row>
    <row r="211" spans="1:8" s="2" customFormat="1" ht="12.75" hidden="1" x14ac:dyDescent="0.2">
      <c r="A211" s="247"/>
      <c r="B211" s="250"/>
      <c r="C211" s="252"/>
      <c r="D211" s="253"/>
      <c r="E211" s="254"/>
      <c r="F211" s="76"/>
      <c r="G211" s="76"/>
      <c r="H211" s="77">
        <f t="shared" si="30"/>
        <v>0</v>
      </c>
    </row>
    <row r="212" spans="1:8" s="2" customFormat="1" ht="12.75" hidden="1" x14ac:dyDescent="0.2">
      <c r="A212" s="248"/>
      <c r="B212" s="251"/>
      <c r="C212" s="269"/>
      <c r="D212" s="270"/>
      <c r="E212" s="271"/>
      <c r="F212" s="78"/>
      <c r="G212" s="78"/>
      <c r="H212" s="79">
        <f t="shared" si="30"/>
        <v>0</v>
      </c>
    </row>
    <row r="213" spans="1:8" s="2" customFormat="1" ht="25.5" hidden="1" x14ac:dyDescent="0.2">
      <c r="A213" s="246">
        <v>2350</v>
      </c>
      <c r="B213" s="249" t="s">
        <v>24</v>
      </c>
      <c r="C213" s="266"/>
      <c r="D213" s="267"/>
      <c r="E213" s="268"/>
      <c r="F213" s="51" t="s">
        <v>167</v>
      </c>
      <c r="G213" s="47" t="s">
        <v>157</v>
      </c>
      <c r="H213" s="111">
        <f>SUM(H214:H223)</f>
        <v>0</v>
      </c>
    </row>
    <row r="214" spans="1:8" s="2" customFormat="1" ht="12.75" hidden="1" customHeight="1" x14ac:dyDescent="0.2">
      <c r="A214" s="247"/>
      <c r="B214" s="250"/>
      <c r="C214" s="255"/>
      <c r="D214" s="256"/>
      <c r="E214" s="257"/>
      <c r="F214" s="74"/>
      <c r="G214" s="74"/>
      <c r="H214" s="75">
        <f>ROUNDUP(F214/168*G214,2)</f>
        <v>0</v>
      </c>
    </row>
    <row r="215" spans="1:8" s="2" customFormat="1" ht="12.75" hidden="1" x14ac:dyDescent="0.2">
      <c r="A215" s="247"/>
      <c r="B215" s="250"/>
      <c r="C215" s="252"/>
      <c r="D215" s="253"/>
      <c r="E215" s="254"/>
      <c r="F215" s="76"/>
      <c r="G215" s="76"/>
      <c r="H215" s="77">
        <f t="shared" ref="H215:H223" si="31">ROUNDUP(F215/168*G215,2)</f>
        <v>0</v>
      </c>
    </row>
    <row r="216" spans="1:8" s="2" customFormat="1" ht="12.75" hidden="1" x14ac:dyDescent="0.2">
      <c r="A216" s="247"/>
      <c r="B216" s="250"/>
      <c r="C216" s="252"/>
      <c r="D216" s="253"/>
      <c r="E216" s="254"/>
      <c r="F216" s="76"/>
      <c r="G216" s="76"/>
      <c r="H216" s="77">
        <f t="shared" si="31"/>
        <v>0</v>
      </c>
    </row>
    <row r="217" spans="1:8" s="2" customFormat="1" ht="12.75" hidden="1" x14ac:dyDescent="0.2">
      <c r="A217" s="247"/>
      <c r="B217" s="250"/>
      <c r="C217" s="252"/>
      <c r="D217" s="253"/>
      <c r="E217" s="254"/>
      <c r="F217" s="76"/>
      <c r="G217" s="76"/>
      <c r="H217" s="77">
        <f t="shared" si="31"/>
        <v>0</v>
      </c>
    </row>
    <row r="218" spans="1:8" s="2" customFormat="1" ht="12.75" hidden="1" x14ac:dyDescent="0.2">
      <c r="A218" s="247"/>
      <c r="B218" s="250"/>
      <c r="C218" s="252"/>
      <c r="D218" s="253"/>
      <c r="E218" s="254"/>
      <c r="F218" s="76"/>
      <c r="G218" s="76"/>
      <c r="H218" s="77">
        <f t="shared" si="31"/>
        <v>0</v>
      </c>
    </row>
    <row r="219" spans="1:8" s="2" customFormat="1" ht="12.75" hidden="1" x14ac:dyDescent="0.2">
      <c r="A219" s="247"/>
      <c r="B219" s="250"/>
      <c r="C219" s="252"/>
      <c r="D219" s="253"/>
      <c r="E219" s="254"/>
      <c r="F219" s="76"/>
      <c r="G219" s="76"/>
      <c r="H219" s="77">
        <f t="shared" si="31"/>
        <v>0</v>
      </c>
    </row>
    <row r="220" spans="1:8" s="2" customFormat="1" ht="12.75" hidden="1" x14ac:dyDescent="0.2">
      <c r="A220" s="247"/>
      <c r="B220" s="250"/>
      <c r="C220" s="252"/>
      <c r="D220" s="253"/>
      <c r="E220" s="254"/>
      <c r="F220" s="76"/>
      <c r="G220" s="76"/>
      <c r="H220" s="77">
        <f t="shared" si="31"/>
        <v>0</v>
      </c>
    </row>
    <row r="221" spans="1:8" s="2" customFormat="1" ht="12.75" hidden="1" x14ac:dyDescent="0.2">
      <c r="A221" s="247"/>
      <c r="B221" s="250"/>
      <c r="C221" s="252"/>
      <c r="D221" s="253"/>
      <c r="E221" s="254"/>
      <c r="F221" s="76"/>
      <c r="G221" s="76"/>
      <c r="H221" s="77">
        <f t="shared" si="31"/>
        <v>0</v>
      </c>
    </row>
    <row r="222" spans="1:8" s="2" customFormat="1" ht="12.75" hidden="1" x14ac:dyDescent="0.2">
      <c r="A222" s="247"/>
      <c r="B222" s="250"/>
      <c r="C222" s="252"/>
      <c r="D222" s="253"/>
      <c r="E222" s="254"/>
      <c r="F222" s="76"/>
      <c r="G222" s="76"/>
      <c r="H222" s="77">
        <f t="shared" si="31"/>
        <v>0</v>
      </c>
    </row>
    <row r="223" spans="1:8" s="2" customFormat="1" ht="12.75" hidden="1" x14ac:dyDescent="0.2">
      <c r="A223" s="248"/>
      <c r="B223" s="251"/>
      <c r="C223" s="269"/>
      <c r="D223" s="270"/>
      <c r="E223" s="271"/>
      <c r="F223" s="78"/>
      <c r="G223" s="78"/>
      <c r="H223" s="79">
        <f t="shared" si="31"/>
        <v>0</v>
      </c>
    </row>
    <row r="224" spans="1:8" s="2" customFormat="1" ht="12.75" hidden="1" x14ac:dyDescent="0.2">
      <c r="A224" s="49" t="s">
        <v>109</v>
      </c>
      <c r="B224" s="277" t="s">
        <v>25</v>
      </c>
      <c r="C224" s="277"/>
      <c r="D224" s="277"/>
      <c r="E224" s="277"/>
      <c r="F224" s="277"/>
      <c r="G224" s="277"/>
      <c r="H224" s="43">
        <f>SUM(H225,H237)</f>
        <v>0</v>
      </c>
    </row>
    <row r="225" spans="1:8" s="2" customFormat="1" ht="12.75" hidden="1" customHeight="1" x14ac:dyDescent="0.2">
      <c r="A225" s="48">
        <v>5120</v>
      </c>
      <c r="B225" s="277" t="s">
        <v>168</v>
      </c>
      <c r="C225" s="277"/>
      <c r="D225" s="277"/>
      <c r="E225" s="277"/>
      <c r="F225" s="277"/>
      <c r="G225" s="277"/>
      <c r="H225" s="43">
        <f>SUM(H226)</f>
        <v>0</v>
      </c>
    </row>
    <row r="226" spans="1:8" s="2" customFormat="1" ht="38.25" hidden="1" x14ac:dyDescent="0.2">
      <c r="A226" s="331">
        <v>5121</v>
      </c>
      <c r="B226" s="279" t="s">
        <v>169</v>
      </c>
      <c r="C226" s="190" t="s">
        <v>171</v>
      </c>
      <c r="D226" s="47" t="s">
        <v>170</v>
      </c>
      <c r="E226" s="190" t="s">
        <v>166</v>
      </c>
      <c r="F226" s="190" t="s">
        <v>167</v>
      </c>
      <c r="G226" s="47" t="s">
        <v>157</v>
      </c>
      <c r="H226" s="111">
        <f>SUM(H227:H236)</f>
        <v>0</v>
      </c>
    </row>
    <row r="227" spans="1:8" s="2" customFormat="1" ht="12.75" hidden="1" x14ac:dyDescent="0.2">
      <c r="A227" s="332"/>
      <c r="B227" s="280"/>
      <c r="C227" s="67"/>
      <c r="D227" s="282">
        <v>20</v>
      </c>
      <c r="E227" s="67"/>
      <c r="F227" s="67"/>
      <c r="G227" s="67"/>
      <c r="H227" s="54">
        <f>ROUNDUP(F227*$D$227%/12/168*E227*$G$227,2)</f>
        <v>0</v>
      </c>
    </row>
    <row r="228" spans="1:8" s="2" customFormat="1" ht="12.75" hidden="1" x14ac:dyDescent="0.2">
      <c r="A228" s="332"/>
      <c r="B228" s="280"/>
      <c r="C228" s="68"/>
      <c r="D228" s="283"/>
      <c r="E228" s="68"/>
      <c r="F228" s="68"/>
      <c r="G228" s="68"/>
      <c r="H228" s="56">
        <f t="shared" ref="H228:H236" si="32">ROUNDUP(F228*$D$227%/12/168*E228*$G$227,2)</f>
        <v>0</v>
      </c>
    </row>
    <row r="229" spans="1:8" s="2" customFormat="1" ht="12.75" hidden="1" x14ac:dyDescent="0.2">
      <c r="A229" s="332"/>
      <c r="B229" s="280"/>
      <c r="C229" s="68"/>
      <c r="D229" s="283"/>
      <c r="E229" s="68"/>
      <c r="F229" s="68"/>
      <c r="G229" s="68"/>
      <c r="H229" s="56">
        <f t="shared" si="32"/>
        <v>0</v>
      </c>
    </row>
    <row r="230" spans="1:8" s="2" customFormat="1" ht="12.75" hidden="1" x14ac:dyDescent="0.2">
      <c r="A230" s="332"/>
      <c r="B230" s="280"/>
      <c r="C230" s="68"/>
      <c r="D230" s="283"/>
      <c r="E230" s="68"/>
      <c r="F230" s="68"/>
      <c r="G230" s="68"/>
      <c r="H230" s="56">
        <f t="shared" si="32"/>
        <v>0</v>
      </c>
    </row>
    <row r="231" spans="1:8" s="2" customFormat="1" ht="12.75" hidden="1" x14ac:dyDescent="0.2">
      <c r="A231" s="332"/>
      <c r="B231" s="280"/>
      <c r="C231" s="68"/>
      <c r="D231" s="283"/>
      <c r="E231" s="68"/>
      <c r="F231" s="68"/>
      <c r="G231" s="68"/>
      <c r="H231" s="56">
        <f t="shared" si="32"/>
        <v>0</v>
      </c>
    </row>
    <row r="232" spans="1:8" s="2" customFormat="1" ht="12.75" hidden="1" x14ac:dyDescent="0.2">
      <c r="A232" s="332"/>
      <c r="B232" s="280"/>
      <c r="C232" s="68"/>
      <c r="D232" s="283"/>
      <c r="E232" s="68"/>
      <c r="F232" s="68"/>
      <c r="G232" s="68"/>
      <c r="H232" s="56">
        <f t="shared" si="32"/>
        <v>0</v>
      </c>
    </row>
    <row r="233" spans="1:8" s="2" customFormat="1" ht="12.75" hidden="1" x14ac:dyDescent="0.2">
      <c r="A233" s="332"/>
      <c r="B233" s="280"/>
      <c r="C233" s="68"/>
      <c r="D233" s="283"/>
      <c r="E233" s="68"/>
      <c r="F233" s="68"/>
      <c r="G233" s="68"/>
      <c r="H233" s="56">
        <f t="shared" si="32"/>
        <v>0</v>
      </c>
    </row>
    <row r="234" spans="1:8" s="2" customFormat="1" ht="12.75" hidden="1" x14ac:dyDescent="0.2">
      <c r="A234" s="332"/>
      <c r="B234" s="280"/>
      <c r="C234" s="68"/>
      <c r="D234" s="283"/>
      <c r="E234" s="68"/>
      <c r="F234" s="68"/>
      <c r="G234" s="68"/>
      <c r="H234" s="56">
        <f t="shared" si="32"/>
        <v>0</v>
      </c>
    </row>
    <row r="235" spans="1:8" s="2" customFormat="1" ht="12.75" hidden="1" x14ac:dyDescent="0.2">
      <c r="A235" s="332"/>
      <c r="B235" s="280"/>
      <c r="C235" s="68"/>
      <c r="D235" s="283"/>
      <c r="E235" s="68"/>
      <c r="F235" s="68"/>
      <c r="G235" s="68"/>
      <c r="H235" s="56">
        <f t="shared" si="32"/>
        <v>0</v>
      </c>
    </row>
    <row r="236" spans="1:8" s="2" customFormat="1" ht="12.75" hidden="1" x14ac:dyDescent="0.2">
      <c r="A236" s="333"/>
      <c r="B236" s="281"/>
      <c r="C236" s="70"/>
      <c r="D236" s="284"/>
      <c r="E236" s="70"/>
      <c r="F236" s="70"/>
      <c r="G236" s="70"/>
      <c r="H236" s="58">
        <f t="shared" si="32"/>
        <v>0</v>
      </c>
    </row>
    <row r="237" spans="1:8" s="2" customFormat="1" ht="12.75" hidden="1" x14ac:dyDescent="0.2">
      <c r="A237" s="48" t="s">
        <v>110</v>
      </c>
      <c r="B237" s="277" t="s">
        <v>111</v>
      </c>
      <c r="C237" s="277"/>
      <c r="D237" s="277"/>
      <c r="E237" s="277"/>
      <c r="F237" s="277"/>
      <c r="G237" s="277"/>
      <c r="H237" s="43">
        <f>SUM(H238,H249)</f>
        <v>0</v>
      </c>
    </row>
    <row r="238" spans="1:8" s="2" customFormat="1" ht="38.25" hidden="1" x14ac:dyDescent="0.2">
      <c r="A238" s="331" t="s">
        <v>117</v>
      </c>
      <c r="B238" s="279" t="s">
        <v>33</v>
      </c>
      <c r="C238" s="190" t="s">
        <v>171</v>
      </c>
      <c r="D238" s="47" t="s">
        <v>170</v>
      </c>
      <c r="E238" s="190" t="s">
        <v>166</v>
      </c>
      <c r="F238" s="190" t="s">
        <v>167</v>
      </c>
      <c r="G238" s="47" t="s">
        <v>157</v>
      </c>
      <c r="H238" s="111">
        <f>SUM(H239:H248)</f>
        <v>0</v>
      </c>
    </row>
    <row r="239" spans="1:8" s="2" customFormat="1" ht="12.75" hidden="1" x14ac:dyDescent="0.2">
      <c r="A239" s="332"/>
      <c r="B239" s="280"/>
      <c r="C239" s="67"/>
      <c r="D239" s="282">
        <v>20</v>
      </c>
      <c r="E239" s="67"/>
      <c r="F239" s="67"/>
      <c r="G239" s="67"/>
      <c r="H239" s="54">
        <f>ROUNDUP(F239*$D$239%/12/168*E239*$G$239,2)</f>
        <v>0</v>
      </c>
    </row>
    <row r="240" spans="1:8" s="2" customFormat="1" ht="12.75" hidden="1" x14ac:dyDescent="0.2">
      <c r="A240" s="332"/>
      <c r="B240" s="280"/>
      <c r="C240" s="68"/>
      <c r="D240" s="283"/>
      <c r="E240" s="68"/>
      <c r="F240" s="68"/>
      <c r="G240" s="68"/>
      <c r="H240" s="56">
        <f t="shared" ref="H240:H248" si="33">ROUNDUP(F240*$D$239%/12/168*E240*$G$239,2)</f>
        <v>0</v>
      </c>
    </row>
    <row r="241" spans="1:8" s="2" customFormat="1" ht="12.75" hidden="1" x14ac:dyDescent="0.2">
      <c r="A241" s="332"/>
      <c r="B241" s="280"/>
      <c r="C241" s="68"/>
      <c r="D241" s="283"/>
      <c r="E241" s="68"/>
      <c r="F241" s="68"/>
      <c r="G241" s="68"/>
      <c r="H241" s="56">
        <f t="shared" si="33"/>
        <v>0</v>
      </c>
    </row>
    <row r="242" spans="1:8" s="2" customFormat="1" ht="12.75" hidden="1" x14ac:dyDescent="0.2">
      <c r="A242" s="332"/>
      <c r="B242" s="280"/>
      <c r="C242" s="68"/>
      <c r="D242" s="283"/>
      <c r="E242" s="68"/>
      <c r="F242" s="68"/>
      <c r="G242" s="68"/>
      <c r="H242" s="56">
        <f t="shared" si="33"/>
        <v>0</v>
      </c>
    </row>
    <row r="243" spans="1:8" s="2" customFormat="1" ht="12.75" hidden="1" x14ac:dyDescent="0.2">
      <c r="A243" s="332"/>
      <c r="B243" s="280"/>
      <c r="C243" s="68"/>
      <c r="D243" s="283"/>
      <c r="E243" s="68"/>
      <c r="F243" s="68"/>
      <c r="G243" s="68"/>
      <c r="H243" s="56">
        <f t="shared" si="33"/>
        <v>0</v>
      </c>
    </row>
    <row r="244" spans="1:8" s="2" customFormat="1" ht="12.75" hidden="1" x14ac:dyDescent="0.2">
      <c r="A244" s="332"/>
      <c r="B244" s="280"/>
      <c r="C244" s="68"/>
      <c r="D244" s="283"/>
      <c r="E244" s="68"/>
      <c r="F244" s="68"/>
      <c r="G244" s="68"/>
      <c r="H244" s="56">
        <f t="shared" si="33"/>
        <v>0</v>
      </c>
    </row>
    <row r="245" spans="1:8" s="2" customFormat="1" ht="12.75" hidden="1" x14ac:dyDescent="0.2">
      <c r="A245" s="332"/>
      <c r="B245" s="280"/>
      <c r="C245" s="68"/>
      <c r="D245" s="283"/>
      <c r="E245" s="68"/>
      <c r="F245" s="68"/>
      <c r="G245" s="68"/>
      <c r="H245" s="56">
        <f t="shared" si="33"/>
        <v>0</v>
      </c>
    </row>
    <row r="246" spans="1:8" s="2" customFormat="1" ht="12.75" hidden="1" x14ac:dyDescent="0.2">
      <c r="A246" s="332"/>
      <c r="B246" s="280"/>
      <c r="C246" s="68"/>
      <c r="D246" s="283"/>
      <c r="E246" s="68"/>
      <c r="F246" s="68"/>
      <c r="G246" s="68"/>
      <c r="H246" s="56">
        <f t="shared" si="33"/>
        <v>0</v>
      </c>
    </row>
    <row r="247" spans="1:8" s="2" customFormat="1" ht="12.75" hidden="1" x14ac:dyDescent="0.2">
      <c r="A247" s="332"/>
      <c r="B247" s="280"/>
      <c r="C247" s="68"/>
      <c r="D247" s="283"/>
      <c r="E247" s="68"/>
      <c r="F247" s="68"/>
      <c r="G247" s="68"/>
      <c r="H247" s="56">
        <f t="shared" si="33"/>
        <v>0</v>
      </c>
    </row>
    <row r="248" spans="1:8" s="2" customFormat="1" ht="12.75" hidden="1" x14ac:dyDescent="0.2">
      <c r="A248" s="333"/>
      <c r="B248" s="281"/>
      <c r="C248" s="70"/>
      <c r="D248" s="284"/>
      <c r="E248" s="70"/>
      <c r="F248" s="70"/>
      <c r="G248" s="70"/>
      <c r="H248" s="58">
        <f t="shared" si="33"/>
        <v>0</v>
      </c>
    </row>
    <row r="249" spans="1:8" s="2" customFormat="1" ht="38.25" hidden="1" x14ac:dyDescent="0.2">
      <c r="A249" s="331" t="s">
        <v>118</v>
      </c>
      <c r="B249" s="279" t="s">
        <v>31</v>
      </c>
      <c r="C249" s="190" t="s">
        <v>171</v>
      </c>
      <c r="D249" s="47" t="s">
        <v>170</v>
      </c>
      <c r="E249" s="190" t="s">
        <v>166</v>
      </c>
      <c r="F249" s="190" t="s">
        <v>167</v>
      </c>
      <c r="G249" s="47" t="s">
        <v>157</v>
      </c>
      <c r="H249" s="111">
        <f>SUM(H250:H259)</f>
        <v>0</v>
      </c>
    </row>
    <row r="250" spans="1:8" s="2" customFormat="1" ht="12.75" hidden="1" x14ac:dyDescent="0.2">
      <c r="A250" s="332"/>
      <c r="B250" s="280"/>
      <c r="C250" s="67"/>
      <c r="D250" s="282">
        <v>20</v>
      </c>
      <c r="E250" s="67"/>
      <c r="F250" s="67"/>
      <c r="G250" s="67"/>
      <c r="H250" s="54">
        <f>ROUNDUP(F250*$D$250%/12/168*E250*$G$250,2)</f>
        <v>0</v>
      </c>
    </row>
    <row r="251" spans="1:8" s="2" customFormat="1" ht="12.75" hidden="1" x14ac:dyDescent="0.2">
      <c r="A251" s="332"/>
      <c r="B251" s="280"/>
      <c r="C251" s="68"/>
      <c r="D251" s="283"/>
      <c r="E251" s="68"/>
      <c r="F251" s="68"/>
      <c r="G251" s="68"/>
      <c r="H251" s="56">
        <f t="shared" ref="H251:H259" si="34">ROUNDUP(F251*$D$250%/12/168*E251*$G$250,2)</f>
        <v>0</v>
      </c>
    </row>
    <row r="252" spans="1:8" s="2" customFormat="1" ht="12.75" hidden="1" x14ac:dyDescent="0.2">
      <c r="A252" s="332"/>
      <c r="B252" s="280"/>
      <c r="C252" s="68"/>
      <c r="D252" s="283"/>
      <c r="E252" s="68"/>
      <c r="F252" s="68"/>
      <c r="G252" s="68"/>
      <c r="H252" s="56">
        <f t="shared" si="34"/>
        <v>0</v>
      </c>
    </row>
    <row r="253" spans="1:8" s="2" customFormat="1" ht="12.75" hidden="1" x14ac:dyDescent="0.2">
      <c r="A253" s="332"/>
      <c r="B253" s="280"/>
      <c r="C253" s="68"/>
      <c r="D253" s="283"/>
      <c r="E253" s="68"/>
      <c r="F253" s="68"/>
      <c r="G253" s="68"/>
      <c r="H253" s="56">
        <f t="shared" si="34"/>
        <v>0</v>
      </c>
    </row>
    <row r="254" spans="1:8" s="2" customFormat="1" ht="12.75" hidden="1" x14ac:dyDescent="0.2">
      <c r="A254" s="332"/>
      <c r="B254" s="280"/>
      <c r="C254" s="68"/>
      <c r="D254" s="283"/>
      <c r="E254" s="68"/>
      <c r="F254" s="68"/>
      <c r="G254" s="68"/>
      <c r="H254" s="56">
        <f t="shared" si="34"/>
        <v>0</v>
      </c>
    </row>
    <row r="255" spans="1:8" s="2" customFormat="1" ht="12.75" hidden="1" x14ac:dyDescent="0.2">
      <c r="A255" s="332"/>
      <c r="B255" s="280"/>
      <c r="C255" s="68"/>
      <c r="D255" s="283"/>
      <c r="E255" s="68"/>
      <c r="F255" s="68"/>
      <c r="G255" s="68"/>
      <c r="H255" s="56">
        <f t="shared" si="34"/>
        <v>0</v>
      </c>
    </row>
    <row r="256" spans="1:8" s="2" customFormat="1" ht="12.75" hidden="1" x14ac:dyDescent="0.2">
      <c r="A256" s="332"/>
      <c r="B256" s="280"/>
      <c r="C256" s="68"/>
      <c r="D256" s="283"/>
      <c r="E256" s="68"/>
      <c r="F256" s="68"/>
      <c r="G256" s="68"/>
      <c r="H256" s="56">
        <f t="shared" si="34"/>
        <v>0</v>
      </c>
    </row>
    <row r="257" spans="1:8" s="2" customFormat="1" ht="12.75" hidden="1" x14ac:dyDescent="0.2">
      <c r="A257" s="332"/>
      <c r="B257" s="280"/>
      <c r="C257" s="68"/>
      <c r="D257" s="283"/>
      <c r="E257" s="68"/>
      <c r="F257" s="68"/>
      <c r="G257" s="68"/>
      <c r="H257" s="56">
        <f t="shared" si="34"/>
        <v>0</v>
      </c>
    </row>
    <row r="258" spans="1:8" s="2" customFormat="1" ht="12.75" hidden="1" x14ac:dyDescent="0.2">
      <c r="A258" s="332"/>
      <c r="B258" s="280"/>
      <c r="C258" s="68"/>
      <c r="D258" s="283"/>
      <c r="E258" s="68"/>
      <c r="F258" s="68"/>
      <c r="G258" s="68"/>
      <c r="H258" s="56">
        <f t="shared" si="34"/>
        <v>0</v>
      </c>
    </row>
    <row r="259" spans="1:8" s="2" customFormat="1" ht="12.75" hidden="1" x14ac:dyDescent="0.2">
      <c r="A259" s="332"/>
      <c r="B259" s="280"/>
      <c r="C259" s="68"/>
      <c r="D259" s="284"/>
      <c r="E259" s="68"/>
      <c r="F259" s="68"/>
      <c r="G259" s="70"/>
      <c r="H259" s="56">
        <f t="shared" si="34"/>
        <v>0</v>
      </c>
    </row>
    <row r="260" spans="1:8" s="2" customFormat="1" ht="12.75" x14ac:dyDescent="0.2">
      <c r="A260" s="289" t="s">
        <v>120</v>
      </c>
      <c r="B260" s="290"/>
      <c r="C260" s="290"/>
      <c r="D260" s="290"/>
      <c r="E260" s="290"/>
      <c r="F260" s="290"/>
      <c r="G260" s="291"/>
      <c r="H260" s="45">
        <f>SUM(H224,H154,H12)</f>
        <v>15.520000000000001</v>
      </c>
    </row>
    <row r="261" spans="1:8" s="2" customFormat="1" ht="6" customHeight="1" x14ac:dyDescent="0.2">
      <c r="A261" s="321"/>
      <c r="B261" s="321"/>
      <c r="C261" s="321"/>
      <c r="D261" s="321"/>
      <c r="E261" s="321"/>
      <c r="F261" s="321"/>
      <c r="G261" s="321"/>
      <c r="H261" s="321"/>
    </row>
    <row r="262" spans="1:8" s="2" customFormat="1" ht="12.75" x14ac:dyDescent="0.2">
      <c r="A262" s="322" t="s">
        <v>18</v>
      </c>
      <c r="B262" s="323"/>
      <c r="C262" s="323"/>
      <c r="D262" s="323"/>
      <c r="E262" s="323"/>
      <c r="F262" s="323"/>
      <c r="G262" s="323"/>
      <c r="H262" s="324"/>
    </row>
    <row r="263" spans="1:8" s="2" customFormat="1" ht="12.75" x14ac:dyDescent="0.2">
      <c r="A263" s="42" t="s">
        <v>36</v>
      </c>
      <c r="B263" s="277" t="s">
        <v>14</v>
      </c>
      <c r="C263" s="277"/>
      <c r="D263" s="277"/>
      <c r="E263" s="277"/>
      <c r="F263" s="277"/>
      <c r="G263" s="277"/>
      <c r="H263" s="43">
        <f>SUM(H264,H361)</f>
        <v>1.49</v>
      </c>
    </row>
    <row r="264" spans="1:8" s="2" customFormat="1" ht="12.75" x14ac:dyDescent="0.2">
      <c r="A264" s="49" t="s">
        <v>37</v>
      </c>
      <c r="B264" s="277" t="s">
        <v>38</v>
      </c>
      <c r="C264" s="277"/>
      <c r="D264" s="277"/>
      <c r="E264" s="277"/>
      <c r="F264" s="277"/>
      <c r="G264" s="277"/>
      <c r="H264" s="43">
        <f>SUM(H265,H276,H287,H298,H340,H319,)</f>
        <v>1.1499999999999999</v>
      </c>
    </row>
    <row r="265" spans="1:8" s="2" customFormat="1" ht="25.5" hidden="1" x14ac:dyDescent="0.2">
      <c r="A265" s="246" t="s">
        <v>42</v>
      </c>
      <c r="B265" s="249" t="s">
        <v>43</v>
      </c>
      <c r="C265" s="287" t="s">
        <v>156</v>
      </c>
      <c r="D265" s="288"/>
      <c r="E265" s="47" t="s">
        <v>164</v>
      </c>
      <c r="F265" s="190" t="s">
        <v>39</v>
      </c>
      <c r="G265" s="47" t="s">
        <v>157</v>
      </c>
      <c r="H265" s="111">
        <f>SUM(H266:H275)</f>
        <v>0</v>
      </c>
    </row>
    <row r="266" spans="1:8" s="2" customFormat="1" ht="12.75" hidden="1" x14ac:dyDescent="0.2">
      <c r="A266" s="247"/>
      <c r="B266" s="250"/>
      <c r="C266" s="294"/>
      <c r="D266" s="295"/>
      <c r="E266" s="187"/>
      <c r="F266" s="62"/>
      <c r="G266" s="61"/>
      <c r="H266" s="54">
        <f>ROUNDUP((F266/168*G266),2)</f>
        <v>0</v>
      </c>
    </row>
    <row r="267" spans="1:8" s="2" customFormat="1" ht="12.75" hidden="1" x14ac:dyDescent="0.2">
      <c r="A267" s="247"/>
      <c r="B267" s="250"/>
      <c r="C267" s="274"/>
      <c r="D267" s="276"/>
      <c r="E267" s="188"/>
      <c r="F267" s="64"/>
      <c r="G267" s="63"/>
      <c r="H267" s="56">
        <f t="shared" ref="H267:H286" si="35">ROUNDUP((F267/168*G267),2)</f>
        <v>0</v>
      </c>
    </row>
    <row r="268" spans="1:8" s="2" customFormat="1" ht="12.75" hidden="1" x14ac:dyDescent="0.2">
      <c r="A268" s="247"/>
      <c r="B268" s="250"/>
      <c r="C268" s="274"/>
      <c r="D268" s="276"/>
      <c r="E268" s="188"/>
      <c r="F268" s="64"/>
      <c r="G268" s="63"/>
      <c r="H268" s="56">
        <f t="shared" si="35"/>
        <v>0</v>
      </c>
    </row>
    <row r="269" spans="1:8" s="2" customFormat="1" ht="12.75" hidden="1" x14ac:dyDescent="0.2">
      <c r="A269" s="247"/>
      <c r="B269" s="250"/>
      <c r="C269" s="274"/>
      <c r="D269" s="276"/>
      <c r="E269" s="188"/>
      <c r="F269" s="64"/>
      <c r="G269" s="63"/>
      <c r="H269" s="56">
        <f t="shared" si="35"/>
        <v>0</v>
      </c>
    </row>
    <row r="270" spans="1:8" s="2" customFormat="1" ht="12.75" hidden="1" x14ac:dyDescent="0.2">
      <c r="A270" s="247"/>
      <c r="B270" s="250"/>
      <c r="C270" s="274"/>
      <c r="D270" s="276"/>
      <c r="E270" s="188"/>
      <c r="F270" s="64"/>
      <c r="G270" s="63"/>
      <c r="H270" s="56">
        <f t="shared" si="35"/>
        <v>0</v>
      </c>
    </row>
    <row r="271" spans="1:8" s="2" customFormat="1" ht="12.75" hidden="1" x14ac:dyDescent="0.2">
      <c r="A271" s="247"/>
      <c r="B271" s="250"/>
      <c r="C271" s="274"/>
      <c r="D271" s="276"/>
      <c r="E271" s="188"/>
      <c r="F271" s="64"/>
      <c r="G271" s="63"/>
      <c r="H271" s="56">
        <f t="shared" si="35"/>
        <v>0</v>
      </c>
    </row>
    <row r="272" spans="1:8" s="2" customFormat="1" ht="12.75" hidden="1" x14ac:dyDescent="0.2">
      <c r="A272" s="247"/>
      <c r="B272" s="250"/>
      <c r="C272" s="274"/>
      <c r="D272" s="276"/>
      <c r="E272" s="188"/>
      <c r="F272" s="64"/>
      <c r="G272" s="63"/>
      <c r="H272" s="56">
        <f t="shared" si="35"/>
        <v>0</v>
      </c>
    </row>
    <row r="273" spans="1:9" s="2" customFormat="1" ht="12.75" hidden="1" x14ac:dyDescent="0.2">
      <c r="A273" s="247"/>
      <c r="B273" s="250"/>
      <c r="C273" s="274"/>
      <c r="D273" s="276"/>
      <c r="E273" s="188"/>
      <c r="F273" s="64"/>
      <c r="G273" s="63"/>
      <c r="H273" s="56">
        <f t="shared" si="35"/>
        <v>0</v>
      </c>
    </row>
    <row r="274" spans="1:9" s="2" customFormat="1" ht="12.75" hidden="1" x14ac:dyDescent="0.2">
      <c r="A274" s="247"/>
      <c r="B274" s="250"/>
      <c r="C274" s="274"/>
      <c r="D274" s="276"/>
      <c r="E274" s="188"/>
      <c r="F274" s="64"/>
      <c r="G274" s="63"/>
      <c r="H274" s="56">
        <f t="shared" si="35"/>
        <v>0</v>
      </c>
    </row>
    <row r="275" spans="1:9" s="2" customFormat="1" ht="12.75" hidden="1" x14ac:dyDescent="0.2">
      <c r="A275" s="248"/>
      <c r="B275" s="251"/>
      <c r="C275" s="296"/>
      <c r="D275" s="298"/>
      <c r="E275" s="189"/>
      <c r="F275" s="66"/>
      <c r="G275" s="65"/>
      <c r="H275" s="58">
        <f t="shared" si="35"/>
        <v>0</v>
      </c>
    </row>
    <row r="276" spans="1:9" s="2" customFormat="1" ht="25.5" x14ac:dyDescent="0.2">
      <c r="A276" s="246" t="s">
        <v>44</v>
      </c>
      <c r="B276" s="249" t="s">
        <v>45</v>
      </c>
      <c r="C276" s="287" t="s">
        <v>349</v>
      </c>
      <c r="D276" s="288"/>
      <c r="E276" s="47" t="s">
        <v>164</v>
      </c>
      <c r="F276" s="190" t="s">
        <v>39</v>
      </c>
      <c r="G276" s="47" t="s">
        <v>157</v>
      </c>
      <c r="H276" s="111">
        <f>SUM(H277:H286)</f>
        <v>1.1499999999999999</v>
      </c>
    </row>
    <row r="277" spans="1:9" s="2" customFormat="1" ht="12.75" x14ac:dyDescent="0.2">
      <c r="A277" s="247"/>
      <c r="B277" s="250"/>
      <c r="C277" s="274" t="s">
        <v>358</v>
      </c>
      <c r="D277" s="276"/>
      <c r="E277" s="188">
        <v>10</v>
      </c>
      <c r="F277" s="64">
        <v>1287</v>
      </c>
      <c r="G277" s="63">
        <v>8.4000000000000005E-2</v>
      </c>
      <c r="H277" s="54">
        <f t="shared" si="35"/>
        <v>0.65</v>
      </c>
      <c r="I277" s="2" t="s">
        <v>212</v>
      </c>
    </row>
    <row r="278" spans="1:9" s="2" customFormat="1" ht="12.75" x14ac:dyDescent="0.2">
      <c r="A278" s="247"/>
      <c r="B278" s="250"/>
      <c r="C278" s="274" t="s">
        <v>299</v>
      </c>
      <c r="D278" s="276"/>
      <c r="E278" s="188">
        <v>7</v>
      </c>
      <c r="F278" s="64">
        <v>996</v>
      </c>
      <c r="G278" s="63">
        <v>8.4000000000000005E-2</v>
      </c>
      <c r="H278" s="56">
        <f t="shared" si="35"/>
        <v>0.5</v>
      </c>
      <c r="I278" s="2" t="s">
        <v>300</v>
      </c>
    </row>
    <row r="279" spans="1:9" s="2" customFormat="1" ht="12.75" hidden="1" x14ac:dyDescent="0.2">
      <c r="A279" s="247"/>
      <c r="B279" s="250"/>
      <c r="C279" s="274"/>
      <c r="D279" s="276"/>
      <c r="E279" s="188"/>
      <c r="F279" s="64"/>
      <c r="G279" s="63"/>
      <c r="H279" s="56">
        <f t="shared" si="35"/>
        <v>0</v>
      </c>
    </row>
    <row r="280" spans="1:9" s="2" customFormat="1" ht="12.75" hidden="1" x14ac:dyDescent="0.2">
      <c r="A280" s="247"/>
      <c r="B280" s="250"/>
      <c r="C280" s="274"/>
      <c r="D280" s="276"/>
      <c r="E280" s="188"/>
      <c r="F280" s="64"/>
      <c r="G280" s="63"/>
      <c r="H280" s="56">
        <f t="shared" si="35"/>
        <v>0</v>
      </c>
    </row>
    <row r="281" spans="1:9" s="2" customFormat="1" ht="12.75" hidden="1" x14ac:dyDescent="0.2">
      <c r="A281" s="247"/>
      <c r="B281" s="250"/>
      <c r="C281" s="274"/>
      <c r="D281" s="276"/>
      <c r="E281" s="188"/>
      <c r="F281" s="64"/>
      <c r="G281" s="63"/>
      <c r="H281" s="56">
        <f t="shared" si="35"/>
        <v>0</v>
      </c>
    </row>
    <row r="282" spans="1:9" s="2" customFormat="1" ht="12.75" hidden="1" x14ac:dyDescent="0.2">
      <c r="A282" s="247"/>
      <c r="B282" s="250"/>
      <c r="C282" s="274"/>
      <c r="D282" s="276"/>
      <c r="E282" s="188"/>
      <c r="F282" s="64"/>
      <c r="G282" s="63"/>
      <c r="H282" s="56">
        <f t="shared" si="35"/>
        <v>0</v>
      </c>
    </row>
    <row r="283" spans="1:9" s="2" customFormat="1" ht="12.75" hidden="1" x14ac:dyDescent="0.2">
      <c r="A283" s="247"/>
      <c r="B283" s="250"/>
      <c r="C283" s="274"/>
      <c r="D283" s="276"/>
      <c r="E283" s="188"/>
      <c r="F283" s="64"/>
      <c r="G283" s="63"/>
      <c r="H283" s="56">
        <f t="shared" si="35"/>
        <v>0</v>
      </c>
    </row>
    <row r="284" spans="1:9" s="2" customFormat="1" ht="12.75" hidden="1" x14ac:dyDescent="0.2">
      <c r="A284" s="247"/>
      <c r="B284" s="250"/>
      <c r="C284" s="274"/>
      <c r="D284" s="276"/>
      <c r="E284" s="188"/>
      <c r="F284" s="64"/>
      <c r="G284" s="63"/>
      <c r="H284" s="56">
        <f t="shared" si="35"/>
        <v>0</v>
      </c>
    </row>
    <row r="285" spans="1:9" s="2" customFormat="1" ht="12.75" hidden="1" x14ac:dyDescent="0.2">
      <c r="A285" s="247"/>
      <c r="B285" s="250"/>
      <c r="C285" s="274"/>
      <c r="D285" s="276"/>
      <c r="E285" s="188"/>
      <c r="F285" s="64"/>
      <c r="G285" s="63"/>
      <c r="H285" s="56">
        <f t="shared" si="35"/>
        <v>0</v>
      </c>
    </row>
    <row r="286" spans="1:9" s="2" customFormat="1" ht="12.75" hidden="1" x14ac:dyDescent="0.2">
      <c r="A286" s="248"/>
      <c r="B286" s="251"/>
      <c r="C286" s="296"/>
      <c r="D286" s="298"/>
      <c r="E286" s="189"/>
      <c r="F286" s="66"/>
      <c r="G286" s="65"/>
      <c r="H286" s="58">
        <f t="shared" si="35"/>
        <v>0</v>
      </c>
    </row>
    <row r="287" spans="1:9" s="2" customFormat="1" ht="25.5" hidden="1" x14ac:dyDescent="0.2">
      <c r="A287" s="246" t="s">
        <v>51</v>
      </c>
      <c r="B287" s="249" t="s">
        <v>15</v>
      </c>
      <c r="C287" s="266" t="s">
        <v>158</v>
      </c>
      <c r="D287" s="267"/>
      <c r="E287" s="268"/>
      <c r="F287" s="51" t="s">
        <v>159</v>
      </c>
      <c r="G287" s="47" t="s">
        <v>157</v>
      </c>
      <c r="H287" s="111">
        <f>SUM(H288:H297)</f>
        <v>0</v>
      </c>
    </row>
    <row r="288" spans="1:9" s="2" customFormat="1" ht="12.75" hidden="1" x14ac:dyDescent="0.2">
      <c r="A288" s="247"/>
      <c r="B288" s="250"/>
      <c r="C288" s="294"/>
      <c r="D288" s="301"/>
      <c r="E288" s="295"/>
      <c r="F288" s="62"/>
      <c r="G288" s="61">
        <f>G266</f>
        <v>0</v>
      </c>
      <c r="H288" s="54">
        <f>ROUNDUP((F288/168*G288),2)</f>
        <v>0</v>
      </c>
    </row>
    <row r="289" spans="1:8" s="2" customFormat="1" ht="12.75" hidden="1" x14ac:dyDescent="0.2">
      <c r="A289" s="247"/>
      <c r="B289" s="250"/>
      <c r="C289" s="274"/>
      <c r="D289" s="275"/>
      <c r="E289" s="276"/>
      <c r="F289" s="64"/>
      <c r="G289" s="63">
        <f t="shared" ref="G289:G297" si="36">G267</f>
        <v>0</v>
      </c>
      <c r="H289" s="56">
        <f t="shared" ref="H289:H297" si="37">ROUNDUP((F289/168*G289),2)</f>
        <v>0</v>
      </c>
    </row>
    <row r="290" spans="1:8" s="2" customFormat="1" ht="12.75" hidden="1" x14ac:dyDescent="0.2">
      <c r="A290" s="247"/>
      <c r="B290" s="250"/>
      <c r="C290" s="274"/>
      <c r="D290" s="275"/>
      <c r="E290" s="276"/>
      <c r="F290" s="64"/>
      <c r="G290" s="63">
        <f t="shared" si="36"/>
        <v>0</v>
      </c>
      <c r="H290" s="56">
        <f t="shared" si="37"/>
        <v>0</v>
      </c>
    </row>
    <row r="291" spans="1:8" s="2" customFormat="1" ht="12.75" hidden="1" x14ac:dyDescent="0.2">
      <c r="A291" s="247"/>
      <c r="B291" s="250"/>
      <c r="C291" s="274"/>
      <c r="D291" s="275"/>
      <c r="E291" s="276"/>
      <c r="F291" s="64"/>
      <c r="G291" s="63">
        <f t="shared" si="36"/>
        <v>0</v>
      </c>
      <c r="H291" s="56">
        <f t="shared" si="37"/>
        <v>0</v>
      </c>
    </row>
    <row r="292" spans="1:8" s="2" customFormat="1" ht="12.75" hidden="1" x14ac:dyDescent="0.2">
      <c r="A292" s="247"/>
      <c r="B292" s="250"/>
      <c r="C292" s="274"/>
      <c r="D292" s="275"/>
      <c r="E292" s="276"/>
      <c r="F292" s="64"/>
      <c r="G292" s="63">
        <f t="shared" si="36"/>
        <v>0</v>
      </c>
      <c r="H292" s="56">
        <f t="shared" si="37"/>
        <v>0</v>
      </c>
    </row>
    <row r="293" spans="1:8" s="2" customFormat="1" ht="12.75" hidden="1" x14ac:dyDescent="0.2">
      <c r="A293" s="247"/>
      <c r="B293" s="250"/>
      <c r="C293" s="274"/>
      <c r="D293" s="275"/>
      <c r="E293" s="276"/>
      <c r="F293" s="64"/>
      <c r="G293" s="63">
        <f t="shared" si="36"/>
        <v>0</v>
      </c>
      <c r="H293" s="56">
        <f t="shared" si="37"/>
        <v>0</v>
      </c>
    </row>
    <row r="294" spans="1:8" s="2" customFormat="1" ht="12.75" hidden="1" x14ac:dyDescent="0.2">
      <c r="A294" s="247"/>
      <c r="B294" s="250"/>
      <c r="C294" s="274"/>
      <c r="D294" s="275"/>
      <c r="E294" s="276"/>
      <c r="F294" s="64"/>
      <c r="G294" s="63">
        <f t="shared" si="36"/>
        <v>0</v>
      </c>
      <c r="H294" s="56">
        <f t="shared" si="37"/>
        <v>0</v>
      </c>
    </row>
    <row r="295" spans="1:8" s="2" customFormat="1" ht="12.75" hidden="1" x14ac:dyDescent="0.2">
      <c r="A295" s="247"/>
      <c r="B295" s="250"/>
      <c r="C295" s="274"/>
      <c r="D295" s="275"/>
      <c r="E295" s="276"/>
      <c r="F295" s="64"/>
      <c r="G295" s="63">
        <f t="shared" si="36"/>
        <v>0</v>
      </c>
      <c r="H295" s="56">
        <f t="shared" si="37"/>
        <v>0</v>
      </c>
    </row>
    <row r="296" spans="1:8" s="2" customFormat="1" ht="12.75" hidden="1" x14ac:dyDescent="0.2">
      <c r="A296" s="247"/>
      <c r="B296" s="250"/>
      <c r="C296" s="274"/>
      <c r="D296" s="275"/>
      <c r="E296" s="276"/>
      <c r="F296" s="64"/>
      <c r="G296" s="63">
        <f t="shared" si="36"/>
        <v>0</v>
      </c>
      <c r="H296" s="56">
        <f t="shared" si="37"/>
        <v>0</v>
      </c>
    </row>
    <row r="297" spans="1:8" s="2" customFormat="1" ht="12.75" hidden="1" x14ac:dyDescent="0.2">
      <c r="A297" s="248"/>
      <c r="B297" s="251"/>
      <c r="C297" s="296"/>
      <c r="D297" s="297"/>
      <c r="E297" s="298"/>
      <c r="F297" s="66"/>
      <c r="G297" s="65">
        <f t="shared" si="36"/>
        <v>0</v>
      </c>
      <c r="H297" s="58">
        <f t="shared" si="37"/>
        <v>0</v>
      </c>
    </row>
    <row r="298" spans="1:8" s="2" customFormat="1" ht="25.5" hidden="1" x14ac:dyDescent="0.2">
      <c r="A298" s="303" t="s">
        <v>53</v>
      </c>
      <c r="B298" s="304" t="s">
        <v>54</v>
      </c>
      <c r="C298" s="287" t="s">
        <v>349</v>
      </c>
      <c r="D298" s="288"/>
      <c r="E298" s="47" t="s">
        <v>161</v>
      </c>
      <c r="F298" s="190" t="s">
        <v>39</v>
      </c>
      <c r="G298" s="47" t="s">
        <v>157</v>
      </c>
      <c r="H298" s="111">
        <f>SUM(H299:H318)</f>
        <v>0</v>
      </c>
    </row>
    <row r="299" spans="1:8" s="2" customFormat="1" ht="12.75" hidden="1" customHeight="1" x14ac:dyDescent="0.2">
      <c r="A299" s="303"/>
      <c r="B299" s="304"/>
      <c r="C299" s="299">
        <f>C266</f>
        <v>0</v>
      </c>
      <c r="D299" s="300"/>
      <c r="E299" s="292">
        <v>5</v>
      </c>
      <c r="F299" s="52">
        <f>F266</f>
        <v>0</v>
      </c>
      <c r="G299" s="53">
        <f>G266</f>
        <v>0</v>
      </c>
      <c r="H299" s="54">
        <f>ROUNDUP((F299*$E$299%)/168*G299,2)</f>
        <v>0</v>
      </c>
    </row>
    <row r="300" spans="1:8" s="2" customFormat="1" ht="12.75" hidden="1" customHeight="1" x14ac:dyDescent="0.2">
      <c r="A300" s="303"/>
      <c r="B300" s="304"/>
      <c r="C300" s="258">
        <f t="shared" ref="C300:G308" si="38">C267</f>
        <v>0</v>
      </c>
      <c r="D300" s="259"/>
      <c r="E300" s="293"/>
      <c r="F300" s="59">
        <f t="shared" si="38"/>
        <v>0</v>
      </c>
      <c r="G300" s="55">
        <f t="shared" si="38"/>
        <v>0</v>
      </c>
      <c r="H300" s="56">
        <f t="shared" ref="H300:H318" si="39">ROUNDUP((F300*$E$299%)/168*G300,2)</f>
        <v>0</v>
      </c>
    </row>
    <row r="301" spans="1:8" s="2" customFormat="1" ht="12.75" hidden="1" customHeight="1" x14ac:dyDescent="0.2">
      <c r="A301" s="303"/>
      <c r="B301" s="304"/>
      <c r="C301" s="258">
        <f t="shared" si="38"/>
        <v>0</v>
      </c>
      <c r="D301" s="259"/>
      <c r="E301" s="293"/>
      <c r="F301" s="59">
        <f t="shared" si="38"/>
        <v>0</v>
      </c>
      <c r="G301" s="55">
        <f t="shared" si="38"/>
        <v>0</v>
      </c>
      <c r="H301" s="56">
        <f t="shared" si="39"/>
        <v>0</v>
      </c>
    </row>
    <row r="302" spans="1:8" s="2" customFormat="1" ht="12.75" hidden="1" customHeight="1" x14ac:dyDescent="0.2">
      <c r="A302" s="303"/>
      <c r="B302" s="304"/>
      <c r="C302" s="258">
        <f t="shared" si="38"/>
        <v>0</v>
      </c>
      <c r="D302" s="259"/>
      <c r="E302" s="293"/>
      <c r="F302" s="59">
        <f t="shared" si="38"/>
        <v>0</v>
      </c>
      <c r="G302" s="55">
        <f t="shared" si="38"/>
        <v>0</v>
      </c>
      <c r="H302" s="56">
        <f t="shared" si="39"/>
        <v>0</v>
      </c>
    </row>
    <row r="303" spans="1:8" s="2" customFormat="1" ht="12.75" hidden="1" customHeight="1" x14ac:dyDescent="0.2">
      <c r="A303" s="303"/>
      <c r="B303" s="304"/>
      <c r="C303" s="258">
        <f t="shared" si="38"/>
        <v>0</v>
      </c>
      <c r="D303" s="259"/>
      <c r="E303" s="293"/>
      <c r="F303" s="59">
        <f t="shared" si="38"/>
        <v>0</v>
      </c>
      <c r="G303" s="55">
        <f t="shared" si="38"/>
        <v>0</v>
      </c>
      <c r="H303" s="56">
        <f t="shared" si="39"/>
        <v>0</v>
      </c>
    </row>
    <row r="304" spans="1:8" s="2" customFormat="1" ht="12.75" hidden="1" customHeight="1" x14ac:dyDescent="0.2">
      <c r="A304" s="303"/>
      <c r="B304" s="304"/>
      <c r="C304" s="258">
        <f t="shared" si="38"/>
        <v>0</v>
      </c>
      <c r="D304" s="259"/>
      <c r="E304" s="293"/>
      <c r="F304" s="59">
        <f t="shared" si="38"/>
        <v>0</v>
      </c>
      <c r="G304" s="55">
        <f t="shared" si="38"/>
        <v>0</v>
      </c>
      <c r="H304" s="56">
        <f t="shared" si="39"/>
        <v>0</v>
      </c>
    </row>
    <row r="305" spans="1:8" s="2" customFormat="1" ht="12.75" hidden="1" customHeight="1" x14ac:dyDescent="0.2">
      <c r="A305" s="303"/>
      <c r="B305" s="304"/>
      <c r="C305" s="258">
        <f t="shared" si="38"/>
        <v>0</v>
      </c>
      <c r="D305" s="259"/>
      <c r="E305" s="293"/>
      <c r="F305" s="59">
        <f t="shared" si="38"/>
        <v>0</v>
      </c>
      <c r="G305" s="55">
        <f t="shared" si="38"/>
        <v>0</v>
      </c>
      <c r="H305" s="56">
        <f t="shared" si="39"/>
        <v>0</v>
      </c>
    </row>
    <row r="306" spans="1:8" s="2" customFormat="1" ht="12.75" hidden="1" customHeight="1" x14ac:dyDescent="0.2">
      <c r="A306" s="303"/>
      <c r="B306" s="304"/>
      <c r="C306" s="258">
        <f t="shared" si="38"/>
        <v>0</v>
      </c>
      <c r="D306" s="259"/>
      <c r="E306" s="293"/>
      <c r="F306" s="59">
        <f t="shared" si="38"/>
        <v>0</v>
      </c>
      <c r="G306" s="55">
        <f t="shared" si="38"/>
        <v>0</v>
      </c>
      <c r="H306" s="56">
        <f t="shared" si="39"/>
        <v>0</v>
      </c>
    </row>
    <row r="307" spans="1:8" s="2" customFormat="1" ht="12.75" hidden="1" customHeight="1" x14ac:dyDescent="0.2">
      <c r="A307" s="303"/>
      <c r="B307" s="304"/>
      <c r="C307" s="258">
        <f t="shared" si="38"/>
        <v>0</v>
      </c>
      <c r="D307" s="259"/>
      <c r="E307" s="293"/>
      <c r="F307" s="59">
        <f t="shared" si="38"/>
        <v>0</v>
      </c>
      <c r="G307" s="55">
        <f t="shared" si="38"/>
        <v>0</v>
      </c>
      <c r="H307" s="56">
        <f t="shared" si="39"/>
        <v>0</v>
      </c>
    </row>
    <row r="308" spans="1:8" s="2" customFormat="1" ht="12.75" hidden="1" customHeight="1" x14ac:dyDescent="0.2">
      <c r="A308" s="303"/>
      <c r="B308" s="304"/>
      <c r="C308" s="258">
        <f t="shared" si="38"/>
        <v>0</v>
      </c>
      <c r="D308" s="259"/>
      <c r="E308" s="293"/>
      <c r="F308" s="59">
        <f t="shared" si="38"/>
        <v>0</v>
      </c>
      <c r="G308" s="55">
        <f t="shared" si="38"/>
        <v>0</v>
      </c>
      <c r="H308" s="56">
        <f t="shared" si="39"/>
        <v>0</v>
      </c>
    </row>
    <row r="309" spans="1:8" s="2" customFormat="1" ht="12.75" hidden="1" x14ac:dyDescent="0.2">
      <c r="A309" s="303"/>
      <c r="B309" s="304"/>
      <c r="C309" s="258" t="str">
        <f>C277</f>
        <v>Vecākais grāmatvedis</v>
      </c>
      <c r="D309" s="259"/>
      <c r="E309" s="293"/>
      <c r="F309" s="59">
        <f>F277</f>
        <v>1287</v>
      </c>
      <c r="G309" s="55"/>
      <c r="H309" s="56">
        <f t="shared" si="39"/>
        <v>0</v>
      </c>
    </row>
    <row r="310" spans="1:8" s="2" customFormat="1" ht="12.75" hidden="1" x14ac:dyDescent="0.2">
      <c r="A310" s="303"/>
      <c r="B310" s="304"/>
      <c r="C310" s="258" t="str">
        <f t="shared" ref="C310:G317" si="40">C278</f>
        <v>Lietvede</v>
      </c>
      <c r="D310" s="259"/>
      <c r="E310" s="293"/>
      <c r="F310" s="59">
        <f t="shared" si="40"/>
        <v>996</v>
      </c>
      <c r="G310" s="55"/>
      <c r="H310" s="56">
        <f>ROUNDUP((F310*$E$299%)/168*G310,2)</f>
        <v>0</v>
      </c>
    </row>
    <row r="311" spans="1:8" s="2" customFormat="1" ht="12.75" hidden="1" x14ac:dyDescent="0.2">
      <c r="A311" s="303"/>
      <c r="B311" s="304"/>
      <c r="C311" s="258">
        <f t="shared" si="40"/>
        <v>0</v>
      </c>
      <c r="D311" s="259"/>
      <c r="E311" s="293"/>
      <c r="F311" s="59">
        <f t="shared" si="40"/>
        <v>0</v>
      </c>
      <c r="G311" s="55">
        <f t="shared" si="40"/>
        <v>0</v>
      </c>
      <c r="H311" s="56">
        <f t="shared" si="39"/>
        <v>0</v>
      </c>
    </row>
    <row r="312" spans="1:8" s="2" customFormat="1" ht="12.75" hidden="1" x14ac:dyDescent="0.2">
      <c r="A312" s="303"/>
      <c r="B312" s="304"/>
      <c r="C312" s="258">
        <f t="shared" si="40"/>
        <v>0</v>
      </c>
      <c r="D312" s="259"/>
      <c r="E312" s="293"/>
      <c r="F312" s="59">
        <f t="shared" si="40"/>
        <v>0</v>
      </c>
      <c r="G312" s="55">
        <f t="shared" si="40"/>
        <v>0</v>
      </c>
      <c r="H312" s="56">
        <f t="shared" si="39"/>
        <v>0</v>
      </c>
    </row>
    <row r="313" spans="1:8" s="2" customFormat="1" ht="12.75" hidden="1" x14ac:dyDescent="0.2">
      <c r="A313" s="303"/>
      <c r="B313" s="304"/>
      <c r="C313" s="258">
        <f t="shared" si="40"/>
        <v>0</v>
      </c>
      <c r="D313" s="259"/>
      <c r="E313" s="293"/>
      <c r="F313" s="59">
        <f t="shared" si="40"/>
        <v>0</v>
      </c>
      <c r="G313" s="55">
        <f t="shared" si="40"/>
        <v>0</v>
      </c>
      <c r="H313" s="56">
        <f t="shared" si="39"/>
        <v>0</v>
      </c>
    </row>
    <row r="314" spans="1:8" s="2" customFormat="1" ht="12.75" hidden="1" x14ac:dyDescent="0.2">
      <c r="A314" s="303"/>
      <c r="B314" s="304"/>
      <c r="C314" s="258">
        <f t="shared" si="40"/>
        <v>0</v>
      </c>
      <c r="D314" s="259"/>
      <c r="E314" s="293"/>
      <c r="F314" s="59">
        <f t="shared" si="40"/>
        <v>0</v>
      </c>
      <c r="G314" s="55">
        <f t="shared" si="40"/>
        <v>0</v>
      </c>
      <c r="H314" s="56">
        <f t="shared" si="39"/>
        <v>0</v>
      </c>
    </row>
    <row r="315" spans="1:8" s="2" customFormat="1" ht="12.75" hidden="1" x14ac:dyDescent="0.2">
      <c r="A315" s="303"/>
      <c r="B315" s="304"/>
      <c r="C315" s="258">
        <f t="shared" si="40"/>
        <v>0</v>
      </c>
      <c r="D315" s="259"/>
      <c r="E315" s="293"/>
      <c r="F315" s="59">
        <f t="shared" si="40"/>
        <v>0</v>
      </c>
      <c r="G315" s="55">
        <f t="shared" si="40"/>
        <v>0</v>
      </c>
      <c r="H315" s="56">
        <f t="shared" si="39"/>
        <v>0</v>
      </c>
    </row>
    <row r="316" spans="1:8" s="2" customFormat="1" ht="12.75" hidden="1" x14ac:dyDescent="0.2">
      <c r="A316" s="303"/>
      <c r="B316" s="304"/>
      <c r="C316" s="258">
        <f t="shared" si="40"/>
        <v>0</v>
      </c>
      <c r="D316" s="259"/>
      <c r="E316" s="293"/>
      <c r="F316" s="59">
        <f t="shared" si="40"/>
        <v>0</v>
      </c>
      <c r="G316" s="55">
        <f t="shared" si="40"/>
        <v>0</v>
      </c>
      <c r="H316" s="56">
        <f t="shared" si="39"/>
        <v>0</v>
      </c>
    </row>
    <row r="317" spans="1:8" s="2" customFormat="1" ht="10.5" hidden="1" customHeight="1" x14ac:dyDescent="0.2">
      <c r="A317" s="303"/>
      <c r="B317" s="304"/>
      <c r="C317" s="179">
        <f t="shared" si="40"/>
        <v>0</v>
      </c>
      <c r="D317" s="180"/>
      <c r="E317" s="293"/>
      <c r="F317" s="59">
        <f t="shared" si="40"/>
        <v>0</v>
      </c>
      <c r="G317" s="55">
        <f t="shared" si="40"/>
        <v>0</v>
      </c>
      <c r="H317" s="56">
        <f t="shared" si="39"/>
        <v>0</v>
      </c>
    </row>
    <row r="318" spans="1:8" s="2" customFormat="1" ht="12.75" hidden="1" x14ac:dyDescent="0.2">
      <c r="A318" s="303"/>
      <c r="B318" s="304"/>
      <c r="C318" s="258">
        <f>C297</f>
        <v>0</v>
      </c>
      <c r="D318" s="259"/>
      <c r="E318" s="293"/>
      <c r="F318" s="59">
        <f>F297</f>
        <v>0</v>
      </c>
      <c r="G318" s="55">
        <f>G297</f>
        <v>0</v>
      </c>
      <c r="H318" s="56">
        <f t="shared" si="39"/>
        <v>0</v>
      </c>
    </row>
    <row r="319" spans="1:8" s="2" customFormat="1" ht="25.5" hidden="1" x14ac:dyDescent="0.2">
      <c r="A319" s="246" t="s">
        <v>55</v>
      </c>
      <c r="B319" s="249" t="s">
        <v>56</v>
      </c>
      <c r="C319" s="287" t="s">
        <v>349</v>
      </c>
      <c r="D319" s="288"/>
      <c r="E319" s="82" t="s">
        <v>161</v>
      </c>
      <c r="F319" s="81" t="s">
        <v>39</v>
      </c>
      <c r="G319" s="82" t="s">
        <v>157</v>
      </c>
      <c r="H319" s="120">
        <f>SUM(H320:H339)</f>
        <v>0</v>
      </c>
    </row>
    <row r="320" spans="1:8" s="2" customFormat="1" ht="12.75" hidden="1" x14ac:dyDescent="0.2">
      <c r="A320" s="247"/>
      <c r="B320" s="250"/>
      <c r="C320" s="299">
        <f t="shared" ref="C320:C329" si="41">C266</f>
        <v>0</v>
      </c>
      <c r="D320" s="300"/>
      <c r="E320" s="313">
        <v>5</v>
      </c>
      <c r="F320" s="52">
        <f t="shared" ref="F320:G329" si="42">F266</f>
        <v>0</v>
      </c>
      <c r="G320" s="52">
        <f t="shared" si="42"/>
        <v>0</v>
      </c>
      <c r="H320" s="54">
        <f>ROUNDUP((F320*$E$320%)/168*G320,2)</f>
        <v>0</v>
      </c>
    </row>
    <row r="321" spans="1:8" s="2" customFormat="1" ht="12.75" hidden="1" x14ac:dyDescent="0.2">
      <c r="A321" s="247"/>
      <c r="B321" s="250"/>
      <c r="C321" s="258">
        <f t="shared" si="41"/>
        <v>0</v>
      </c>
      <c r="D321" s="259"/>
      <c r="E321" s="314"/>
      <c r="F321" s="59">
        <f t="shared" si="42"/>
        <v>0</v>
      </c>
      <c r="G321" s="55">
        <f t="shared" si="42"/>
        <v>0</v>
      </c>
      <c r="H321" s="56">
        <f t="shared" ref="H321:H339" si="43">ROUNDUP((F321*$E$320%)/168*G321,2)</f>
        <v>0</v>
      </c>
    </row>
    <row r="322" spans="1:8" s="2" customFormat="1" ht="12.75" hidden="1" x14ac:dyDescent="0.2">
      <c r="A322" s="247"/>
      <c r="B322" s="250"/>
      <c r="C322" s="258">
        <f t="shared" si="41"/>
        <v>0</v>
      </c>
      <c r="D322" s="259"/>
      <c r="E322" s="314"/>
      <c r="F322" s="59">
        <f t="shared" si="42"/>
        <v>0</v>
      </c>
      <c r="G322" s="55">
        <f t="shared" si="42"/>
        <v>0</v>
      </c>
      <c r="H322" s="56">
        <f t="shared" si="43"/>
        <v>0</v>
      </c>
    </row>
    <row r="323" spans="1:8" s="2" customFormat="1" ht="12.75" hidden="1" x14ac:dyDescent="0.2">
      <c r="A323" s="247"/>
      <c r="B323" s="250"/>
      <c r="C323" s="258">
        <f t="shared" si="41"/>
        <v>0</v>
      </c>
      <c r="D323" s="259"/>
      <c r="E323" s="314"/>
      <c r="F323" s="59">
        <f t="shared" si="42"/>
        <v>0</v>
      </c>
      <c r="G323" s="55">
        <f t="shared" si="42"/>
        <v>0</v>
      </c>
      <c r="H323" s="56">
        <f t="shared" si="43"/>
        <v>0</v>
      </c>
    </row>
    <row r="324" spans="1:8" s="2" customFormat="1" ht="12.75" hidden="1" x14ac:dyDescent="0.2">
      <c r="A324" s="247"/>
      <c r="B324" s="250"/>
      <c r="C324" s="258">
        <f t="shared" si="41"/>
        <v>0</v>
      </c>
      <c r="D324" s="259"/>
      <c r="E324" s="314"/>
      <c r="F324" s="59">
        <f t="shared" si="42"/>
        <v>0</v>
      </c>
      <c r="G324" s="55">
        <f t="shared" si="42"/>
        <v>0</v>
      </c>
      <c r="H324" s="56">
        <f t="shared" si="43"/>
        <v>0</v>
      </c>
    </row>
    <row r="325" spans="1:8" s="2" customFormat="1" ht="12.75" hidden="1" x14ac:dyDescent="0.2">
      <c r="A325" s="247"/>
      <c r="B325" s="250"/>
      <c r="C325" s="258">
        <f t="shared" si="41"/>
        <v>0</v>
      </c>
      <c r="D325" s="259"/>
      <c r="E325" s="314"/>
      <c r="F325" s="59">
        <f t="shared" si="42"/>
        <v>0</v>
      </c>
      <c r="G325" s="55">
        <f t="shared" si="42"/>
        <v>0</v>
      </c>
      <c r="H325" s="56">
        <f t="shared" si="43"/>
        <v>0</v>
      </c>
    </row>
    <row r="326" spans="1:8" s="2" customFormat="1" ht="12.75" hidden="1" x14ac:dyDescent="0.2">
      <c r="A326" s="247"/>
      <c r="B326" s="250"/>
      <c r="C326" s="258">
        <f t="shared" si="41"/>
        <v>0</v>
      </c>
      <c r="D326" s="259"/>
      <c r="E326" s="314"/>
      <c r="F326" s="59">
        <f t="shared" si="42"/>
        <v>0</v>
      </c>
      <c r="G326" s="55">
        <f t="shared" si="42"/>
        <v>0</v>
      </c>
      <c r="H326" s="56">
        <f t="shared" si="43"/>
        <v>0</v>
      </c>
    </row>
    <row r="327" spans="1:8" s="2" customFormat="1" ht="12.75" hidden="1" x14ac:dyDescent="0.2">
      <c r="A327" s="247"/>
      <c r="B327" s="250"/>
      <c r="C327" s="258">
        <f t="shared" si="41"/>
        <v>0</v>
      </c>
      <c r="D327" s="259"/>
      <c r="E327" s="314"/>
      <c r="F327" s="59">
        <f t="shared" si="42"/>
        <v>0</v>
      </c>
      <c r="G327" s="55">
        <f t="shared" si="42"/>
        <v>0</v>
      </c>
      <c r="H327" s="56">
        <f t="shared" si="43"/>
        <v>0</v>
      </c>
    </row>
    <row r="328" spans="1:8" s="2" customFormat="1" ht="12.75" hidden="1" x14ac:dyDescent="0.2">
      <c r="A328" s="247"/>
      <c r="B328" s="250"/>
      <c r="C328" s="258">
        <f t="shared" si="41"/>
        <v>0</v>
      </c>
      <c r="D328" s="259"/>
      <c r="E328" s="314"/>
      <c r="F328" s="59">
        <f t="shared" si="42"/>
        <v>0</v>
      </c>
      <c r="G328" s="55">
        <f t="shared" si="42"/>
        <v>0</v>
      </c>
      <c r="H328" s="56">
        <f t="shared" si="43"/>
        <v>0</v>
      </c>
    </row>
    <row r="329" spans="1:8" s="2" customFormat="1" ht="12.75" hidden="1" x14ac:dyDescent="0.2">
      <c r="A329" s="247"/>
      <c r="B329" s="250"/>
      <c r="C329" s="258">
        <f t="shared" si="41"/>
        <v>0</v>
      </c>
      <c r="D329" s="259"/>
      <c r="E329" s="314"/>
      <c r="F329" s="59">
        <f t="shared" si="42"/>
        <v>0</v>
      </c>
      <c r="G329" s="55">
        <f t="shared" si="42"/>
        <v>0</v>
      </c>
      <c r="H329" s="56">
        <f t="shared" si="43"/>
        <v>0</v>
      </c>
    </row>
    <row r="330" spans="1:8" s="2" customFormat="1" ht="12.75" hidden="1" x14ac:dyDescent="0.2">
      <c r="A330" s="247"/>
      <c r="B330" s="250"/>
      <c r="C330" s="258" t="str">
        <f t="shared" ref="C330:C339" si="44">C277</f>
        <v>Vecākais grāmatvedis</v>
      </c>
      <c r="D330" s="259"/>
      <c r="E330" s="314"/>
      <c r="F330" s="59">
        <f t="shared" ref="F330:G339" si="45">F277</f>
        <v>1287</v>
      </c>
      <c r="G330" s="55"/>
      <c r="H330" s="56">
        <f t="shared" si="43"/>
        <v>0</v>
      </c>
    </row>
    <row r="331" spans="1:8" s="2" customFormat="1" ht="12.75" hidden="1" x14ac:dyDescent="0.2">
      <c r="A331" s="247"/>
      <c r="B331" s="250"/>
      <c r="C331" s="258" t="str">
        <f t="shared" si="44"/>
        <v>Lietvede</v>
      </c>
      <c r="D331" s="259"/>
      <c r="E331" s="314"/>
      <c r="F331" s="59">
        <f t="shared" si="45"/>
        <v>996</v>
      </c>
      <c r="G331" s="55"/>
      <c r="H331" s="56">
        <f t="shared" si="43"/>
        <v>0</v>
      </c>
    </row>
    <row r="332" spans="1:8" s="2" customFormat="1" ht="12.75" hidden="1" x14ac:dyDescent="0.2">
      <c r="A332" s="247"/>
      <c r="B332" s="250"/>
      <c r="C332" s="258">
        <f t="shared" si="44"/>
        <v>0</v>
      </c>
      <c r="D332" s="259"/>
      <c r="E332" s="314"/>
      <c r="F332" s="59">
        <f t="shared" si="45"/>
        <v>0</v>
      </c>
      <c r="G332" s="55">
        <f t="shared" si="45"/>
        <v>0</v>
      </c>
      <c r="H332" s="56">
        <f t="shared" si="43"/>
        <v>0</v>
      </c>
    </row>
    <row r="333" spans="1:8" s="2" customFormat="1" ht="12.75" hidden="1" x14ac:dyDescent="0.2">
      <c r="A333" s="247"/>
      <c r="B333" s="250"/>
      <c r="C333" s="258">
        <f t="shared" si="44"/>
        <v>0</v>
      </c>
      <c r="D333" s="259"/>
      <c r="E333" s="314"/>
      <c r="F333" s="59">
        <f t="shared" si="45"/>
        <v>0</v>
      </c>
      <c r="G333" s="55">
        <f t="shared" si="45"/>
        <v>0</v>
      </c>
      <c r="H333" s="56">
        <f t="shared" si="43"/>
        <v>0</v>
      </c>
    </row>
    <row r="334" spans="1:8" s="2" customFormat="1" ht="12.75" hidden="1" x14ac:dyDescent="0.2">
      <c r="A334" s="247"/>
      <c r="B334" s="250"/>
      <c r="C334" s="258">
        <f t="shared" si="44"/>
        <v>0</v>
      </c>
      <c r="D334" s="259"/>
      <c r="E334" s="314"/>
      <c r="F334" s="59">
        <f t="shared" si="45"/>
        <v>0</v>
      </c>
      <c r="G334" s="55">
        <f t="shared" si="45"/>
        <v>0</v>
      </c>
      <c r="H334" s="56">
        <f t="shared" si="43"/>
        <v>0</v>
      </c>
    </row>
    <row r="335" spans="1:8" s="2" customFormat="1" ht="12.75" hidden="1" x14ac:dyDescent="0.2">
      <c r="A335" s="247"/>
      <c r="B335" s="250"/>
      <c r="C335" s="258">
        <f t="shared" si="44"/>
        <v>0</v>
      </c>
      <c r="D335" s="259"/>
      <c r="E335" s="314"/>
      <c r="F335" s="59">
        <f t="shared" si="45"/>
        <v>0</v>
      </c>
      <c r="G335" s="55">
        <f t="shared" si="45"/>
        <v>0</v>
      </c>
      <c r="H335" s="56">
        <f t="shared" si="43"/>
        <v>0</v>
      </c>
    </row>
    <row r="336" spans="1:8" s="2" customFormat="1" ht="12.75" hidden="1" x14ac:dyDescent="0.2">
      <c r="A336" s="247"/>
      <c r="B336" s="250"/>
      <c r="C336" s="258">
        <f t="shared" si="44"/>
        <v>0</v>
      </c>
      <c r="D336" s="259"/>
      <c r="E336" s="314"/>
      <c r="F336" s="59">
        <f t="shared" si="45"/>
        <v>0</v>
      </c>
      <c r="G336" s="55">
        <f t="shared" si="45"/>
        <v>0</v>
      </c>
      <c r="H336" s="56">
        <f t="shared" si="43"/>
        <v>0</v>
      </c>
    </row>
    <row r="337" spans="1:8" s="2" customFormat="1" ht="12.75" hidden="1" x14ac:dyDescent="0.2">
      <c r="A337" s="247"/>
      <c r="B337" s="250"/>
      <c r="C337" s="258">
        <f t="shared" si="44"/>
        <v>0</v>
      </c>
      <c r="D337" s="259"/>
      <c r="E337" s="314"/>
      <c r="F337" s="59">
        <f t="shared" si="45"/>
        <v>0</v>
      </c>
      <c r="G337" s="55">
        <f t="shared" si="45"/>
        <v>0</v>
      </c>
      <c r="H337" s="56">
        <f t="shared" si="43"/>
        <v>0</v>
      </c>
    </row>
    <row r="338" spans="1:8" s="2" customFormat="1" ht="12.75" hidden="1" x14ac:dyDescent="0.2">
      <c r="A338" s="247"/>
      <c r="B338" s="250"/>
      <c r="C338" s="258">
        <f t="shared" si="44"/>
        <v>0</v>
      </c>
      <c r="D338" s="259"/>
      <c r="E338" s="314"/>
      <c r="F338" s="59">
        <f t="shared" si="45"/>
        <v>0</v>
      </c>
      <c r="G338" s="55">
        <f t="shared" si="45"/>
        <v>0</v>
      </c>
      <c r="H338" s="56">
        <f t="shared" si="43"/>
        <v>0</v>
      </c>
    </row>
    <row r="339" spans="1:8" s="2" customFormat="1" ht="12.75" hidden="1" x14ac:dyDescent="0.2">
      <c r="A339" s="248"/>
      <c r="B339" s="251"/>
      <c r="C339" s="258">
        <f t="shared" si="44"/>
        <v>0</v>
      </c>
      <c r="D339" s="259"/>
      <c r="E339" s="315"/>
      <c r="F339" s="60">
        <f t="shared" si="45"/>
        <v>0</v>
      </c>
      <c r="G339" s="57">
        <f t="shared" si="45"/>
        <v>0</v>
      </c>
      <c r="H339" s="58">
        <f t="shared" si="43"/>
        <v>0</v>
      </c>
    </row>
    <row r="340" spans="1:8" s="2" customFormat="1" ht="25.5" hidden="1" x14ac:dyDescent="0.2">
      <c r="A340" s="246" t="s">
        <v>57</v>
      </c>
      <c r="B340" s="249" t="s">
        <v>58</v>
      </c>
      <c r="C340" s="287" t="s">
        <v>349</v>
      </c>
      <c r="D340" s="288"/>
      <c r="E340" s="47" t="s">
        <v>161</v>
      </c>
      <c r="F340" s="190" t="s">
        <v>39</v>
      </c>
      <c r="G340" s="47" t="s">
        <v>157</v>
      </c>
      <c r="H340" s="111">
        <f>SUM(H341:H360)</f>
        <v>0</v>
      </c>
    </row>
    <row r="341" spans="1:8" s="2" customFormat="1" ht="12.75" hidden="1" x14ac:dyDescent="0.2">
      <c r="A341" s="247"/>
      <c r="B341" s="250"/>
      <c r="C341" s="309">
        <f t="shared" ref="C341:C350" si="46">C266</f>
        <v>0</v>
      </c>
      <c r="D341" s="310"/>
      <c r="E341" s="282">
        <v>10</v>
      </c>
      <c r="F341" s="67">
        <f t="shared" ref="F341:G350" si="47">F266</f>
        <v>0</v>
      </c>
      <c r="G341" s="53">
        <f t="shared" si="47"/>
        <v>0</v>
      </c>
      <c r="H341" s="54">
        <f>ROUNDUP((F341*$E$341%)/168*G341,2)</f>
        <v>0</v>
      </c>
    </row>
    <row r="342" spans="1:8" s="2" customFormat="1" ht="12.75" hidden="1" x14ac:dyDescent="0.2">
      <c r="A342" s="247"/>
      <c r="B342" s="250"/>
      <c r="C342" s="311">
        <f t="shared" si="46"/>
        <v>0</v>
      </c>
      <c r="D342" s="312"/>
      <c r="E342" s="283"/>
      <c r="F342" s="68">
        <f t="shared" si="47"/>
        <v>0</v>
      </c>
      <c r="G342" s="55">
        <f t="shared" si="47"/>
        <v>0</v>
      </c>
      <c r="H342" s="56">
        <f t="shared" ref="H342:H360" si="48">ROUNDUP((F342*$E$341%)/168*G342,2)</f>
        <v>0</v>
      </c>
    </row>
    <row r="343" spans="1:8" s="2" customFormat="1" ht="12.75" hidden="1" x14ac:dyDescent="0.2">
      <c r="A343" s="247"/>
      <c r="B343" s="250"/>
      <c r="C343" s="311">
        <f t="shared" si="46"/>
        <v>0</v>
      </c>
      <c r="D343" s="312"/>
      <c r="E343" s="283"/>
      <c r="F343" s="68">
        <f t="shared" si="47"/>
        <v>0</v>
      </c>
      <c r="G343" s="55">
        <f t="shared" si="47"/>
        <v>0</v>
      </c>
      <c r="H343" s="56">
        <f t="shared" si="48"/>
        <v>0</v>
      </c>
    </row>
    <row r="344" spans="1:8" s="2" customFormat="1" ht="12.75" hidden="1" x14ac:dyDescent="0.2">
      <c r="A344" s="247"/>
      <c r="B344" s="250"/>
      <c r="C344" s="311">
        <f t="shared" si="46"/>
        <v>0</v>
      </c>
      <c r="D344" s="312"/>
      <c r="E344" s="283"/>
      <c r="F344" s="68">
        <f t="shared" si="47"/>
        <v>0</v>
      </c>
      <c r="G344" s="55">
        <f t="shared" si="47"/>
        <v>0</v>
      </c>
      <c r="H344" s="56">
        <f t="shared" si="48"/>
        <v>0</v>
      </c>
    </row>
    <row r="345" spans="1:8" s="2" customFormat="1" ht="12.75" hidden="1" x14ac:dyDescent="0.2">
      <c r="A345" s="247"/>
      <c r="B345" s="250"/>
      <c r="C345" s="311">
        <f t="shared" si="46"/>
        <v>0</v>
      </c>
      <c r="D345" s="312"/>
      <c r="E345" s="283"/>
      <c r="F345" s="68">
        <f t="shared" si="47"/>
        <v>0</v>
      </c>
      <c r="G345" s="55">
        <f t="shared" si="47"/>
        <v>0</v>
      </c>
      <c r="H345" s="56">
        <f t="shared" si="48"/>
        <v>0</v>
      </c>
    </row>
    <row r="346" spans="1:8" s="2" customFormat="1" ht="12.75" hidden="1" x14ac:dyDescent="0.2">
      <c r="A346" s="247"/>
      <c r="B346" s="250"/>
      <c r="C346" s="311">
        <f t="shared" si="46"/>
        <v>0</v>
      </c>
      <c r="D346" s="312"/>
      <c r="E346" s="283"/>
      <c r="F346" s="68">
        <f t="shared" si="47"/>
        <v>0</v>
      </c>
      <c r="G346" s="55">
        <f t="shared" si="47"/>
        <v>0</v>
      </c>
      <c r="H346" s="56">
        <f t="shared" si="48"/>
        <v>0</v>
      </c>
    </row>
    <row r="347" spans="1:8" s="2" customFormat="1" ht="12.75" hidden="1" x14ac:dyDescent="0.2">
      <c r="A347" s="247"/>
      <c r="B347" s="250"/>
      <c r="C347" s="311">
        <f t="shared" si="46"/>
        <v>0</v>
      </c>
      <c r="D347" s="312"/>
      <c r="E347" s="283"/>
      <c r="F347" s="68">
        <f t="shared" si="47"/>
        <v>0</v>
      </c>
      <c r="G347" s="55">
        <f t="shared" si="47"/>
        <v>0</v>
      </c>
      <c r="H347" s="56">
        <f t="shared" si="48"/>
        <v>0</v>
      </c>
    </row>
    <row r="348" spans="1:8" s="2" customFormat="1" ht="12.75" hidden="1" x14ac:dyDescent="0.2">
      <c r="A348" s="247"/>
      <c r="B348" s="250"/>
      <c r="C348" s="311">
        <f t="shared" si="46"/>
        <v>0</v>
      </c>
      <c r="D348" s="312"/>
      <c r="E348" s="283"/>
      <c r="F348" s="68">
        <f t="shared" si="47"/>
        <v>0</v>
      </c>
      <c r="G348" s="55">
        <f t="shared" si="47"/>
        <v>0</v>
      </c>
      <c r="H348" s="56">
        <f t="shared" si="48"/>
        <v>0</v>
      </c>
    </row>
    <row r="349" spans="1:8" s="2" customFormat="1" ht="12.75" hidden="1" x14ac:dyDescent="0.2">
      <c r="A349" s="247"/>
      <c r="B349" s="250"/>
      <c r="C349" s="311">
        <f t="shared" si="46"/>
        <v>0</v>
      </c>
      <c r="D349" s="312"/>
      <c r="E349" s="283"/>
      <c r="F349" s="68">
        <f t="shared" si="47"/>
        <v>0</v>
      </c>
      <c r="G349" s="55">
        <f t="shared" si="47"/>
        <v>0</v>
      </c>
      <c r="H349" s="56">
        <f t="shared" si="48"/>
        <v>0</v>
      </c>
    </row>
    <row r="350" spans="1:8" s="2" customFormat="1" ht="12.75" hidden="1" x14ac:dyDescent="0.2">
      <c r="A350" s="247"/>
      <c r="B350" s="250"/>
      <c r="C350" s="311">
        <f t="shared" si="46"/>
        <v>0</v>
      </c>
      <c r="D350" s="312"/>
      <c r="E350" s="283"/>
      <c r="F350" s="68">
        <f t="shared" si="47"/>
        <v>0</v>
      </c>
      <c r="G350" s="55">
        <f t="shared" si="47"/>
        <v>0</v>
      </c>
      <c r="H350" s="56">
        <f t="shared" si="48"/>
        <v>0</v>
      </c>
    </row>
    <row r="351" spans="1:8" s="2" customFormat="1" ht="12.75" hidden="1" x14ac:dyDescent="0.2">
      <c r="A351" s="247"/>
      <c r="B351" s="250"/>
      <c r="C351" s="274" t="str">
        <f t="shared" ref="C351:C360" si="49">C277</f>
        <v>Vecākais grāmatvedis</v>
      </c>
      <c r="D351" s="276"/>
      <c r="E351" s="283"/>
      <c r="F351" s="69">
        <f t="shared" ref="F351:G360" si="50">F277</f>
        <v>1287</v>
      </c>
      <c r="G351" s="55"/>
      <c r="H351" s="56">
        <f t="shared" si="48"/>
        <v>0</v>
      </c>
    </row>
    <row r="352" spans="1:8" s="2" customFormat="1" ht="12.75" hidden="1" x14ac:dyDescent="0.2">
      <c r="A352" s="247"/>
      <c r="B352" s="250"/>
      <c r="C352" s="274" t="str">
        <f t="shared" si="49"/>
        <v>Lietvede</v>
      </c>
      <c r="D352" s="276"/>
      <c r="E352" s="283"/>
      <c r="F352" s="69">
        <f t="shared" si="50"/>
        <v>996</v>
      </c>
      <c r="G352" s="55"/>
      <c r="H352" s="56">
        <f t="shared" si="48"/>
        <v>0</v>
      </c>
    </row>
    <row r="353" spans="1:8" s="2" customFormat="1" ht="12.75" hidden="1" customHeight="1" x14ac:dyDescent="0.2">
      <c r="A353" s="247"/>
      <c r="B353" s="250"/>
      <c r="C353" s="311">
        <f t="shared" si="49"/>
        <v>0</v>
      </c>
      <c r="D353" s="312"/>
      <c r="E353" s="283"/>
      <c r="F353" s="69">
        <f t="shared" si="50"/>
        <v>0</v>
      </c>
      <c r="G353" s="55">
        <f t="shared" si="50"/>
        <v>0</v>
      </c>
      <c r="H353" s="56">
        <f t="shared" si="48"/>
        <v>0</v>
      </c>
    </row>
    <row r="354" spans="1:8" s="2" customFormat="1" ht="12.75" hidden="1" customHeight="1" x14ac:dyDescent="0.2">
      <c r="A354" s="247"/>
      <c r="B354" s="250"/>
      <c r="C354" s="311">
        <f t="shared" si="49"/>
        <v>0</v>
      </c>
      <c r="D354" s="312"/>
      <c r="E354" s="283"/>
      <c r="F354" s="69">
        <f t="shared" si="50"/>
        <v>0</v>
      </c>
      <c r="G354" s="55">
        <f t="shared" si="50"/>
        <v>0</v>
      </c>
      <c r="H354" s="56">
        <f t="shared" si="48"/>
        <v>0</v>
      </c>
    </row>
    <row r="355" spans="1:8" s="2" customFormat="1" ht="12.75" hidden="1" customHeight="1" x14ac:dyDescent="0.2">
      <c r="A355" s="247"/>
      <c r="B355" s="250"/>
      <c r="C355" s="311">
        <f t="shared" si="49"/>
        <v>0</v>
      </c>
      <c r="D355" s="312"/>
      <c r="E355" s="283"/>
      <c r="F355" s="69">
        <f t="shared" si="50"/>
        <v>0</v>
      </c>
      <c r="G355" s="55">
        <f t="shared" si="50"/>
        <v>0</v>
      </c>
      <c r="H355" s="56">
        <f t="shared" si="48"/>
        <v>0</v>
      </c>
    </row>
    <row r="356" spans="1:8" s="2" customFormat="1" ht="12.75" hidden="1" customHeight="1" x14ac:dyDescent="0.2">
      <c r="A356" s="247"/>
      <c r="B356" s="250"/>
      <c r="C356" s="311">
        <f t="shared" si="49"/>
        <v>0</v>
      </c>
      <c r="D356" s="312"/>
      <c r="E356" s="283"/>
      <c r="F356" s="69">
        <f t="shared" si="50"/>
        <v>0</v>
      </c>
      <c r="G356" s="55">
        <f t="shared" si="50"/>
        <v>0</v>
      </c>
      <c r="H356" s="56">
        <f t="shared" si="48"/>
        <v>0</v>
      </c>
    </row>
    <row r="357" spans="1:8" s="2" customFormat="1" ht="12.75" hidden="1" customHeight="1" x14ac:dyDescent="0.2">
      <c r="A357" s="247"/>
      <c r="B357" s="250"/>
      <c r="C357" s="311">
        <f t="shared" si="49"/>
        <v>0</v>
      </c>
      <c r="D357" s="312"/>
      <c r="E357" s="283"/>
      <c r="F357" s="69">
        <f t="shared" si="50"/>
        <v>0</v>
      </c>
      <c r="G357" s="55">
        <f t="shared" si="50"/>
        <v>0</v>
      </c>
      <c r="H357" s="56">
        <f t="shared" si="48"/>
        <v>0</v>
      </c>
    </row>
    <row r="358" spans="1:8" s="2" customFormat="1" ht="12.75" hidden="1" customHeight="1" x14ac:dyDescent="0.2">
      <c r="A358" s="247"/>
      <c r="B358" s="250"/>
      <c r="C358" s="311">
        <f t="shared" si="49"/>
        <v>0</v>
      </c>
      <c r="D358" s="312"/>
      <c r="E358" s="283"/>
      <c r="F358" s="69">
        <f t="shared" si="50"/>
        <v>0</v>
      </c>
      <c r="G358" s="55">
        <f t="shared" si="50"/>
        <v>0</v>
      </c>
      <c r="H358" s="56">
        <f t="shared" si="48"/>
        <v>0</v>
      </c>
    </row>
    <row r="359" spans="1:8" s="2" customFormat="1" ht="12.75" hidden="1" customHeight="1" x14ac:dyDescent="0.2">
      <c r="A359" s="247"/>
      <c r="B359" s="250"/>
      <c r="C359" s="311">
        <f t="shared" si="49"/>
        <v>0</v>
      </c>
      <c r="D359" s="312"/>
      <c r="E359" s="283"/>
      <c r="F359" s="69">
        <f t="shared" si="50"/>
        <v>0</v>
      </c>
      <c r="G359" s="55">
        <f t="shared" si="50"/>
        <v>0</v>
      </c>
      <c r="H359" s="56">
        <f t="shared" si="48"/>
        <v>0</v>
      </c>
    </row>
    <row r="360" spans="1:8" s="2" customFormat="1" ht="12.75" hidden="1" x14ac:dyDescent="0.2">
      <c r="A360" s="248"/>
      <c r="B360" s="251"/>
      <c r="C360" s="311">
        <f t="shared" si="49"/>
        <v>0</v>
      </c>
      <c r="D360" s="312"/>
      <c r="E360" s="284"/>
      <c r="F360" s="71">
        <f t="shared" si="50"/>
        <v>0</v>
      </c>
      <c r="G360" s="57">
        <f t="shared" si="50"/>
        <v>0</v>
      </c>
      <c r="H360" s="58">
        <f t="shared" si="48"/>
        <v>0</v>
      </c>
    </row>
    <row r="361" spans="1:8" s="2" customFormat="1" ht="12.75" customHeight="1" x14ac:dyDescent="0.2">
      <c r="A361" s="49" t="s">
        <v>65</v>
      </c>
      <c r="B361" s="277" t="s">
        <v>66</v>
      </c>
      <c r="C361" s="277"/>
      <c r="D361" s="277"/>
      <c r="E361" s="277"/>
      <c r="F361" s="277"/>
      <c r="G361" s="277"/>
      <c r="H361" s="43">
        <f>SUM(H362,H363,H384)</f>
        <v>0.34</v>
      </c>
    </row>
    <row r="362" spans="1:8" s="2" customFormat="1" ht="12.75" customHeight="1" x14ac:dyDescent="0.2">
      <c r="A362" s="181" t="s">
        <v>67</v>
      </c>
      <c r="B362" s="304" t="s">
        <v>163</v>
      </c>
      <c r="C362" s="304"/>
      <c r="D362" s="304"/>
      <c r="E362" s="304"/>
      <c r="F362" s="304"/>
      <c r="G362" s="304"/>
      <c r="H362" s="44">
        <f>ROUNDUP((H264+H363)*0.2359,2)</f>
        <v>0.29000000000000004</v>
      </c>
    </row>
    <row r="363" spans="1:8" s="2" customFormat="1" ht="25.5" customHeight="1" x14ac:dyDescent="0.2">
      <c r="A363" s="246" t="s">
        <v>70</v>
      </c>
      <c r="B363" s="249" t="s">
        <v>71</v>
      </c>
      <c r="C363" s="287" t="s">
        <v>349</v>
      </c>
      <c r="D363" s="288"/>
      <c r="E363" s="47" t="s">
        <v>161</v>
      </c>
      <c r="F363" s="190" t="s">
        <v>39</v>
      </c>
      <c r="G363" s="47" t="s">
        <v>157</v>
      </c>
      <c r="H363" s="111">
        <f>SUM(H364:H383)</f>
        <v>0.05</v>
      </c>
    </row>
    <row r="364" spans="1:8" s="2" customFormat="1" ht="12.75" hidden="1" customHeight="1" x14ac:dyDescent="0.2">
      <c r="A364" s="247"/>
      <c r="B364" s="250"/>
      <c r="C364" s="294">
        <f t="shared" ref="C364:C373" si="51">C266</f>
        <v>0</v>
      </c>
      <c r="D364" s="295"/>
      <c r="E364" s="316">
        <v>4</v>
      </c>
      <c r="F364" s="62">
        <f t="shared" ref="F364:G373" si="52">F266</f>
        <v>0</v>
      </c>
      <c r="G364" s="62">
        <f t="shared" si="52"/>
        <v>0</v>
      </c>
      <c r="H364" s="54">
        <f>ROUNDUP((F364*$E$364%)/168*G364,2)</f>
        <v>0</v>
      </c>
    </row>
    <row r="365" spans="1:8" s="2" customFormat="1" ht="12.75" hidden="1" customHeight="1" x14ac:dyDescent="0.2">
      <c r="A365" s="247"/>
      <c r="B365" s="250"/>
      <c r="C365" s="274">
        <f t="shared" si="51"/>
        <v>0</v>
      </c>
      <c r="D365" s="276"/>
      <c r="E365" s="317"/>
      <c r="F365" s="64">
        <f t="shared" si="52"/>
        <v>0</v>
      </c>
      <c r="G365" s="64">
        <f t="shared" si="52"/>
        <v>0</v>
      </c>
      <c r="H365" s="56">
        <f t="shared" ref="H365:H372" si="53">ROUNDUP((F365*$E$364%)/168*G365,2)</f>
        <v>0</v>
      </c>
    </row>
    <row r="366" spans="1:8" s="2" customFormat="1" ht="12.75" hidden="1" customHeight="1" x14ac:dyDescent="0.2">
      <c r="A366" s="247"/>
      <c r="B366" s="250"/>
      <c r="C366" s="274">
        <f t="shared" si="51"/>
        <v>0</v>
      </c>
      <c r="D366" s="276"/>
      <c r="E366" s="317"/>
      <c r="F366" s="64">
        <f t="shared" si="52"/>
        <v>0</v>
      </c>
      <c r="G366" s="64">
        <f t="shared" si="52"/>
        <v>0</v>
      </c>
      <c r="H366" s="56">
        <f t="shared" si="53"/>
        <v>0</v>
      </c>
    </row>
    <row r="367" spans="1:8" s="2" customFormat="1" ht="12.75" hidden="1" customHeight="1" x14ac:dyDescent="0.2">
      <c r="A367" s="247"/>
      <c r="B367" s="250"/>
      <c r="C367" s="274">
        <f t="shared" si="51"/>
        <v>0</v>
      </c>
      <c r="D367" s="276"/>
      <c r="E367" s="317"/>
      <c r="F367" s="64">
        <f t="shared" si="52"/>
        <v>0</v>
      </c>
      <c r="G367" s="64">
        <f t="shared" si="52"/>
        <v>0</v>
      </c>
      <c r="H367" s="56">
        <f t="shared" si="53"/>
        <v>0</v>
      </c>
    </row>
    <row r="368" spans="1:8" s="2" customFormat="1" ht="12.75" hidden="1" customHeight="1" x14ac:dyDescent="0.2">
      <c r="A368" s="247"/>
      <c r="B368" s="250"/>
      <c r="C368" s="274">
        <f t="shared" si="51"/>
        <v>0</v>
      </c>
      <c r="D368" s="276"/>
      <c r="E368" s="317"/>
      <c r="F368" s="64">
        <f t="shared" si="52"/>
        <v>0</v>
      </c>
      <c r="G368" s="64">
        <f t="shared" si="52"/>
        <v>0</v>
      </c>
      <c r="H368" s="56">
        <f t="shared" si="53"/>
        <v>0</v>
      </c>
    </row>
    <row r="369" spans="1:8" s="2" customFormat="1" ht="12.75" hidden="1" customHeight="1" x14ac:dyDescent="0.2">
      <c r="A369" s="247"/>
      <c r="B369" s="250"/>
      <c r="C369" s="274">
        <f t="shared" si="51"/>
        <v>0</v>
      </c>
      <c r="D369" s="276"/>
      <c r="E369" s="317"/>
      <c r="F369" s="64">
        <f t="shared" si="52"/>
        <v>0</v>
      </c>
      <c r="G369" s="64">
        <f t="shared" si="52"/>
        <v>0</v>
      </c>
      <c r="H369" s="56">
        <f t="shared" si="53"/>
        <v>0</v>
      </c>
    </row>
    <row r="370" spans="1:8" s="2" customFormat="1" ht="12.75" hidden="1" customHeight="1" x14ac:dyDescent="0.2">
      <c r="A370" s="247"/>
      <c r="B370" s="250"/>
      <c r="C370" s="274">
        <f t="shared" si="51"/>
        <v>0</v>
      </c>
      <c r="D370" s="276"/>
      <c r="E370" s="317"/>
      <c r="F370" s="64">
        <f t="shared" si="52"/>
        <v>0</v>
      </c>
      <c r="G370" s="64">
        <f t="shared" si="52"/>
        <v>0</v>
      </c>
      <c r="H370" s="56">
        <f t="shared" si="53"/>
        <v>0</v>
      </c>
    </row>
    <row r="371" spans="1:8" s="2" customFormat="1" ht="12.75" hidden="1" customHeight="1" x14ac:dyDescent="0.2">
      <c r="A371" s="247"/>
      <c r="B371" s="250"/>
      <c r="C371" s="274">
        <f t="shared" si="51"/>
        <v>0</v>
      </c>
      <c r="D371" s="276"/>
      <c r="E371" s="317"/>
      <c r="F371" s="64">
        <f t="shared" si="52"/>
        <v>0</v>
      </c>
      <c r="G371" s="64">
        <f t="shared" si="52"/>
        <v>0</v>
      </c>
      <c r="H371" s="56">
        <f t="shared" si="53"/>
        <v>0</v>
      </c>
    </row>
    <row r="372" spans="1:8" s="2" customFormat="1" ht="12.75" hidden="1" customHeight="1" x14ac:dyDescent="0.2">
      <c r="A372" s="247"/>
      <c r="B372" s="250"/>
      <c r="C372" s="274">
        <f t="shared" si="51"/>
        <v>0</v>
      </c>
      <c r="D372" s="276"/>
      <c r="E372" s="317"/>
      <c r="F372" s="64">
        <f t="shared" si="52"/>
        <v>0</v>
      </c>
      <c r="G372" s="64">
        <f t="shared" si="52"/>
        <v>0</v>
      </c>
      <c r="H372" s="56">
        <f t="shared" si="53"/>
        <v>0</v>
      </c>
    </row>
    <row r="373" spans="1:8" s="2" customFormat="1" ht="12.75" hidden="1" customHeight="1" x14ac:dyDescent="0.2">
      <c r="A373" s="247"/>
      <c r="B373" s="250"/>
      <c r="C373" s="274">
        <f t="shared" si="51"/>
        <v>0</v>
      </c>
      <c r="D373" s="276"/>
      <c r="E373" s="317"/>
      <c r="F373" s="64">
        <f t="shared" si="52"/>
        <v>0</v>
      </c>
      <c r="G373" s="64">
        <f t="shared" si="52"/>
        <v>0</v>
      </c>
      <c r="H373" s="56">
        <f>ROUNDUP((F373*$E$364%)/168*G373,2)</f>
        <v>0</v>
      </c>
    </row>
    <row r="374" spans="1:8" s="2" customFormat="1" ht="12.75" x14ac:dyDescent="0.2">
      <c r="A374" s="247"/>
      <c r="B374" s="250"/>
      <c r="C374" s="274" t="str">
        <f t="shared" ref="C374:C383" si="54">C277</f>
        <v>Vecākais grāmatvedis</v>
      </c>
      <c r="D374" s="276"/>
      <c r="E374" s="317"/>
      <c r="F374" s="64">
        <f t="shared" ref="F374:G383" si="55">F277</f>
        <v>1287</v>
      </c>
      <c r="G374" s="55">
        <f t="shared" si="55"/>
        <v>8.4000000000000005E-2</v>
      </c>
      <c r="H374" s="56">
        <f>ROUNDUP((F374*$E$364%)/168*G374,2)</f>
        <v>0.03</v>
      </c>
    </row>
    <row r="375" spans="1:8" s="2" customFormat="1" ht="12.75" x14ac:dyDescent="0.2">
      <c r="A375" s="247"/>
      <c r="B375" s="250"/>
      <c r="C375" s="274" t="str">
        <f t="shared" si="54"/>
        <v>Lietvede</v>
      </c>
      <c r="D375" s="276"/>
      <c r="E375" s="317"/>
      <c r="F375" s="64">
        <f t="shared" si="55"/>
        <v>996</v>
      </c>
      <c r="G375" s="55">
        <f t="shared" si="55"/>
        <v>8.4000000000000005E-2</v>
      </c>
      <c r="H375" s="56">
        <f t="shared" ref="H375:H383" si="56">ROUNDUP((F375*$E$364%)/168*G375,2)</f>
        <v>0.02</v>
      </c>
    </row>
    <row r="376" spans="1:8" s="2" customFormat="1" ht="12.75" hidden="1" x14ac:dyDescent="0.2">
      <c r="A376" s="247"/>
      <c r="B376" s="250"/>
      <c r="C376" s="274">
        <f t="shared" si="54"/>
        <v>0</v>
      </c>
      <c r="D376" s="276"/>
      <c r="E376" s="317"/>
      <c r="F376" s="64">
        <f t="shared" si="55"/>
        <v>0</v>
      </c>
      <c r="G376" s="55">
        <f t="shared" si="55"/>
        <v>0</v>
      </c>
      <c r="H376" s="56">
        <f t="shared" si="56"/>
        <v>0</v>
      </c>
    </row>
    <row r="377" spans="1:8" s="2" customFormat="1" ht="12.75" hidden="1" x14ac:dyDescent="0.2">
      <c r="A377" s="247"/>
      <c r="B377" s="250"/>
      <c r="C377" s="274">
        <f t="shared" si="54"/>
        <v>0</v>
      </c>
      <c r="D377" s="276"/>
      <c r="E377" s="317"/>
      <c r="F377" s="64">
        <f t="shared" si="55"/>
        <v>0</v>
      </c>
      <c r="G377" s="55">
        <f t="shared" si="55"/>
        <v>0</v>
      </c>
      <c r="H377" s="56">
        <f t="shared" si="56"/>
        <v>0</v>
      </c>
    </row>
    <row r="378" spans="1:8" s="2" customFormat="1" ht="12.75" hidden="1" x14ac:dyDescent="0.2">
      <c r="A378" s="247"/>
      <c r="B378" s="250"/>
      <c r="C378" s="274">
        <f t="shared" si="54"/>
        <v>0</v>
      </c>
      <c r="D378" s="276"/>
      <c r="E378" s="317"/>
      <c r="F378" s="64">
        <f t="shared" si="55"/>
        <v>0</v>
      </c>
      <c r="G378" s="55">
        <f t="shared" si="55"/>
        <v>0</v>
      </c>
      <c r="H378" s="56">
        <f t="shared" si="56"/>
        <v>0</v>
      </c>
    </row>
    <row r="379" spans="1:8" s="2" customFormat="1" ht="12.75" hidden="1" x14ac:dyDescent="0.2">
      <c r="A379" s="247"/>
      <c r="B379" s="250"/>
      <c r="C379" s="274">
        <f t="shared" si="54"/>
        <v>0</v>
      </c>
      <c r="D379" s="276"/>
      <c r="E379" s="317"/>
      <c r="F379" s="64">
        <f t="shared" si="55"/>
        <v>0</v>
      </c>
      <c r="G379" s="55">
        <f t="shared" si="55"/>
        <v>0</v>
      </c>
      <c r="H379" s="56">
        <f t="shared" si="56"/>
        <v>0</v>
      </c>
    </row>
    <row r="380" spans="1:8" s="2" customFormat="1" ht="12.75" hidden="1" x14ac:dyDescent="0.2">
      <c r="A380" s="247"/>
      <c r="B380" s="250"/>
      <c r="C380" s="274">
        <f t="shared" si="54"/>
        <v>0</v>
      </c>
      <c r="D380" s="276"/>
      <c r="E380" s="317"/>
      <c r="F380" s="64">
        <f t="shared" si="55"/>
        <v>0</v>
      </c>
      <c r="G380" s="55">
        <f t="shared" si="55"/>
        <v>0</v>
      </c>
      <c r="H380" s="56">
        <f t="shared" si="56"/>
        <v>0</v>
      </c>
    </row>
    <row r="381" spans="1:8" s="2" customFormat="1" ht="12.75" hidden="1" x14ac:dyDescent="0.2">
      <c r="A381" s="247"/>
      <c r="B381" s="250"/>
      <c r="C381" s="274">
        <f t="shared" si="54"/>
        <v>0</v>
      </c>
      <c r="D381" s="276"/>
      <c r="E381" s="317"/>
      <c r="F381" s="64">
        <f t="shared" si="55"/>
        <v>0</v>
      </c>
      <c r="G381" s="55">
        <f t="shared" si="55"/>
        <v>0</v>
      </c>
      <c r="H381" s="56">
        <f t="shared" si="56"/>
        <v>0</v>
      </c>
    </row>
    <row r="382" spans="1:8" s="2" customFormat="1" ht="12.75" hidden="1" x14ac:dyDescent="0.2">
      <c r="A382" s="247"/>
      <c r="B382" s="250"/>
      <c r="C382" s="274">
        <f t="shared" si="54"/>
        <v>0</v>
      </c>
      <c r="D382" s="276"/>
      <c r="E382" s="317"/>
      <c r="F382" s="64">
        <f t="shared" si="55"/>
        <v>0</v>
      </c>
      <c r="G382" s="55">
        <f t="shared" si="55"/>
        <v>0</v>
      </c>
      <c r="H382" s="56">
        <f t="shared" si="56"/>
        <v>0</v>
      </c>
    </row>
    <row r="383" spans="1:8" s="2" customFormat="1" ht="12.75" hidden="1" x14ac:dyDescent="0.2">
      <c r="A383" s="248"/>
      <c r="B383" s="251"/>
      <c r="C383" s="274">
        <f t="shared" si="54"/>
        <v>0</v>
      </c>
      <c r="D383" s="276"/>
      <c r="E383" s="318"/>
      <c r="F383" s="66">
        <f t="shared" si="55"/>
        <v>0</v>
      </c>
      <c r="G383" s="55">
        <f t="shared" si="55"/>
        <v>0</v>
      </c>
      <c r="H383" s="58">
        <f t="shared" si="56"/>
        <v>0</v>
      </c>
    </row>
    <row r="384" spans="1:8" s="2" customFormat="1" ht="25.5" hidden="1" customHeight="1" x14ac:dyDescent="0.2">
      <c r="A384" s="246" t="s">
        <v>82</v>
      </c>
      <c r="B384" s="249" t="s">
        <v>83</v>
      </c>
      <c r="C384" s="287" t="s">
        <v>349</v>
      </c>
      <c r="D384" s="288"/>
      <c r="E384" s="47" t="s">
        <v>161</v>
      </c>
      <c r="F384" s="190" t="s">
        <v>39</v>
      </c>
      <c r="G384" s="47" t="s">
        <v>157</v>
      </c>
      <c r="H384" s="111">
        <f>SUM(H385:H404)</f>
        <v>0</v>
      </c>
    </row>
    <row r="385" spans="1:8" s="2" customFormat="1" ht="12.75" hidden="1" customHeight="1" x14ac:dyDescent="0.2">
      <c r="A385" s="247"/>
      <c r="B385" s="250"/>
      <c r="C385" s="294">
        <f t="shared" ref="C385:C394" si="57">C266</f>
        <v>0</v>
      </c>
      <c r="D385" s="295"/>
      <c r="E385" s="316">
        <v>1</v>
      </c>
      <c r="F385" s="62">
        <f t="shared" ref="F385:G394" si="58">F266</f>
        <v>0</v>
      </c>
      <c r="G385" s="55">
        <f t="shared" si="58"/>
        <v>0</v>
      </c>
      <c r="H385" s="54">
        <f>ROUNDUP((F385*$E$385%)/168*G385,2)</f>
        <v>0</v>
      </c>
    </row>
    <row r="386" spans="1:8" s="2" customFormat="1" ht="12.75" hidden="1" x14ac:dyDescent="0.2">
      <c r="A386" s="247"/>
      <c r="B386" s="250"/>
      <c r="C386" s="274">
        <f t="shared" si="57"/>
        <v>0</v>
      </c>
      <c r="D386" s="276"/>
      <c r="E386" s="317"/>
      <c r="F386" s="64">
        <f t="shared" si="58"/>
        <v>0</v>
      </c>
      <c r="G386" s="55">
        <f t="shared" si="58"/>
        <v>0</v>
      </c>
      <c r="H386" s="56">
        <f t="shared" ref="H386:H391" si="59">ROUNDUP((F386*$E$385%)/168*G386,2)</f>
        <v>0</v>
      </c>
    </row>
    <row r="387" spans="1:8" s="2" customFormat="1" ht="12.75" hidden="1" x14ac:dyDescent="0.2">
      <c r="A387" s="247"/>
      <c r="B387" s="250"/>
      <c r="C387" s="274">
        <f t="shared" si="57"/>
        <v>0</v>
      </c>
      <c r="D387" s="276"/>
      <c r="E387" s="317"/>
      <c r="F387" s="64">
        <f t="shared" si="58"/>
        <v>0</v>
      </c>
      <c r="G387" s="55">
        <f t="shared" si="58"/>
        <v>0</v>
      </c>
      <c r="H387" s="56">
        <f t="shared" si="59"/>
        <v>0</v>
      </c>
    </row>
    <row r="388" spans="1:8" s="2" customFormat="1" ht="12.75" hidden="1" x14ac:dyDescent="0.2">
      <c r="A388" s="247"/>
      <c r="B388" s="250"/>
      <c r="C388" s="274">
        <f t="shared" si="57"/>
        <v>0</v>
      </c>
      <c r="D388" s="276"/>
      <c r="E388" s="317"/>
      <c r="F388" s="64">
        <f t="shared" si="58"/>
        <v>0</v>
      </c>
      <c r="G388" s="55">
        <f t="shared" si="58"/>
        <v>0</v>
      </c>
      <c r="H388" s="56">
        <f t="shared" si="59"/>
        <v>0</v>
      </c>
    </row>
    <row r="389" spans="1:8" s="2" customFormat="1" ht="12.75" hidden="1" x14ac:dyDescent="0.2">
      <c r="A389" s="247"/>
      <c r="B389" s="250"/>
      <c r="C389" s="274">
        <f t="shared" si="57"/>
        <v>0</v>
      </c>
      <c r="D389" s="276"/>
      <c r="E389" s="317"/>
      <c r="F389" s="64">
        <f t="shared" si="58"/>
        <v>0</v>
      </c>
      <c r="G389" s="55">
        <f t="shared" si="58"/>
        <v>0</v>
      </c>
      <c r="H389" s="56">
        <f t="shared" si="59"/>
        <v>0</v>
      </c>
    </row>
    <row r="390" spans="1:8" s="2" customFormat="1" ht="12.75" hidden="1" x14ac:dyDescent="0.2">
      <c r="A390" s="247"/>
      <c r="B390" s="250"/>
      <c r="C390" s="274">
        <f t="shared" si="57"/>
        <v>0</v>
      </c>
      <c r="D390" s="276"/>
      <c r="E390" s="317"/>
      <c r="F390" s="64">
        <f t="shared" si="58"/>
        <v>0</v>
      </c>
      <c r="G390" s="55">
        <f t="shared" si="58"/>
        <v>0</v>
      </c>
      <c r="H390" s="56">
        <f t="shared" si="59"/>
        <v>0</v>
      </c>
    </row>
    <row r="391" spans="1:8" s="2" customFormat="1" ht="12.75" hidden="1" x14ac:dyDescent="0.2">
      <c r="A391" s="247"/>
      <c r="B391" s="250"/>
      <c r="C391" s="274">
        <f t="shared" si="57"/>
        <v>0</v>
      </c>
      <c r="D391" s="276"/>
      <c r="E391" s="317"/>
      <c r="F391" s="64">
        <f t="shared" si="58"/>
        <v>0</v>
      </c>
      <c r="G391" s="55">
        <f t="shared" si="58"/>
        <v>0</v>
      </c>
      <c r="H391" s="56">
        <f t="shared" si="59"/>
        <v>0</v>
      </c>
    </row>
    <row r="392" spans="1:8" s="2" customFormat="1" ht="12.75" hidden="1" x14ac:dyDescent="0.2">
      <c r="A392" s="247"/>
      <c r="B392" s="250"/>
      <c r="C392" s="274">
        <f t="shared" si="57"/>
        <v>0</v>
      </c>
      <c r="D392" s="276"/>
      <c r="E392" s="317"/>
      <c r="F392" s="64">
        <f t="shared" si="58"/>
        <v>0</v>
      </c>
      <c r="G392" s="55">
        <f t="shared" si="58"/>
        <v>0</v>
      </c>
      <c r="H392" s="56">
        <f>ROUNDUP((F392*$E$385%)/168*G392,2)</f>
        <v>0</v>
      </c>
    </row>
    <row r="393" spans="1:8" s="2" customFormat="1" ht="12.75" hidden="1" x14ac:dyDescent="0.2">
      <c r="A393" s="247"/>
      <c r="B393" s="250"/>
      <c r="C393" s="274">
        <f t="shared" si="57"/>
        <v>0</v>
      </c>
      <c r="D393" s="276"/>
      <c r="E393" s="317"/>
      <c r="F393" s="64">
        <f t="shared" si="58"/>
        <v>0</v>
      </c>
      <c r="G393" s="55">
        <f t="shared" si="58"/>
        <v>0</v>
      </c>
      <c r="H393" s="56">
        <f>ROUNDUP((F393*$E$385%)/168*G393,2)</f>
        <v>0</v>
      </c>
    </row>
    <row r="394" spans="1:8" s="2" customFormat="1" ht="12.75" hidden="1" x14ac:dyDescent="0.2">
      <c r="A394" s="247"/>
      <c r="B394" s="250"/>
      <c r="C394" s="274">
        <f t="shared" si="57"/>
        <v>0</v>
      </c>
      <c r="D394" s="276"/>
      <c r="E394" s="317"/>
      <c r="F394" s="64">
        <f t="shared" si="58"/>
        <v>0</v>
      </c>
      <c r="G394" s="55">
        <f t="shared" si="58"/>
        <v>0</v>
      </c>
      <c r="H394" s="56">
        <f>ROUNDUP((F394*$E$385%)/168*G394,2)</f>
        <v>0</v>
      </c>
    </row>
    <row r="395" spans="1:8" s="2" customFormat="1" ht="12.75" hidden="1" x14ac:dyDescent="0.2">
      <c r="A395" s="247"/>
      <c r="B395" s="250"/>
      <c r="C395" s="274" t="str">
        <f t="shared" ref="C395:C404" si="60">C277</f>
        <v>Vecākais grāmatvedis</v>
      </c>
      <c r="D395" s="276"/>
      <c r="E395" s="317"/>
      <c r="F395" s="64">
        <f t="shared" ref="F395:G404" si="61">F277</f>
        <v>1287</v>
      </c>
      <c r="G395" s="55"/>
      <c r="H395" s="56">
        <f>ROUNDUP((F395*$E$385%)/168*G395,2)</f>
        <v>0</v>
      </c>
    </row>
    <row r="396" spans="1:8" s="2" customFormat="1" ht="12.75" hidden="1" x14ac:dyDescent="0.2">
      <c r="A396" s="247"/>
      <c r="B396" s="250"/>
      <c r="C396" s="274" t="str">
        <f t="shared" si="60"/>
        <v>Lietvede</v>
      </c>
      <c r="D396" s="276"/>
      <c r="E396" s="317"/>
      <c r="F396" s="64">
        <f t="shared" si="61"/>
        <v>996</v>
      </c>
      <c r="G396" s="55"/>
      <c r="H396" s="56">
        <f t="shared" ref="H396:H404" si="62">ROUNDUP((F396*$E$385%)/168*G396,2)</f>
        <v>0</v>
      </c>
    </row>
    <row r="397" spans="1:8" s="2" customFormat="1" ht="12.75" hidden="1" x14ac:dyDescent="0.2">
      <c r="A397" s="247"/>
      <c r="B397" s="250"/>
      <c r="C397" s="274">
        <f t="shared" si="60"/>
        <v>0</v>
      </c>
      <c r="D397" s="276"/>
      <c r="E397" s="317"/>
      <c r="F397" s="64">
        <f t="shared" si="61"/>
        <v>0</v>
      </c>
      <c r="G397" s="64">
        <f t="shared" si="61"/>
        <v>0</v>
      </c>
      <c r="H397" s="56">
        <f t="shared" si="62"/>
        <v>0</v>
      </c>
    </row>
    <row r="398" spans="1:8" s="2" customFormat="1" ht="12.75" hidden="1" x14ac:dyDescent="0.2">
      <c r="A398" s="247"/>
      <c r="B398" s="250"/>
      <c r="C398" s="274">
        <f t="shared" si="60"/>
        <v>0</v>
      </c>
      <c r="D398" s="276"/>
      <c r="E398" s="317"/>
      <c r="F398" s="64">
        <f t="shared" si="61"/>
        <v>0</v>
      </c>
      <c r="G398" s="64">
        <f t="shared" si="61"/>
        <v>0</v>
      </c>
      <c r="H398" s="56">
        <f t="shared" si="62"/>
        <v>0</v>
      </c>
    </row>
    <row r="399" spans="1:8" s="2" customFormat="1" ht="12.75" hidden="1" x14ac:dyDescent="0.2">
      <c r="A399" s="247"/>
      <c r="B399" s="250"/>
      <c r="C399" s="274">
        <f t="shared" si="60"/>
        <v>0</v>
      </c>
      <c r="D399" s="276"/>
      <c r="E399" s="317"/>
      <c r="F399" s="64">
        <f t="shared" si="61"/>
        <v>0</v>
      </c>
      <c r="G399" s="64">
        <f t="shared" si="61"/>
        <v>0</v>
      </c>
      <c r="H399" s="56">
        <f t="shared" si="62"/>
        <v>0</v>
      </c>
    </row>
    <row r="400" spans="1:8" s="2" customFormat="1" ht="12.75" hidden="1" x14ac:dyDescent="0.2">
      <c r="A400" s="247"/>
      <c r="B400" s="250"/>
      <c r="C400" s="274">
        <f t="shared" si="60"/>
        <v>0</v>
      </c>
      <c r="D400" s="276"/>
      <c r="E400" s="317"/>
      <c r="F400" s="64">
        <f t="shared" si="61"/>
        <v>0</v>
      </c>
      <c r="G400" s="64">
        <f t="shared" si="61"/>
        <v>0</v>
      </c>
      <c r="H400" s="56">
        <f t="shared" si="62"/>
        <v>0</v>
      </c>
    </row>
    <row r="401" spans="1:9" s="2" customFormat="1" ht="12.75" hidden="1" x14ac:dyDescent="0.2">
      <c r="A401" s="247"/>
      <c r="B401" s="250"/>
      <c r="C401" s="274">
        <f t="shared" si="60"/>
        <v>0</v>
      </c>
      <c r="D401" s="276"/>
      <c r="E401" s="317"/>
      <c r="F401" s="64">
        <f t="shared" si="61"/>
        <v>0</v>
      </c>
      <c r="G401" s="64">
        <f t="shared" si="61"/>
        <v>0</v>
      </c>
      <c r="H401" s="56">
        <f t="shared" si="62"/>
        <v>0</v>
      </c>
    </row>
    <row r="402" spans="1:9" s="2" customFormat="1" ht="12.75" hidden="1" x14ac:dyDescent="0.2">
      <c r="A402" s="247"/>
      <c r="B402" s="250"/>
      <c r="C402" s="274">
        <f t="shared" si="60"/>
        <v>0</v>
      </c>
      <c r="D402" s="276"/>
      <c r="E402" s="317"/>
      <c r="F402" s="64">
        <f t="shared" si="61"/>
        <v>0</v>
      </c>
      <c r="G402" s="64">
        <f t="shared" si="61"/>
        <v>0</v>
      </c>
      <c r="H402" s="56">
        <f t="shared" si="62"/>
        <v>0</v>
      </c>
    </row>
    <row r="403" spans="1:9" s="2" customFormat="1" ht="12.75" hidden="1" x14ac:dyDescent="0.2">
      <c r="A403" s="247"/>
      <c r="B403" s="250"/>
      <c r="C403" s="274">
        <f t="shared" si="60"/>
        <v>0</v>
      </c>
      <c r="D403" s="276"/>
      <c r="E403" s="317"/>
      <c r="F403" s="64">
        <f t="shared" si="61"/>
        <v>0</v>
      </c>
      <c r="G403" s="64">
        <f t="shared" si="61"/>
        <v>0</v>
      </c>
      <c r="H403" s="56">
        <f t="shared" si="62"/>
        <v>0</v>
      </c>
    </row>
    <row r="404" spans="1:9" s="2" customFormat="1" ht="12.75" hidden="1" x14ac:dyDescent="0.2">
      <c r="A404" s="248"/>
      <c r="B404" s="251"/>
      <c r="C404" s="296">
        <f t="shared" si="60"/>
        <v>0</v>
      </c>
      <c r="D404" s="298"/>
      <c r="E404" s="318"/>
      <c r="F404" s="66">
        <f t="shared" si="61"/>
        <v>0</v>
      </c>
      <c r="G404" s="66">
        <f t="shared" si="61"/>
        <v>0</v>
      </c>
      <c r="H404" s="58">
        <f t="shared" si="62"/>
        <v>0</v>
      </c>
    </row>
    <row r="405" spans="1:9" s="2" customFormat="1" ht="12.75" x14ac:dyDescent="0.2">
      <c r="A405" s="49" t="s">
        <v>84</v>
      </c>
      <c r="B405" s="277" t="s">
        <v>17</v>
      </c>
      <c r="C405" s="277"/>
      <c r="D405" s="277"/>
      <c r="E405" s="277"/>
      <c r="F405" s="277"/>
      <c r="G405" s="277"/>
      <c r="H405" s="43">
        <f>SUM(H406,H429)</f>
        <v>1.3000000000000003</v>
      </c>
    </row>
    <row r="406" spans="1:9" s="2" customFormat="1" ht="12.75" x14ac:dyDescent="0.2">
      <c r="A406" s="48" t="s">
        <v>85</v>
      </c>
      <c r="B406" s="277" t="s">
        <v>86</v>
      </c>
      <c r="C406" s="277"/>
      <c r="D406" s="277"/>
      <c r="E406" s="277"/>
      <c r="F406" s="277"/>
      <c r="G406" s="277"/>
      <c r="H406" s="43">
        <f>SUM(H407,H418)</f>
        <v>0.09</v>
      </c>
    </row>
    <row r="407" spans="1:9" s="2" customFormat="1" ht="25.5" x14ac:dyDescent="0.2">
      <c r="A407" s="246">
        <v>2220</v>
      </c>
      <c r="B407" s="249" t="s">
        <v>88</v>
      </c>
      <c r="C407" s="266" t="s">
        <v>171</v>
      </c>
      <c r="D407" s="267"/>
      <c r="E407" s="268"/>
      <c r="F407" s="47" t="s">
        <v>327</v>
      </c>
      <c r="G407" s="47" t="s">
        <v>157</v>
      </c>
      <c r="H407" s="111">
        <f>SUM(H408:H417)</f>
        <v>0.09</v>
      </c>
    </row>
    <row r="408" spans="1:9" s="2" customFormat="1" ht="30" customHeight="1" x14ac:dyDescent="0.2">
      <c r="A408" s="247"/>
      <c r="B408" s="250"/>
      <c r="C408" s="255" t="s">
        <v>198</v>
      </c>
      <c r="D408" s="256"/>
      <c r="E408" s="257"/>
      <c r="F408" s="74">
        <f>ROUND(7*1.147,2)</f>
        <v>8.0299999999999994</v>
      </c>
      <c r="G408" s="74">
        <f>G16+G26+G277+G278</f>
        <v>1.6880000000000002</v>
      </c>
      <c r="H408" s="75">
        <f>ROUNDUP(F408/168*G408,2)</f>
        <v>0.09</v>
      </c>
      <c r="I408" s="149" t="s">
        <v>384</v>
      </c>
    </row>
    <row r="409" spans="1:9" s="2" customFormat="1" ht="12" hidden="1" customHeight="1" x14ac:dyDescent="0.2">
      <c r="A409" s="247"/>
      <c r="B409" s="250"/>
      <c r="C409" s="252"/>
      <c r="D409" s="253"/>
      <c r="E409" s="254"/>
      <c r="F409" s="76"/>
      <c r="G409" s="76"/>
      <c r="H409" s="77">
        <f t="shared" ref="H409:H417" si="63">ROUNDUP(F409/168*G409,2)</f>
        <v>0</v>
      </c>
    </row>
    <row r="410" spans="1:9" s="2" customFormat="1" ht="12" hidden="1" customHeight="1" x14ac:dyDescent="0.2">
      <c r="A410" s="247"/>
      <c r="B410" s="250"/>
      <c r="C410" s="252"/>
      <c r="D410" s="253"/>
      <c r="E410" s="254"/>
      <c r="F410" s="76"/>
      <c r="G410" s="76"/>
      <c r="H410" s="77">
        <f t="shared" si="63"/>
        <v>0</v>
      </c>
    </row>
    <row r="411" spans="1:9" s="2" customFormat="1" ht="12" hidden="1" customHeight="1" x14ac:dyDescent="0.2">
      <c r="A411" s="247"/>
      <c r="B411" s="250"/>
      <c r="C411" s="252"/>
      <c r="D411" s="253"/>
      <c r="E411" s="254"/>
      <c r="F411" s="76"/>
      <c r="G411" s="76"/>
      <c r="H411" s="77">
        <f t="shared" si="63"/>
        <v>0</v>
      </c>
    </row>
    <row r="412" spans="1:9" s="2" customFormat="1" ht="12" hidden="1" customHeight="1" x14ac:dyDescent="0.2">
      <c r="A412" s="247"/>
      <c r="B412" s="250"/>
      <c r="C412" s="252"/>
      <c r="D412" s="253"/>
      <c r="E412" s="254"/>
      <c r="F412" s="76"/>
      <c r="G412" s="76"/>
      <c r="H412" s="77">
        <f t="shared" si="63"/>
        <v>0</v>
      </c>
    </row>
    <row r="413" spans="1:9" s="2" customFormat="1" ht="12" hidden="1" customHeight="1" x14ac:dyDescent="0.2">
      <c r="A413" s="247"/>
      <c r="B413" s="250"/>
      <c r="C413" s="252"/>
      <c r="D413" s="253"/>
      <c r="E413" s="254"/>
      <c r="F413" s="76"/>
      <c r="G413" s="76"/>
      <c r="H413" s="77">
        <f t="shared" si="63"/>
        <v>0</v>
      </c>
    </row>
    <row r="414" spans="1:9" s="2" customFormat="1" ht="12" hidden="1" customHeight="1" x14ac:dyDescent="0.2">
      <c r="A414" s="247"/>
      <c r="B414" s="250"/>
      <c r="C414" s="252"/>
      <c r="D414" s="253"/>
      <c r="E414" s="254"/>
      <c r="F414" s="76"/>
      <c r="G414" s="76"/>
      <c r="H414" s="77">
        <f t="shared" si="63"/>
        <v>0</v>
      </c>
    </row>
    <row r="415" spans="1:9" s="2" customFormat="1" ht="12" hidden="1" customHeight="1" x14ac:dyDescent="0.2">
      <c r="A415" s="247"/>
      <c r="B415" s="250"/>
      <c r="C415" s="252"/>
      <c r="D415" s="253"/>
      <c r="E415" s="254"/>
      <c r="F415" s="76"/>
      <c r="G415" s="76"/>
      <c r="H415" s="77">
        <f t="shared" si="63"/>
        <v>0</v>
      </c>
    </row>
    <row r="416" spans="1:9" s="2" customFormat="1" ht="12" hidden="1" customHeight="1" x14ac:dyDescent="0.2">
      <c r="A416" s="247"/>
      <c r="B416" s="250"/>
      <c r="C416" s="252"/>
      <c r="D416" s="253"/>
      <c r="E416" s="254"/>
      <c r="F416" s="76"/>
      <c r="G416" s="76"/>
      <c r="H416" s="77">
        <f t="shared" si="63"/>
        <v>0</v>
      </c>
    </row>
    <row r="417" spans="1:9" s="2" customFormat="1" ht="12" hidden="1" customHeight="1" x14ac:dyDescent="0.2">
      <c r="A417" s="248"/>
      <c r="B417" s="251"/>
      <c r="C417" s="269"/>
      <c r="D417" s="270"/>
      <c r="E417" s="271"/>
      <c r="F417" s="78"/>
      <c r="G417" s="78"/>
      <c r="H417" s="79">
        <f t="shared" si="63"/>
        <v>0</v>
      </c>
    </row>
    <row r="418" spans="1:9" s="2" customFormat="1" ht="12" hidden="1" customHeight="1" x14ac:dyDescent="0.2">
      <c r="A418" s="246"/>
      <c r="B418" s="249"/>
      <c r="C418" s="266"/>
      <c r="D418" s="267"/>
      <c r="E418" s="268"/>
      <c r="F418" s="47"/>
      <c r="G418" s="47"/>
      <c r="H418" s="111">
        <f>SUM(H419:H428)</f>
        <v>0</v>
      </c>
    </row>
    <row r="419" spans="1:9" s="2" customFormat="1" ht="12" hidden="1" customHeight="1" x14ac:dyDescent="0.2">
      <c r="A419" s="247"/>
      <c r="B419" s="250"/>
      <c r="C419" s="255"/>
      <c r="D419" s="256"/>
      <c r="E419" s="257"/>
      <c r="F419" s="74"/>
      <c r="G419" s="74"/>
      <c r="H419" s="75">
        <f>ROUNDUP(F419/168*G419,2)</f>
        <v>0</v>
      </c>
    </row>
    <row r="420" spans="1:9" s="2" customFormat="1" ht="12" hidden="1" customHeight="1" x14ac:dyDescent="0.2">
      <c r="A420" s="247"/>
      <c r="B420" s="250"/>
      <c r="C420" s="252"/>
      <c r="D420" s="253"/>
      <c r="E420" s="254"/>
      <c r="F420" s="76"/>
      <c r="G420" s="76"/>
      <c r="H420" s="77">
        <f t="shared" ref="H420:H428" si="64">ROUNDUP(F420/168*G420,2)</f>
        <v>0</v>
      </c>
    </row>
    <row r="421" spans="1:9" s="2" customFormat="1" ht="12" hidden="1" customHeight="1" x14ac:dyDescent="0.2">
      <c r="A421" s="247"/>
      <c r="B421" s="250"/>
      <c r="C421" s="252"/>
      <c r="D421" s="253"/>
      <c r="E421" s="254"/>
      <c r="F421" s="76"/>
      <c r="G421" s="76"/>
      <c r="H421" s="77">
        <f t="shared" si="64"/>
        <v>0</v>
      </c>
    </row>
    <row r="422" spans="1:9" s="2" customFormat="1" ht="12" hidden="1" customHeight="1" x14ac:dyDescent="0.2">
      <c r="A422" s="247"/>
      <c r="B422" s="250"/>
      <c r="C422" s="252"/>
      <c r="D422" s="253"/>
      <c r="E422" s="254"/>
      <c r="F422" s="76"/>
      <c r="G422" s="76"/>
      <c r="H422" s="77">
        <f t="shared" si="64"/>
        <v>0</v>
      </c>
    </row>
    <row r="423" spans="1:9" s="2" customFormat="1" ht="12" hidden="1" customHeight="1" x14ac:dyDescent="0.2">
      <c r="A423" s="247"/>
      <c r="B423" s="250"/>
      <c r="C423" s="252"/>
      <c r="D423" s="253"/>
      <c r="E423" s="254"/>
      <c r="F423" s="76"/>
      <c r="G423" s="76"/>
      <c r="H423" s="77">
        <f t="shared" si="64"/>
        <v>0</v>
      </c>
    </row>
    <row r="424" spans="1:9" s="2" customFormat="1" ht="12" hidden="1" customHeight="1" x14ac:dyDescent="0.2">
      <c r="A424" s="247"/>
      <c r="B424" s="250"/>
      <c r="C424" s="252"/>
      <c r="D424" s="253"/>
      <c r="E424" s="254"/>
      <c r="F424" s="76"/>
      <c r="G424" s="76"/>
      <c r="H424" s="77">
        <f t="shared" si="64"/>
        <v>0</v>
      </c>
    </row>
    <row r="425" spans="1:9" s="2" customFormat="1" ht="12" hidden="1" customHeight="1" x14ac:dyDescent="0.2">
      <c r="A425" s="247"/>
      <c r="B425" s="250"/>
      <c r="C425" s="252"/>
      <c r="D425" s="253"/>
      <c r="E425" s="254"/>
      <c r="F425" s="76"/>
      <c r="G425" s="76"/>
      <c r="H425" s="77">
        <f t="shared" si="64"/>
        <v>0</v>
      </c>
    </row>
    <row r="426" spans="1:9" s="2" customFormat="1" ht="12" hidden="1" customHeight="1" x14ac:dyDescent="0.2">
      <c r="A426" s="247"/>
      <c r="B426" s="250"/>
      <c r="C426" s="252"/>
      <c r="D426" s="253"/>
      <c r="E426" s="254"/>
      <c r="F426" s="76"/>
      <c r="G426" s="76"/>
      <c r="H426" s="77">
        <f t="shared" si="64"/>
        <v>0</v>
      </c>
    </row>
    <row r="427" spans="1:9" s="2" customFormat="1" ht="12" hidden="1" customHeight="1" x14ac:dyDescent="0.2">
      <c r="A427" s="247"/>
      <c r="B427" s="250"/>
      <c r="C427" s="252"/>
      <c r="D427" s="253"/>
      <c r="E427" s="254"/>
      <c r="F427" s="76"/>
      <c r="G427" s="76"/>
      <c r="H427" s="77">
        <f t="shared" si="64"/>
        <v>0</v>
      </c>
    </row>
    <row r="428" spans="1:9" s="2" customFormat="1" ht="12.75" hidden="1" x14ac:dyDescent="0.2">
      <c r="A428" s="248"/>
      <c r="B428" s="251"/>
      <c r="C428" s="269"/>
      <c r="D428" s="270"/>
      <c r="E428" s="271"/>
      <c r="F428" s="78"/>
      <c r="G428" s="78"/>
      <c r="H428" s="79">
        <f t="shared" si="64"/>
        <v>0</v>
      </c>
    </row>
    <row r="429" spans="1:9" s="2" customFormat="1" ht="12.75" customHeight="1" x14ac:dyDescent="0.2">
      <c r="A429" s="48" t="s">
        <v>93</v>
      </c>
      <c r="B429" s="277" t="s">
        <v>94</v>
      </c>
      <c r="C429" s="277"/>
      <c r="D429" s="277"/>
      <c r="E429" s="277"/>
      <c r="F429" s="277"/>
      <c r="G429" s="277"/>
      <c r="H429" s="43">
        <f>SUM(H430,H452,H441)</f>
        <v>1.2100000000000002</v>
      </c>
    </row>
    <row r="430" spans="1:9" s="2" customFormat="1" x14ac:dyDescent="0.2">
      <c r="A430" s="246">
        <v>2311</v>
      </c>
      <c r="B430" s="249" t="s">
        <v>19</v>
      </c>
      <c r="C430" s="266" t="s">
        <v>171</v>
      </c>
      <c r="D430" s="267"/>
      <c r="E430" s="268"/>
      <c r="F430" s="47" t="s">
        <v>326</v>
      </c>
      <c r="G430" s="47" t="s">
        <v>166</v>
      </c>
      <c r="H430" s="111">
        <f>SUM(H431:H440)</f>
        <v>7.0000000000000007E-2</v>
      </c>
    </row>
    <row r="431" spans="1:9" s="2" customFormat="1" ht="12.75" x14ac:dyDescent="0.2">
      <c r="A431" s="247"/>
      <c r="B431" s="250"/>
      <c r="C431" s="255" t="s">
        <v>214</v>
      </c>
      <c r="D431" s="256"/>
      <c r="E431" s="257"/>
      <c r="F431" s="74">
        <f>ROUND(0.02*1.095,2)</f>
        <v>0.02</v>
      </c>
      <c r="G431" s="74">
        <v>1</v>
      </c>
      <c r="H431" s="75">
        <f>ROUND(F431*G431,2)</f>
        <v>0.02</v>
      </c>
      <c r="I431" s="2" t="s">
        <v>317</v>
      </c>
    </row>
    <row r="432" spans="1:9" s="2" customFormat="1" ht="12.75" x14ac:dyDescent="0.2">
      <c r="A432" s="247"/>
      <c r="B432" s="250"/>
      <c r="C432" s="252" t="s">
        <v>173</v>
      </c>
      <c r="D432" s="253"/>
      <c r="E432" s="254"/>
      <c r="F432" s="76">
        <f>ROUND(0.05*1.095,2)</f>
        <v>0.05</v>
      </c>
      <c r="G432" s="76">
        <v>1</v>
      </c>
      <c r="H432" s="77">
        <f>ROUND(F432*G432,2)</f>
        <v>0.05</v>
      </c>
    </row>
    <row r="433" spans="1:8" s="2" customFormat="1" ht="12.75" hidden="1" x14ac:dyDescent="0.2">
      <c r="A433" s="247"/>
      <c r="B433" s="250"/>
      <c r="C433" s="252"/>
      <c r="D433" s="253"/>
      <c r="E433" s="254"/>
      <c r="F433" s="76"/>
      <c r="G433" s="76"/>
      <c r="H433" s="77">
        <f t="shared" ref="H433:H440" si="65">ROUND(F433*G433,2)</f>
        <v>0</v>
      </c>
    </row>
    <row r="434" spans="1:8" s="2" customFormat="1" ht="12.75" hidden="1" x14ac:dyDescent="0.2">
      <c r="A434" s="247"/>
      <c r="B434" s="250"/>
      <c r="C434" s="252"/>
      <c r="D434" s="253"/>
      <c r="E434" s="254"/>
      <c r="F434" s="76"/>
      <c r="G434" s="76"/>
      <c r="H434" s="77">
        <f t="shared" si="65"/>
        <v>0</v>
      </c>
    </row>
    <row r="435" spans="1:8" s="2" customFormat="1" ht="12.75" hidden="1" x14ac:dyDescent="0.2">
      <c r="A435" s="247"/>
      <c r="B435" s="250"/>
      <c r="C435" s="252"/>
      <c r="D435" s="253"/>
      <c r="E435" s="254"/>
      <c r="F435" s="76"/>
      <c r="G435" s="76"/>
      <c r="H435" s="77">
        <f t="shared" si="65"/>
        <v>0</v>
      </c>
    </row>
    <row r="436" spans="1:8" s="2" customFormat="1" ht="12.75" hidden="1" x14ac:dyDescent="0.2">
      <c r="A436" s="247"/>
      <c r="B436" s="250"/>
      <c r="C436" s="252"/>
      <c r="D436" s="253"/>
      <c r="E436" s="254"/>
      <c r="F436" s="76"/>
      <c r="G436" s="76"/>
      <c r="H436" s="77">
        <f t="shared" si="65"/>
        <v>0</v>
      </c>
    </row>
    <row r="437" spans="1:8" s="2" customFormat="1" ht="12.75" hidden="1" x14ac:dyDescent="0.2">
      <c r="A437" s="247"/>
      <c r="B437" s="250"/>
      <c r="C437" s="252"/>
      <c r="D437" s="253"/>
      <c r="E437" s="254"/>
      <c r="F437" s="76"/>
      <c r="G437" s="76"/>
      <c r="H437" s="77">
        <f t="shared" si="65"/>
        <v>0</v>
      </c>
    </row>
    <row r="438" spans="1:8" s="2" customFormat="1" ht="12.75" hidden="1" x14ac:dyDescent="0.2">
      <c r="A438" s="247"/>
      <c r="B438" s="250"/>
      <c r="C438" s="252"/>
      <c r="D438" s="253"/>
      <c r="E438" s="254"/>
      <c r="F438" s="76"/>
      <c r="G438" s="76"/>
      <c r="H438" s="77">
        <f t="shared" si="65"/>
        <v>0</v>
      </c>
    </row>
    <row r="439" spans="1:8" s="2" customFormat="1" ht="12.75" hidden="1" x14ac:dyDescent="0.2">
      <c r="A439" s="247"/>
      <c r="B439" s="250"/>
      <c r="C439" s="252"/>
      <c r="D439" s="253"/>
      <c r="E439" s="254"/>
      <c r="F439" s="76"/>
      <c r="G439" s="76"/>
      <c r="H439" s="77">
        <f t="shared" si="65"/>
        <v>0</v>
      </c>
    </row>
    <row r="440" spans="1:8" s="2" customFormat="1" ht="12.75" hidden="1" x14ac:dyDescent="0.2">
      <c r="A440" s="248"/>
      <c r="B440" s="251"/>
      <c r="C440" s="269"/>
      <c r="D440" s="270"/>
      <c r="E440" s="271"/>
      <c r="F440" s="78"/>
      <c r="G440" s="78"/>
      <c r="H440" s="79">
        <f t="shared" si="65"/>
        <v>0</v>
      </c>
    </row>
    <row r="441" spans="1:8" s="2" customFormat="1" ht="38.25" x14ac:dyDescent="0.2">
      <c r="A441" s="246">
        <v>2312</v>
      </c>
      <c r="B441" s="249" t="s">
        <v>319</v>
      </c>
      <c r="C441" s="266" t="s">
        <v>171</v>
      </c>
      <c r="D441" s="267"/>
      <c r="E441" s="51" t="s">
        <v>325</v>
      </c>
      <c r="F441" s="51" t="s">
        <v>322</v>
      </c>
      <c r="G441" s="47" t="s">
        <v>157</v>
      </c>
      <c r="H441" s="111">
        <f>SUM(H442:H451)</f>
        <v>0.06</v>
      </c>
    </row>
    <row r="442" spans="1:8" s="2" customFormat="1" ht="12.75" x14ac:dyDescent="0.2">
      <c r="A442" s="247"/>
      <c r="B442" s="250"/>
      <c r="C442" s="255" t="s">
        <v>320</v>
      </c>
      <c r="D442" s="256"/>
      <c r="E442" s="74">
        <v>165</v>
      </c>
      <c r="F442" s="74">
        <v>5</v>
      </c>
      <c r="G442" s="154">
        <f>G26+G277+G278</f>
        <v>1.6680000000000001</v>
      </c>
      <c r="H442" s="75">
        <f>ROUNDUP(E442/F442/12/168*G442,2)</f>
        <v>0.03</v>
      </c>
    </row>
    <row r="443" spans="1:8" s="2" customFormat="1" ht="12.75" x14ac:dyDescent="0.2">
      <c r="A443" s="247"/>
      <c r="B443" s="250"/>
      <c r="C443" s="252" t="s">
        <v>321</v>
      </c>
      <c r="D443" s="253"/>
      <c r="E443" s="153">
        <v>157</v>
      </c>
      <c r="F443" s="76">
        <v>5</v>
      </c>
      <c r="G443" s="155">
        <f>G442</f>
        <v>1.6680000000000001</v>
      </c>
      <c r="H443" s="77">
        <f>ROUNDUP(E443/F443/12/168*G443,2)</f>
        <v>0.03</v>
      </c>
    </row>
    <row r="444" spans="1:8" s="2" customFormat="1" ht="12.75" hidden="1" x14ac:dyDescent="0.2">
      <c r="A444" s="247"/>
      <c r="B444" s="250"/>
      <c r="C444" s="252"/>
      <c r="D444" s="253"/>
      <c r="E444" s="177"/>
      <c r="F444" s="76"/>
      <c r="G444" s="76"/>
      <c r="H444" s="77">
        <f t="shared" ref="H444:H451" si="66">ROUNDUP(F444/168*G444,2)</f>
        <v>0</v>
      </c>
    </row>
    <row r="445" spans="1:8" s="2" customFormat="1" ht="12.75" hidden="1" x14ac:dyDescent="0.2">
      <c r="A445" s="247"/>
      <c r="B445" s="250"/>
      <c r="C445" s="252"/>
      <c r="D445" s="253"/>
      <c r="E445" s="177"/>
      <c r="F445" s="76"/>
      <c r="G445" s="76"/>
      <c r="H445" s="77">
        <f t="shared" si="66"/>
        <v>0</v>
      </c>
    </row>
    <row r="446" spans="1:8" s="2" customFormat="1" ht="12.75" hidden="1" x14ac:dyDescent="0.2">
      <c r="A446" s="247"/>
      <c r="B446" s="250"/>
      <c r="C446" s="252"/>
      <c r="D446" s="253"/>
      <c r="E446" s="177"/>
      <c r="F446" s="76"/>
      <c r="G446" s="76"/>
      <c r="H446" s="77">
        <f t="shared" si="66"/>
        <v>0</v>
      </c>
    </row>
    <row r="447" spans="1:8" s="2" customFormat="1" ht="12.75" hidden="1" x14ac:dyDescent="0.2">
      <c r="A447" s="247"/>
      <c r="B447" s="250"/>
      <c r="C447" s="252"/>
      <c r="D447" s="253"/>
      <c r="E447" s="177"/>
      <c r="F447" s="76"/>
      <c r="G447" s="76"/>
      <c r="H447" s="77">
        <f t="shared" si="66"/>
        <v>0</v>
      </c>
    </row>
    <row r="448" spans="1:8" s="2" customFormat="1" ht="12.75" hidden="1" x14ac:dyDescent="0.2">
      <c r="A448" s="247"/>
      <c r="B448" s="250"/>
      <c r="C448" s="252"/>
      <c r="D448" s="253"/>
      <c r="E448" s="177"/>
      <c r="F448" s="76"/>
      <c r="G448" s="76"/>
      <c r="H448" s="77">
        <f t="shared" si="66"/>
        <v>0</v>
      </c>
    </row>
    <row r="449" spans="1:9" s="2" customFormat="1" ht="12.75" hidden="1" x14ac:dyDescent="0.2">
      <c r="A449" s="247"/>
      <c r="B449" s="250"/>
      <c r="C449" s="252"/>
      <c r="D449" s="253"/>
      <c r="E449" s="177"/>
      <c r="F449" s="76"/>
      <c r="G449" s="76"/>
      <c r="H449" s="77">
        <f t="shared" si="66"/>
        <v>0</v>
      </c>
    </row>
    <row r="450" spans="1:9" s="2" customFormat="1" ht="12.75" hidden="1" x14ac:dyDescent="0.2">
      <c r="A450" s="247"/>
      <c r="B450" s="250"/>
      <c r="C450" s="252"/>
      <c r="D450" s="253"/>
      <c r="E450" s="177"/>
      <c r="F450" s="76"/>
      <c r="G450" s="76"/>
      <c r="H450" s="77">
        <f t="shared" si="66"/>
        <v>0</v>
      </c>
    </row>
    <row r="451" spans="1:9" s="2" customFormat="1" ht="12.75" hidden="1" x14ac:dyDescent="0.2">
      <c r="A451" s="248"/>
      <c r="B451" s="251"/>
      <c r="C451" s="252"/>
      <c r="D451" s="253"/>
      <c r="E451" s="177"/>
      <c r="F451" s="78"/>
      <c r="G451" s="78"/>
      <c r="H451" s="79">
        <f t="shared" si="66"/>
        <v>0</v>
      </c>
    </row>
    <row r="452" spans="1:9" s="2" customFormat="1" ht="25.5" x14ac:dyDescent="0.2">
      <c r="A452" s="246">
        <v>2350</v>
      </c>
      <c r="B452" s="249" t="s">
        <v>391</v>
      </c>
      <c r="C452" s="266" t="s">
        <v>171</v>
      </c>
      <c r="D452" s="267"/>
      <c r="E452" s="268"/>
      <c r="F452" s="51" t="s">
        <v>327</v>
      </c>
      <c r="G452" s="47" t="s">
        <v>157</v>
      </c>
      <c r="H452" s="111">
        <f>SUM(H453:H462)</f>
        <v>1.08</v>
      </c>
    </row>
    <row r="453" spans="1:9" s="2" customFormat="1" ht="26.25" customHeight="1" x14ac:dyDescent="0.2">
      <c r="A453" s="247"/>
      <c r="B453" s="250"/>
      <c r="C453" s="255" t="s">
        <v>218</v>
      </c>
      <c r="D453" s="256"/>
      <c r="E453" s="257"/>
      <c r="F453" s="74">
        <f>ROUND(85*1.162,2)</f>
        <v>98.77</v>
      </c>
      <c r="G453" s="154">
        <f>G442</f>
        <v>1.6680000000000001</v>
      </c>
      <c r="H453" s="75">
        <f>ROUNDUP(F453/168*G453,2)</f>
        <v>0.99</v>
      </c>
      <c r="I453" s="149" t="s">
        <v>383</v>
      </c>
    </row>
    <row r="454" spans="1:9" s="2" customFormat="1" ht="36" x14ac:dyDescent="0.2">
      <c r="A454" s="247"/>
      <c r="B454" s="250"/>
      <c r="C454" s="252" t="s">
        <v>215</v>
      </c>
      <c r="D454" s="253"/>
      <c r="E454" s="254"/>
      <c r="F454" s="76">
        <f>ROUND(7*1.162,2)</f>
        <v>8.1300000000000008</v>
      </c>
      <c r="G454" s="76">
        <f>G408</f>
        <v>1.6880000000000002</v>
      </c>
      <c r="H454" s="77">
        <f t="shared" ref="H454:H462" si="67">ROUNDUP(F454/168*G454,2)</f>
        <v>0.09</v>
      </c>
      <c r="I454" s="149" t="s">
        <v>382</v>
      </c>
    </row>
    <row r="455" spans="1:9" s="2" customFormat="1" ht="12.75" hidden="1" x14ac:dyDescent="0.2">
      <c r="A455" s="247"/>
      <c r="B455" s="250"/>
      <c r="C455" s="252"/>
      <c r="D455" s="253"/>
      <c r="E455" s="254"/>
      <c r="F455" s="76"/>
      <c r="G455" s="76"/>
      <c r="H455" s="77">
        <f t="shared" si="67"/>
        <v>0</v>
      </c>
    </row>
    <row r="456" spans="1:9" s="2" customFormat="1" ht="12.75" hidden="1" x14ac:dyDescent="0.2">
      <c r="A456" s="247"/>
      <c r="B456" s="250"/>
      <c r="C456" s="252"/>
      <c r="D456" s="253"/>
      <c r="E456" s="254"/>
      <c r="F456" s="76"/>
      <c r="G456" s="76"/>
      <c r="H456" s="77">
        <f t="shared" si="67"/>
        <v>0</v>
      </c>
    </row>
    <row r="457" spans="1:9" s="2" customFormat="1" ht="12.75" hidden="1" x14ac:dyDescent="0.2">
      <c r="A457" s="247"/>
      <c r="B457" s="250"/>
      <c r="C457" s="252"/>
      <c r="D457" s="253"/>
      <c r="E457" s="254"/>
      <c r="F457" s="76"/>
      <c r="G457" s="76"/>
      <c r="H457" s="77">
        <f t="shared" si="67"/>
        <v>0</v>
      </c>
    </row>
    <row r="458" spans="1:9" s="2" customFormat="1" ht="12.75" hidden="1" x14ac:dyDescent="0.2">
      <c r="A458" s="247"/>
      <c r="B458" s="250"/>
      <c r="C458" s="252"/>
      <c r="D458" s="253"/>
      <c r="E458" s="254"/>
      <c r="F458" s="76"/>
      <c r="G458" s="76"/>
      <c r="H458" s="77">
        <f t="shared" si="67"/>
        <v>0</v>
      </c>
    </row>
    <row r="459" spans="1:9" s="2" customFormat="1" ht="12.75" hidden="1" x14ac:dyDescent="0.2">
      <c r="A459" s="247"/>
      <c r="B459" s="250"/>
      <c r="C459" s="252"/>
      <c r="D459" s="253"/>
      <c r="E459" s="254"/>
      <c r="F459" s="76"/>
      <c r="G459" s="76"/>
      <c r="H459" s="77">
        <f t="shared" si="67"/>
        <v>0</v>
      </c>
    </row>
    <row r="460" spans="1:9" s="2" customFormat="1" ht="12.75" hidden="1" x14ac:dyDescent="0.2">
      <c r="A460" s="247"/>
      <c r="B460" s="250"/>
      <c r="C460" s="252"/>
      <c r="D460" s="253"/>
      <c r="E460" s="254"/>
      <c r="F460" s="76"/>
      <c r="G460" s="76"/>
      <c r="H460" s="77">
        <f t="shared" si="67"/>
        <v>0</v>
      </c>
    </row>
    <row r="461" spans="1:9" s="2" customFormat="1" ht="12.75" hidden="1" x14ac:dyDescent="0.2">
      <c r="A461" s="247"/>
      <c r="B461" s="250"/>
      <c r="C461" s="252"/>
      <c r="D461" s="253"/>
      <c r="E461" s="254"/>
      <c r="F461" s="76"/>
      <c r="G461" s="76"/>
      <c r="H461" s="77">
        <f t="shared" si="67"/>
        <v>0</v>
      </c>
    </row>
    <row r="462" spans="1:9" s="2" customFormat="1" ht="12.75" hidden="1" x14ac:dyDescent="0.2">
      <c r="A462" s="248"/>
      <c r="B462" s="251"/>
      <c r="C462" s="269"/>
      <c r="D462" s="270"/>
      <c r="E462" s="271"/>
      <c r="F462" s="78"/>
      <c r="G462" s="78"/>
      <c r="H462" s="79">
        <f t="shared" si="67"/>
        <v>0</v>
      </c>
    </row>
    <row r="463" spans="1:9" s="2" customFormat="1" ht="12.75" x14ac:dyDescent="0.2">
      <c r="A463" s="49" t="s">
        <v>109</v>
      </c>
      <c r="B463" s="277" t="s">
        <v>25</v>
      </c>
      <c r="C463" s="277"/>
      <c r="D463" s="277"/>
      <c r="E463" s="277"/>
      <c r="F463" s="277"/>
      <c r="G463" s="277"/>
      <c r="H463" s="43">
        <f>SUM(H464,H476)</f>
        <v>0.21000000000000002</v>
      </c>
    </row>
    <row r="464" spans="1:9" s="2" customFormat="1" ht="12.75" hidden="1" customHeight="1" x14ac:dyDescent="0.2">
      <c r="A464" s="48">
        <v>5120</v>
      </c>
      <c r="B464" s="277" t="s">
        <v>168</v>
      </c>
      <c r="C464" s="277"/>
      <c r="D464" s="277"/>
      <c r="E464" s="277"/>
      <c r="F464" s="277"/>
      <c r="G464" s="277"/>
      <c r="H464" s="43">
        <f>SUM(H466:H475)</f>
        <v>0</v>
      </c>
    </row>
    <row r="465" spans="1:8" s="2" customFormat="1" ht="25.5" hidden="1" x14ac:dyDescent="0.2">
      <c r="A465" s="331">
        <v>5121</v>
      </c>
      <c r="B465" s="279" t="s">
        <v>169</v>
      </c>
      <c r="C465" s="287" t="s">
        <v>171</v>
      </c>
      <c r="D465" s="288"/>
      <c r="E465" s="47" t="s">
        <v>170</v>
      </c>
      <c r="F465" s="190" t="s">
        <v>325</v>
      </c>
      <c r="G465" s="47" t="s">
        <v>157</v>
      </c>
      <c r="H465" s="111">
        <f>SUM(H466:H475)</f>
        <v>0</v>
      </c>
    </row>
    <row r="466" spans="1:8" s="2" customFormat="1" ht="12.75" hidden="1" x14ac:dyDescent="0.2">
      <c r="A466" s="332"/>
      <c r="B466" s="280"/>
      <c r="C466" s="309"/>
      <c r="D466" s="310"/>
      <c r="E466" s="282"/>
      <c r="F466" s="67"/>
      <c r="G466" s="67"/>
      <c r="H466" s="54"/>
    </row>
    <row r="467" spans="1:8" s="2" customFormat="1" ht="12.75" hidden="1" x14ac:dyDescent="0.2">
      <c r="A467" s="332"/>
      <c r="B467" s="280"/>
      <c r="C467" s="311"/>
      <c r="D467" s="312"/>
      <c r="E467" s="283"/>
      <c r="F467" s="68"/>
      <c r="G467" s="68"/>
      <c r="H467" s="56"/>
    </row>
    <row r="468" spans="1:8" s="2" customFormat="1" ht="12.75" hidden="1" x14ac:dyDescent="0.2">
      <c r="A468" s="332"/>
      <c r="B468" s="280"/>
      <c r="C468" s="311"/>
      <c r="D468" s="312"/>
      <c r="E468" s="283"/>
      <c r="F468" s="68"/>
      <c r="G468" s="68"/>
      <c r="H468" s="56"/>
    </row>
    <row r="469" spans="1:8" s="2" customFormat="1" ht="12.75" hidden="1" x14ac:dyDescent="0.2">
      <c r="A469" s="332"/>
      <c r="B469" s="280"/>
      <c r="C469" s="311"/>
      <c r="D469" s="312"/>
      <c r="E469" s="283"/>
      <c r="F469" s="68"/>
      <c r="G469" s="68"/>
      <c r="H469" s="56"/>
    </row>
    <row r="470" spans="1:8" s="2" customFormat="1" ht="12.75" hidden="1" x14ac:dyDescent="0.2">
      <c r="A470" s="332"/>
      <c r="B470" s="280"/>
      <c r="C470" s="311"/>
      <c r="D470" s="312"/>
      <c r="E470" s="283"/>
      <c r="F470" s="68"/>
      <c r="G470" s="68"/>
      <c r="H470" s="56"/>
    </row>
    <row r="471" spans="1:8" s="2" customFormat="1" ht="13.5" hidden="1" customHeight="1" x14ac:dyDescent="0.2">
      <c r="A471" s="332"/>
      <c r="B471" s="280"/>
      <c r="C471" s="311"/>
      <c r="D471" s="312"/>
      <c r="E471" s="283"/>
      <c r="F471" s="68"/>
      <c r="G471" s="68"/>
      <c r="H471" s="56"/>
    </row>
    <row r="472" spans="1:8" s="2" customFormat="1" ht="12.75" hidden="1" customHeight="1" x14ac:dyDescent="0.2">
      <c r="A472" s="332"/>
      <c r="B472" s="280"/>
      <c r="C472" s="311"/>
      <c r="D472" s="312"/>
      <c r="E472" s="283"/>
      <c r="F472" s="68"/>
      <c r="G472" s="68"/>
      <c r="H472" s="56"/>
    </row>
    <row r="473" spans="1:8" s="2" customFormat="1" ht="12.75" hidden="1" customHeight="1" x14ac:dyDescent="0.2">
      <c r="A473" s="332"/>
      <c r="B473" s="280"/>
      <c r="C473" s="311"/>
      <c r="D473" s="312"/>
      <c r="E473" s="283"/>
      <c r="F473" s="68"/>
      <c r="G473" s="68"/>
      <c r="H473" s="56"/>
    </row>
    <row r="474" spans="1:8" s="2" customFormat="1" ht="12.75" hidden="1" customHeight="1" x14ac:dyDescent="0.2">
      <c r="A474" s="332"/>
      <c r="B474" s="280"/>
      <c r="C474" s="311"/>
      <c r="D474" s="312"/>
      <c r="E474" s="283"/>
      <c r="F474" s="68"/>
      <c r="G474" s="68"/>
      <c r="H474" s="56"/>
    </row>
    <row r="475" spans="1:8" s="2" customFormat="1" ht="12.75" hidden="1" customHeight="1" x14ac:dyDescent="0.2">
      <c r="A475" s="333"/>
      <c r="B475" s="281"/>
      <c r="C475" s="311"/>
      <c r="D475" s="312"/>
      <c r="E475" s="284"/>
      <c r="F475" s="70"/>
      <c r="G475" s="70"/>
      <c r="H475" s="58"/>
    </row>
    <row r="476" spans="1:8" s="2" customFormat="1" ht="12.75" x14ac:dyDescent="0.2">
      <c r="A476" s="48" t="s">
        <v>110</v>
      </c>
      <c r="B476" s="277" t="s">
        <v>392</v>
      </c>
      <c r="C476" s="277"/>
      <c r="D476" s="277"/>
      <c r="E476" s="277"/>
      <c r="F476" s="277"/>
      <c r="G476" s="277"/>
      <c r="H476" s="43">
        <f>SUM(H477,H488)</f>
        <v>0.21000000000000002</v>
      </c>
    </row>
    <row r="477" spans="1:8" s="2" customFormat="1" ht="25.5" x14ac:dyDescent="0.2">
      <c r="A477" s="331" t="s">
        <v>117</v>
      </c>
      <c r="B477" s="279" t="s">
        <v>33</v>
      </c>
      <c r="C477" s="287" t="s">
        <v>171</v>
      </c>
      <c r="D477" s="288"/>
      <c r="E477" s="47" t="s">
        <v>170</v>
      </c>
      <c r="F477" s="190" t="s">
        <v>325</v>
      </c>
      <c r="G477" s="47" t="s">
        <v>157</v>
      </c>
      <c r="H477" s="111">
        <f>SUM(H478:H487)</f>
        <v>0.21000000000000002</v>
      </c>
    </row>
    <row r="478" spans="1:8" s="2" customFormat="1" ht="12.75" x14ac:dyDescent="0.2">
      <c r="A478" s="332"/>
      <c r="B478" s="280"/>
      <c r="C478" s="309" t="s">
        <v>323</v>
      </c>
      <c r="D478" s="310"/>
      <c r="E478" s="282">
        <v>20</v>
      </c>
      <c r="F478" s="67">
        <v>1200</v>
      </c>
      <c r="G478" s="156">
        <f>G442</f>
        <v>1.6680000000000001</v>
      </c>
      <c r="H478" s="54">
        <f>ROUNDUP(F478*$E$478%/12/168*G478,2)</f>
        <v>0.2</v>
      </c>
    </row>
    <row r="479" spans="1:8" s="2" customFormat="1" ht="12.75" x14ac:dyDescent="0.2">
      <c r="A479" s="332"/>
      <c r="B479" s="280"/>
      <c r="C479" s="311" t="s">
        <v>324</v>
      </c>
      <c r="D479" s="312"/>
      <c r="E479" s="283"/>
      <c r="F479" s="68">
        <v>500</v>
      </c>
      <c r="G479" s="68">
        <v>8.4000000000000005E-2</v>
      </c>
      <c r="H479" s="56">
        <f>ROUNDUP(F479*$E$478%/12/168*G479,2)</f>
        <v>0.01</v>
      </c>
    </row>
    <row r="480" spans="1:8" s="2" customFormat="1" ht="12.75" hidden="1" x14ac:dyDescent="0.2">
      <c r="A480" s="332"/>
      <c r="B480" s="280"/>
      <c r="C480" s="311"/>
      <c r="D480" s="312"/>
      <c r="E480" s="283"/>
      <c r="F480" s="68"/>
      <c r="G480" s="68"/>
      <c r="H480" s="56">
        <f t="shared" ref="H480:H487" si="68">ROUNDUP(F480*$D$478%/12/168*E480*$G$478,2)</f>
        <v>0</v>
      </c>
    </row>
    <row r="481" spans="1:8" s="2" customFormat="1" ht="12.75" hidden="1" x14ac:dyDescent="0.2">
      <c r="A481" s="332"/>
      <c r="B481" s="280"/>
      <c r="C481" s="311"/>
      <c r="D481" s="312"/>
      <c r="E481" s="283"/>
      <c r="F481" s="68"/>
      <c r="G481" s="68"/>
      <c r="H481" s="56">
        <f t="shared" si="68"/>
        <v>0</v>
      </c>
    </row>
    <row r="482" spans="1:8" s="2" customFormat="1" ht="12.75" hidden="1" x14ac:dyDescent="0.2">
      <c r="A482" s="332"/>
      <c r="B482" s="280"/>
      <c r="C482" s="311"/>
      <c r="D482" s="312"/>
      <c r="E482" s="283"/>
      <c r="F482" s="68"/>
      <c r="G482" s="68"/>
      <c r="H482" s="56">
        <f t="shared" si="68"/>
        <v>0</v>
      </c>
    </row>
    <row r="483" spans="1:8" s="2" customFormat="1" ht="12.75" hidden="1" x14ac:dyDescent="0.2">
      <c r="A483" s="332"/>
      <c r="B483" s="280"/>
      <c r="C483" s="311"/>
      <c r="D483" s="312"/>
      <c r="E483" s="283"/>
      <c r="F483" s="68"/>
      <c r="G483" s="68"/>
      <c r="H483" s="56">
        <f t="shared" si="68"/>
        <v>0</v>
      </c>
    </row>
    <row r="484" spans="1:8" s="2" customFormat="1" ht="12.75" hidden="1" x14ac:dyDescent="0.2">
      <c r="A484" s="332"/>
      <c r="B484" s="280"/>
      <c r="C484" s="311"/>
      <c r="D484" s="312"/>
      <c r="E484" s="283"/>
      <c r="F484" s="68"/>
      <c r="G484" s="68"/>
      <c r="H484" s="56">
        <f t="shared" si="68"/>
        <v>0</v>
      </c>
    </row>
    <row r="485" spans="1:8" s="2" customFormat="1" ht="12.75" hidden="1" x14ac:dyDescent="0.2">
      <c r="A485" s="332"/>
      <c r="B485" s="280"/>
      <c r="C485" s="311"/>
      <c r="D485" s="312"/>
      <c r="E485" s="283"/>
      <c r="F485" s="68"/>
      <c r="G485" s="68"/>
      <c r="H485" s="56">
        <f t="shared" si="68"/>
        <v>0</v>
      </c>
    </row>
    <row r="486" spans="1:8" s="2" customFormat="1" ht="12.75" hidden="1" x14ac:dyDescent="0.2">
      <c r="A486" s="332"/>
      <c r="B486" s="280"/>
      <c r="C486" s="311"/>
      <c r="D486" s="312"/>
      <c r="E486" s="283"/>
      <c r="F486" s="68"/>
      <c r="G486" s="68"/>
      <c r="H486" s="56">
        <f t="shared" si="68"/>
        <v>0</v>
      </c>
    </row>
    <row r="487" spans="1:8" s="2" customFormat="1" ht="12.75" hidden="1" x14ac:dyDescent="0.2">
      <c r="A487" s="333"/>
      <c r="B487" s="281"/>
      <c r="C487" s="311"/>
      <c r="D487" s="312"/>
      <c r="E487" s="284"/>
      <c r="F487" s="70"/>
      <c r="G487" s="70"/>
      <c r="H487" s="58">
        <f t="shared" si="68"/>
        <v>0</v>
      </c>
    </row>
    <row r="488" spans="1:8" s="2" customFormat="1" ht="25.5" hidden="1" x14ac:dyDescent="0.2">
      <c r="A488" s="331" t="s">
        <v>118</v>
      </c>
      <c r="B488" s="279" t="s">
        <v>31</v>
      </c>
      <c r="C488" s="287" t="s">
        <v>171</v>
      </c>
      <c r="D488" s="288"/>
      <c r="E488" s="47" t="s">
        <v>170</v>
      </c>
      <c r="F488" s="190" t="s">
        <v>325</v>
      </c>
      <c r="G488" s="47" t="s">
        <v>157</v>
      </c>
      <c r="H488" s="111">
        <f>SUM(H489:H498)</f>
        <v>0</v>
      </c>
    </row>
    <row r="489" spans="1:8" s="2" customFormat="1" ht="12.75" hidden="1" x14ac:dyDescent="0.2">
      <c r="A489" s="332"/>
      <c r="B489" s="280"/>
      <c r="C489" s="309"/>
      <c r="D489" s="310"/>
      <c r="E489" s="282"/>
      <c r="F489" s="67"/>
      <c r="G489" s="67"/>
      <c r="H489" s="54">
        <f>ROUNDUP(F489*$E$478%/12/168*G489,2)</f>
        <v>0</v>
      </c>
    </row>
    <row r="490" spans="1:8" s="2" customFormat="1" ht="12.75" hidden="1" x14ac:dyDescent="0.2">
      <c r="A490" s="332"/>
      <c r="B490" s="280"/>
      <c r="C490" s="311"/>
      <c r="D490" s="312"/>
      <c r="E490" s="283"/>
      <c r="F490" s="68"/>
      <c r="G490" s="68"/>
      <c r="H490" s="56">
        <f>ROUNDUP(F490*$E$478%/12/168*G490,2)</f>
        <v>0</v>
      </c>
    </row>
    <row r="491" spans="1:8" s="2" customFormat="1" ht="12.75" hidden="1" x14ac:dyDescent="0.2">
      <c r="A491" s="332"/>
      <c r="B491" s="280"/>
      <c r="C491" s="311"/>
      <c r="D491" s="312"/>
      <c r="E491" s="283"/>
      <c r="F491" s="68"/>
      <c r="G491" s="68"/>
      <c r="H491" s="56">
        <f t="shared" ref="H491:H498" si="69">ROUNDUP(F491*$D$478%/12/168*E491*$G$478,2)</f>
        <v>0</v>
      </c>
    </row>
    <row r="492" spans="1:8" s="2" customFormat="1" ht="12.75" hidden="1" x14ac:dyDescent="0.2">
      <c r="A492" s="332"/>
      <c r="B492" s="280"/>
      <c r="C492" s="311"/>
      <c r="D492" s="312"/>
      <c r="E492" s="283"/>
      <c r="F492" s="68"/>
      <c r="G492" s="68"/>
      <c r="H492" s="56">
        <f t="shared" si="69"/>
        <v>0</v>
      </c>
    </row>
    <row r="493" spans="1:8" s="2" customFormat="1" ht="12.75" hidden="1" x14ac:dyDescent="0.2">
      <c r="A493" s="332"/>
      <c r="B493" s="280"/>
      <c r="C493" s="311"/>
      <c r="D493" s="312"/>
      <c r="E493" s="283"/>
      <c r="F493" s="68"/>
      <c r="G493" s="68"/>
      <c r="H493" s="56">
        <f t="shared" si="69"/>
        <v>0</v>
      </c>
    </row>
    <row r="494" spans="1:8" s="2" customFormat="1" ht="12.75" hidden="1" x14ac:dyDescent="0.2">
      <c r="A494" s="332"/>
      <c r="B494" s="280"/>
      <c r="C494" s="311"/>
      <c r="D494" s="312"/>
      <c r="E494" s="283"/>
      <c r="F494" s="68"/>
      <c r="G494" s="68"/>
      <c r="H494" s="56">
        <f t="shared" si="69"/>
        <v>0</v>
      </c>
    </row>
    <row r="495" spans="1:8" s="2" customFormat="1" ht="12.75" hidden="1" x14ac:dyDescent="0.2">
      <c r="A495" s="332"/>
      <c r="B495" s="280"/>
      <c r="C495" s="311"/>
      <c r="D495" s="312"/>
      <c r="E495" s="283"/>
      <c r="F495" s="68"/>
      <c r="G495" s="68"/>
      <c r="H495" s="56">
        <f t="shared" si="69"/>
        <v>0</v>
      </c>
    </row>
    <row r="496" spans="1:8" s="2" customFormat="1" ht="12.75" hidden="1" x14ac:dyDescent="0.2">
      <c r="A496" s="332"/>
      <c r="B496" s="280"/>
      <c r="C496" s="311"/>
      <c r="D496" s="312"/>
      <c r="E496" s="283"/>
      <c r="F496" s="68"/>
      <c r="G496" s="68"/>
      <c r="H496" s="56">
        <f t="shared" si="69"/>
        <v>0</v>
      </c>
    </row>
    <row r="497" spans="1:8" s="2" customFormat="1" ht="12.75" hidden="1" x14ac:dyDescent="0.2">
      <c r="A497" s="332"/>
      <c r="B497" s="280"/>
      <c r="C497" s="311"/>
      <c r="D497" s="312"/>
      <c r="E497" s="283"/>
      <c r="F497" s="68"/>
      <c r="G497" s="68"/>
      <c r="H497" s="56">
        <f t="shared" si="69"/>
        <v>0</v>
      </c>
    </row>
    <row r="498" spans="1:8" s="2" customFormat="1" ht="12.75" hidden="1" x14ac:dyDescent="0.2">
      <c r="A498" s="332"/>
      <c r="B498" s="280"/>
      <c r="C498" s="311"/>
      <c r="D498" s="312"/>
      <c r="E498" s="284"/>
      <c r="F498" s="70"/>
      <c r="G498" s="70"/>
      <c r="H498" s="58">
        <f t="shared" si="69"/>
        <v>0</v>
      </c>
    </row>
    <row r="499" spans="1:8" s="2" customFormat="1" ht="12.75" x14ac:dyDescent="0.2">
      <c r="A499" s="325" t="s">
        <v>122</v>
      </c>
      <c r="B499" s="326"/>
      <c r="C499" s="326"/>
      <c r="D499" s="326"/>
      <c r="E499" s="326"/>
      <c r="F499" s="326"/>
      <c r="G499" s="327"/>
      <c r="H499" s="46">
        <f>SUM(H463,H405,H263)</f>
        <v>3</v>
      </c>
    </row>
    <row r="500" spans="1:8" s="2" customFormat="1" ht="12.75" x14ac:dyDescent="0.2">
      <c r="A500" s="328" t="s">
        <v>121</v>
      </c>
      <c r="B500" s="329"/>
      <c r="C500" s="329"/>
      <c r="D500" s="329"/>
      <c r="E500" s="329"/>
      <c r="F500" s="329"/>
      <c r="G500" s="330"/>
      <c r="H500" s="80">
        <f>SUM(H499,H260)</f>
        <v>18.520000000000003</v>
      </c>
    </row>
    <row r="501" spans="1:8" x14ac:dyDescent="0.25">
      <c r="H501" s="29"/>
    </row>
    <row r="502" spans="1:8" hidden="1" x14ac:dyDescent="0.25">
      <c r="H502" s="30"/>
    </row>
    <row r="503" spans="1:8" ht="15.75" hidden="1" customHeight="1" x14ac:dyDescent="0.25">
      <c r="H503" s="30"/>
    </row>
    <row r="504" spans="1:8" ht="15.75" hidden="1" customHeight="1" x14ac:dyDescent="0.25">
      <c r="H504" s="30"/>
    </row>
    <row r="505" spans="1:8" ht="15.75" hidden="1" customHeight="1" x14ac:dyDescent="0.25">
      <c r="H505" s="30"/>
    </row>
    <row r="506" spans="1:8" ht="15.75" hidden="1" customHeight="1" x14ac:dyDescent="0.25">
      <c r="H506" s="30"/>
    </row>
    <row r="507" spans="1:8" ht="15.75" hidden="1" customHeight="1" x14ac:dyDescent="0.25">
      <c r="H507" s="30"/>
    </row>
    <row r="508" spans="1:8" ht="15.75" hidden="1" customHeight="1" x14ac:dyDescent="0.25">
      <c r="H508" s="30"/>
    </row>
    <row r="509" spans="1:8" ht="15.75" hidden="1" customHeight="1" x14ac:dyDescent="0.25">
      <c r="H509" s="30"/>
    </row>
    <row r="510" spans="1:8" ht="15.75" hidden="1" customHeight="1" x14ac:dyDescent="0.25">
      <c r="H510" s="30"/>
    </row>
    <row r="511" spans="1:8" ht="15.75" hidden="1" customHeight="1" x14ac:dyDescent="0.25">
      <c r="H511" s="30"/>
    </row>
    <row r="512" spans="1:8" ht="15.75" hidden="1" customHeight="1" x14ac:dyDescent="0.25">
      <c r="H512" s="30"/>
    </row>
    <row r="513" spans="1:9" ht="15.75" hidden="1" customHeight="1" x14ac:dyDescent="0.25">
      <c r="H513" s="30"/>
    </row>
    <row r="514" spans="1:9" ht="15.75" hidden="1" customHeight="1" x14ac:dyDescent="0.25">
      <c r="H514" s="30"/>
    </row>
    <row r="515" spans="1:9" ht="15.75" hidden="1" customHeight="1" x14ac:dyDescent="0.25">
      <c r="H515" s="30"/>
    </row>
    <row r="516" spans="1:9" ht="15.75" hidden="1" customHeight="1" x14ac:dyDescent="0.25">
      <c r="H516" s="30"/>
    </row>
    <row r="517" spans="1:9" ht="15.75" hidden="1" customHeight="1" x14ac:dyDescent="0.25">
      <c r="H517" s="30"/>
    </row>
    <row r="518" spans="1:9" ht="15.75" hidden="1" customHeight="1" x14ac:dyDescent="0.25">
      <c r="H518" s="30"/>
    </row>
    <row r="519" spans="1:9" ht="15.75" hidden="1" customHeight="1" x14ac:dyDescent="0.25">
      <c r="H519" s="30"/>
    </row>
    <row r="520" spans="1:9" ht="15.75" hidden="1" customHeight="1" x14ac:dyDescent="0.25">
      <c r="H520" s="30"/>
    </row>
    <row r="521" spans="1:9" ht="15.75" hidden="1" customHeight="1" x14ac:dyDescent="0.25">
      <c r="H521" s="30"/>
    </row>
    <row r="522" spans="1:9" ht="15.75" hidden="1" customHeight="1" x14ac:dyDescent="0.25">
      <c r="H522" s="30"/>
    </row>
    <row r="523" spans="1:9" ht="15.75" hidden="1" customHeight="1" x14ac:dyDescent="0.25">
      <c r="H523" s="30"/>
    </row>
    <row r="524" spans="1:9" ht="15.75" hidden="1" customHeight="1" x14ac:dyDescent="0.25">
      <c r="H524" s="30"/>
    </row>
    <row r="525" spans="1:9" ht="15.75" hidden="1" customHeight="1" x14ac:dyDescent="0.25">
      <c r="H525" s="30"/>
    </row>
    <row r="526" spans="1:9" ht="15.75" hidden="1" customHeight="1" x14ac:dyDescent="0.25">
      <c r="H526" s="30"/>
    </row>
    <row r="527" spans="1:9" ht="15.75" hidden="1" customHeight="1" x14ac:dyDescent="0.25">
      <c r="H527" s="30"/>
    </row>
    <row r="528" spans="1:9" ht="15.75" x14ac:dyDescent="0.25">
      <c r="A528" s="104" t="s">
        <v>13</v>
      </c>
      <c r="B528" s="104"/>
      <c r="C528" s="104"/>
      <c r="D528" s="104"/>
      <c r="E528" s="104"/>
      <c r="F528" s="104"/>
      <c r="G528" s="104"/>
      <c r="H528" s="105">
        <f ca="1">H529+H541+H552</f>
        <v>15.520000000000001</v>
      </c>
      <c r="I528" s="106" t="b">
        <f ca="1">H528=H260</f>
        <v>1</v>
      </c>
    </row>
    <row r="529" spans="1:8" x14ac:dyDescent="0.25">
      <c r="A529" s="98">
        <v>1000</v>
      </c>
      <c r="B529" s="97"/>
      <c r="H529" s="101">
        <f ca="1">SUM(H530,H537)</f>
        <v>15.31</v>
      </c>
    </row>
    <row r="530" spans="1:8" x14ac:dyDescent="0.25">
      <c r="A530" s="191">
        <v>1100</v>
      </c>
      <c r="B530" s="97"/>
      <c r="H530" s="100">
        <f ca="1">SUM(H531:H536)</f>
        <v>11.9</v>
      </c>
    </row>
    <row r="531" spans="1:8" x14ac:dyDescent="0.25">
      <c r="A531" s="1">
        <v>1116</v>
      </c>
      <c r="B531" s="97"/>
      <c r="H531" s="99">
        <f t="shared" ref="H531:H536" ca="1" si="70">SUMIF($A$14:$H$260,A531,$H$14:$H$260)</f>
        <v>0.38</v>
      </c>
    </row>
    <row r="532" spans="1:8" x14ac:dyDescent="0.25">
      <c r="A532" s="1">
        <v>1119</v>
      </c>
      <c r="B532" s="97"/>
      <c r="H532" s="99">
        <f t="shared" ca="1" si="70"/>
        <v>11.5</v>
      </c>
    </row>
    <row r="533" spans="1:8" x14ac:dyDescent="0.25">
      <c r="A533" s="1">
        <v>1143</v>
      </c>
      <c r="B533" s="97"/>
      <c r="H533" s="99">
        <f t="shared" ca="1" si="70"/>
        <v>0.02</v>
      </c>
    </row>
    <row r="534" spans="1:8" x14ac:dyDescent="0.25">
      <c r="A534" s="1">
        <v>1146</v>
      </c>
      <c r="B534" s="97"/>
      <c r="H534" s="99">
        <f t="shared" ca="1" si="70"/>
        <v>0</v>
      </c>
    </row>
    <row r="535" spans="1:8" x14ac:dyDescent="0.25">
      <c r="A535" s="1">
        <v>1147</v>
      </c>
      <c r="B535" s="97"/>
      <c r="H535" s="99">
        <f t="shared" ca="1" si="70"/>
        <v>0</v>
      </c>
    </row>
    <row r="536" spans="1:8" x14ac:dyDescent="0.25">
      <c r="A536" s="1">
        <v>1148</v>
      </c>
      <c r="B536" s="97"/>
      <c r="H536" s="99">
        <f t="shared" ca="1" si="70"/>
        <v>0</v>
      </c>
    </row>
    <row r="537" spans="1:8" x14ac:dyDescent="0.25">
      <c r="A537" s="191">
        <v>1200</v>
      </c>
      <c r="B537" s="97"/>
      <c r="H537" s="100">
        <f ca="1">SUM(H538:H540)</f>
        <v>3.4099999999999997</v>
      </c>
    </row>
    <row r="538" spans="1:8" x14ac:dyDescent="0.25">
      <c r="A538" s="1">
        <v>1210</v>
      </c>
      <c r="B538" s="97"/>
      <c r="H538" s="99">
        <f ca="1">SUMIF($A$14:$H$260,A538,$H$14:$H$260)</f>
        <v>2.9299999999999997</v>
      </c>
    </row>
    <row r="539" spans="1:8" x14ac:dyDescent="0.25">
      <c r="A539" s="1">
        <v>1221</v>
      </c>
      <c r="B539" s="97"/>
      <c r="H539" s="99">
        <f ca="1">SUMIF($A$14:$H$260,A539,$H$14:$H$260)</f>
        <v>0.48000000000000004</v>
      </c>
    </row>
    <row r="540" spans="1:8" x14ac:dyDescent="0.25">
      <c r="A540" s="1">
        <v>1228</v>
      </c>
      <c r="B540" s="97"/>
      <c r="H540" s="99">
        <f ca="1">SUMIF($A$14:$H$260,A540,$H$14:$H$260)</f>
        <v>0</v>
      </c>
    </row>
    <row r="541" spans="1:8" x14ac:dyDescent="0.25">
      <c r="A541" s="98">
        <v>2000</v>
      </c>
      <c r="B541" s="97"/>
      <c r="H541" s="101">
        <f ca="1">H542+H545+H547</f>
        <v>0.21</v>
      </c>
    </row>
    <row r="542" spans="1:8" x14ac:dyDescent="0.25">
      <c r="A542" s="191">
        <v>2100</v>
      </c>
      <c r="B542" s="97"/>
      <c r="H542" s="100">
        <f ca="1">SUM(H543:H544)</f>
        <v>0</v>
      </c>
    </row>
    <row r="543" spans="1:8" x14ac:dyDescent="0.25">
      <c r="A543" s="1">
        <v>2111</v>
      </c>
      <c r="B543" s="97"/>
      <c r="H543" s="99">
        <f ca="1">SUMIF($A$14:$H$260,A543,$H$14:$H$260)</f>
        <v>0</v>
      </c>
    </row>
    <row r="544" spans="1:8" x14ac:dyDescent="0.25">
      <c r="A544" s="1">
        <v>2112</v>
      </c>
      <c r="B544" s="97"/>
      <c r="H544" s="99">
        <f ca="1">SUMIF($A$14:$H$260,A544,$H$14:$H$260)</f>
        <v>0</v>
      </c>
    </row>
    <row r="545" spans="1:8" x14ac:dyDescent="0.25">
      <c r="A545" s="191">
        <v>2200</v>
      </c>
      <c r="B545" s="97"/>
      <c r="H545" s="100">
        <f ca="1">SUM(H546)</f>
        <v>0</v>
      </c>
    </row>
    <row r="546" spans="1:8" x14ac:dyDescent="0.25">
      <c r="A546" s="1">
        <v>2220</v>
      </c>
      <c r="B546" s="97"/>
      <c r="H546" s="99">
        <f ca="1">SUMIF($A$14:$H$260,A546,$H$14:$H$260)</f>
        <v>0</v>
      </c>
    </row>
    <row r="547" spans="1:8" x14ac:dyDescent="0.25">
      <c r="A547" s="191">
        <v>2300</v>
      </c>
      <c r="B547" s="97"/>
      <c r="H547" s="100">
        <f ca="1">SUM(H548:H551)</f>
        <v>0.21</v>
      </c>
    </row>
    <row r="548" spans="1:8" x14ac:dyDescent="0.25">
      <c r="A548" s="1">
        <v>2311</v>
      </c>
      <c r="B548" s="97"/>
      <c r="H548" s="99">
        <f ca="1">SUMIF($A$14:$H$260,A548,$H$14:$H$260)</f>
        <v>0.21</v>
      </c>
    </row>
    <row r="549" spans="1:8" x14ac:dyDescent="0.25">
      <c r="A549" s="1">
        <v>2322</v>
      </c>
      <c r="B549" s="97"/>
      <c r="H549" s="99">
        <f ca="1">SUMIF($A$14:$H$260,A549,$H$14:$H$260)</f>
        <v>0</v>
      </c>
    </row>
    <row r="550" spans="1:8" x14ac:dyDescent="0.25">
      <c r="A550" s="1">
        <v>2329</v>
      </c>
      <c r="B550" s="97"/>
      <c r="H550" s="99">
        <f ca="1">SUMIF($A$14:$H$260,A550,$H$14:$H$260)</f>
        <v>0</v>
      </c>
    </row>
    <row r="551" spans="1:8" x14ac:dyDescent="0.25">
      <c r="A551" s="1">
        <v>2350</v>
      </c>
      <c r="B551" s="97"/>
      <c r="H551" s="99">
        <f ca="1">SUMIF($A$14:$H$260,A551,$H$14:$H$260)</f>
        <v>0</v>
      </c>
    </row>
    <row r="552" spans="1:8" x14ac:dyDescent="0.25">
      <c r="A552" s="98">
        <v>5000</v>
      </c>
      <c r="B552" s="97"/>
      <c r="H552" s="102"/>
    </row>
    <row r="553" spans="1:8" x14ac:dyDescent="0.25">
      <c r="A553" s="191">
        <v>5200</v>
      </c>
      <c r="B553" s="97"/>
      <c r="H553" s="103"/>
    </row>
    <row r="554" spans="1:8" x14ac:dyDescent="0.25">
      <c r="A554" s="1">
        <v>5231</v>
      </c>
      <c r="B554" s="97"/>
      <c r="H554" s="99">
        <f ca="1">SUMIF(A46:H225,A554,H46:H198)</f>
        <v>0</v>
      </c>
    </row>
    <row r="555" spans="1:8" x14ac:dyDescent="0.25">
      <c r="B555" s="97"/>
    </row>
    <row r="556" spans="1:8" hidden="1" x14ac:dyDescent="0.25">
      <c r="B556" s="97"/>
    </row>
    <row r="557" spans="1:8" hidden="1" x14ac:dyDescent="0.25">
      <c r="B557" s="97"/>
    </row>
    <row r="558" spans="1:8" hidden="1" x14ac:dyDescent="0.25">
      <c r="B558" s="97"/>
    </row>
    <row r="559" spans="1:8" hidden="1" x14ac:dyDescent="0.25">
      <c r="B559" s="97"/>
    </row>
    <row r="560" spans="1:8" hidden="1" x14ac:dyDescent="0.25">
      <c r="B560" s="97"/>
    </row>
    <row r="561" spans="1:9" hidden="1" x14ac:dyDescent="0.25">
      <c r="B561" s="97"/>
    </row>
    <row r="562" spans="1:9" hidden="1" x14ac:dyDescent="0.25">
      <c r="B562" s="97"/>
    </row>
    <row r="563" spans="1:9" x14ac:dyDescent="0.25">
      <c r="B563" s="97"/>
    </row>
    <row r="564" spans="1:9" x14ac:dyDescent="0.25">
      <c r="B564" s="97"/>
    </row>
    <row r="565" spans="1:9" s="106" customFormat="1" ht="15.75" x14ac:dyDescent="0.25">
      <c r="A565" s="104" t="s">
        <v>18</v>
      </c>
      <c r="B565" s="104"/>
      <c r="C565" s="104"/>
      <c r="D565" s="104"/>
      <c r="E565" s="104"/>
      <c r="F565" s="104"/>
      <c r="G565" s="104"/>
      <c r="H565" s="105">
        <f ca="1">H566+H578+H590</f>
        <v>3</v>
      </c>
      <c r="I565" s="106" t="b">
        <f ca="1">H565=H489</f>
        <v>0</v>
      </c>
    </row>
    <row r="566" spans="1:9" x14ac:dyDescent="0.25">
      <c r="A566" s="98">
        <v>1000</v>
      </c>
      <c r="B566" s="97"/>
      <c r="H566" s="101">
        <f ca="1">SUM(H567,H574)</f>
        <v>1.49</v>
      </c>
    </row>
    <row r="567" spans="1:9" x14ac:dyDescent="0.25">
      <c r="A567" s="191">
        <v>1100</v>
      </c>
      <c r="B567" s="97"/>
      <c r="H567" s="100">
        <f ca="1">SUM(H568:H573)</f>
        <v>1.1499999999999999</v>
      </c>
    </row>
    <row r="568" spans="1:9" x14ac:dyDescent="0.25">
      <c r="A568" s="1">
        <v>1116</v>
      </c>
      <c r="B568" s="97"/>
      <c r="H568" s="99">
        <f t="shared" ref="H568:H573" ca="1" si="71">SUMIF($A$265:$H$505,A568,$H$265:$H$505)</f>
        <v>0</v>
      </c>
    </row>
    <row r="569" spans="1:9" x14ac:dyDescent="0.25">
      <c r="A569" s="1">
        <v>1119</v>
      </c>
      <c r="B569" s="97"/>
      <c r="H569" s="99">
        <f t="shared" ca="1" si="71"/>
        <v>1.1499999999999999</v>
      </c>
    </row>
    <row r="570" spans="1:9" x14ac:dyDescent="0.25">
      <c r="A570" s="1">
        <v>1143</v>
      </c>
      <c r="B570" s="97"/>
      <c r="H570" s="99">
        <f t="shared" ca="1" si="71"/>
        <v>0</v>
      </c>
    </row>
    <row r="571" spans="1:9" x14ac:dyDescent="0.25">
      <c r="A571" s="1">
        <v>1146</v>
      </c>
      <c r="B571" s="97"/>
      <c r="H571" s="99">
        <f t="shared" ca="1" si="71"/>
        <v>0</v>
      </c>
    </row>
    <row r="572" spans="1:9" x14ac:dyDescent="0.25">
      <c r="A572" s="1">
        <v>1147</v>
      </c>
      <c r="B572" s="97"/>
      <c r="H572" s="99">
        <f t="shared" ca="1" si="71"/>
        <v>0</v>
      </c>
    </row>
    <row r="573" spans="1:9" x14ac:dyDescent="0.25">
      <c r="A573" s="1">
        <v>1148</v>
      </c>
      <c r="B573" s="97"/>
      <c r="H573" s="99">
        <f t="shared" ca="1" si="71"/>
        <v>0</v>
      </c>
    </row>
    <row r="574" spans="1:9" x14ac:dyDescent="0.25">
      <c r="A574" s="191">
        <v>1200</v>
      </c>
      <c r="B574" s="97"/>
      <c r="H574" s="100">
        <f ca="1">SUM(H575:H577)</f>
        <v>0.34</v>
      </c>
    </row>
    <row r="575" spans="1:9" x14ac:dyDescent="0.25">
      <c r="A575" s="1">
        <v>1210</v>
      </c>
      <c r="B575" s="97"/>
      <c r="H575" s="99">
        <f ca="1">SUMIF($A$265:$H$505,A575,$H$265:$H$505)</f>
        <v>0.29000000000000004</v>
      </c>
    </row>
    <row r="576" spans="1:9" x14ac:dyDescent="0.25">
      <c r="A576" s="1">
        <v>1221</v>
      </c>
      <c r="B576" s="97"/>
      <c r="H576" s="99">
        <f ca="1">SUMIF($A$265:$H$505,A576,$H$265:$H$505)</f>
        <v>0.05</v>
      </c>
    </row>
    <row r="577" spans="1:8" x14ac:dyDescent="0.25">
      <c r="A577" s="1">
        <v>1228</v>
      </c>
      <c r="B577" s="97"/>
      <c r="H577" s="99">
        <f ca="1">SUMIF($A$265:$H$505,A577,$H$265:$H$505)</f>
        <v>0</v>
      </c>
    </row>
    <row r="578" spans="1:8" x14ac:dyDescent="0.25">
      <c r="A578" s="98">
        <v>2000</v>
      </c>
      <c r="B578" s="97"/>
      <c r="H578" s="101">
        <f ca="1">H579+H582+H584</f>
        <v>1.3</v>
      </c>
    </row>
    <row r="579" spans="1:8" x14ac:dyDescent="0.25">
      <c r="A579" s="191">
        <v>2100</v>
      </c>
      <c r="B579" s="97"/>
      <c r="H579" s="103">
        <f ca="1">SUM(H580:H581)</f>
        <v>0</v>
      </c>
    </row>
    <row r="580" spans="1:8" x14ac:dyDescent="0.25">
      <c r="A580" s="1">
        <v>2111</v>
      </c>
      <c r="B580" s="97"/>
      <c r="H580" s="2">
        <f ca="1">SUMIF($A$265:$H$505,A580,$H$265:$H$505)</f>
        <v>0</v>
      </c>
    </row>
    <row r="581" spans="1:8" x14ac:dyDescent="0.25">
      <c r="A581" s="1">
        <v>2112</v>
      </c>
      <c r="B581" s="97"/>
      <c r="H581" s="2">
        <f ca="1">SUMIF($A$265:$H$505,A581,$H$265:$H$505)</f>
        <v>0</v>
      </c>
    </row>
    <row r="582" spans="1:8" x14ac:dyDescent="0.25">
      <c r="A582" s="191">
        <v>2200</v>
      </c>
      <c r="B582" s="97"/>
      <c r="H582" s="100">
        <f ca="1">SUM(H583)</f>
        <v>0.09</v>
      </c>
    </row>
    <row r="583" spans="1:8" x14ac:dyDescent="0.25">
      <c r="A583" s="1">
        <v>2220</v>
      </c>
      <c r="B583" s="97"/>
      <c r="H583" s="99">
        <f ca="1">SUMIF($A$265:$H$505,A583,$H$265:$H$505)</f>
        <v>0.09</v>
      </c>
    </row>
    <row r="584" spans="1:8" x14ac:dyDescent="0.25">
      <c r="A584" s="191">
        <v>2300</v>
      </c>
      <c r="B584" s="97"/>
      <c r="H584" s="100">
        <f ca="1">SUM(H585:H589)</f>
        <v>1.21</v>
      </c>
    </row>
    <row r="585" spans="1:8" x14ac:dyDescent="0.25">
      <c r="A585" s="1">
        <v>2311</v>
      </c>
      <c r="B585" s="97"/>
      <c r="H585" s="99">
        <f ca="1">SUMIF($A$265:$H$505,A585,$H$265:$H$505)</f>
        <v>7.0000000000000007E-2</v>
      </c>
    </row>
    <row r="586" spans="1:8" x14ac:dyDescent="0.25">
      <c r="A586" s="1">
        <v>2312</v>
      </c>
      <c r="B586" s="97"/>
      <c r="H586" s="99">
        <f ca="1">SUMIF($A$265:$H$505,A586,$H$265:$H$505)</f>
        <v>0.06</v>
      </c>
    </row>
    <row r="587" spans="1:8" x14ac:dyDescent="0.25">
      <c r="A587" s="1">
        <v>2322</v>
      </c>
      <c r="B587" s="97"/>
      <c r="H587" s="2">
        <f ca="1">SUMIF($A$265:$H$505,A587,$H$265:$H$505)</f>
        <v>0</v>
      </c>
    </row>
    <row r="588" spans="1:8" x14ac:dyDescent="0.25">
      <c r="A588" s="1">
        <v>2329</v>
      </c>
      <c r="B588" s="97"/>
      <c r="H588" s="2">
        <f ca="1">SUMIF($A$265:$H$505,A588,$H$265:$H$505)</f>
        <v>0</v>
      </c>
    </row>
    <row r="589" spans="1:8" x14ac:dyDescent="0.25">
      <c r="A589" s="1">
        <v>2350</v>
      </c>
      <c r="B589" s="97"/>
      <c r="H589" s="99">
        <f ca="1">SUMIF($A$265:$H$505,A589,$H$265:$H$505)</f>
        <v>1.08</v>
      </c>
    </row>
    <row r="590" spans="1:8" x14ac:dyDescent="0.25">
      <c r="A590" s="98">
        <v>5000</v>
      </c>
      <c r="B590" s="97"/>
      <c r="H590" s="101">
        <f ca="1">H591+H593</f>
        <v>0.21000000000000002</v>
      </c>
    </row>
    <row r="591" spans="1:8" x14ac:dyDescent="0.25">
      <c r="A591" s="191">
        <v>5100</v>
      </c>
      <c r="B591" s="97"/>
      <c r="H591" s="100">
        <f ca="1">SUM(H592)</f>
        <v>0</v>
      </c>
    </row>
    <row r="592" spans="1:8" x14ac:dyDescent="0.25">
      <c r="A592" s="1">
        <v>5121</v>
      </c>
      <c r="B592" s="97"/>
      <c r="H592" s="99">
        <f ca="1">SUMIF($A$265:$H$505,A592,$H$265:$H$505)</f>
        <v>0</v>
      </c>
    </row>
    <row r="593" spans="1:9" x14ac:dyDescent="0.25">
      <c r="A593" s="191">
        <v>5200</v>
      </c>
      <c r="B593" s="97"/>
      <c r="H593" s="100">
        <f ca="1">SUM(H594:H595)</f>
        <v>0.21000000000000002</v>
      </c>
    </row>
    <row r="594" spans="1:9" x14ac:dyDescent="0.25">
      <c r="A594" s="1">
        <v>5238</v>
      </c>
      <c r="B594" s="97"/>
      <c r="H594" s="99">
        <f ca="1">SUMIF($A$265:$H$505,A594,$H$265:$H$505)</f>
        <v>0.21000000000000002</v>
      </c>
    </row>
    <row r="595" spans="1:9" x14ac:dyDescent="0.25">
      <c r="A595" s="1">
        <v>5239</v>
      </c>
      <c r="B595" s="97"/>
      <c r="H595" s="99">
        <f ca="1">SUMIF($A$265:$H$505,A595,$H$265:$H$505)</f>
        <v>0</v>
      </c>
    </row>
    <row r="596" spans="1:9" s="106" customFormat="1" ht="15.75" x14ac:dyDescent="0.25">
      <c r="A596" s="104" t="s">
        <v>278</v>
      </c>
      <c r="B596" s="104"/>
      <c r="C596" s="104"/>
      <c r="D596" s="104"/>
      <c r="E596" s="104"/>
      <c r="F596" s="104"/>
      <c r="G596" s="104"/>
      <c r="H596" s="105">
        <f ca="1">H565+H528</f>
        <v>18.520000000000003</v>
      </c>
      <c r="I596" s="106" t="b">
        <f ca="1">H596=H490</f>
        <v>0</v>
      </c>
    </row>
  </sheetData>
  <mergeCells count="544">
    <mergeCell ref="A4:H4"/>
    <mergeCell ref="A499:G499"/>
    <mergeCell ref="A500:G500"/>
    <mergeCell ref="C488:D488"/>
    <mergeCell ref="C489:D489"/>
    <mergeCell ref="E489:E498"/>
    <mergeCell ref="C490:D490"/>
    <mergeCell ref="C491:D491"/>
    <mergeCell ref="C492:D492"/>
    <mergeCell ref="C493:D493"/>
    <mergeCell ref="C494:D494"/>
    <mergeCell ref="C495:D495"/>
    <mergeCell ref="C496:D496"/>
    <mergeCell ref="C497:D497"/>
    <mergeCell ref="C498:D498"/>
    <mergeCell ref="A488:A498"/>
    <mergeCell ref="B488:B498"/>
    <mergeCell ref="C483:D483"/>
    <mergeCell ref="C484:D484"/>
    <mergeCell ref="C485:D485"/>
    <mergeCell ref="C486:D486"/>
    <mergeCell ref="C487:D487"/>
    <mergeCell ref="C465:D465"/>
    <mergeCell ref="C466:D466"/>
    <mergeCell ref="B476:G476"/>
    <mergeCell ref="A441:A451"/>
    <mergeCell ref="B441:B451"/>
    <mergeCell ref="C441:D441"/>
    <mergeCell ref="C442:D442"/>
    <mergeCell ref="C443:D443"/>
    <mergeCell ref="C444:D444"/>
    <mergeCell ref="C445:D445"/>
    <mergeCell ref="C446:D446"/>
    <mergeCell ref="C447:D447"/>
    <mergeCell ref="C448:D448"/>
    <mergeCell ref="C449:D449"/>
    <mergeCell ref="C450:D450"/>
    <mergeCell ref="C451:D451"/>
    <mergeCell ref="E466:E475"/>
    <mergeCell ref="C467:D467"/>
    <mergeCell ref="C468:D468"/>
    <mergeCell ref="C469:D469"/>
    <mergeCell ref="C470:D470"/>
    <mergeCell ref="C471:D471"/>
    <mergeCell ref="C472:D472"/>
    <mergeCell ref="C473:D473"/>
    <mergeCell ref="C474:D474"/>
    <mergeCell ref="C475:D475"/>
    <mergeCell ref="C197:E197"/>
    <mergeCell ref="C198:E198"/>
    <mergeCell ref="C199:E199"/>
    <mergeCell ref="A179:A189"/>
    <mergeCell ref="B179:B189"/>
    <mergeCell ref="C181:E181"/>
    <mergeCell ref="C182:E182"/>
    <mergeCell ref="C183:E183"/>
    <mergeCell ref="C184:E184"/>
    <mergeCell ref="C185:E185"/>
    <mergeCell ref="C186:E186"/>
    <mergeCell ref="C187:E187"/>
    <mergeCell ref="C188:E188"/>
    <mergeCell ref="C189:E189"/>
    <mergeCell ref="C196:E196"/>
    <mergeCell ref="A167:A177"/>
    <mergeCell ref="B167:B177"/>
    <mergeCell ref="C167:E167"/>
    <mergeCell ref="C168:E168"/>
    <mergeCell ref="C169:E169"/>
    <mergeCell ref="C170:E170"/>
    <mergeCell ref="C171:E171"/>
    <mergeCell ref="C172:E172"/>
    <mergeCell ref="C173:E173"/>
    <mergeCell ref="C174:E174"/>
    <mergeCell ref="C175:E175"/>
    <mergeCell ref="C176:E176"/>
    <mergeCell ref="C177:E177"/>
    <mergeCell ref="C158:E158"/>
    <mergeCell ref="C159:E159"/>
    <mergeCell ref="C160:E160"/>
    <mergeCell ref="C161:E161"/>
    <mergeCell ref="C162:E162"/>
    <mergeCell ref="C163:E163"/>
    <mergeCell ref="C164:E164"/>
    <mergeCell ref="C165:E165"/>
    <mergeCell ref="C166:E166"/>
    <mergeCell ref="C20:D20"/>
    <mergeCell ref="C21:D21"/>
    <mergeCell ref="C22:D22"/>
    <mergeCell ref="C23:D23"/>
    <mergeCell ref="C24:D24"/>
    <mergeCell ref="C25:D25"/>
    <mergeCell ref="C26:D26"/>
    <mergeCell ref="C27:D27"/>
    <mergeCell ref="A1:H1"/>
    <mergeCell ref="A3:H3"/>
    <mergeCell ref="A5:B5"/>
    <mergeCell ref="C9:H9"/>
    <mergeCell ref="C10:H10"/>
    <mergeCell ref="A11:H11"/>
    <mergeCell ref="B12:G12"/>
    <mergeCell ref="B13:G13"/>
    <mergeCell ref="A14:A24"/>
    <mergeCell ref="B14:B24"/>
    <mergeCell ref="C14:D14"/>
    <mergeCell ref="C15:D15"/>
    <mergeCell ref="C16:D16"/>
    <mergeCell ref="C17:D17"/>
    <mergeCell ref="C18:D18"/>
    <mergeCell ref="C19:D19"/>
    <mergeCell ref="C34:D34"/>
    <mergeCell ref="C35:D35"/>
    <mergeCell ref="A36:A46"/>
    <mergeCell ref="B36:B46"/>
    <mergeCell ref="C36:E36"/>
    <mergeCell ref="C37:E37"/>
    <mergeCell ref="C38:E38"/>
    <mergeCell ref="C39:E39"/>
    <mergeCell ref="C40:E40"/>
    <mergeCell ref="C41:E41"/>
    <mergeCell ref="A25:A35"/>
    <mergeCell ref="B25:B35"/>
    <mergeCell ref="C28:D28"/>
    <mergeCell ref="C29:D29"/>
    <mergeCell ref="C30:D30"/>
    <mergeCell ref="C31:D31"/>
    <mergeCell ref="C32:D32"/>
    <mergeCell ref="C33:D33"/>
    <mergeCell ref="C49:D49"/>
    <mergeCell ref="C50:D50"/>
    <mergeCell ref="C51:D51"/>
    <mergeCell ref="C52:D52"/>
    <mergeCell ref="C53:D53"/>
    <mergeCell ref="C54:D54"/>
    <mergeCell ref="C42:E42"/>
    <mergeCell ref="C43:E43"/>
    <mergeCell ref="C44:E44"/>
    <mergeCell ref="C45:E45"/>
    <mergeCell ref="C46:E46"/>
    <mergeCell ref="C47:D47"/>
    <mergeCell ref="C48:D48"/>
    <mergeCell ref="E48:E67"/>
    <mergeCell ref="C61:D61"/>
    <mergeCell ref="C62:D62"/>
    <mergeCell ref="C63:D63"/>
    <mergeCell ref="C64:D64"/>
    <mergeCell ref="C65:D65"/>
    <mergeCell ref="C66:D66"/>
    <mergeCell ref="C55:D55"/>
    <mergeCell ref="C56:D56"/>
    <mergeCell ref="C57:D57"/>
    <mergeCell ref="C58:D58"/>
    <mergeCell ref="C59:D59"/>
    <mergeCell ref="C60:D60"/>
    <mergeCell ref="C67:D67"/>
    <mergeCell ref="A68:A88"/>
    <mergeCell ref="B68:B88"/>
    <mergeCell ref="C68:D68"/>
    <mergeCell ref="C69:D69"/>
    <mergeCell ref="E69:E88"/>
    <mergeCell ref="C70:D70"/>
    <mergeCell ref="C71:D71"/>
    <mergeCell ref="C72:D72"/>
    <mergeCell ref="C73:D73"/>
    <mergeCell ref="A47:A67"/>
    <mergeCell ref="B47:B67"/>
    <mergeCell ref="C80:D80"/>
    <mergeCell ref="C81:D81"/>
    <mergeCell ref="C82:D82"/>
    <mergeCell ref="C83:D83"/>
    <mergeCell ref="C84:D84"/>
    <mergeCell ref="C85:D85"/>
    <mergeCell ref="C74:D74"/>
    <mergeCell ref="C75:D75"/>
    <mergeCell ref="C76:D76"/>
    <mergeCell ref="C77:D77"/>
    <mergeCell ref="C78:D78"/>
    <mergeCell ref="C79:D79"/>
    <mergeCell ref="C86:D86"/>
    <mergeCell ref="C88:D88"/>
    <mergeCell ref="A89:A109"/>
    <mergeCell ref="B89:B109"/>
    <mergeCell ref="C89:D89"/>
    <mergeCell ref="C90:D90"/>
    <mergeCell ref="C100:D100"/>
    <mergeCell ref="C101:D101"/>
    <mergeCell ref="C102:D102"/>
    <mergeCell ref="C103:D103"/>
    <mergeCell ref="C104:D104"/>
    <mergeCell ref="C105:D105"/>
    <mergeCell ref="C106:D106"/>
    <mergeCell ref="C107:D107"/>
    <mergeCell ref="C108:D108"/>
    <mergeCell ref="C109:D109"/>
    <mergeCell ref="E90:E109"/>
    <mergeCell ref="C91:D91"/>
    <mergeCell ref="C92:D92"/>
    <mergeCell ref="C93:D93"/>
    <mergeCell ref="C94:D94"/>
    <mergeCell ref="C95:D95"/>
    <mergeCell ref="C96:D96"/>
    <mergeCell ref="C97:D97"/>
    <mergeCell ref="C98:D98"/>
    <mergeCell ref="C99:D99"/>
    <mergeCell ref="B110:G110"/>
    <mergeCell ref="B111:G111"/>
    <mergeCell ref="A112:A132"/>
    <mergeCell ref="B112:B132"/>
    <mergeCell ref="C112:D112"/>
    <mergeCell ref="C113:D113"/>
    <mergeCell ref="E113:E132"/>
    <mergeCell ref="C114:D114"/>
    <mergeCell ref="C115:D115"/>
    <mergeCell ref="C116:D116"/>
    <mergeCell ref="C123:D123"/>
    <mergeCell ref="C124:D124"/>
    <mergeCell ref="C125:D125"/>
    <mergeCell ref="C126:D126"/>
    <mergeCell ref="C127:D127"/>
    <mergeCell ref="C128:D128"/>
    <mergeCell ref="C117:D117"/>
    <mergeCell ref="C118:D118"/>
    <mergeCell ref="C119:D119"/>
    <mergeCell ref="C120:D120"/>
    <mergeCell ref="C121:D121"/>
    <mergeCell ref="C122:D122"/>
    <mergeCell ref="C129:D129"/>
    <mergeCell ref="C130:D130"/>
    <mergeCell ref="C131:D131"/>
    <mergeCell ref="C132:D132"/>
    <mergeCell ref="A133:A153"/>
    <mergeCell ref="B133:B153"/>
    <mergeCell ref="C133:D133"/>
    <mergeCell ref="C134:D134"/>
    <mergeCell ref="C144:D144"/>
    <mergeCell ref="C145:D145"/>
    <mergeCell ref="C152:D152"/>
    <mergeCell ref="C153:D153"/>
    <mergeCell ref="B154:G154"/>
    <mergeCell ref="B178:G178"/>
    <mergeCell ref="C179:E179"/>
    <mergeCell ref="C180:E180"/>
    <mergeCell ref="C146:D146"/>
    <mergeCell ref="C147:D147"/>
    <mergeCell ref="C148:D148"/>
    <mergeCell ref="C149:D149"/>
    <mergeCell ref="C150:D150"/>
    <mergeCell ref="C151:D151"/>
    <mergeCell ref="E134:E153"/>
    <mergeCell ref="C135:D135"/>
    <mergeCell ref="C136:D136"/>
    <mergeCell ref="C137:D137"/>
    <mergeCell ref="C138:D138"/>
    <mergeCell ref="C139:D139"/>
    <mergeCell ref="C140:D140"/>
    <mergeCell ref="C141:D141"/>
    <mergeCell ref="C142:D142"/>
    <mergeCell ref="C143:D143"/>
    <mergeCell ref="B155:G155"/>
    <mergeCell ref="B156:B166"/>
    <mergeCell ref="C156:E156"/>
    <mergeCell ref="C157:E157"/>
    <mergeCell ref="A156:A166"/>
    <mergeCell ref="C200:E200"/>
    <mergeCell ref="B201:G201"/>
    <mergeCell ref="A202:A212"/>
    <mergeCell ref="B202:B212"/>
    <mergeCell ref="C202:E202"/>
    <mergeCell ref="C203:E203"/>
    <mergeCell ref="C204:E204"/>
    <mergeCell ref="C205:E205"/>
    <mergeCell ref="C206:E206"/>
    <mergeCell ref="C207:E207"/>
    <mergeCell ref="C208:E208"/>
    <mergeCell ref="C209:E209"/>
    <mergeCell ref="C210:E210"/>
    <mergeCell ref="C211:E211"/>
    <mergeCell ref="C212:E212"/>
    <mergeCell ref="A190:A200"/>
    <mergeCell ref="B190:B200"/>
    <mergeCell ref="C190:E190"/>
    <mergeCell ref="C191:E191"/>
    <mergeCell ref="C192:E192"/>
    <mergeCell ref="C193:E193"/>
    <mergeCell ref="C194:E194"/>
    <mergeCell ref="C195:E195"/>
    <mergeCell ref="B224:G224"/>
    <mergeCell ref="B225:G225"/>
    <mergeCell ref="C216:E216"/>
    <mergeCell ref="C217:E217"/>
    <mergeCell ref="C218:E218"/>
    <mergeCell ref="C219:E219"/>
    <mergeCell ref="C220:E220"/>
    <mergeCell ref="C221:E221"/>
    <mergeCell ref="A249:A259"/>
    <mergeCell ref="B249:B259"/>
    <mergeCell ref="D250:D259"/>
    <mergeCell ref="A213:A223"/>
    <mergeCell ref="B213:B223"/>
    <mergeCell ref="C213:E213"/>
    <mergeCell ref="C214:E214"/>
    <mergeCell ref="C215:E215"/>
    <mergeCell ref="C222:E222"/>
    <mergeCell ref="C223:E223"/>
    <mergeCell ref="A260:G260"/>
    <mergeCell ref="A261:H261"/>
    <mergeCell ref="A226:A236"/>
    <mergeCell ref="B226:B236"/>
    <mergeCell ref="D227:D236"/>
    <mergeCell ref="B237:G237"/>
    <mergeCell ref="A238:A248"/>
    <mergeCell ref="B238:B248"/>
    <mergeCell ref="D239:D248"/>
    <mergeCell ref="C270:D270"/>
    <mergeCell ref="C271:D271"/>
    <mergeCell ref="C272:D272"/>
    <mergeCell ref="C273:D273"/>
    <mergeCell ref="C274:D274"/>
    <mergeCell ref="C275:D275"/>
    <mergeCell ref="C291:E291"/>
    <mergeCell ref="A262:H262"/>
    <mergeCell ref="B263:G263"/>
    <mergeCell ref="B264:G264"/>
    <mergeCell ref="A265:A275"/>
    <mergeCell ref="B265:B275"/>
    <mergeCell ref="C265:D265"/>
    <mergeCell ref="C266:D266"/>
    <mergeCell ref="C267:D267"/>
    <mergeCell ref="C268:D268"/>
    <mergeCell ref="C269:D269"/>
    <mergeCell ref="C289:E289"/>
    <mergeCell ref="C290:E290"/>
    <mergeCell ref="C292:E292"/>
    <mergeCell ref="C293:E293"/>
    <mergeCell ref="C294:E294"/>
    <mergeCell ref="C295:E295"/>
    <mergeCell ref="C296:E296"/>
    <mergeCell ref="C297:E297"/>
    <mergeCell ref="C284:D284"/>
    <mergeCell ref="A287:A297"/>
    <mergeCell ref="B287:B297"/>
    <mergeCell ref="C287:E287"/>
    <mergeCell ref="C288:E288"/>
    <mergeCell ref="A276:A286"/>
    <mergeCell ref="B276:B286"/>
    <mergeCell ref="C276:D276"/>
    <mergeCell ref="C277:D277"/>
    <mergeCell ref="C278:D278"/>
    <mergeCell ref="C279:D279"/>
    <mergeCell ref="C280:D280"/>
    <mergeCell ref="C281:D281"/>
    <mergeCell ref="C282:D282"/>
    <mergeCell ref="C283:D283"/>
    <mergeCell ref="C285:D285"/>
    <mergeCell ref="C286:D286"/>
    <mergeCell ref="A298:A318"/>
    <mergeCell ref="B298:B318"/>
    <mergeCell ref="C298:D298"/>
    <mergeCell ref="C299:D299"/>
    <mergeCell ref="C300:D300"/>
    <mergeCell ref="C301:D301"/>
    <mergeCell ref="C302:D302"/>
    <mergeCell ref="C303:D303"/>
    <mergeCell ref="C304:D304"/>
    <mergeCell ref="C312:D312"/>
    <mergeCell ref="C313:D313"/>
    <mergeCell ref="C314:D314"/>
    <mergeCell ref="C305:D305"/>
    <mergeCell ref="C306:D306"/>
    <mergeCell ref="C307:D307"/>
    <mergeCell ref="C308:D308"/>
    <mergeCell ref="C309:D309"/>
    <mergeCell ref="C310:D310"/>
    <mergeCell ref="C316:D316"/>
    <mergeCell ref="E320:E339"/>
    <mergeCell ref="C321:D321"/>
    <mergeCell ref="C322:D322"/>
    <mergeCell ref="C323:D323"/>
    <mergeCell ref="C324:D324"/>
    <mergeCell ref="C325:D325"/>
    <mergeCell ref="C318:D318"/>
    <mergeCell ref="E299:E318"/>
    <mergeCell ref="C332:D332"/>
    <mergeCell ref="C333:D333"/>
    <mergeCell ref="C334:D334"/>
    <mergeCell ref="C335:D335"/>
    <mergeCell ref="C336:D336"/>
    <mergeCell ref="C337:D337"/>
    <mergeCell ref="C326:D326"/>
    <mergeCell ref="C327:D327"/>
    <mergeCell ref="C328:D328"/>
    <mergeCell ref="C329:D329"/>
    <mergeCell ref="C330:D330"/>
    <mergeCell ref="C331:D331"/>
    <mergeCell ref="C338:D338"/>
    <mergeCell ref="C339:D339"/>
    <mergeCell ref="C311:D311"/>
    <mergeCell ref="C315:D315"/>
    <mergeCell ref="A340:A360"/>
    <mergeCell ref="B340:B360"/>
    <mergeCell ref="C340:D340"/>
    <mergeCell ref="C341:D341"/>
    <mergeCell ref="C351:D351"/>
    <mergeCell ref="C352:D352"/>
    <mergeCell ref="C353:D353"/>
    <mergeCell ref="C354:D354"/>
    <mergeCell ref="A319:A339"/>
    <mergeCell ref="B319:B339"/>
    <mergeCell ref="C319:D319"/>
    <mergeCell ref="C320:D320"/>
    <mergeCell ref="C355:D355"/>
    <mergeCell ref="C356:D356"/>
    <mergeCell ref="C357:D357"/>
    <mergeCell ref="C358:D358"/>
    <mergeCell ref="C359:D359"/>
    <mergeCell ref="C360:D360"/>
    <mergeCell ref="E341:E360"/>
    <mergeCell ref="C342:D342"/>
    <mergeCell ref="C343:D343"/>
    <mergeCell ref="C344:D344"/>
    <mergeCell ref="C345:D345"/>
    <mergeCell ref="C346:D346"/>
    <mergeCell ref="C347:D347"/>
    <mergeCell ref="C348:D348"/>
    <mergeCell ref="C349:D349"/>
    <mergeCell ref="C350:D350"/>
    <mergeCell ref="B361:G361"/>
    <mergeCell ref="B362:G362"/>
    <mergeCell ref="A363:A383"/>
    <mergeCell ref="B363:B383"/>
    <mergeCell ref="C363:D363"/>
    <mergeCell ref="C364:D364"/>
    <mergeCell ref="E364:E383"/>
    <mergeCell ref="C365:D365"/>
    <mergeCell ref="C366:D366"/>
    <mergeCell ref="C367:D367"/>
    <mergeCell ref="C374:D374"/>
    <mergeCell ref="C375:D375"/>
    <mergeCell ref="C376:D376"/>
    <mergeCell ref="C377:D377"/>
    <mergeCell ref="C378:D378"/>
    <mergeCell ref="C379:D379"/>
    <mergeCell ref="C368:D368"/>
    <mergeCell ref="C369:D369"/>
    <mergeCell ref="C370:D370"/>
    <mergeCell ref="C371:D371"/>
    <mergeCell ref="C372:D372"/>
    <mergeCell ref="C373:D373"/>
    <mergeCell ref="C380:D380"/>
    <mergeCell ref="C381:D381"/>
    <mergeCell ref="A407:A417"/>
    <mergeCell ref="B407:B417"/>
    <mergeCell ref="C382:D382"/>
    <mergeCell ref="C383:D383"/>
    <mergeCell ref="A384:A404"/>
    <mergeCell ref="B384:B404"/>
    <mergeCell ref="C384:D384"/>
    <mergeCell ref="C385:D385"/>
    <mergeCell ref="C395:D395"/>
    <mergeCell ref="C396:D396"/>
    <mergeCell ref="C403:D403"/>
    <mergeCell ref="C404:D404"/>
    <mergeCell ref="B405:G405"/>
    <mergeCell ref="B406:G406"/>
    <mergeCell ref="C407:E407"/>
    <mergeCell ref="C408:E408"/>
    <mergeCell ref="C397:D397"/>
    <mergeCell ref="C398:D398"/>
    <mergeCell ref="C399:D399"/>
    <mergeCell ref="C400:D400"/>
    <mergeCell ref="C401:D401"/>
    <mergeCell ref="C402:D402"/>
    <mergeCell ref="E385:E404"/>
    <mergeCell ref="C386:D386"/>
    <mergeCell ref="C388:D388"/>
    <mergeCell ref="C389:D389"/>
    <mergeCell ref="C390:D390"/>
    <mergeCell ref="C391:D391"/>
    <mergeCell ref="C392:D392"/>
    <mergeCell ref="C393:D393"/>
    <mergeCell ref="C394:D394"/>
    <mergeCell ref="C428:E428"/>
    <mergeCell ref="C409:E409"/>
    <mergeCell ref="C410:E410"/>
    <mergeCell ref="C411:E411"/>
    <mergeCell ref="C412:E412"/>
    <mergeCell ref="C413:E413"/>
    <mergeCell ref="C414:E414"/>
    <mergeCell ref="C415:E415"/>
    <mergeCell ref="C416:E416"/>
    <mergeCell ref="C417:E417"/>
    <mergeCell ref="C419:E419"/>
    <mergeCell ref="C420:E420"/>
    <mergeCell ref="C421:E421"/>
    <mergeCell ref="C422:E422"/>
    <mergeCell ref="C423:E423"/>
    <mergeCell ref="C424:E424"/>
    <mergeCell ref="A477:A487"/>
    <mergeCell ref="B477:B487"/>
    <mergeCell ref="B463:G463"/>
    <mergeCell ref="B464:G464"/>
    <mergeCell ref="C455:E455"/>
    <mergeCell ref="C456:E456"/>
    <mergeCell ref="C457:E457"/>
    <mergeCell ref="C458:E458"/>
    <mergeCell ref="C459:E459"/>
    <mergeCell ref="C460:E460"/>
    <mergeCell ref="A452:A462"/>
    <mergeCell ref="B452:B462"/>
    <mergeCell ref="C452:E452"/>
    <mergeCell ref="C453:E453"/>
    <mergeCell ref="C454:E454"/>
    <mergeCell ref="C461:E461"/>
    <mergeCell ref="C462:E462"/>
    <mergeCell ref="C477:D477"/>
    <mergeCell ref="C478:D478"/>
    <mergeCell ref="E478:E487"/>
    <mergeCell ref="C479:D479"/>
    <mergeCell ref="C480:D480"/>
    <mergeCell ref="C481:D481"/>
    <mergeCell ref="C482:D482"/>
    <mergeCell ref="A418:A428"/>
    <mergeCell ref="B418:B428"/>
    <mergeCell ref="C418:E418"/>
    <mergeCell ref="C425:E425"/>
    <mergeCell ref="C426:E426"/>
    <mergeCell ref="C427:E427"/>
    <mergeCell ref="I9:I10"/>
    <mergeCell ref="A465:A475"/>
    <mergeCell ref="B465:B475"/>
    <mergeCell ref="B429:G429"/>
    <mergeCell ref="A430:A440"/>
    <mergeCell ref="B430:B440"/>
    <mergeCell ref="C430:E430"/>
    <mergeCell ref="C431:E431"/>
    <mergeCell ref="C432:E432"/>
    <mergeCell ref="C433:E433"/>
    <mergeCell ref="C434:E434"/>
    <mergeCell ref="C435:E435"/>
    <mergeCell ref="C436:E436"/>
    <mergeCell ref="C437:E437"/>
    <mergeCell ref="C438:E438"/>
    <mergeCell ref="C439:E439"/>
    <mergeCell ref="C440:E440"/>
    <mergeCell ref="C387:D387"/>
  </mergeCells>
  <conditionalFormatting sqref="G38:H46">
    <cfRule type="cellIs" dxfId="1667" priority="81" operator="equal">
      <formula>0</formula>
    </cfRule>
  </conditionalFormatting>
  <conditionalFormatting sqref="F49:H67">
    <cfRule type="cellIs" dxfId="1666" priority="80" operator="equal">
      <formula>0</formula>
    </cfRule>
  </conditionalFormatting>
  <conditionalFormatting sqref="F69:H70 H71:H76 F71:G88">
    <cfRule type="cellIs" dxfId="1665" priority="79" operator="equal">
      <formula>0</formula>
    </cfRule>
  </conditionalFormatting>
  <conditionalFormatting sqref="C133:D133">
    <cfRule type="cellIs" dxfId="1664" priority="60" operator="equal">
      <formula>0</formula>
    </cfRule>
  </conditionalFormatting>
  <conditionalFormatting sqref="C134:D153">
    <cfRule type="cellIs" dxfId="1663" priority="61" operator="equal">
      <formula>0</formula>
    </cfRule>
  </conditionalFormatting>
  <conditionalFormatting sqref="H26:H35">
    <cfRule type="cellIs" dxfId="1662" priority="78" operator="equal">
      <formula>0</formula>
    </cfRule>
  </conditionalFormatting>
  <conditionalFormatting sqref="H15:H24">
    <cfRule type="cellIs" dxfId="1661" priority="77" operator="equal">
      <formula>0</formula>
    </cfRule>
  </conditionalFormatting>
  <conditionalFormatting sqref="C47:D56 C67:D67">
    <cfRule type="cellIs" dxfId="1660" priority="76" operator="equal">
      <formula>0</formula>
    </cfRule>
  </conditionalFormatting>
  <conditionalFormatting sqref="C57:D66">
    <cfRule type="cellIs" dxfId="1659" priority="75" operator="equal">
      <formula>0</formula>
    </cfRule>
  </conditionalFormatting>
  <conditionalFormatting sqref="C69:D88">
    <cfRule type="cellIs" dxfId="1658" priority="72" operator="equal">
      <formula>0</formula>
    </cfRule>
  </conditionalFormatting>
  <conditionalFormatting sqref="C68:D68">
    <cfRule type="cellIs" dxfId="1657" priority="74" operator="equal">
      <formula>0</formula>
    </cfRule>
  </conditionalFormatting>
  <conditionalFormatting sqref="H77:H88">
    <cfRule type="cellIs" dxfId="1656" priority="73" operator="equal">
      <formula>0</formula>
    </cfRule>
  </conditionalFormatting>
  <conditionalFormatting sqref="F90:H90 H91:H97 F91:G109">
    <cfRule type="cellIs" dxfId="1655" priority="71" operator="equal">
      <formula>0</formula>
    </cfRule>
  </conditionalFormatting>
  <conditionalFormatting sqref="C90:D109">
    <cfRule type="cellIs" dxfId="1654" priority="69" operator="equal">
      <formula>0</formula>
    </cfRule>
  </conditionalFormatting>
  <conditionalFormatting sqref="H98:H109">
    <cfRule type="cellIs" dxfId="1653" priority="70" operator="equal">
      <formula>0</formula>
    </cfRule>
  </conditionalFormatting>
  <conditionalFormatting sqref="C89:D89">
    <cfRule type="cellIs" dxfId="1652" priority="68" operator="equal">
      <formula>0</formula>
    </cfRule>
  </conditionalFormatting>
  <conditionalFormatting sqref="C112:D112">
    <cfRule type="cellIs" dxfId="1651" priority="67" operator="equal">
      <formula>0</formula>
    </cfRule>
  </conditionalFormatting>
  <conditionalFormatting sqref="F113:H113 H114:H120 F114:G132">
    <cfRule type="cellIs" dxfId="1650" priority="66" operator="equal">
      <formula>0</formula>
    </cfRule>
  </conditionalFormatting>
  <conditionalFormatting sqref="C113:D132">
    <cfRule type="cellIs" dxfId="1649" priority="64" operator="equal">
      <formula>0</formula>
    </cfRule>
  </conditionalFormatting>
  <conditionalFormatting sqref="H121:H132">
    <cfRule type="cellIs" dxfId="1648" priority="65" operator="equal">
      <formula>0</formula>
    </cfRule>
  </conditionalFormatting>
  <conditionalFormatting sqref="F134:H134 H135:H141 F135:G153">
    <cfRule type="cellIs" dxfId="1647" priority="63" operator="equal">
      <formula>0</formula>
    </cfRule>
  </conditionalFormatting>
  <conditionalFormatting sqref="H142:H153">
    <cfRule type="cellIs" dxfId="1646" priority="62" operator="equal">
      <formula>0</formula>
    </cfRule>
  </conditionalFormatting>
  <conditionalFormatting sqref="F299:H310">
    <cfRule type="cellIs" dxfId="1645" priority="40" operator="equal">
      <formula>0</formula>
    </cfRule>
  </conditionalFormatting>
  <conditionalFormatting sqref="F320:G320">
    <cfRule type="cellIs" dxfId="1644" priority="39" operator="equal">
      <formula>0</formula>
    </cfRule>
  </conditionalFormatting>
  <conditionalFormatting sqref="H320">
    <cfRule type="cellIs" dxfId="1643" priority="38" operator="equal">
      <formula>0</formula>
    </cfRule>
  </conditionalFormatting>
  <conditionalFormatting sqref="F320:H339">
    <cfRule type="cellIs" dxfId="1642" priority="37" operator="equal">
      <formula>0</formula>
    </cfRule>
  </conditionalFormatting>
  <conditionalFormatting sqref="H341">
    <cfRule type="cellIs" dxfId="1641" priority="36" operator="equal">
      <formula>0</formula>
    </cfRule>
  </conditionalFormatting>
  <conditionalFormatting sqref="H341">
    <cfRule type="cellIs" dxfId="1640" priority="35" operator="equal">
      <formula>0</formula>
    </cfRule>
  </conditionalFormatting>
  <conditionalFormatting sqref="G341:G360">
    <cfRule type="cellIs" dxfId="1639" priority="34" operator="equal">
      <formula>0</formula>
    </cfRule>
  </conditionalFormatting>
  <conditionalFormatting sqref="C351:C352 C341:C342">
    <cfRule type="cellIs" dxfId="1638" priority="33" operator="equal">
      <formula>0</formula>
    </cfRule>
  </conditionalFormatting>
  <conditionalFormatting sqref="F341:H360">
    <cfRule type="cellIs" dxfId="1637" priority="32" operator="equal">
      <formula>0</formula>
    </cfRule>
  </conditionalFormatting>
  <conditionalFormatting sqref="H385:H404">
    <cfRule type="cellIs" dxfId="1636" priority="27" operator="equal">
      <formula>0</formula>
    </cfRule>
  </conditionalFormatting>
  <conditionalFormatting sqref="H385:H404">
    <cfRule type="cellIs" dxfId="1635" priority="26" operator="equal">
      <formula>0</formula>
    </cfRule>
  </conditionalFormatting>
  <conditionalFormatting sqref="G374:G383 G385:G396">
    <cfRule type="cellIs" dxfId="1634" priority="25" operator="equal">
      <formula>0</formula>
    </cfRule>
  </conditionalFormatting>
  <conditionalFormatting sqref="G374:G383 G385:G396">
    <cfRule type="cellIs" dxfId="1633" priority="24" operator="equal">
      <formula>0</formula>
    </cfRule>
  </conditionalFormatting>
  <conditionalFormatting sqref="H431:H440">
    <cfRule type="cellIs" dxfId="1632" priority="23" operator="equal">
      <formula>0</formula>
    </cfRule>
  </conditionalFormatting>
  <conditionalFormatting sqref="I528:I564">
    <cfRule type="cellIs" dxfId="1631" priority="59" operator="equal">
      <formula>TRUE</formula>
    </cfRule>
  </conditionalFormatting>
  <conditionalFormatting sqref="H180:H189">
    <cfRule type="cellIs" dxfId="1630" priority="58" operator="equal">
      <formula>0</formula>
    </cfRule>
  </conditionalFormatting>
  <conditionalFormatting sqref="H191:H200">
    <cfRule type="cellIs" dxfId="1629" priority="57" operator="equal">
      <formula>0</formula>
    </cfRule>
  </conditionalFormatting>
  <conditionalFormatting sqref="H157:H166">
    <cfRule type="cellIs" dxfId="1628" priority="56" operator="equal">
      <formula>0</formula>
    </cfRule>
  </conditionalFormatting>
  <conditionalFormatting sqref="H168:H177">
    <cfRule type="cellIs" dxfId="1627" priority="55" operator="equal">
      <formula>0</formula>
    </cfRule>
  </conditionalFormatting>
  <conditionalFormatting sqref="H203:H212">
    <cfRule type="cellIs" dxfId="1626" priority="54" operator="equal">
      <formula>0</formula>
    </cfRule>
  </conditionalFormatting>
  <conditionalFormatting sqref="H214:H223">
    <cfRule type="cellIs" dxfId="1625" priority="53" operator="equal">
      <formula>0</formula>
    </cfRule>
  </conditionalFormatting>
  <conditionalFormatting sqref="H227:H236 H239:H248 H250:H259">
    <cfRule type="cellIs" dxfId="1624" priority="52" operator="equal">
      <formula>0</formula>
    </cfRule>
  </conditionalFormatting>
  <conditionalFormatting sqref="I566:I589 I592 I594:I595">
    <cfRule type="cellIs" dxfId="1623" priority="51" operator="equal">
      <formula>TRUE</formula>
    </cfRule>
  </conditionalFormatting>
  <conditionalFormatting sqref="I565">
    <cfRule type="cellIs" dxfId="1622" priority="50" operator="equal">
      <formula>TRUE</formula>
    </cfRule>
  </conditionalFormatting>
  <conditionalFormatting sqref="I590">
    <cfRule type="cellIs" dxfId="1621" priority="49" operator="equal">
      <formula>TRUE</formula>
    </cfRule>
  </conditionalFormatting>
  <conditionalFormatting sqref="I591">
    <cfRule type="cellIs" dxfId="1620" priority="48" operator="equal">
      <formula>TRUE</formula>
    </cfRule>
  </conditionalFormatting>
  <conditionalFormatting sqref="I593">
    <cfRule type="cellIs" dxfId="1619" priority="47" operator="equal">
      <formula>TRUE</formula>
    </cfRule>
  </conditionalFormatting>
  <conditionalFormatting sqref="I596">
    <cfRule type="cellIs" dxfId="1618" priority="46" operator="equal">
      <formula>TRUE</formula>
    </cfRule>
  </conditionalFormatting>
  <conditionalFormatting sqref="C309 C299:C300">
    <cfRule type="cellIs" dxfId="1617" priority="41" operator="equal">
      <formula>0</formula>
    </cfRule>
  </conditionalFormatting>
  <conditionalFormatting sqref="H385:H404">
    <cfRule type="cellIs" dxfId="1616" priority="28" operator="equal">
      <formula>0</formula>
    </cfRule>
  </conditionalFormatting>
  <conditionalFormatting sqref="H419:H428">
    <cfRule type="cellIs" dxfId="1615" priority="5" operator="equal">
      <formula>0</formula>
    </cfRule>
  </conditionalFormatting>
  <conditionalFormatting sqref="F311:H318 C314">
    <cfRule type="cellIs" dxfId="1614" priority="45" operator="equal">
      <formula>0</formula>
    </cfRule>
  </conditionalFormatting>
  <conditionalFormatting sqref="G288:H297">
    <cfRule type="cellIs" dxfId="1613" priority="42" operator="equal">
      <formula>0</formula>
    </cfRule>
  </conditionalFormatting>
  <conditionalFormatting sqref="H277:H286">
    <cfRule type="cellIs" dxfId="1612" priority="43" operator="equal">
      <formula>0</formula>
    </cfRule>
  </conditionalFormatting>
  <conditionalFormatting sqref="H266:H275">
    <cfRule type="cellIs" dxfId="1611" priority="44" operator="equal">
      <formula>0</formula>
    </cfRule>
  </conditionalFormatting>
  <conditionalFormatting sqref="H364:H383">
    <cfRule type="cellIs" dxfId="1610" priority="31" operator="equal">
      <formula>0</formula>
    </cfRule>
  </conditionalFormatting>
  <conditionalFormatting sqref="H364:H383">
    <cfRule type="cellIs" dxfId="1609" priority="30" operator="equal">
      <formula>0</formula>
    </cfRule>
  </conditionalFormatting>
  <conditionalFormatting sqref="H364:H383">
    <cfRule type="cellIs" dxfId="1608" priority="29" operator="equal">
      <formula>0</formula>
    </cfRule>
  </conditionalFormatting>
  <conditionalFormatting sqref="C310:C313 C315:C318">
    <cfRule type="cellIs" dxfId="1607" priority="21" operator="equal">
      <formula>0</formula>
    </cfRule>
  </conditionalFormatting>
  <conditionalFormatting sqref="H453:H462">
    <cfRule type="cellIs" dxfId="1606" priority="22" operator="equal">
      <formula>0</formula>
    </cfRule>
  </conditionalFormatting>
  <conditionalFormatting sqref="C343:C350">
    <cfRule type="cellIs" dxfId="1605" priority="8" operator="equal">
      <formula>0</formula>
    </cfRule>
  </conditionalFormatting>
  <conditionalFormatting sqref="C330 C320:C321">
    <cfRule type="cellIs" dxfId="1604" priority="20" operator="equal">
      <formula>0</formula>
    </cfRule>
  </conditionalFormatting>
  <conditionalFormatting sqref="C331">
    <cfRule type="cellIs" dxfId="1603" priority="19" operator="equal">
      <formula>0</formula>
    </cfRule>
  </conditionalFormatting>
  <conditionalFormatting sqref="C374:D383">
    <cfRule type="cellIs" dxfId="1602" priority="18" operator="equal">
      <formula>0</formula>
    </cfRule>
  </conditionalFormatting>
  <conditionalFormatting sqref="F376:H383">
    <cfRule type="cellIs" dxfId="1601" priority="17" operator="equal">
      <formula>0</formula>
    </cfRule>
  </conditionalFormatting>
  <conditionalFormatting sqref="C385:D385">
    <cfRule type="cellIs" dxfId="1600" priority="16" operator="equal">
      <formula>0</formula>
    </cfRule>
  </conditionalFormatting>
  <conditionalFormatting sqref="C386:D404">
    <cfRule type="cellIs" dxfId="1599" priority="15" operator="equal">
      <formula>0</formula>
    </cfRule>
  </conditionalFormatting>
  <conditionalFormatting sqref="F385:H404">
    <cfRule type="cellIs" dxfId="1598" priority="14" operator="equal">
      <formula>0</formula>
    </cfRule>
  </conditionalFormatting>
  <conditionalFormatting sqref="C364:D373">
    <cfRule type="cellIs" dxfId="1597" priority="13" operator="equal">
      <formula>0</formula>
    </cfRule>
  </conditionalFormatting>
  <conditionalFormatting sqref="F364:H373">
    <cfRule type="cellIs" dxfId="1596" priority="12" operator="equal">
      <formula>0</formula>
    </cfRule>
  </conditionalFormatting>
  <conditionalFormatting sqref="C353:C360">
    <cfRule type="cellIs" dxfId="1595" priority="7" operator="equal">
      <formula>0</formula>
    </cfRule>
  </conditionalFormatting>
  <conditionalFormatting sqref="C301:C308">
    <cfRule type="cellIs" dxfId="1594" priority="11" operator="equal">
      <formula>0</formula>
    </cfRule>
  </conditionalFormatting>
  <conditionalFormatting sqref="C322:C329">
    <cfRule type="cellIs" dxfId="1593" priority="10" operator="equal">
      <formula>0</formula>
    </cfRule>
  </conditionalFormatting>
  <conditionalFormatting sqref="C332:C339">
    <cfRule type="cellIs" dxfId="1592" priority="9" operator="equal">
      <formula>0</formula>
    </cfRule>
  </conditionalFormatting>
  <conditionalFormatting sqref="H408:H417">
    <cfRule type="cellIs" dxfId="1591" priority="6" operator="equal">
      <formula>0</formula>
    </cfRule>
  </conditionalFormatting>
  <conditionalFormatting sqref="H442:H451">
    <cfRule type="cellIs" dxfId="1590" priority="4" operator="equal">
      <formula>0</formula>
    </cfRule>
  </conditionalFormatting>
  <conditionalFormatting sqref="H478:H487">
    <cfRule type="cellIs" dxfId="1589" priority="3" operator="equal">
      <formula>0</formula>
    </cfRule>
  </conditionalFormatting>
  <conditionalFormatting sqref="H466:H475">
    <cfRule type="cellIs" dxfId="1588" priority="2" operator="equal">
      <formula>0</formula>
    </cfRule>
  </conditionalFormatting>
  <conditionalFormatting sqref="H489:H498">
    <cfRule type="cellIs" dxfId="1587" priority="1" operator="equal">
      <formula>0</formula>
    </cfRule>
  </conditionalFormatting>
  <printOptions horizontalCentered="1"/>
  <pageMargins left="0.23622047244094491" right="0.23622047244094491" top="0.74803149606299213" bottom="0.15748031496062992" header="0.31496062992125984" footer="0"/>
  <pageSetup paperSize="9" scale="66" fitToHeight="0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I596"/>
  <sheetViews>
    <sheetView zoomScaleNormal="100" workbookViewId="0">
      <selection activeCell="B9" sqref="B9"/>
    </sheetView>
  </sheetViews>
  <sheetFormatPr defaultColWidth="9.140625" defaultRowHeight="15" x14ac:dyDescent="0.25"/>
  <cols>
    <col min="1" max="1" width="9.28515625" style="1" customWidth="1"/>
    <col min="2" max="2" width="50.5703125" style="1" customWidth="1"/>
    <col min="3" max="3" width="48.5703125" style="1" customWidth="1"/>
    <col min="4" max="4" width="6.140625" style="1" customWidth="1"/>
    <col min="5" max="5" width="8.5703125" style="1" customWidth="1"/>
    <col min="6" max="6" width="8.7109375" style="1" bestFit="1" customWidth="1"/>
    <col min="7" max="7" width="8.42578125" style="1" bestFit="1" customWidth="1"/>
    <col min="8" max="8" width="9" style="2" bestFit="1" customWidth="1"/>
    <col min="9" max="9" width="48.85546875" style="1" bestFit="1" customWidth="1"/>
    <col min="10" max="16384" width="9.140625" style="1"/>
  </cols>
  <sheetData>
    <row r="1" spans="1:9" ht="18.75" x14ac:dyDescent="0.3">
      <c r="A1" s="228" t="s">
        <v>34</v>
      </c>
      <c r="B1" s="228"/>
      <c r="C1" s="228"/>
      <c r="D1" s="228"/>
      <c r="E1" s="228"/>
      <c r="F1" s="228"/>
      <c r="G1" s="228"/>
      <c r="H1" s="228"/>
    </row>
    <row r="2" spans="1:9" ht="11.25" customHeight="1" x14ac:dyDescent="0.25"/>
    <row r="3" spans="1:9" x14ac:dyDescent="0.25">
      <c r="A3" s="230" t="s">
        <v>359</v>
      </c>
      <c r="B3" s="230"/>
      <c r="C3" s="230"/>
      <c r="D3" s="230"/>
      <c r="E3" s="230"/>
      <c r="F3" s="230"/>
      <c r="G3" s="230"/>
      <c r="H3" s="230"/>
    </row>
    <row r="4" spans="1:9" x14ac:dyDescent="0.25">
      <c r="A4" s="230" t="s">
        <v>447</v>
      </c>
      <c r="B4" s="230"/>
      <c r="C4" s="230"/>
      <c r="D4" s="230"/>
      <c r="E4" s="230"/>
      <c r="F4" s="230"/>
      <c r="G4" s="230"/>
      <c r="H4" s="230"/>
    </row>
    <row r="5" spans="1:9" x14ac:dyDescent="0.25">
      <c r="A5" s="229" t="s">
        <v>190</v>
      </c>
      <c r="B5" s="229"/>
    </row>
    <row r="6" spans="1:9" ht="7.5" customHeight="1" x14ac:dyDescent="0.25"/>
    <row r="7" spans="1:9" ht="7.5" customHeight="1" x14ac:dyDescent="0.25"/>
    <row r="8" spans="1:9" ht="7.5" customHeight="1" x14ac:dyDescent="0.25"/>
    <row r="9" spans="1:9" s="3" customFormat="1" ht="36" customHeight="1" x14ac:dyDescent="0.25">
      <c r="A9" s="175" t="s">
        <v>165</v>
      </c>
      <c r="B9" s="175" t="s">
        <v>27</v>
      </c>
      <c r="C9" s="235" t="s">
        <v>35</v>
      </c>
      <c r="D9" s="235"/>
      <c r="E9" s="235"/>
      <c r="F9" s="235"/>
      <c r="G9" s="235"/>
      <c r="H9" s="235"/>
      <c r="I9" s="278" t="s">
        <v>226</v>
      </c>
    </row>
    <row r="10" spans="1:9" s="13" customFormat="1" ht="12" x14ac:dyDescent="0.25">
      <c r="A10" s="176">
        <v>1</v>
      </c>
      <c r="B10" s="176">
        <v>2</v>
      </c>
      <c r="C10" s="236">
        <v>3</v>
      </c>
      <c r="D10" s="236"/>
      <c r="E10" s="236"/>
      <c r="F10" s="236"/>
      <c r="G10" s="236"/>
      <c r="H10" s="236"/>
      <c r="I10" s="278"/>
    </row>
    <row r="11" spans="1:9" s="2" customFormat="1" ht="12" x14ac:dyDescent="0.2">
      <c r="A11" s="237" t="s">
        <v>13</v>
      </c>
      <c r="B11" s="238"/>
      <c r="C11" s="238"/>
      <c r="D11" s="238"/>
      <c r="E11" s="238"/>
      <c r="F11" s="238"/>
      <c r="G11" s="238"/>
      <c r="H11" s="239"/>
    </row>
    <row r="12" spans="1:9" s="5" customFormat="1" ht="15" customHeight="1" x14ac:dyDescent="0.2">
      <c r="A12" s="42" t="s">
        <v>36</v>
      </c>
      <c r="B12" s="277" t="s">
        <v>14</v>
      </c>
      <c r="C12" s="277"/>
      <c r="D12" s="277"/>
      <c r="E12" s="277"/>
      <c r="F12" s="277"/>
      <c r="G12" s="277"/>
      <c r="H12" s="43">
        <f>SUM(H13,H110)</f>
        <v>20.240000000000002</v>
      </c>
    </row>
    <row r="13" spans="1:9" s="5" customFormat="1" ht="15" customHeight="1" x14ac:dyDescent="0.2">
      <c r="A13" s="49" t="s">
        <v>37</v>
      </c>
      <c r="B13" s="277" t="s">
        <v>38</v>
      </c>
      <c r="C13" s="277"/>
      <c r="D13" s="277"/>
      <c r="E13" s="277"/>
      <c r="F13" s="277"/>
      <c r="G13" s="277"/>
      <c r="H13" s="43">
        <f>SUM(H14,H25,H36,H47,H68,H89)</f>
        <v>15.73</v>
      </c>
    </row>
    <row r="14" spans="1:9" s="2" customFormat="1" ht="25.5" x14ac:dyDescent="0.2">
      <c r="A14" s="303" t="s">
        <v>42</v>
      </c>
      <c r="B14" s="249" t="s">
        <v>43</v>
      </c>
      <c r="C14" s="287" t="s">
        <v>349</v>
      </c>
      <c r="D14" s="288"/>
      <c r="E14" s="47" t="s">
        <v>164</v>
      </c>
      <c r="F14" s="190" t="s">
        <v>39</v>
      </c>
      <c r="G14" s="47" t="s">
        <v>157</v>
      </c>
      <c r="H14" s="50">
        <f>SUM(H15:H24)</f>
        <v>0.38</v>
      </c>
    </row>
    <row r="15" spans="1:9" s="2" customFormat="1" ht="12.75" hidden="1" x14ac:dyDescent="0.2">
      <c r="A15" s="303"/>
      <c r="B15" s="250"/>
      <c r="C15" s="336"/>
      <c r="D15" s="337"/>
      <c r="E15" s="126"/>
      <c r="F15" s="127"/>
      <c r="G15" s="63"/>
      <c r="H15" s="54">
        <f>ROUNDUP((F15/168*G15),2)</f>
        <v>0</v>
      </c>
    </row>
    <row r="16" spans="1:9" s="2" customFormat="1" ht="12.75" x14ac:dyDescent="0.2">
      <c r="A16" s="303"/>
      <c r="B16" s="250"/>
      <c r="C16" s="274" t="s">
        <v>191</v>
      </c>
      <c r="D16" s="276"/>
      <c r="E16" s="188">
        <v>16</v>
      </c>
      <c r="F16" s="64">
        <v>3125</v>
      </c>
      <c r="G16" s="63">
        <v>0.02</v>
      </c>
      <c r="H16" s="56">
        <f t="shared" ref="H16:H24" si="0">ROUNDUP((F16/168*G16),2)</f>
        <v>0.38</v>
      </c>
    </row>
    <row r="17" spans="1:8" s="2" customFormat="1" ht="12.75" hidden="1" customHeight="1" x14ac:dyDescent="0.2">
      <c r="A17" s="303"/>
      <c r="B17" s="250"/>
      <c r="C17" s="274"/>
      <c r="D17" s="276"/>
      <c r="E17" s="188"/>
      <c r="F17" s="64"/>
      <c r="G17" s="63"/>
      <c r="H17" s="56">
        <f t="shared" si="0"/>
        <v>0</v>
      </c>
    </row>
    <row r="18" spans="1:8" s="2" customFormat="1" ht="12.75" hidden="1" customHeight="1" x14ac:dyDescent="0.2">
      <c r="A18" s="303"/>
      <c r="B18" s="250"/>
      <c r="C18" s="274"/>
      <c r="D18" s="276"/>
      <c r="E18" s="188"/>
      <c r="F18" s="64"/>
      <c r="G18" s="63"/>
      <c r="H18" s="56">
        <f t="shared" si="0"/>
        <v>0</v>
      </c>
    </row>
    <row r="19" spans="1:8" s="2" customFormat="1" ht="12.75" hidden="1" customHeight="1" x14ac:dyDescent="0.2">
      <c r="A19" s="303"/>
      <c r="B19" s="250"/>
      <c r="C19" s="274"/>
      <c r="D19" s="276"/>
      <c r="E19" s="188"/>
      <c r="F19" s="64"/>
      <c r="G19" s="63"/>
      <c r="H19" s="56">
        <f t="shared" si="0"/>
        <v>0</v>
      </c>
    </row>
    <row r="20" spans="1:8" s="2" customFormat="1" ht="12.75" hidden="1" customHeight="1" x14ac:dyDescent="0.2">
      <c r="A20" s="303"/>
      <c r="B20" s="250"/>
      <c r="C20" s="252"/>
      <c r="D20" s="254"/>
      <c r="E20" s="83"/>
      <c r="F20" s="84"/>
      <c r="G20" s="63"/>
      <c r="H20" s="56">
        <f t="shared" si="0"/>
        <v>0</v>
      </c>
    </row>
    <row r="21" spans="1:8" s="2" customFormat="1" ht="12.75" hidden="1" customHeight="1" x14ac:dyDescent="0.2">
      <c r="A21" s="303"/>
      <c r="B21" s="250"/>
      <c r="C21" s="274"/>
      <c r="D21" s="276"/>
      <c r="E21" s="188"/>
      <c r="F21" s="64"/>
      <c r="G21" s="63"/>
      <c r="H21" s="56">
        <f t="shared" si="0"/>
        <v>0</v>
      </c>
    </row>
    <row r="22" spans="1:8" s="2" customFormat="1" ht="12.75" hidden="1" customHeight="1" x14ac:dyDescent="0.2">
      <c r="A22" s="303"/>
      <c r="B22" s="250"/>
      <c r="C22" s="274"/>
      <c r="D22" s="276"/>
      <c r="E22" s="188"/>
      <c r="F22" s="64"/>
      <c r="G22" s="63"/>
      <c r="H22" s="56">
        <f t="shared" si="0"/>
        <v>0</v>
      </c>
    </row>
    <row r="23" spans="1:8" s="2" customFormat="1" ht="12.75" hidden="1" customHeight="1" x14ac:dyDescent="0.2">
      <c r="A23" s="303"/>
      <c r="B23" s="250"/>
      <c r="C23" s="274"/>
      <c r="D23" s="276"/>
      <c r="E23" s="188"/>
      <c r="F23" s="64"/>
      <c r="G23" s="63"/>
      <c r="H23" s="56">
        <f t="shared" si="0"/>
        <v>0</v>
      </c>
    </row>
    <row r="24" spans="1:8" s="2" customFormat="1" ht="12.75" hidden="1" customHeight="1" x14ac:dyDescent="0.2">
      <c r="A24" s="303"/>
      <c r="B24" s="251"/>
      <c r="C24" s="296"/>
      <c r="D24" s="298"/>
      <c r="E24" s="189"/>
      <c r="F24" s="66"/>
      <c r="G24" s="65"/>
      <c r="H24" s="58">
        <f t="shared" si="0"/>
        <v>0</v>
      </c>
    </row>
    <row r="25" spans="1:8" s="2" customFormat="1" ht="25.5" x14ac:dyDescent="0.2">
      <c r="A25" s="303" t="s">
        <v>44</v>
      </c>
      <c r="B25" s="304" t="s">
        <v>45</v>
      </c>
      <c r="C25" s="287" t="s">
        <v>349</v>
      </c>
      <c r="D25" s="288"/>
      <c r="E25" s="47" t="s">
        <v>164</v>
      </c>
      <c r="F25" s="190" t="s">
        <v>39</v>
      </c>
      <c r="G25" s="47" t="s">
        <v>157</v>
      </c>
      <c r="H25" s="50">
        <f>SUM(H26:H35)</f>
        <v>15.33</v>
      </c>
    </row>
    <row r="26" spans="1:8" s="2" customFormat="1" ht="12.75" x14ac:dyDescent="0.2">
      <c r="A26" s="303"/>
      <c r="B26" s="304"/>
      <c r="C26" s="274" t="s">
        <v>211</v>
      </c>
      <c r="D26" s="276"/>
      <c r="E26" s="187">
        <v>10</v>
      </c>
      <c r="F26" s="62">
        <v>1287</v>
      </c>
      <c r="G26" s="61">
        <v>2</v>
      </c>
      <c r="H26" s="54">
        <f>ROUNDUP((F26/168*G26),2)</f>
        <v>15.33</v>
      </c>
    </row>
    <row r="27" spans="1:8" s="2" customFormat="1" ht="12.75" hidden="1" x14ac:dyDescent="0.2">
      <c r="A27" s="303"/>
      <c r="B27" s="304"/>
      <c r="C27" s="274"/>
      <c r="D27" s="276"/>
      <c r="E27" s="188"/>
      <c r="F27" s="64"/>
      <c r="G27" s="63"/>
      <c r="H27" s="56">
        <f t="shared" ref="H27:H35" si="1">ROUNDUP((F27/168*G27),2)</f>
        <v>0</v>
      </c>
    </row>
    <row r="28" spans="1:8" s="2" customFormat="1" ht="12.75" hidden="1" x14ac:dyDescent="0.2">
      <c r="A28" s="303"/>
      <c r="B28" s="304"/>
      <c r="C28" s="274"/>
      <c r="D28" s="276"/>
      <c r="E28" s="188"/>
      <c r="F28" s="64"/>
      <c r="G28" s="63"/>
      <c r="H28" s="56">
        <f t="shared" si="1"/>
        <v>0</v>
      </c>
    </row>
    <row r="29" spans="1:8" s="2" customFormat="1" ht="12.75" hidden="1" x14ac:dyDescent="0.2">
      <c r="A29" s="303"/>
      <c r="B29" s="304"/>
      <c r="C29" s="274"/>
      <c r="D29" s="276"/>
      <c r="E29" s="188"/>
      <c r="F29" s="64"/>
      <c r="G29" s="63"/>
      <c r="H29" s="56">
        <f t="shared" si="1"/>
        <v>0</v>
      </c>
    </row>
    <row r="30" spans="1:8" s="2" customFormat="1" ht="12.75" hidden="1" x14ac:dyDescent="0.2">
      <c r="A30" s="303"/>
      <c r="B30" s="304"/>
      <c r="C30" s="274"/>
      <c r="D30" s="276"/>
      <c r="E30" s="188"/>
      <c r="F30" s="64"/>
      <c r="G30" s="63"/>
      <c r="H30" s="56">
        <f t="shared" si="1"/>
        <v>0</v>
      </c>
    </row>
    <row r="31" spans="1:8" s="2" customFormat="1" ht="12.75" hidden="1" x14ac:dyDescent="0.2">
      <c r="A31" s="303"/>
      <c r="B31" s="304"/>
      <c r="C31" s="274"/>
      <c r="D31" s="276"/>
      <c r="E31" s="188"/>
      <c r="F31" s="64"/>
      <c r="G31" s="63"/>
      <c r="H31" s="56">
        <f t="shared" si="1"/>
        <v>0</v>
      </c>
    </row>
    <row r="32" spans="1:8" s="2" customFormat="1" ht="12.75" hidden="1" x14ac:dyDescent="0.2">
      <c r="A32" s="303"/>
      <c r="B32" s="304"/>
      <c r="C32" s="274"/>
      <c r="D32" s="276"/>
      <c r="E32" s="188"/>
      <c r="F32" s="64"/>
      <c r="G32" s="63"/>
      <c r="H32" s="56">
        <f t="shared" si="1"/>
        <v>0</v>
      </c>
    </row>
    <row r="33" spans="1:8" s="2" customFormat="1" ht="12.75" hidden="1" x14ac:dyDescent="0.2">
      <c r="A33" s="303"/>
      <c r="B33" s="304"/>
      <c r="C33" s="274"/>
      <c r="D33" s="276"/>
      <c r="E33" s="188"/>
      <c r="F33" s="64"/>
      <c r="G33" s="63"/>
      <c r="H33" s="56">
        <f t="shared" si="1"/>
        <v>0</v>
      </c>
    </row>
    <row r="34" spans="1:8" s="2" customFormat="1" ht="12.75" hidden="1" x14ac:dyDescent="0.2">
      <c r="A34" s="303"/>
      <c r="B34" s="304"/>
      <c r="C34" s="274"/>
      <c r="D34" s="276"/>
      <c r="E34" s="188"/>
      <c r="F34" s="64"/>
      <c r="G34" s="63"/>
      <c r="H34" s="56">
        <f t="shared" si="1"/>
        <v>0</v>
      </c>
    </row>
    <row r="35" spans="1:8" s="2" customFormat="1" ht="12.75" hidden="1" x14ac:dyDescent="0.2">
      <c r="A35" s="303"/>
      <c r="B35" s="304"/>
      <c r="C35" s="296"/>
      <c r="D35" s="298"/>
      <c r="E35" s="189"/>
      <c r="F35" s="66"/>
      <c r="G35" s="65"/>
      <c r="H35" s="58">
        <f t="shared" si="1"/>
        <v>0</v>
      </c>
    </row>
    <row r="36" spans="1:8" s="2" customFormat="1" ht="25.5" x14ac:dyDescent="0.2">
      <c r="A36" s="303" t="s">
        <v>51</v>
      </c>
      <c r="B36" s="304" t="s">
        <v>15</v>
      </c>
      <c r="C36" s="266" t="s">
        <v>158</v>
      </c>
      <c r="D36" s="267"/>
      <c r="E36" s="268"/>
      <c r="F36" s="51" t="s">
        <v>159</v>
      </c>
      <c r="G36" s="47" t="s">
        <v>157</v>
      </c>
      <c r="H36" s="50">
        <f>SUM(H37:H46)</f>
        <v>0.02</v>
      </c>
    </row>
    <row r="37" spans="1:8" s="2" customFormat="1" ht="12.75" hidden="1" x14ac:dyDescent="0.2">
      <c r="A37" s="303"/>
      <c r="B37" s="304"/>
      <c r="C37" s="258"/>
      <c r="D37" s="308"/>
      <c r="E37" s="259"/>
      <c r="F37" s="55"/>
      <c r="G37" s="72">
        <f t="shared" ref="G37:G46" si="2">G15</f>
        <v>0</v>
      </c>
      <c r="H37" s="54">
        <f>ROUNDUP((F37/168*G37),2)</f>
        <v>0</v>
      </c>
    </row>
    <row r="38" spans="1:8" s="2" customFormat="1" ht="12.75" customHeight="1" x14ac:dyDescent="0.2">
      <c r="A38" s="303"/>
      <c r="B38" s="304"/>
      <c r="C38" s="258" t="s">
        <v>179</v>
      </c>
      <c r="D38" s="308"/>
      <c r="E38" s="259"/>
      <c r="F38" s="55">
        <v>135</v>
      </c>
      <c r="G38" s="55">
        <f t="shared" si="2"/>
        <v>0.02</v>
      </c>
      <c r="H38" s="56">
        <f t="shared" ref="H38:H46" si="3">ROUNDUP((F38/168*G38),2)</f>
        <v>0.02</v>
      </c>
    </row>
    <row r="39" spans="1:8" s="2" customFormat="1" ht="12.75" hidden="1" customHeight="1" x14ac:dyDescent="0.2">
      <c r="A39" s="303"/>
      <c r="B39" s="304"/>
      <c r="C39" s="258"/>
      <c r="D39" s="308"/>
      <c r="E39" s="259"/>
      <c r="F39" s="55"/>
      <c r="G39" s="55">
        <f t="shared" si="2"/>
        <v>0</v>
      </c>
      <c r="H39" s="56">
        <f t="shared" si="3"/>
        <v>0</v>
      </c>
    </row>
    <row r="40" spans="1:8" s="2" customFormat="1" ht="12.75" hidden="1" customHeight="1" x14ac:dyDescent="0.2">
      <c r="A40" s="303"/>
      <c r="B40" s="304"/>
      <c r="C40" s="258"/>
      <c r="D40" s="308"/>
      <c r="E40" s="259"/>
      <c r="F40" s="55"/>
      <c r="G40" s="55">
        <f t="shared" si="2"/>
        <v>0</v>
      </c>
      <c r="H40" s="56">
        <f t="shared" si="3"/>
        <v>0</v>
      </c>
    </row>
    <row r="41" spans="1:8" s="2" customFormat="1" ht="12.75" hidden="1" customHeight="1" x14ac:dyDescent="0.2">
      <c r="A41" s="303"/>
      <c r="B41" s="304"/>
      <c r="C41" s="258"/>
      <c r="D41" s="308"/>
      <c r="E41" s="259"/>
      <c r="F41" s="55"/>
      <c r="G41" s="55">
        <f t="shared" si="2"/>
        <v>0</v>
      </c>
      <c r="H41" s="56">
        <f t="shared" si="3"/>
        <v>0</v>
      </c>
    </row>
    <row r="42" spans="1:8" s="2" customFormat="1" ht="12.75" hidden="1" customHeight="1" x14ac:dyDescent="0.2">
      <c r="A42" s="303"/>
      <c r="B42" s="304"/>
      <c r="C42" s="258"/>
      <c r="D42" s="308"/>
      <c r="E42" s="259"/>
      <c r="F42" s="55"/>
      <c r="G42" s="55">
        <f t="shared" si="2"/>
        <v>0</v>
      </c>
      <c r="H42" s="56">
        <f t="shared" si="3"/>
        <v>0</v>
      </c>
    </row>
    <row r="43" spans="1:8" s="2" customFormat="1" ht="12.75" hidden="1" customHeight="1" x14ac:dyDescent="0.2">
      <c r="A43" s="303"/>
      <c r="B43" s="304"/>
      <c r="C43" s="258"/>
      <c r="D43" s="308"/>
      <c r="E43" s="259"/>
      <c r="F43" s="55"/>
      <c r="G43" s="55">
        <f t="shared" si="2"/>
        <v>0</v>
      </c>
      <c r="H43" s="56">
        <f t="shared" si="3"/>
        <v>0</v>
      </c>
    </row>
    <row r="44" spans="1:8" s="2" customFormat="1" ht="12.75" hidden="1" customHeight="1" x14ac:dyDescent="0.2">
      <c r="A44" s="303"/>
      <c r="B44" s="304"/>
      <c r="C44" s="258"/>
      <c r="D44" s="308"/>
      <c r="E44" s="259"/>
      <c r="F44" s="55"/>
      <c r="G44" s="55">
        <f t="shared" si="2"/>
        <v>0</v>
      </c>
      <c r="H44" s="56">
        <f t="shared" si="3"/>
        <v>0</v>
      </c>
    </row>
    <row r="45" spans="1:8" s="2" customFormat="1" ht="12.75" hidden="1" customHeight="1" x14ac:dyDescent="0.2">
      <c r="A45" s="303"/>
      <c r="B45" s="304"/>
      <c r="C45" s="258"/>
      <c r="D45" s="308"/>
      <c r="E45" s="259"/>
      <c r="F45" s="55"/>
      <c r="G45" s="55">
        <f t="shared" si="2"/>
        <v>0</v>
      </c>
      <c r="H45" s="56">
        <f t="shared" si="3"/>
        <v>0</v>
      </c>
    </row>
    <row r="46" spans="1:8" s="2" customFormat="1" ht="12.75" hidden="1" customHeight="1" x14ac:dyDescent="0.2">
      <c r="A46" s="303"/>
      <c r="B46" s="304"/>
      <c r="C46" s="305"/>
      <c r="D46" s="306"/>
      <c r="E46" s="307"/>
      <c r="F46" s="57"/>
      <c r="G46" s="57">
        <f t="shared" si="2"/>
        <v>0</v>
      </c>
      <c r="H46" s="58">
        <f t="shared" si="3"/>
        <v>0</v>
      </c>
    </row>
    <row r="47" spans="1:8" s="2" customFormat="1" ht="25.5" hidden="1" x14ac:dyDescent="0.2">
      <c r="A47" s="303" t="s">
        <v>53</v>
      </c>
      <c r="B47" s="249" t="s">
        <v>54</v>
      </c>
      <c r="C47" s="287" t="s">
        <v>349</v>
      </c>
      <c r="D47" s="288"/>
      <c r="E47" s="47" t="s">
        <v>161</v>
      </c>
      <c r="F47" s="190" t="s">
        <v>39</v>
      </c>
      <c r="G47" s="47" t="s">
        <v>157</v>
      </c>
      <c r="H47" s="50">
        <f>SUM(H48:H67)</f>
        <v>0</v>
      </c>
    </row>
    <row r="48" spans="1:8" s="2" customFormat="1" ht="12.75" hidden="1" x14ac:dyDescent="0.2">
      <c r="A48" s="303"/>
      <c r="B48" s="250"/>
      <c r="C48" s="294">
        <f t="shared" ref="C48:C57" si="4">C15</f>
        <v>0</v>
      </c>
      <c r="D48" s="295"/>
      <c r="E48" s="292">
        <v>5</v>
      </c>
      <c r="F48" s="52">
        <f>F15</f>
        <v>0</v>
      </c>
      <c r="G48" s="72">
        <f>G15</f>
        <v>0</v>
      </c>
      <c r="H48" s="54">
        <f>ROUNDUP((F48*$E$48%)/168*G48,2)</f>
        <v>0</v>
      </c>
    </row>
    <row r="49" spans="1:8" s="2" customFormat="1" ht="12.75" hidden="1" x14ac:dyDescent="0.2">
      <c r="A49" s="303"/>
      <c r="B49" s="250"/>
      <c r="C49" s="274" t="str">
        <f t="shared" si="4"/>
        <v>VP koledžas direktors</v>
      </c>
      <c r="D49" s="276"/>
      <c r="E49" s="293"/>
      <c r="F49" s="59">
        <f t="shared" ref="F49:F57" si="5">F16</f>
        <v>3125</v>
      </c>
      <c r="G49" s="143"/>
      <c r="H49" s="56">
        <f t="shared" ref="H49:H67" si="6">ROUNDUP((F49*$E$48%)/168*G49,2)</f>
        <v>0</v>
      </c>
    </row>
    <row r="50" spans="1:8" s="2" customFormat="1" ht="12.75" hidden="1" customHeight="1" x14ac:dyDescent="0.2">
      <c r="A50" s="303"/>
      <c r="B50" s="250"/>
      <c r="C50" s="274">
        <f t="shared" si="4"/>
        <v>0</v>
      </c>
      <c r="D50" s="276"/>
      <c r="E50" s="293"/>
      <c r="F50" s="59">
        <f t="shared" si="5"/>
        <v>0</v>
      </c>
      <c r="G50" s="73"/>
      <c r="H50" s="56">
        <f t="shared" si="6"/>
        <v>0</v>
      </c>
    </row>
    <row r="51" spans="1:8" s="2" customFormat="1" ht="12.75" hidden="1" customHeight="1" x14ac:dyDescent="0.2">
      <c r="A51" s="303"/>
      <c r="B51" s="250"/>
      <c r="C51" s="274">
        <f t="shared" si="4"/>
        <v>0</v>
      </c>
      <c r="D51" s="276"/>
      <c r="E51" s="293"/>
      <c r="F51" s="59">
        <f t="shared" si="5"/>
        <v>0</v>
      </c>
      <c r="G51" s="73"/>
      <c r="H51" s="56">
        <f t="shared" si="6"/>
        <v>0</v>
      </c>
    </row>
    <row r="52" spans="1:8" s="2" customFormat="1" ht="12.75" hidden="1" customHeight="1" x14ac:dyDescent="0.2">
      <c r="A52" s="303"/>
      <c r="B52" s="250"/>
      <c r="C52" s="274">
        <f t="shared" si="4"/>
        <v>0</v>
      </c>
      <c r="D52" s="276"/>
      <c r="E52" s="293"/>
      <c r="F52" s="59">
        <f t="shared" si="5"/>
        <v>0</v>
      </c>
      <c r="G52" s="73"/>
      <c r="H52" s="56">
        <f t="shared" si="6"/>
        <v>0</v>
      </c>
    </row>
    <row r="53" spans="1:8" s="2" customFormat="1" ht="12.75" hidden="1" customHeight="1" x14ac:dyDescent="0.2">
      <c r="A53" s="303"/>
      <c r="B53" s="250"/>
      <c r="C53" s="274">
        <f t="shared" si="4"/>
        <v>0</v>
      </c>
      <c r="D53" s="276"/>
      <c r="E53" s="293"/>
      <c r="F53" s="59">
        <f t="shared" si="5"/>
        <v>0</v>
      </c>
      <c r="G53" s="73"/>
      <c r="H53" s="56">
        <f t="shared" si="6"/>
        <v>0</v>
      </c>
    </row>
    <row r="54" spans="1:8" s="2" customFormat="1" ht="12.75" hidden="1" customHeight="1" x14ac:dyDescent="0.2">
      <c r="A54" s="303"/>
      <c r="B54" s="250"/>
      <c r="C54" s="274">
        <f t="shared" si="4"/>
        <v>0</v>
      </c>
      <c r="D54" s="276"/>
      <c r="E54" s="293"/>
      <c r="F54" s="59">
        <f t="shared" si="5"/>
        <v>0</v>
      </c>
      <c r="G54" s="73"/>
      <c r="H54" s="56">
        <f t="shared" si="6"/>
        <v>0</v>
      </c>
    </row>
    <row r="55" spans="1:8" s="2" customFormat="1" ht="12.75" hidden="1" customHeight="1" x14ac:dyDescent="0.2">
      <c r="A55" s="303"/>
      <c r="B55" s="250"/>
      <c r="C55" s="274">
        <f t="shared" si="4"/>
        <v>0</v>
      </c>
      <c r="D55" s="276"/>
      <c r="E55" s="293"/>
      <c r="F55" s="59">
        <f t="shared" si="5"/>
        <v>0</v>
      </c>
      <c r="G55" s="73"/>
      <c r="H55" s="56">
        <f t="shared" si="6"/>
        <v>0</v>
      </c>
    </row>
    <row r="56" spans="1:8" s="2" customFormat="1" ht="12.75" hidden="1" customHeight="1" x14ac:dyDescent="0.2">
      <c r="A56" s="303"/>
      <c r="B56" s="250"/>
      <c r="C56" s="274">
        <f t="shared" si="4"/>
        <v>0</v>
      </c>
      <c r="D56" s="276"/>
      <c r="E56" s="293"/>
      <c r="F56" s="59">
        <f t="shared" si="5"/>
        <v>0</v>
      </c>
      <c r="G56" s="73"/>
      <c r="H56" s="56">
        <f t="shared" si="6"/>
        <v>0</v>
      </c>
    </row>
    <row r="57" spans="1:8" s="2" customFormat="1" ht="12.75" hidden="1" customHeight="1" x14ac:dyDescent="0.2">
      <c r="A57" s="303"/>
      <c r="B57" s="250"/>
      <c r="C57" s="274">
        <f t="shared" si="4"/>
        <v>0</v>
      </c>
      <c r="D57" s="276"/>
      <c r="E57" s="293"/>
      <c r="F57" s="59">
        <f t="shared" si="5"/>
        <v>0</v>
      </c>
      <c r="G57" s="73"/>
      <c r="H57" s="56">
        <f t="shared" si="6"/>
        <v>0</v>
      </c>
    </row>
    <row r="58" spans="1:8" s="2" customFormat="1" ht="12.75" hidden="1" customHeight="1" x14ac:dyDescent="0.2">
      <c r="A58" s="303"/>
      <c r="B58" s="250"/>
      <c r="C58" s="274" t="str">
        <f>C26</f>
        <v>Vecākais speciālists Izglītības koordinācijas nodaļā</v>
      </c>
      <c r="D58" s="276"/>
      <c r="E58" s="293"/>
      <c r="F58" s="59">
        <f>F26</f>
        <v>1287</v>
      </c>
      <c r="G58" s="86"/>
      <c r="H58" s="56">
        <f t="shared" si="6"/>
        <v>0</v>
      </c>
    </row>
    <row r="59" spans="1:8" s="2" customFormat="1" ht="12.75" hidden="1" customHeight="1" x14ac:dyDescent="0.2">
      <c r="A59" s="303"/>
      <c r="B59" s="250"/>
      <c r="C59" s="274">
        <f t="shared" ref="C59:C67" si="7">C27</f>
        <v>0</v>
      </c>
      <c r="D59" s="276"/>
      <c r="E59" s="293"/>
      <c r="F59" s="59">
        <f t="shared" ref="F59:G67" si="8">F27</f>
        <v>0</v>
      </c>
      <c r="G59" s="73">
        <f t="shared" si="8"/>
        <v>0</v>
      </c>
      <c r="H59" s="56">
        <f t="shared" si="6"/>
        <v>0</v>
      </c>
    </row>
    <row r="60" spans="1:8" s="2" customFormat="1" ht="12.75" hidden="1" customHeight="1" x14ac:dyDescent="0.2">
      <c r="A60" s="303"/>
      <c r="B60" s="250"/>
      <c r="C60" s="274">
        <f t="shared" si="7"/>
        <v>0</v>
      </c>
      <c r="D60" s="276"/>
      <c r="E60" s="293"/>
      <c r="F60" s="59">
        <f t="shared" si="8"/>
        <v>0</v>
      </c>
      <c r="G60" s="73">
        <f t="shared" si="8"/>
        <v>0</v>
      </c>
      <c r="H60" s="56">
        <f t="shared" si="6"/>
        <v>0</v>
      </c>
    </row>
    <row r="61" spans="1:8" s="2" customFormat="1" ht="12.75" hidden="1" customHeight="1" x14ac:dyDescent="0.2">
      <c r="A61" s="303"/>
      <c r="B61" s="250"/>
      <c r="C61" s="274">
        <f t="shared" si="7"/>
        <v>0</v>
      </c>
      <c r="D61" s="276"/>
      <c r="E61" s="293"/>
      <c r="F61" s="59">
        <f t="shared" si="8"/>
        <v>0</v>
      </c>
      <c r="G61" s="73">
        <f t="shared" si="8"/>
        <v>0</v>
      </c>
      <c r="H61" s="56">
        <f t="shared" si="6"/>
        <v>0</v>
      </c>
    </row>
    <row r="62" spans="1:8" s="2" customFormat="1" ht="12.75" hidden="1" customHeight="1" x14ac:dyDescent="0.2">
      <c r="A62" s="303"/>
      <c r="B62" s="250"/>
      <c r="C62" s="274">
        <f t="shared" si="7"/>
        <v>0</v>
      </c>
      <c r="D62" s="276"/>
      <c r="E62" s="293"/>
      <c r="F62" s="59">
        <f t="shared" si="8"/>
        <v>0</v>
      </c>
      <c r="G62" s="73">
        <f t="shared" si="8"/>
        <v>0</v>
      </c>
      <c r="H62" s="56">
        <f t="shared" si="6"/>
        <v>0</v>
      </c>
    </row>
    <row r="63" spans="1:8" s="2" customFormat="1" ht="12.75" hidden="1" customHeight="1" x14ac:dyDescent="0.2">
      <c r="A63" s="303"/>
      <c r="B63" s="250"/>
      <c r="C63" s="274">
        <f t="shared" si="7"/>
        <v>0</v>
      </c>
      <c r="D63" s="276"/>
      <c r="E63" s="293"/>
      <c r="F63" s="59">
        <f t="shared" si="8"/>
        <v>0</v>
      </c>
      <c r="G63" s="73">
        <f t="shared" si="8"/>
        <v>0</v>
      </c>
      <c r="H63" s="56">
        <f t="shared" si="6"/>
        <v>0</v>
      </c>
    </row>
    <row r="64" spans="1:8" s="2" customFormat="1" ht="12.75" hidden="1" customHeight="1" x14ac:dyDescent="0.2">
      <c r="A64" s="303"/>
      <c r="B64" s="250"/>
      <c r="C64" s="274">
        <f t="shared" si="7"/>
        <v>0</v>
      </c>
      <c r="D64" s="276"/>
      <c r="E64" s="293"/>
      <c r="F64" s="59">
        <f t="shared" si="8"/>
        <v>0</v>
      </c>
      <c r="G64" s="73">
        <f t="shared" si="8"/>
        <v>0</v>
      </c>
      <c r="H64" s="56">
        <f t="shared" si="6"/>
        <v>0</v>
      </c>
    </row>
    <row r="65" spans="1:8" s="2" customFormat="1" ht="12.75" hidden="1" customHeight="1" x14ac:dyDescent="0.2">
      <c r="A65" s="303"/>
      <c r="B65" s="250"/>
      <c r="C65" s="274">
        <f t="shared" si="7"/>
        <v>0</v>
      </c>
      <c r="D65" s="276"/>
      <c r="E65" s="293"/>
      <c r="F65" s="59">
        <f t="shared" si="8"/>
        <v>0</v>
      </c>
      <c r="G65" s="73">
        <f t="shared" si="8"/>
        <v>0</v>
      </c>
      <c r="H65" s="56">
        <f t="shared" si="6"/>
        <v>0</v>
      </c>
    </row>
    <row r="66" spans="1:8" s="2" customFormat="1" ht="12.75" hidden="1" customHeight="1" x14ac:dyDescent="0.2">
      <c r="A66" s="303"/>
      <c r="B66" s="250"/>
      <c r="C66" s="274">
        <f t="shared" si="7"/>
        <v>0</v>
      </c>
      <c r="D66" s="276"/>
      <c r="E66" s="293"/>
      <c r="F66" s="59">
        <f t="shared" si="8"/>
        <v>0</v>
      </c>
      <c r="G66" s="73">
        <f t="shared" si="8"/>
        <v>0</v>
      </c>
      <c r="H66" s="56">
        <f t="shared" si="6"/>
        <v>0</v>
      </c>
    </row>
    <row r="67" spans="1:8" s="2" customFormat="1" ht="12.75" hidden="1" customHeight="1" x14ac:dyDescent="0.2">
      <c r="A67" s="303"/>
      <c r="B67" s="251"/>
      <c r="C67" s="296">
        <f t="shared" si="7"/>
        <v>0</v>
      </c>
      <c r="D67" s="298"/>
      <c r="E67" s="302"/>
      <c r="F67" s="59">
        <f t="shared" si="8"/>
        <v>0</v>
      </c>
      <c r="G67" s="73">
        <f t="shared" si="8"/>
        <v>0</v>
      </c>
      <c r="H67" s="56">
        <f t="shared" si="6"/>
        <v>0</v>
      </c>
    </row>
    <row r="68" spans="1:8" s="2" customFormat="1" ht="25.5" hidden="1" x14ac:dyDescent="0.2">
      <c r="A68" s="303" t="s">
        <v>55</v>
      </c>
      <c r="B68" s="304" t="s">
        <v>56</v>
      </c>
      <c r="C68" s="287" t="s">
        <v>349</v>
      </c>
      <c r="D68" s="288"/>
      <c r="E68" s="47" t="s">
        <v>161</v>
      </c>
      <c r="F68" s="190" t="s">
        <v>39</v>
      </c>
      <c r="G68" s="47" t="s">
        <v>157</v>
      </c>
      <c r="H68" s="50">
        <f>SUM(H69:H88)</f>
        <v>0</v>
      </c>
    </row>
    <row r="69" spans="1:8" s="2" customFormat="1" ht="12.75" hidden="1" x14ac:dyDescent="0.2">
      <c r="A69" s="303"/>
      <c r="B69" s="304"/>
      <c r="C69" s="274">
        <f>C15</f>
        <v>0</v>
      </c>
      <c r="D69" s="276"/>
      <c r="E69" s="292">
        <v>5</v>
      </c>
      <c r="F69" s="59">
        <f>F15</f>
        <v>0</v>
      </c>
      <c r="G69" s="73">
        <f>G15</f>
        <v>0</v>
      </c>
      <c r="H69" s="56">
        <f>ROUNDUP((F69*$E$69%)/168*G69,2)</f>
        <v>0</v>
      </c>
    </row>
    <row r="70" spans="1:8" s="2" customFormat="1" ht="12.75" hidden="1" x14ac:dyDescent="0.2">
      <c r="A70" s="303"/>
      <c r="B70" s="304"/>
      <c r="C70" s="274" t="str">
        <f>C16</f>
        <v>VP koledžas direktors</v>
      </c>
      <c r="D70" s="276"/>
      <c r="E70" s="293"/>
      <c r="F70" s="59">
        <f>F16</f>
        <v>3125</v>
      </c>
      <c r="G70" s="143"/>
      <c r="H70" s="56">
        <f t="shared" ref="H70:H88" si="9">ROUNDUP((F70*$E$69%)/168*G70,2)</f>
        <v>0</v>
      </c>
    </row>
    <row r="71" spans="1:8" s="2" customFormat="1" ht="12.75" hidden="1" customHeight="1" x14ac:dyDescent="0.2">
      <c r="A71" s="303"/>
      <c r="B71" s="304"/>
      <c r="C71" s="274">
        <f t="shared" ref="C71:C81" si="10">C17</f>
        <v>0</v>
      </c>
      <c r="D71" s="276"/>
      <c r="E71" s="293"/>
      <c r="F71" s="59">
        <f t="shared" ref="F71:F78" si="11">F17</f>
        <v>0</v>
      </c>
      <c r="G71" s="59"/>
      <c r="H71" s="56">
        <f t="shared" si="9"/>
        <v>0</v>
      </c>
    </row>
    <row r="72" spans="1:8" s="2" customFormat="1" ht="12.75" hidden="1" x14ac:dyDescent="0.2">
      <c r="A72" s="303"/>
      <c r="B72" s="304"/>
      <c r="C72" s="274">
        <f t="shared" si="10"/>
        <v>0</v>
      </c>
      <c r="D72" s="276"/>
      <c r="E72" s="293"/>
      <c r="F72" s="59">
        <f t="shared" si="11"/>
        <v>0</v>
      </c>
      <c r="G72" s="59"/>
      <c r="H72" s="56">
        <f t="shared" si="9"/>
        <v>0</v>
      </c>
    </row>
    <row r="73" spans="1:8" s="2" customFormat="1" ht="12.75" hidden="1" x14ac:dyDescent="0.2">
      <c r="A73" s="303"/>
      <c r="B73" s="304"/>
      <c r="C73" s="274">
        <f t="shared" si="10"/>
        <v>0</v>
      </c>
      <c r="D73" s="276"/>
      <c r="E73" s="293"/>
      <c r="F73" s="59">
        <f t="shared" si="11"/>
        <v>0</v>
      </c>
      <c r="G73" s="59"/>
      <c r="H73" s="56">
        <f t="shared" si="9"/>
        <v>0</v>
      </c>
    </row>
    <row r="74" spans="1:8" s="2" customFormat="1" ht="12.75" hidden="1" x14ac:dyDescent="0.2">
      <c r="A74" s="303"/>
      <c r="B74" s="304"/>
      <c r="C74" s="274">
        <f t="shared" si="10"/>
        <v>0</v>
      </c>
      <c r="D74" s="276"/>
      <c r="E74" s="293"/>
      <c r="F74" s="59">
        <f t="shared" si="11"/>
        <v>0</v>
      </c>
      <c r="G74" s="59"/>
      <c r="H74" s="56">
        <f t="shared" si="9"/>
        <v>0</v>
      </c>
    </row>
    <row r="75" spans="1:8" s="2" customFormat="1" ht="12.75" hidden="1" x14ac:dyDescent="0.2">
      <c r="A75" s="303"/>
      <c r="B75" s="304"/>
      <c r="C75" s="274">
        <f t="shared" si="10"/>
        <v>0</v>
      </c>
      <c r="D75" s="276"/>
      <c r="E75" s="293"/>
      <c r="F75" s="59">
        <f t="shared" si="11"/>
        <v>0</v>
      </c>
      <c r="G75" s="59"/>
      <c r="H75" s="56">
        <f t="shared" si="9"/>
        <v>0</v>
      </c>
    </row>
    <row r="76" spans="1:8" s="2" customFormat="1" ht="12.75" hidden="1" x14ac:dyDescent="0.2">
      <c r="A76" s="303"/>
      <c r="B76" s="304"/>
      <c r="C76" s="274">
        <f t="shared" si="10"/>
        <v>0</v>
      </c>
      <c r="D76" s="276"/>
      <c r="E76" s="293"/>
      <c r="F76" s="59">
        <f t="shared" si="11"/>
        <v>0</v>
      </c>
      <c r="G76" s="59"/>
      <c r="H76" s="56">
        <f t="shared" si="9"/>
        <v>0</v>
      </c>
    </row>
    <row r="77" spans="1:8" s="2" customFormat="1" ht="12.75" hidden="1" x14ac:dyDescent="0.2">
      <c r="A77" s="303"/>
      <c r="B77" s="304"/>
      <c r="C77" s="274">
        <f t="shared" si="10"/>
        <v>0</v>
      </c>
      <c r="D77" s="276"/>
      <c r="E77" s="293"/>
      <c r="F77" s="59">
        <f t="shared" si="11"/>
        <v>0</v>
      </c>
      <c r="G77" s="59"/>
      <c r="H77" s="56">
        <f t="shared" si="9"/>
        <v>0</v>
      </c>
    </row>
    <row r="78" spans="1:8" s="2" customFormat="1" ht="12.75" hidden="1" x14ac:dyDescent="0.2">
      <c r="A78" s="303"/>
      <c r="B78" s="304"/>
      <c r="C78" s="274">
        <f t="shared" si="10"/>
        <v>0</v>
      </c>
      <c r="D78" s="276"/>
      <c r="E78" s="293"/>
      <c r="F78" s="59">
        <f t="shared" si="11"/>
        <v>0</v>
      </c>
      <c r="G78" s="59"/>
      <c r="H78" s="56">
        <f t="shared" si="9"/>
        <v>0</v>
      </c>
    </row>
    <row r="79" spans="1:8" s="2" customFormat="1" ht="12.75" hidden="1" x14ac:dyDescent="0.2">
      <c r="A79" s="303"/>
      <c r="B79" s="304"/>
      <c r="C79" s="274" t="str">
        <f>C26</f>
        <v>Vecākais speciālists Izglītības koordinācijas nodaļā</v>
      </c>
      <c r="D79" s="276"/>
      <c r="E79" s="293"/>
      <c r="F79" s="59">
        <f>F26</f>
        <v>1287</v>
      </c>
      <c r="G79" s="86"/>
      <c r="H79" s="56">
        <f t="shared" si="9"/>
        <v>0</v>
      </c>
    </row>
    <row r="80" spans="1:8" s="2" customFormat="1" ht="12.75" hidden="1" x14ac:dyDescent="0.2">
      <c r="A80" s="303"/>
      <c r="B80" s="304"/>
      <c r="C80" s="274">
        <f>C27</f>
        <v>0</v>
      </c>
      <c r="D80" s="276"/>
      <c r="E80" s="293"/>
      <c r="F80" s="59">
        <f t="shared" ref="F80:G88" si="12">F27</f>
        <v>0</v>
      </c>
      <c r="G80" s="59">
        <f t="shared" si="12"/>
        <v>0</v>
      </c>
      <c r="H80" s="56">
        <f t="shared" si="9"/>
        <v>0</v>
      </c>
    </row>
    <row r="81" spans="1:8" s="2" customFormat="1" ht="12.75" hidden="1" x14ac:dyDescent="0.2">
      <c r="A81" s="303"/>
      <c r="B81" s="304"/>
      <c r="C81" s="274">
        <f t="shared" si="10"/>
        <v>0</v>
      </c>
      <c r="D81" s="276"/>
      <c r="E81" s="293"/>
      <c r="F81" s="59">
        <f t="shared" si="12"/>
        <v>0</v>
      </c>
      <c r="G81" s="59">
        <f t="shared" si="12"/>
        <v>0</v>
      </c>
      <c r="H81" s="56">
        <f t="shared" si="9"/>
        <v>0</v>
      </c>
    </row>
    <row r="82" spans="1:8" s="2" customFormat="1" ht="12.75" hidden="1" x14ac:dyDescent="0.2">
      <c r="A82" s="303"/>
      <c r="B82" s="304"/>
      <c r="C82" s="274">
        <f>C30</f>
        <v>0</v>
      </c>
      <c r="D82" s="276"/>
      <c r="E82" s="293"/>
      <c r="F82" s="59">
        <f t="shared" si="12"/>
        <v>0</v>
      </c>
      <c r="G82" s="59">
        <f t="shared" si="12"/>
        <v>0</v>
      </c>
      <c r="H82" s="56">
        <f t="shared" si="9"/>
        <v>0</v>
      </c>
    </row>
    <row r="83" spans="1:8" s="2" customFormat="1" ht="12.75" hidden="1" x14ac:dyDescent="0.2">
      <c r="A83" s="303"/>
      <c r="B83" s="304"/>
      <c r="C83" s="274">
        <f>C31</f>
        <v>0</v>
      </c>
      <c r="D83" s="276"/>
      <c r="E83" s="293"/>
      <c r="F83" s="59">
        <f t="shared" si="12"/>
        <v>0</v>
      </c>
      <c r="G83" s="59">
        <f t="shared" si="12"/>
        <v>0</v>
      </c>
      <c r="H83" s="56">
        <f t="shared" si="9"/>
        <v>0</v>
      </c>
    </row>
    <row r="84" spans="1:8" s="2" customFormat="1" ht="12.75" hidden="1" x14ac:dyDescent="0.2">
      <c r="A84" s="303"/>
      <c r="B84" s="304"/>
      <c r="C84" s="274">
        <f>C32</f>
        <v>0</v>
      </c>
      <c r="D84" s="276"/>
      <c r="E84" s="293"/>
      <c r="F84" s="59">
        <f t="shared" si="12"/>
        <v>0</v>
      </c>
      <c r="G84" s="59">
        <f t="shared" si="12"/>
        <v>0</v>
      </c>
      <c r="H84" s="56">
        <f t="shared" si="9"/>
        <v>0</v>
      </c>
    </row>
    <row r="85" spans="1:8" s="2" customFormat="1" ht="12.75" hidden="1" x14ac:dyDescent="0.2">
      <c r="A85" s="303"/>
      <c r="B85" s="304"/>
      <c r="C85" s="274">
        <f>C33</f>
        <v>0</v>
      </c>
      <c r="D85" s="276"/>
      <c r="E85" s="293"/>
      <c r="F85" s="59">
        <f t="shared" si="12"/>
        <v>0</v>
      </c>
      <c r="G85" s="59">
        <f t="shared" si="12"/>
        <v>0</v>
      </c>
      <c r="H85" s="56">
        <f t="shared" si="9"/>
        <v>0</v>
      </c>
    </row>
    <row r="86" spans="1:8" s="2" customFormat="1" ht="12.75" hidden="1" x14ac:dyDescent="0.2">
      <c r="A86" s="303"/>
      <c r="B86" s="304"/>
      <c r="C86" s="274">
        <f>C34</f>
        <v>0</v>
      </c>
      <c r="D86" s="276"/>
      <c r="E86" s="293"/>
      <c r="F86" s="59">
        <f t="shared" si="12"/>
        <v>0</v>
      </c>
      <c r="G86" s="59">
        <f t="shared" si="12"/>
        <v>0</v>
      </c>
      <c r="H86" s="56">
        <f t="shared" si="9"/>
        <v>0</v>
      </c>
    </row>
    <row r="87" spans="1:8" s="2" customFormat="1" ht="12.75" hidden="1" x14ac:dyDescent="0.2">
      <c r="A87" s="303"/>
      <c r="B87" s="304"/>
      <c r="C87" s="182"/>
      <c r="D87" s="183"/>
      <c r="E87" s="293"/>
      <c r="F87" s="59">
        <f t="shared" si="12"/>
        <v>0</v>
      </c>
      <c r="G87" s="59">
        <f t="shared" si="12"/>
        <v>0</v>
      </c>
      <c r="H87" s="56">
        <f t="shared" si="9"/>
        <v>0</v>
      </c>
    </row>
    <row r="88" spans="1:8" s="2" customFormat="1" ht="12.75" hidden="1" x14ac:dyDescent="0.2">
      <c r="A88" s="303"/>
      <c r="B88" s="304"/>
      <c r="C88" s="274">
        <f>C35</f>
        <v>0</v>
      </c>
      <c r="D88" s="276"/>
      <c r="E88" s="293"/>
      <c r="F88" s="59">
        <f t="shared" si="12"/>
        <v>0</v>
      </c>
      <c r="G88" s="59">
        <f t="shared" si="12"/>
        <v>0</v>
      </c>
      <c r="H88" s="56">
        <f t="shared" si="9"/>
        <v>0</v>
      </c>
    </row>
    <row r="89" spans="1:8" s="2" customFormat="1" ht="25.5" hidden="1" x14ac:dyDescent="0.2">
      <c r="A89" s="303" t="s">
        <v>57</v>
      </c>
      <c r="B89" s="304" t="s">
        <v>58</v>
      </c>
      <c r="C89" s="287" t="s">
        <v>349</v>
      </c>
      <c r="D89" s="288"/>
      <c r="E89" s="47" t="s">
        <v>161</v>
      </c>
      <c r="F89" s="190" t="s">
        <v>39</v>
      </c>
      <c r="G89" s="47" t="s">
        <v>157</v>
      </c>
      <c r="H89" s="50">
        <f>SUM(H90:H109)</f>
        <v>0</v>
      </c>
    </row>
    <row r="90" spans="1:8" s="2" customFormat="1" ht="12.75" hidden="1" x14ac:dyDescent="0.2">
      <c r="A90" s="303"/>
      <c r="B90" s="304"/>
      <c r="C90" s="274">
        <f t="shared" ref="C90:C99" si="13">C15</f>
        <v>0</v>
      </c>
      <c r="D90" s="276"/>
      <c r="E90" s="292">
        <v>10</v>
      </c>
      <c r="F90" s="59">
        <f t="shared" ref="F90:G99" si="14">F15</f>
        <v>0</v>
      </c>
      <c r="G90" s="73">
        <f t="shared" si="14"/>
        <v>0</v>
      </c>
      <c r="H90" s="56">
        <f>ROUNDUP((F90*$E$90%)/168*$G$90,2)</f>
        <v>0</v>
      </c>
    </row>
    <row r="91" spans="1:8" s="2" customFormat="1" ht="12.75" hidden="1" x14ac:dyDescent="0.2">
      <c r="A91" s="303"/>
      <c r="B91" s="304"/>
      <c r="C91" s="274" t="str">
        <f t="shared" si="13"/>
        <v>VP koledžas direktors</v>
      </c>
      <c r="D91" s="276"/>
      <c r="E91" s="293"/>
      <c r="F91" s="59">
        <f t="shared" si="14"/>
        <v>3125</v>
      </c>
      <c r="G91" s="143"/>
      <c r="H91" s="56">
        <f>ROUNDUP((F91*$E$90%)/168*$G$91,2)</f>
        <v>0</v>
      </c>
    </row>
    <row r="92" spans="1:8" s="2" customFormat="1" ht="12.75" hidden="1" x14ac:dyDescent="0.2">
      <c r="A92" s="303"/>
      <c r="B92" s="304"/>
      <c r="C92" s="274">
        <f t="shared" si="13"/>
        <v>0</v>
      </c>
      <c r="D92" s="276"/>
      <c r="E92" s="293"/>
      <c r="F92" s="59">
        <f t="shared" si="14"/>
        <v>0</v>
      </c>
      <c r="G92" s="73"/>
      <c r="H92" s="56">
        <f t="shared" ref="H92:H109" si="15">ROUNDUP((F92*$E$90%)/168*$G$90,2)</f>
        <v>0</v>
      </c>
    </row>
    <row r="93" spans="1:8" s="2" customFormat="1" ht="12.75" hidden="1" customHeight="1" x14ac:dyDescent="0.2">
      <c r="A93" s="303"/>
      <c r="B93" s="304"/>
      <c r="C93" s="274">
        <f t="shared" si="13"/>
        <v>0</v>
      </c>
      <c r="D93" s="276"/>
      <c r="E93" s="293"/>
      <c r="F93" s="59">
        <f t="shared" si="14"/>
        <v>0</v>
      </c>
      <c r="G93" s="73"/>
      <c r="H93" s="56">
        <f t="shared" si="15"/>
        <v>0</v>
      </c>
    </row>
    <row r="94" spans="1:8" s="2" customFormat="1" ht="12.75" hidden="1" x14ac:dyDescent="0.2">
      <c r="A94" s="303"/>
      <c r="B94" s="304"/>
      <c r="C94" s="274">
        <f t="shared" si="13"/>
        <v>0</v>
      </c>
      <c r="D94" s="276"/>
      <c r="E94" s="293"/>
      <c r="F94" s="59">
        <f t="shared" si="14"/>
        <v>0</v>
      </c>
      <c r="G94" s="73"/>
      <c r="H94" s="56">
        <f t="shared" si="15"/>
        <v>0</v>
      </c>
    </row>
    <row r="95" spans="1:8" s="2" customFormat="1" ht="12.75" hidden="1" x14ac:dyDescent="0.2">
      <c r="A95" s="303"/>
      <c r="B95" s="304"/>
      <c r="C95" s="274">
        <f t="shared" si="13"/>
        <v>0</v>
      </c>
      <c r="D95" s="276"/>
      <c r="E95" s="293"/>
      <c r="F95" s="59">
        <f t="shared" si="14"/>
        <v>0</v>
      </c>
      <c r="G95" s="73"/>
      <c r="H95" s="56">
        <f t="shared" si="15"/>
        <v>0</v>
      </c>
    </row>
    <row r="96" spans="1:8" s="2" customFormat="1" ht="12.75" hidden="1" x14ac:dyDescent="0.2">
      <c r="A96" s="303"/>
      <c r="B96" s="304"/>
      <c r="C96" s="274">
        <f t="shared" si="13"/>
        <v>0</v>
      </c>
      <c r="D96" s="276"/>
      <c r="E96" s="293"/>
      <c r="F96" s="59">
        <f t="shared" si="14"/>
        <v>0</v>
      </c>
      <c r="G96" s="73"/>
      <c r="H96" s="56">
        <f t="shared" si="15"/>
        <v>0</v>
      </c>
    </row>
    <row r="97" spans="1:8" s="2" customFormat="1" ht="12.75" hidden="1" x14ac:dyDescent="0.2">
      <c r="A97" s="303"/>
      <c r="B97" s="304"/>
      <c r="C97" s="274">
        <f t="shared" si="13"/>
        <v>0</v>
      </c>
      <c r="D97" s="276"/>
      <c r="E97" s="293"/>
      <c r="F97" s="59">
        <f t="shared" si="14"/>
        <v>0</v>
      </c>
      <c r="G97" s="73"/>
      <c r="H97" s="56">
        <f t="shared" si="15"/>
        <v>0</v>
      </c>
    </row>
    <row r="98" spans="1:8" s="2" customFormat="1" ht="12.75" hidden="1" x14ac:dyDescent="0.2">
      <c r="A98" s="303"/>
      <c r="B98" s="304"/>
      <c r="C98" s="274">
        <f t="shared" si="13"/>
        <v>0</v>
      </c>
      <c r="D98" s="276"/>
      <c r="E98" s="293"/>
      <c r="F98" s="59">
        <f t="shared" si="14"/>
        <v>0</v>
      </c>
      <c r="G98" s="73"/>
      <c r="H98" s="56">
        <f t="shared" si="15"/>
        <v>0</v>
      </c>
    </row>
    <row r="99" spans="1:8" s="2" customFormat="1" ht="12.75" hidden="1" x14ac:dyDescent="0.2">
      <c r="A99" s="303"/>
      <c r="B99" s="304"/>
      <c r="C99" s="274">
        <f t="shared" si="13"/>
        <v>0</v>
      </c>
      <c r="D99" s="276"/>
      <c r="E99" s="293"/>
      <c r="F99" s="59">
        <f t="shared" si="14"/>
        <v>0</v>
      </c>
      <c r="G99" s="73"/>
      <c r="H99" s="56">
        <f t="shared" si="15"/>
        <v>0</v>
      </c>
    </row>
    <row r="100" spans="1:8" s="2" customFormat="1" ht="12.75" hidden="1" x14ac:dyDescent="0.2">
      <c r="A100" s="303"/>
      <c r="B100" s="304"/>
      <c r="C100" s="274" t="str">
        <f t="shared" ref="C100:C109" si="16">C26</f>
        <v>Vecākais speciālists Izglītības koordinācijas nodaļā</v>
      </c>
      <c r="D100" s="276"/>
      <c r="E100" s="293"/>
      <c r="F100" s="59">
        <f t="shared" ref="F100:G109" si="17">F26</f>
        <v>1287</v>
      </c>
      <c r="G100" s="86"/>
      <c r="H100" s="56">
        <f>ROUNDUP((F100*$E$90%)/168*$G$100,2)</f>
        <v>0</v>
      </c>
    </row>
    <row r="101" spans="1:8" s="2" customFormat="1" ht="12.75" hidden="1" x14ac:dyDescent="0.2">
      <c r="A101" s="303"/>
      <c r="B101" s="304"/>
      <c r="C101" s="274">
        <f t="shared" si="16"/>
        <v>0</v>
      </c>
      <c r="D101" s="276"/>
      <c r="E101" s="293"/>
      <c r="F101" s="59">
        <f t="shared" si="17"/>
        <v>0</v>
      </c>
      <c r="G101" s="59">
        <f t="shared" si="17"/>
        <v>0</v>
      </c>
      <c r="H101" s="56">
        <f t="shared" si="15"/>
        <v>0</v>
      </c>
    </row>
    <row r="102" spans="1:8" s="2" customFormat="1" ht="12.75" hidden="1" x14ac:dyDescent="0.2">
      <c r="A102" s="303"/>
      <c r="B102" s="304"/>
      <c r="C102" s="274">
        <f t="shared" si="16"/>
        <v>0</v>
      </c>
      <c r="D102" s="276"/>
      <c r="E102" s="293"/>
      <c r="F102" s="59">
        <f t="shared" si="17"/>
        <v>0</v>
      </c>
      <c r="G102" s="59">
        <f t="shared" si="17"/>
        <v>0</v>
      </c>
      <c r="H102" s="56">
        <f t="shared" si="15"/>
        <v>0</v>
      </c>
    </row>
    <row r="103" spans="1:8" s="2" customFormat="1" ht="12.75" hidden="1" x14ac:dyDescent="0.2">
      <c r="A103" s="303"/>
      <c r="B103" s="304"/>
      <c r="C103" s="274">
        <f t="shared" si="16"/>
        <v>0</v>
      </c>
      <c r="D103" s="276"/>
      <c r="E103" s="293"/>
      <c r="F103" s="59">
        <f t="shared" si="17"/>
        <v>0</v>
      </c>
      <c r="G103" s="59">
        <f t="shared" si="17"/>
        <v>0</v>
      </c>
      <c r="H103" s="56">
        <f t="shared" si="15"/>
        <v>0</v>
      </c>
    </row>
    <row r="104" spans="1:8" s="2" customFormat="1" ht="12.75" hidden="1" x14ac:dyDescent="0.2">
      <c r="A104" s="303"/>
      <c r="B104" s="304"/>
      <c r="C104" s="274">
        <f t="shared" si="16"/>
        <v>0</v>
      </c>
      <c r="D104" s="276"/>
      <c r="E104" s="293"/>
      <c r="F104" s="59">
        <f t="shared" si="17"/>
        <v>0</v>
      </c>
      <c r="G104" s="59">
        <f t="shared" si="17"/>
        <v>0</v>
      </c>
      <c r="H104" s="56">
        <f t="shared" si="15"/>
        <v>0</v>
      </c>
    </row>
    <row r="105" spans="1:8" s="2" customFormat="1" ht="12.75" hidden="1" x14ac:dyDescent="0.2">
      <c r="A105" s="303"/>
      <c r="B105" s="304"/>
      <c r="C105" s="274">
        <f t="shared" si="16"/>
        <v>0</v>
      </c>
      <c r="D105" s="276"/>
      <c r="E105" s="293"/>
      <c r="F105" s="59">
        <f t="shared" si="17"/>
        <v>0</v>
      </c>
      <c r="G105" s="59">
        <f t="shared" si="17"/>
        <v>0</v>
      </c>
      <c r="H105" s="56">
        <f t="shared" si="15"/>
        <v>0</v>
      </c>
    </row>
    <row r="106" spans="1:8" s="2" customFormat="1" ht="12.75" hidden="1" x14ac:dyDescent="0.2">
      <c r="A106" s="303"/>
      <c r="B106" s="304"/>
      <c r="C106" s="274">
        <f t="shared" si="16"/>
        <v>0</v>
      </c>
      <c r="D106" s="276"/>
      <c r="E106" s="293"/>
      <c r="F106" s="59">
        <f t="shared" si="17"/>
        <v>0</v>
      </c>
      <c r="G106" s="59">
        <f t="shared" si="17"/>
        <v>0</v>
      </c>
      <c r="H106" s="56">
        <f t="shared" si="15"/>
        <v>0</v>
      </c>
    </row>
    <row r="107" spans="1:8" s="2" customFormat="1" ht="12.75" hidden="1" x14ac:dyDescent="0.2">
      <c r="A107" s="303"/>
      <c r="B107" s="304"/>
      <c r="C107" s="274">
        <f t="shared" si="16"/>
        <v>0</v>
      </c>
      <c r="D107" s="276"/>
      <c r="E107" s="293"/>
      <c r="F107" s="59">
        <f t="shared" si="17"/>
        <v>0</v>
      </c>
      <c r="G107" s="59">
        <f t="shared" si="17"/>
        <v>0</v>
      </c>
      <c r="H107" s="56">
        <f t="shared" si="15"/>
        <v>0</v>
      </c>
    </row>
    <row r="108" spans="1:8" s="2" customFormat="1" ht="12.75" hidden="1" x14ac:dyDescent="0.2">
      <c r="A108" s="303"/>
      <c r="B108" s="304"/>
      <c r="C108" s="274">
        <f t="shared" si="16"/>
        <v>0</v>
      </c>
      <c r="D108" s="276"/>
      <c r="E108" s="293"/>
      <c r="F108" s="59">
        <f t="shared" si="17"/>
        <v>0</v>
      </c>
      <c r="G108" s="59">
        <f t="shared" si="17"/>
        <v>0</v>
      </c>
      <c r="H108" s="56">
        <f t="shared" si="15"/>
        <v>0</v>
      </c>
    </row>
    <row r="109" spans="1:8" s="2" customFormat="1" ht="12.75" hidden="1" x14ac:dyDescent="0.2">
      <c r="A109" s="303"/>
      <c r="B109" s="304"/>
      <c r="C109" s="274">
        <f t="shared" si="16"/>
        <v>0</v>
      </c>
      <c r="D109" s="276"/>
      <c r="E109" s="302"/>
      <c r="F109" s="59">
        <f t="shared" si="17"/>
        <v>0</v>
      </c>
      <c r="G109" s="59">
        <f t="shared" si="17"/>
        <v>0</v>
      </c>
      <c r="H109" s="56">
        <f t="shared" si="15"/>
        <v>0</v>
      </c>
    </row>
    <row r="110" spans="1:8" s="5" customFormat="1" ht="12.75" x14ac:dyDescent="0.2">
      <c r="A110" s="49" t="s">
        <v>65</v>
      </c>
      <c r="B110" s="277" t="s">
        <v>66</v>
      </c>
      <c r="C110" s="277"/>
      <c r="D110" s="277"/>
      <c r="E110" s="277"/>
      <c r="F110" s="277"/>
      <c r="G110" s="277"/>
      <c r="H110" s="43">
        <f>SUM(H111,H112,H133)</f>
        <v>4.51</v>
      </c>
    </row>
    <row r="111" spans="1:8" s="2" customFormat="1" ht="12.75" x14ac:dyDescent="0.2">
      <c r="A111" s="181" t="s">
        <v>67</v>
      </c>
      <c r="B111" s="304" t="s">
        <v>356</v>
      </c>
      <c r="C111" s="304"/>
      <c r="D111" s="304"/>
      <c r="E111" s="304"/>
      <c r="F111" s="304"/>
      <c r="G111" s="304"/>
      <c r="H111" s="44">
        <f>ROUNDUP((H13+H112)*0.2359,2)</f>
        <v>3.8699999999999997</v>
      </c>
    </row>
    <row r="112" spans="1:8" s="2" customFormat="1" ht="25.5" x14ac:dyDescent="0.2">
      <c r="A112" s="303" t="s">
        <v>70</v>
      </c>
      <c r="B112" s="304" t="s">
        <v>71</v>
      </c>
      <c r="C112" s="287" t="s">
        <v>349</v>
      </c>
      <c r="D112" s="288"/>
      <c r="E112" s="47" t="s">
        <v>161</v>
      </c>
      <c r="F112" s="190" t="s">
        <v>39</v>
      </c>
      <c r="G112" s="47" t="s">
        <v>157</v>
      </c>
      <c r="H112" s="50">
        <f>SUM(H113:H132)</f>
        <v>0.64</v>
      </c>
    </row>
    <row r="113" spans="1:8" s="2" customFormat="1" ht="12.75" hidden="1" x14ac:dyDescent="0.2">
      <c r="A113" s="303"/>
      <c r="B113" s="304"/>
      <c r="C113" s="274">
        <f t="shared" ref="C113:C122" si="18">C15</f>
        <v>0</v>
      </c>
      <c r="D113" s="276"/>
      <c r="E113" s="292">
        <v>4</v>
      </c>
      <c r="F113" s="59">
        <f t="shared" ref="F113:G122" si="19">F15</f>
        <v>0</v>
      </c>
      <c r="G113" s="73">
        <f t="shared" si="19"/>
        <v>0</v>
      </c>
      <c r="H113" s="56">
        <f>ROUNDUP((F113*$E$113%)/168*G113,2)</f>
        <v>0</v>
      </c>
    </row>
    <row r="114" spans="1:8" s="2" customFormat="1" ht="12.75" x14ac:dyDescent="0.2">
      <c r="A114" s="303"/>
      <c r="B114" s="304"/>
      <c r="C114" s="274" t="str">
        <f t="shared" si="18"/>
        <v>VP koledžas direktors</v>
      </c>
      <c r="D114" s="276"/>
      <c r="E114" s="293"/>
      <c r="F114" s="59">
        <f t="shared" si="19"/>
        <v>3125</v>
      </c>
      <c r="G114" s="143">
        <f t="shared" si="19"/>
        <v>0.02</v>
      </c>
      <c r="H114" s="56">
        <f t="shared" ref="H114:H132" si="20">ROUNDUP((F114*$E$113%)/168*G114,2)</f>
        <v>0.02</v>
      </c>
    </row>
    <row r="115" spans="1:8" s="2" customFormat="1" ht="12.75" hidden="1" x14ac:dyDescent="0.2">
      <c r="A115" s="303"/>
      <c r="B115" s="304"/>
      <c r="C115" s="274">
        <f t="shared" si="18"/>
        <v>0</v>
      </c>
      <c r="D115" s="276"/>
      <c r="E115" s="293"/>
      <c r="F115" s="59">
        <f t="shared" si="19"/>
        <v>0</v>
      </c>
      <c r="G115" s="73">
        <f t="shared" si="19"/>
        <v>0</v>
      </c>
      <c r="H115" s="56">
        <f t="shared" si="20"/>
        <v>0</v>
      </c>
    </row>
    <row r="116" spans="1:8" s="2" customFormat="1" ht="12.75" hidden="1" x14ac:dyDescent="0.2">
      <c r="A116" s="303"/>
      <c r="B116" s="304"/>
      <c r="C116" s="274">
        <f t="shared" si="18"/>
        <v>0</v>
      </c>
      <c r="D116" s="276"/>
      <c r="E116" s="293"/>
      <c r="F116" s="59">
        <f t="shared" si="19"/>
        <v>0</v>
      </c>
      <c r="G116" s="73">
        <f t="shared" si="19"/>
        <v>0</v>
      </c>
      <c r="H116" s="56">
        <f t="shared" si="20"/>
        <v>0</v>
      </c>
    </row>
    <row r="117" spans="1:8" s="2" customFormat="1" ht="12.75" hidden="1" x14ac:dyDescent="0.2">
      <c r="A117" s="303"/>
      <c r="B117" s="304"/>
      <c r="C117" s="274">
        <f t="shared" si="18"/>
        <v>0</v>
      </c>
      <c r="D117" s="276"/>
      <c r="E117" s="293"/>
      <c r="F117" s="59">
        <f t="shared" si="19"/>
        <v>0</v>
      </c>
      <c r="G117" s="73">
        <f t="shared" si="19"/>
        <v>0</v>
      </c>
      <c r="H117" s="56">
        <f t="shared" si="20"/>
        <v>0</v>
      </c>
    </row>
    <row r="118" spans="1:8" s="2" customFormat="1" ht="12.75" hidden="1" x14ac:dyDescent="0.2">
      <c r="A118" s="303"/>
      <c r="B118" s="304"/>
      <c r="C118" s="274">
        <f t="shared" si="18"/>
        <v>0</v>
      </c>
      <c r="D118" s="276"/>
      <c r="E118" s="293"/>
      <c r="F118" s="59">
        <f t="shared" si="19"/>
        <v>0</v>
      </c>
      <c r="G118" s="73">
        <f t="shared" si="19"/>
        <v>0</v>
      </c>
      <c r="H118" s="56">
        <f t="shared" si="20"/>
        <v>0</v>
      </c>
    </row>
    <row r="119" spans="1:8" s="2" customFormat="1" ht="12.75" hidden="1" x14ac:dyDescent="0.2">
      <c r="A119" s="303"/>
      <c r="B119" s="304"/>
      <c r="C119" s="274">
        <f t="shared" si="18"/>
        <v>0</v>
      </c>
      <c r="D119" s="276"/>
      <c r="E119" s="293"/>
      <c r="F119" s="59">
        <f t="shared" si="19"/>
        <v>0</v>
      </c>
      <c r="G119" s="73">
        <f t="shared" si="19"/>
        <v>0</v>
      </c>
      <c r="H119" s="56">
        <f t="shared" si="20"/>
        <v>0</v>
      </c>
    </row>
    <row r="120" spans="1:8" s="2" customFormat="1" ht="12.75" hidden="1" x14ac:dyDescent="0.2">
      <c r="A120" s="303"/>
      <c r="B120" s="304"/>
      <c r="C120" s="274">
        <f t="shared" si="18"/>
        <v>0</v>
      </c>
      <c r="D120" s="276"/>
      <c r="E120" s="293"/>
      <c r="F120" s="59">
        <f t="shared" si="19"/>
        <v>0</v>
      </c>
      <c r="G120" s="73">
        <f t="shared" si="19"/>
        <v>0</v>
      </c>
      <c r="H120" s="56">
        <f t="shared" si="20"/>
        <v>0</v>
      </c>
    </row>
    <row r="121" spans="1:8" s="2" customFormat="1" ht="12.75" hidden="1" x14ac:dyDescent="0.2">
      <c r="A121" s="303"/>
      <c r="B121" s="304"/>
      <c r="C121" s="274">
        <f t="shared" si="18"/>
        <v>0</v>
      </c>
      <c r="D121" s="276"/>
      <c r="E121" s="293"/>
      <c r="F121" s="59">
        <f t="shared" si="19"/>
        <v>0</v>
      </c>
      <c r="G121" s="73">
        <f t="shared" si="19"/>
        <v>0</v>
      </c>
      <c r="H121" s="56">
        <f t="shared" si="20"/>
        <v>0</v>
      </c>
    </row>
    <row r="122" spans="1:8" s="2" customFormat="1" ht="12.75" hidden="1" x14ac:dyDescent="0.2">
      <c r="A122" s="303"/>
      <c r="B122" s="304"/>
      <c r="C122" s="274">
        <f t="shared" si="18"/>
        <v>0</v>
      </c>
      <c r="D122" s="276"/>
      <c r="E122" s="293"/>
      <c r="F122" s="59">
        <f t="shared" si="19"/>
        <v>0</v>
      </c>
      <c r="G122" s="73">
        <f t="shared" si="19"/>
        <v>0</v>
      </c>
      <c r="H122" s="56">
        <f t="shared" si="20"/>
        <v>0</v>
      </c>
    </row>
    <row r="123" spans="1:8" s="2" customFormat="1" ht="12.75" x14ac:dyDescent="0.2">
      <c r="A123" s="303"/>
      <c r="B123" s="304"/>
      <c r="C123" s="274" t="str">
        <f t="shared" ref="C123:C132" si="21">C26</f>
        <v>Vecākais speciālists Izglītības koordinācijas nodaļā</v>
      </c>
      <c r="D123" s="276"/>
      <c r="E123" s="293"/>
      <c r="F123" s="59">
        <f t="shared" ref="F123:G132" si="22">F26</f>
        <v>1287</v>
      </c>
      <c r="G123" s="86">
        <f t="shared" si="22"/>
        <v>2</v>
      </c>
      <c r="H123" s="56">
        <f t="shared" si="20"/>
        <v>0.62</v>
      </c>
    </row>
    <row r="124" spans="1:8" s="2" customFormat="1" ht="12.75" hidden="1" x14ac:dyDescent="0.2">
      <c r="A124" s="303"/>
      <c r="B124" s="304"/>
      <c r="C124" s="274">
        <f t="shared" si="21"/>
        <v>0</v>
      </c>
      <c r="D124" s="276"/>
      <c r="E124" s="293"/>
      <c r="F124" s="59">
        <f t="shared" si="22"/>
        <v>0</v>
      </c>
      <c r="G124" s="59">
        <f t="shared" si="22"/>
        <v>0</v>
      </c>
      <c r="H124" s="56">
        <f t="shared" si="20"/>
        <v>0</v>
      </c>
    </row>
    <row r="125" spans="1:8" s="2" customFormat="1" ht="12.75" hidden="1" x14ac:dyDescent="0.2">
      <c r="A125" s="303"/>
      <c r="B125" s="304"/>
      <c r="C125" s="274">
        <f t="shared" si="21"/>
        <v>0</v>
      </c>
      <c r="D125" s="276"/>
      <c r="E125" s="293"/>
      <c r="F125" s="59">
        <f t="shared" si="22"/>
        <v>0</v>
      </c>
      <c r="G125" s="59">
        <f t="shared" si="22"/>
        <v>0</v>
      </c>
      <c r="H125" s="56">
        <f t="shared" si="20"/>
        <v>0</v>
      </c>
    </row>
    <row r="126" spans="1:8" s="2" customFormat="1" ht="12.75" hidden="1" x14ac:dyDescent="0.2">
      <c r="A126" s="303"/>
      <c r="B126" s="304"/>
      <c r="C126" s="274">
        <f t="shared" si="21"/>
        <v>0</v>
      </c>
      <c r="D126" s="276"/>
      <c r="E126" s="293"/>
      <c r="F126" s="59">
        <f t="shared" si="22"/>
        <v>0</v>
      </c>
      <c r="G126" s="59">
        <f t="shared" si="22"/>
        <v>0</v>
      </c>
      <c r="H126" s="56">
        <f t="shared" si="20"/>
        <v>0</v>
      </c>
    </row>
    <row r="127" spans="1:8" s="2" customFormat="1" ht="12.75" hidden="1" x14ac:dyDescent="0.2">
      <c r="A127" s="303"/>
      <c r="B127" s="304"/>
      <c r="C127" s="274">
        <f t="shared" si="21"/>
        <v>0</v>
      </c>
      <c r="D127" s="276"/>
      <c r="E127" s="293"/>
      <c r="F127" s="59">
        <f t="shared" si="22"/>
        <v>0</v>
      </c>
      <c r="G127" s="59">
        <f t="shared" si="22"/>
        <v>0</v>
      </c>
      <c r="H127" s="56">
        <f t="shared" si="20"/>
        <v>0</v>
      </c>
    </row>
    <row r="128" spans="1:8" s="2" customFormat="1" ht="12.75" hidden="1" x14ac:dyDescent="0.2">
      <c r="A128" s="303"/>
      <c r="B128" s="304"/>
      <c r="C128" s="274">
        <f t="shared" si="21"/>
        <v>0</v>
      </c>
      <c r="D128" s="276"/>
      <c r="E128" s="293"/>
      <c r="F128" s="59">
        <f t="shared" si="22"/>
        <v>0</v>
      </c>
      <c r="G128" s="59">
        <f t="shared" si="22"/>
        <v>0</v>
      </c>
      <c r="H128" s="56">
        <f t="shared" si="20"/>
        <v>0</v>
      </c>
    </row>
    <row r="129" spans="1:8" s="2" customFormat="1" ht="12.75" hidden="1" x14ac:dyDescent="0.2">
      <c r="A129" s="303"/>
      <c r="B129" s="304"/>
      <c r="C129" s="274">
        <f t="shared" si="21"/>
        <v>0</v>
      </c>
      <c r="D129" s="276"/>
      <c r="E129" s="293"/>
      <c r="F129" s="59">
        <f t="shared" si="22"/>
        <v>0</v>
      </c>
      <c r="G129" s="59">
        <f t="shared" si="22"/>
        <v>0</v>
      </c>
      <c r="H129" s="56">
        <f t="shared" si="20"/>
        <v>0</v>
      </c>
    </row>
    <row r="130" spans="1:8" s="2" customFormat="1" ht="12.75" hidden="1" x14ac:dyDescent="0.2">
      <c r="A130" s="303"/>
      <c r="B130" s="304"/>
      <c r="C130" s="274">
        <f t="shared" si="21"/>
        <v>0</v>
      </c>
      <c r="D130" s="276"/>
      <c r="E130" s="293"/>
      <c r="F130" s="59">
        <f t="shared" si="22"/>
        <v>0</v>
      </c>
      <c r="G130" s="59">
        <f t="shared" si="22"/>
        <v>0</v>
      </c>
      <c r="H130" s="56">
        <f t="shared" si="20"/>
        <v>0</v>
      </c>
    </row>
    <row r="131" spans="1:8" s="2" customFormat="1" ht="12.75" hidden="1" x14ac:dyDescent="0.2">
      <c r="A131" s="303"/>
      <c r="B131" s="304"/>
      <c r="C131" s="274">
        <f t="shared" si="21"/>
        <v>0</v>
      </c>
      <c r="D131" s="276"/>
      <c r="E131" s="293"/>
      <c r="F131" s="59">
        <f t="shared" si="22"/>
        <v>0</v>
      </c>
      <c r="G131" s="59">
        <f t="shared" si="22"/>
        <v>0</v>
      </c>
      <c r="H131" s="56">
        <f t="shared" si="20"/>
        <v>0</v>
      </c>
    </row>
    <row r="132" spans="1:8" s="2" customFormat="1" ht="12.75" hidden="1" x14ac:dyDescent="0.2">
      <c r="A132" s="303"/>
      <c r="B132" s="304"/>
      <c r="C132" s="274">
        <f t="shared" si="21"/>
        <v>0</v>
      </c>
      <c r="D132" s="276"/>
      <c r="E132" s="302"/>
      <c r="F132" s="59">
        <f t="shared" si="22"/>
        <v>0</v>
      </c>
      <c r="G132" s="59">
        <f t="shared" si="22"/>
        <v>0</v>
      </c>
      <c r="H132" s="56">
        <f t="shared" si="20"/>
        <v>0</v>
      </c>
    </row>
    <row r="133" spans="1:8" s="2" customFormat="1" ht="25.5" hidden="1" x14ac:dyDescent="0.2">
      <c r="A133" s="303" t="s">
        <v>82</v>
      </c>
      <c r="B133" s="304" t="s">
        <v>83</v>
      </c>
      <c r="C133" s="287" t="s">
        <v>349</v>
      </c>
      <c r="D133" s="288"/>
      <c r="E133" s="47" t="s">
        <v>161</v>
      </c>
      <c r="F133" s="190" t="s">
        <v>39</v>
      </c>
      <c r="G133" s="47" t="s">
        <v>157</v>
      </c>
      <c r="H133" s="50">
        <f>SUM(H134:H153)</f>
        <v>0</v>
      </c>
    </row>
    <row r="134" spans="1:8" s="2" customFormat="1" ht="12.75" hidden="1" x14ac:dyDescent="0.2">
      <c r="A134" s="303"/>
      <c r="B134" s="304"/>
      <c r="C134" s="274">
        <f t="shared" ref="C134:C143" si="23">C15</f>
        <v>0</v>
      </c>
      <c r="D134" s="276"/>
      <c r="E134" s="292">
        <v>1</v>
      </c>
      <c r="F134" s="59">
        <f t="shared" ref="F134:G143" si="24">F15</f>
        <v>0</v>
      </c>
      <c r="G134" s="73">
        <f t="shared" si="24"/>
        <v>0</v>
      </c>
      <c r="H134" s="56">
        <f>ROUNDUP((F134*$E$134%)/168*G134,2)</f>
        <v>0</v>
      </c>
    </row>
    <row r="135" spans="1:8" s="2" customFormat="1" ht="12.75" hidden="1" x14ac:dyDescent="0.2">
      <c r="A135" s="303"/>
      <c r="B135" s="304"/>
      <c r="C135" s="274" t="str">
        <f t="shared" si="23"/>
        <v>VP koledžas direktors</v>
      </c>
      <c r="D135" s="276"/>
      <c r="E135" s="293"/>
      <c r="F135" s="59">
        <f t="shared" si="24"/>
        <v>3125</v>
      </c>
      <c r="G135" s="143"/>
      <c r="H135" s="56">
        <f t="shared" ref="H135:H153" si="25">ROUNDUP((F135*$E$134%)/168*G135,2)</f>
        <v>0</v>
      </c>
    </row>
    <row r="136" spans="1:8" s="2" customFormat="1" ht="12.75" hidden="1" x14ac:dyDescent="0.2">
      <c r="A136" s="303"/>
      <c r="B136" s="304"/>
      <c r="C136" s="274">
        <f t="shared" si="23"/>
        <v>0</v>
      </c>
      <c r="D136" s="276"/>
      <c r="E136" s="293"/>
      <c r="F136" s="59">
        <f t="shared" si="24"/>
        <v>0</v>
      </c>
      <c r="G136" s="73"/>
      <c r="H136" s="56">
        <f t="shared" si="25"/>
        <v>0</v>
      </c>
    </row>
    <row r="137" spans="1:8" s="2" customFormat="1" ht="12.75" hidden="1" x14ac:dyDescent="0.2">
      <c r="A137" s="303"/>
      <c r="B137" s="304"/>
      <c r="C137" s="274">
        <f t="shared" si="23"/>
        <v>0</v>
      </c>
      <c r="D137" s="276"/>
      <c r="E137" s="293"/>
      <c r="F137" s="59">
        <f t="shared" si="24"/>
        <v>0</v>
      </c>
      <c r="G137" s="73"/>
      <c r="H137" s="56">
        <f t="shared" si="25"/>
        <v>0</v>
      </c>
    </row>
    <row r="138" spans="1:8" s="2" customFormat="1" ht="12.75" hidden="1" x14ac:dyDescent="0.2">
      <c r="A138" s="303"/>
      <c r="B138" s="304"/>
      <c r="C138" s="274">
        <f t="shared" si="23"/>
        <v>0</v>
      </c>
      <c r="D138" s="276"/>
      <c r="E138" s="293"/>
      <c r="F138" s="59">
        <f t="shared" si="24"/>
        <v>0</v>
      </c>
      <c r="G138" s="73"/>
      <c r="H138" s="56">
        <f t="shared" si="25"/>
        <v>0</v>
      </c>
    </row>
    <row r="139" spans="1:8" s="2" customFormat="1" ht="12.75" hidden="1" x14ac:dyDescent="0.2">
      <c r="A139" s="303"/>
      <c r="B139" s="304"/>
      <c r="C139" s="274">
        <f t="shared" si="23"/>
        <v>0</v>
      </c>
      <c r="D139" s="276"/>
      <c r="E139" s="293"/>
      <c r="F139" s="59">
        <f t="shared" si="24"/>
        <v>0</v>
      </c>
      <c r="G139" s="73"/>
      <c r="H139" s="56">
        <f t="shared" si="25"/>
        <v>0</v>
      </c>
    </row>
    <row r="140" spans="1:8" s="2" customFormat="1" ht="12.75" hidden="1" x14ac:dyDescent="0.2">
      <c r="A140" s="303"/>
      <c r="B140" s="304"/>
      <c r="C140" s="274">
        <f t="shared" si="23"/>
        <v>0</v>
      </c>
      <c r="D140" s="276"/>
      <c r="E140" s="293"/>
      <c r="F140" s="59">
        <f t="shared" si="24"/>
        <v>0</v>
      </c>
      <c r="G140" s="73"/>
      <c r="H140" s="56">
        <f t="shared" si="25"/>
        <v>0</v>
      </c>
    </row>
    <row r="141" spans="1:8" s="2" customFormat="1" ht="12.75" hidden="1" x14ac:dyDescent="0.2">
      <c r="A141" s="303"/>
      <c r="B141" s="304"/>
      <c r="C141" s="274">
        <f t="shared" si="23"/>
        <v>0</v>
      </c>
      <c r="D141" s="276"/>
      <c r="E141" s="293"/>
      <c r="F141" s="59">
        <f t="shared" si="24"/>
        <v>0</v>
      </c>
      <c r="G141" s="73"/>
      <c r="H141" s="56">
        <f t="shared" si="25"/>
        <v>0</v>
      </c>
    </row>
    <row r="142" spans="1:8" s="2" customFormat="1" ht="12.75" hidden="1" x14ac:dyDescent="0.2">
      <c r="A142" s="303"/>
      <c r="B142" s="304"/>
      <c r="C142" s="274">
        <f t="shared" si="23"/>
        <v>0</v>
      </c>
      <c r="D142" s="276"/>
      <c r="E142" s="293"/>
      <c r="F142" s="59">
        <f t="shared" si="24"/>
        <v>0</v>
      </c>
      <c r="G142" s="73"/>
      <c r="H142" s="56">
        <f t="shared" si="25"/>
        <v>0</v>
      </c>
    </row>
    <row r="143" spans="1:8" s="2" customFormat="1" ht="12.75" hidden="1" x14ac:dyDescent="0.2">
      <c r="A143" s="303"/>
      <c r="B143" s="304"/>
      <c r="C143" s="274">
        <f t="shared" si="23"/>
        <v>0</v>
      </c>
      <c r="D143" s="276"/>
      <c r="E143" s="293"/>
      <c r="F143" s="59">
        <f t="shared" si="24"/>
        <v>0</v>
      </c>
      <c r="G143" s="73"/>
      <c r="H143" s="56">
        <f t="shared" si="25"/>
        <v>0</v>
      </c>
    </row>
    <row r="144" spans="1:8" s="2" customFormat="1" ht="12.75" hidden="1" x14ac:dyDescent="0.2">
      <c r="A144" s="303"/>
      <c r="B144" s="304"/>
      <c r="C144" s="274" t="str">
        <f t="shared" ref="C144:C153" si="26">C26</f>
        <v>Vecākais speciālists Izglītības koordinācijas nodaļā</v>
      </c>
      <c r="D144" s="276"/>
      <c r="E144" s="293"/>
      <c r="F144" s="59">
        <f t="shared" ref="F144:G153" si="27">F26</f>
        <v>1287</v>
      </c>
      <c r="G144" s="86"/>
      <c r="H144" s="56">
        <f t="shared" si="25"/>
        <v>0</v>
      </c>
    </row>
    <row r="145" spans="1:8" s="2" customFormat="1" ht="12.75" hidden="1" x14ac:dyDescent="0.2">
      <c r="A145" s="303"/>
      <c r="B145" s="304"/>
      <c r="C145" s="274">
        <f t="shared" si="26"/>
        <v>0</v>
      </c>
      <c r="D145" s="276"/>
      <c r="E145" s="293"/>
      <c r="F145" s="59">
        <f t="shared" si="27"/>
        <v>0</v>
      </c>
      <c r="G145" s="59">
        <f t="shared" si="27"/>
        <v>0</v>
      </c>
      <c r="H145" s="56">
        <f t="shared" si="25"/>
        <v>0</v>
      </c>
    </row>
    <row r="146" spans="1:8" s="2" customFormat="1" ht="12.75" hidden="1" x14ac:dyDescent="0.2">
      <c r="A146" s="303"/>
      <c r="B146" s="304"/>
      <c r="C146" s="274">
        <f t="shared" si="26"/>
        <v>0</v>
      </c>
      <c r="D146" s="276"/>
      <c r="E146" s="293"/>
      <c r="F146" s="59">
        <f t="shared" si="27"/>
        <v>0</v>
      </c>
      <c r="G146" s="59">
        <f t="shared" si="27"/>
        <v>0</v>
      </c>
      <c r="H146" s="56">
        <f t="shared" si="25"/>
        <v>0</v>
      </c>
    </row>
    <row r="147" spans="1:8" s="2" customFormat="1" ht="12.75" hidden="1" x14ac:dyDescent="0.2">
      <c r="A147" s="303"/>
      <c r="B147" s="304"/>
      <c r="C147" s="274">
        <f t="shared" si="26"/>
        <v>0</v>
      </c>
      <c r="D147" s="276"/>
      <c r="E147" s="293"/>
      <c r="F147" s="59">
        <f t="shared" si="27"/>
        <v>0</v>
      </c>
      <c r="G147" s="59">
        <f t="shared" si="27"/>
        <v>0</v>
      </c>
      <c r="H147" s="56">
        <f t="shared" si="25"/>
        <v>0</v>
      </c>
    </row>
    <row r="148" spans="1:8" s="2" customFormat="1" ht="12.75" hidden="1" x14ac:dyDescent="0.2">
      <c r="A148" s="303"/>
      <c r="B148" s="304"/>
      <c r="C148" s="274">
        <f t="shared" si="26"/>
        <v>0</v>
      </c>
      <c r="D148" s="276"/>
      <c r="E148" s="293"/>
      <c r="F148" s="59">
        <f t="shared" si="27"/>
        <v>0</v>
      </c>
      <c r="G148" s="59">
        <f t="shared" si="27"/>
        <v>0</v>
      </c>
      <c r="H148" s="56">
        <f t="shared" si="25"/>
        <v>0</v>
      </c>
    </row>
    <row r="149" spans="1:8" s="2" customFormat="1" ht="12.75" hidden="1" x14ac:dyDescent="0.2">
      <c r="A149" s="303"/>
      <c r="B149" s="304"/>
      <c r="C149" s="274">
        <f t="shared" si="26"/>
        <v>0</v>
      </c>
      <c r="D149" s="276"/>
      <c r="E149" s="293"/>
      <c r="F149" s="59">
        <f t="shared" si="27"/>
        <v>0</v>
      </c>
      <c r="G149" s="59">
        <f t="shared" si="27"/>
        <v>0</v>
      </c>
      <c r="H149" s="56">
        <f t="shared" si="25"/>
        <v>0</v>
      </c>
    </row>
    <row r="150" spans="1:8" s="2" customFormat="1" ht="12.75" hidden="1" x14ac:dyDescent="0.2">
      <c r="A150" s="303"/>
      <c r="B150" s="304"/>
      <c r="C150" s="274">
        <f t="shared" si="26"/>
        <v>0</v>
      </c>
      <c r="D150" s="276"/>
      <c r="E150" s="293"/>
      <c r="F150" s="59">
        <f t="shared" si="27"/>
        <v>0</v>
      </c>
      <c r="G150" s="59">
        <f t="shared" si="27"/>
        <v>0</v>
      </c>
      <c r="H150" s="56">
        <f t="shared" si="25"/>
        <v>0</v>
      </c>
    </row>
    <row r="151" spans="1:8" s="2" customFormat="1" ht="12.75" hidden="1" x14ac:dyDescent="0.2">
      <c r="A151" s="303"/>
      <c r="B151" s="304"/>
      <c r="C151" s="274">
        <f t="shared" si="26"/>
        <v>0</v>
      </c>
      <c r="D151" s="276"/>
      <c r="E151" s="293"/>
      <c r="F151" s="59">
        <f t="shared" si="27"/>
        <v>0</v>
      </c>
      <c r="G151" s="59">
        <f t="shared" si="27"/>
        <v>0</v>
      </c>
      <c r="H151" s="56">
        <f t="shared" si="25"/>
        <v>0</v>
      </c>
    </row>
    <row r="152" spans="1:8" s="2" customFormat="1" ht="12.75" hidden="1" x14ac:dyDescent="0.2">
      <c r="A152" s="303"/>
      <c r="B152" s="304"/>
      <c r="C152" s="274">
        <f t="shared" si="26"/>
        <v>0</v>
      </c>
      <c r="D152" s="276"/>
      <c r="E152" s="293"/>
      <c r="F152" s="59">
        <f t="shared" si="27"/>
        <v>0</v>
      </c>
      <c r="G152" s="59">
        <f t="shared" si="27"/>
        <v>0</v>
      </c>
      <c r="H152" s="56">
        <f t="shared" si="25"/>
        <v>0</v>
      </c>
    </row>
    <row r="153" spans="1:8" s="2" customFormat="1" ht="12.75" hidden="1" x14ac:dyDescent="0.2">
      <c r="A153" s="303"/>
      <c r="B153" s="304"/>
      <c r="C153" s="274">
        <f t="shared" si="26"/>
        <v>0</v>
      </c>
      <c r="D153" s="276"/>
      <c r="E153" s="302"/>
      <c r="F153" s="59">
        <f t="shared" si="27"/>
        <v>0</v>
      </c>
      <c r="G153" s="59">
        <f t="shared" si="27"/>
        <v>0</v>
      </c>
      <c r="H153" s="56">
        <f t="shared" si="25"/>
        <v>0</v>
      </c>
    </row>
    <row r="154" spans="1:8" s="2" customFormat="1" ht="12.75" x14ac:dyDescent="0.2">
      <c r="A154" s="49" t="s">
        <v>84</v>
      </c>
      <c r="B154" s="277" t="s">
        <v>17</v>
      </c>
      <c r="C154" s="277"/>
      <c r="D154" s="277"/>
      <c r="E154" s="277"/>
      <c r="F154" s="277"/>
      <c r="G154" s="277"/>
      <c r="H154" s="43">
        <f>SUM(H155,H178,H201)</f>
        <v>0.21</v>
      </c>
    </row>
    <row r="155" spans="1:8" s="2" customFormat="1" ht="12.75" hidden="1" x14ac:dyDescent="0.2">
      <c r="A155" s="42">
        <v>2100</v>
      </c>
      <c r="B155" s="277" t="s">
        <v>204</v>
      </c>
      <c r="C155" s="277"/>
      <c r="D155" s="277"/>
      <c r="E155" s="277"/>
      <c r="F155" s="277"/>
      <c r="G155" s="277"/>
      <c r="H155" s="43">
        <f>SUM(H156,H167)</f>
        <v>0</v>
      </c>
    </row>
    <row r="156" spans="1:8" s="2" customFormat="1" ht="25.5" hidden="1" x14ac:dyDescent="0.2">
      <c r="A156" s="260"/>
      <c r="B156" s="263"/>
      <c r="C156" s="266"/>
      <c r="D156" s="267"/>
      <c r="E156" s="268"/>
      <c r="F156" s="51" t="s">
        <v>167</v>
      </c>
      <c r="G156" s="47" t="s">
        <v>157</v>
      </c>
      <c r="H156" s="111">
        <f>SUM(H157:H166)</f>
        <v>0</v>
      </c>
    </row>
    <row r="157" spans="1:8" s="2" customFormat="1" ht="12.75" hidden="1" x14ac:dyDescent="0.2">
      <c r="A157" s="261"/>
      <c r="B157" s="264"/>
      <c r="C157" s="255"/>
      <c r="D157" s="256"/>
      <c r="E157" s="257"/>
      <c r="F157" s="74"/>
      <c r="G157" s="74"/>
      <c r="H157" s="75"/>
    </row>
    <row r="158" spans="1:8" s="2" customFormat="1" ht="12.75" hidden="1" x14ac:dyDescent="0.2">
      <c r="A158" s="261"/>
      <c r="B158" s="264"/>
      <c r="C158" s="252"/>
      <c r="D158" s="253"/>
      <c r="E158" s="254"/>
      <c r="F158" s="76"/>
      <c r="G158" s="76"/>
      <c r="H158" s="77"/>
    </row>
    <row r="159" spans="1:8" s="2" customFormat="1" ht="12.75" hidden="1" x14ac:dyDescent="0.2">
      <c r="A159" s="261"/>
      <c r="B159" s="264"/>
      <c r="C159" s="252"/>
      <c r="D159" s="253"/>
      <c r="E159" s="254"/>
      <c r="F159" s="76"/>
      <c r="G159" s="76"/>
      <c r="H159" s="77"/>
    </row>
    <row r="160" spans="1:8" s="2" customFormat="1" ht="12.75" hidden="1" x14ac:dyDescent="0.2">
      <c r="A160" s="261"/>
      <c r="B160" s="264"/>
      <c r="C160" s="252"/>
      <c r="D160" s="253"/>
      <c r="E160" s="254"/>
      <c r="F160" s="76"/>
      <c r="G160" s="76"/>
      <c r="H160" s="77"/>
    </row>
    <row r="161" spans="1:8" s="2" customFormat="1" ht="12.75" hidden="1" x14ac:dyDescent="0.2">
      <c r="A161" s="261"/>
      <c r="B161" s="264"/>
      <c r="C161" s="252"/>
      <c r="D161" s="253"/>
      <c r="E161" s="254"/>
      <c r="F161" s="76"/>
      <c r="G161" s="76"/>
      <c r="H161" s="77"/>
    </row>
    <row r="162" spans="1:8" s="2" customFormat="1" ht="12.75" hidden="1" x14ac:dyDescent="0.2">
      <c r="A162" s="261"/>
      <c r="B162" s="264"/>
      <c r="C162" s="252"/>
      <c r="D162" s="253"/>
      <c r="E162" s="254"/>
      <c r="F162" s="76"/>
      <c r="G162" s="76"/>
      <c r="H162" s="77"/>
    </row>
    <row r="163" spans="1:8" s="2" customFormat="1" ht="12.75" hidden="1" x14ac:dyDescent="0.2">
      <c r="A163" s="261"/>
      <c r="B163" s="264"/>
      <c r="C163" s="252"/>
      <c r="D163" s="253"/>
      <c r="E163" s="254"/>
      <c r="F163" s="76"/>
      <c r="G163" s="76"/>
      <c r="H163" s="77"/>
    </row>
    <row r="164" spans="1:8" s="2" customFormat="1" ht="12.75" hidden="1" x14ac:dyDescent="0.2">
      <c r="A164" s="261"/>
      <c r="B164" s="264"/>
      <c r="C164" s="252"/>
      <c r="D164" s="253"/>
      <c r="E164" s="254"/>
      <c r="F164" s="76"/>
      <c r="G164" s="76"/>
      <c r="H164" s="77"/>
    </row>
    <row r="165" spans="1:8" s="2" customFormat="1" ht="12.75" hidden="1" x14ac:dyDescent="0.2">
      <c r="A165" s="261"/>
      <c r="B165" s="264"/>
      <c r="C165" s="252"/>
      <c r="D165" s="253"/>
      <c r="E165" s="254"/>
      <c r="F165" s="76"/>
      <c r="G165" s="76"/>
      <c r="H165" s="77"/>
    </row>
    <row r="166" spans="1:8" s="2" customFormat="1" ht="12.75" hidden="1" x14ac:dyDescent="0.2">
      <c r="A166" s="262"/>
      <c r="B166" s="265"/>
      <c r="C166" s="269"/>
      <c r="D166" s="270"/>
      <c r="E166" s="271"/>
      <c r="F166" s="78"/>
      <c r="G166" s="78"/>
      <c r="H166" s="79">
        <f>ROUNDUP(F166/168*G166,2)</f>
        <v>0</v>
      </c>
    </row>
    <row r="167" spans="1:8" s="2" customFormat="1" ht="25.5" hidden="1" x14ac:dyDescent="0.2">
      <c r="A167" s="260"/>
      <c r="B167" s="263"/>
      <c r="C167" s="266"/>
      <c r="D167" s="267"/>
      <c r="E167" s="268"/>
      <c r="F167" s="51" t="s">
        <v>167</v>
      </c>
      <c r="G167" s="47" t="s">
        <v>157</v>
      </c>
      <c r="H167" s="111">
        <f>SUM(H168:H177)</f>
        <v>0</v>
      </c>
    </row>
    <row r="168" spans="1:8" s="2" customFormat="1" ht="12.75" hidden="1" x14ac:dyDescent="0.2">
      <c r="A168" s="261"/>
      <c r="B168" s="264"/>
      <c r="C168" s="255"/>
      <c r="D168" s="256"/>
      <c r="E168" s="257"/>
      <c r="F168" s="74"/>
      <c r="G168" s="74"/>
      <c r="H168" s="75"/>
    </row>
    <row r="169" spans="1:8" s="2" customFormat="1" ht="12.75" hidden="1" x14ac:dyDescent="0.2">
      <c r="A169" s="261"/>
      <c r="B169" s="264"/>
      <c r="C169" s="252"/>
      <c r="D169" s="253"/>
      <c r="E169" s="254"/>
      <c r="F169" s="76"/>
      <c r="G169" s="76"/>
      <c r="H169" s="77"/>
    </row>
    <row r="170" spans="1:8" s="2" customFormat="1" ht="12.75" hidden="1" x14ac:dyDescent="0.2">
      <c r="A170" s="261"/>
      <c r="B170" s="264"/>
      <c r="C170" s="252"/>
      <c r="D170" s="253"/>
      <c r="E170" s="254"/>
      <c r="F170" s="76"/>
      <c r="G170" s="76"/>
      <c r="H170" s="77"/>
    </row>
    <row r="171" spans="1:8" s="2" customFormat="1" ht="12.75" hidden="1" x14ac:dyDescent="0.2">
      <c r="A171" s="261"/>
      <c r="B171" s="264"/>
      <c r="C171" s="252"/>
      <c r="D171" s="253"/>
      <c r="E171" s="254"/>
      <c r="F171" s="76"/>
      <c r="G171" s="76"/>
      <c r="H171" s="77"/>
    </row>
    <row r="172" spans="1:8" s="2" customFormat="1" ht="12.75" hidden="1" x14ac:dyDescent="0.2">
      <c r="A172" s="261"/>
      <c r="B172" s="264"/>
      <c r="C172" s="252"/>
      <c r="D172" s="253"/>
      <c r="E172" s="254"/>
      <c r="F172" s="76"/>
      <c r="G172" s="76"/>
      <c r="H172" s="77"/>
    </row>
    <row r="173" spans="1:8" s="2" customFormat="1" ht="12.75" hidden="1" x14ac:dyDescent="0.2">
      <c r="A173" s="261"/>
      <c r="B173" s="264"/>
      <c r="C173" s="252"/>
      <c r="D173" s="253"/>
      <c r="E173" s="254"/>
      <c r="F173" s="76"/>
      <c r="G173" s="76"/>
      <c r="H173" s="77"/>
    </row>
    <row r="174" spans="1:8" s="2" customFormat="1" ht="12.75" hidden="1" x14ac:dyDescent="0.2">
      <c r="A174" s="261"/>
      <c r="B174" s="264"/>
      <c r="C174" s="252"/>
      <c r="D174" s="253"/>
      <c r="E174" s="254"/>
      <c r="F174" s="76"/>
      <c r="G174" s="76"/>
      <c r="H174" s="77"/>
    </row>
    <row r="175" spans="1:8" s="2" customFormat="1" ht="12.75" hidden="1" x14ac:dyDescent="0.2">
      <c r="A175" s="261"/>
      <c r="B175" s="264"/>
      <c r="C175" s="252"/>
      <c r="D175" s="253"/>
      <c r="E175" s="254"/>
      <c r="F175" s="76"/>
      <c r="G175" s="76"/>
      <c r="H175" s="77"/>
    </row>
    <row r="176" spans="1:8" s="2" customFormat="1" ht="12.75" hidden="1" x14ac:dyDescent="0.2">
      <c r="A176" s="261"/>
      <c r="B176" s="264"/>
      <c r="C176" s="252"/>
      <c r="D176" s="253"/>
      <c r="E176" s="254"/>
      <c r="F176" s="76"/>
      <c r="G176" s="76"/>
      <c r="H176" s="77"/>
    </row>
    <row r="177" spans="1:8" s="2" customFormat="1" ht="12.75" hidden="1" x14ac:dyDescent="0.2">
      <c r="A177" s="262"/>
      <c r="B177" s="265"/>
      <c r="C177" s="269"/>
      <c r="D177" s="270"/>
      <c r="E177" s="271"/>
      <c r="F177" s="78"/>
      <c r="G177" s="78"/>
      <c r="H177" s="79">
        <f>ROUNDUP(F177/168*G177,2)</f>
        <v>0</v>
      </c>
    </row>
    <row r="178" spans="1:8" s="2" customFormat="1" ht="12.75" hidden="1" x14ac:dyDescent="0.2">
      <c r="A178" s="48" t="s">
        <v>85</v>
      </c>
      <c r="B178" s="277" t="s">
        <v>86</v>
      </c>
      <c r="C178" s="277"/>
      <c r="D178" s="277"/>
      <c r="E178" s="277"/>
      <c r="F178" s="277"/>
      <c r="G178" s="277"/>
      <c r="H178" s="43">
        <f>SUM(H179)</f>
        <v>0</v>
      </c>
    </row>
    <row r="179" spans="1:8" s="2" customFormat="1" hidden="1" x14ac:dyDescent="0.2">
      <c r="A179" s="246"/>
      <c r="B179" s="249"/>
      <c r="C179" s="266"/>
      <c r="D179" s="267"/>
      <c r="E179" s="268"/>
      <c r="F179" s="47" t="s">
        <v>167</v>
      </c>
      <c r="G179" s="47" t="s">
        <v>166</v>
      </c>
      <c r="H179" s="111">
        <f>SUM(H180:H189)</f>
        <v>0</v>
      </c>
    </row>
    <row r="180" spans="1:8" s="2" customFormat="1" ht="12.75" hidden="1" x14ac:dyDescent="0.2">
      <c r="A180" s="247"/>
      <c r="B180" s="250"/>
      <c r="C180" s="255"/>
      <c r="D180" s="256"/>
      <c r="E180" s="257"/>
      <c r="F180" s="74"/>
      <c r="G180" s="74"/>
      <c r="H180" s="75">
        <f>ROUND(F180*G180,2)</f>
        <v>0</v>
      </c>
    </row>
    <row r="181" spans="1:8" s="2" customFormat="1" ht="12.75" hidden="1" x14ac:dyDescent="0.2">
      <c r="A181" s="247"/>
      <c r="B181" s="250"/>
      <c r="C181" s="252"/>
      <c r="D181" s="253"/>
      <c r="E181" s="254"/>
      <c r="F181" s="76"/>
      <c r="G181" s="76"/>
      <c r="H181" s="77">
        <f>ROUND(F181*G181,2)</f>
        <v>0</v>
      </c>
    </row>
    <row r="182" spans="1:8" s="2" customFormat="1" ht="12.75" hidden="1" x14ac:dyDescent="0.2">
      <c r="A182" s="247"/>
      <c r="B182" s="250"/>
      <c r="C182" s="252"/>
      <c r="D182" s="253"/>
      <c r="E182" s="254"/>
      <c r="F182" s="76"/>
      <c r="G182" s="76"/>
      <c r="H182" s="77">
        <f t="shared" ref="H182:H189" si="28">ROUND(F182*G182,2)</f>
        <v>0</v>
      </c>
    </row>
    <row r="183" spans="1:8" s="2" customFormat="1" ht="12.75" hidden="1" x14ac:dyDescent="0.2">
      <c r="A183" s="247"/>
      <c r="B183" s="250"/>
      <c r="C183" s="252"/>
      <c r="D183" s="253"/>
      <c r="E183" s="254"/>
      <c r="F183" s="76"/>
      <c r="G183" s="76"/>
      <c r="H183" s="77">
        <f t="shared" si="28"/>
        <v>0</v>
      </c>
    </row>
    <row r="184" spans="1:8" s="2" customFormat="1" ht="12.75" hidden="1" x14ac:dyDescent="0.2">
      <c r="A184" s="247"/>
      <c r="B184" s="250"/>
      <c r="C184" s="252"/>
      <c r="D184" s="253"/>
      <c r="E184" s="254"/>
      <c r="F184" s="76"/>
      <c r="G184" s="76"/>
      <c r="H184" s="77">
        <f t="shared" si="28"/>
        <v>0</v>
      </c>
    </row>
    <row r="185" spans="1:8" s="2" customFormat="1" ht="12.75" hidden="1" x14ac:dyDescent="0.2">
      <c r="A185" s="247"/>
      <c r="B185" s="250"/>
      <c r="C185" s="252"/>
      <c r="D185" s="253"/>
      <c r="E185" s="254"/>
      <c r="F185" s="76"/>
      <c r="G185" s="76"/>
      <c r="H185" s="77">
        <f t="shared" si="28"/>
        <v>0</v>
      </c>
    </row>
    <row r="186" spans="1:8" s="2" customFormat="1" ht="12.75" hidden="1" x14ac:dyDescent="0.2">
      <c r="A186" s="247"/>
      <c r="B186" s="250"/>
      <c r="C186" s="252"/>
      <c r="D186" s="253"/>
      <c r="E186" s="254"/>
      <c r="F186" s="76"/>
      <c r="G186" s="76"/>
      <c r="H186" s="77">
        <f t="shared" si="28"/>
        <v>0</v>
      </c>
    </row>
    <row r="187" spans="1:8" s="2" customFormat="1" ht="12.75" hidden="1" x14ac:dyDescent="0.2">
      <c r="A187" s="247"/>
      <c r="B187" s="250"/>
      <c r="C187" s="252"/>
      <c r="D187" s="253"/>
      <c r="E187" s="254"/>
      <c r="F187" s="76"/>
      <c r="G187" s="76"/>
      <c r="H187" s="77">
        <f t="shared" si="28"/>
        <v>0</v>
      </c>
    </row>
    <row r="188" spans="1:8" s="2" customFormat="1" ht="12.75" hidden="1" x14ac:dyDescent="0.2">
      <c r="A188" s="247"/>
      <c r="B188" s="250"/>
      <c r="C188" s="252"/>
      <c r="D188" s="253"/>
      <c r="E188" s="254"/>
      <c r="F188" s="76"/>
      <c r="G188" s="76"/>
      <c r="H188" s="77">
        <f t="shared" si="28"/>
        <v>0</v>
      </c>
    </row>
    <row r="189" spans="1:8" s="2" customFormat="1" ht="12.75" hidden="1" x14ac:dyDescent="0.2">
      <c r="A189" s="248"/>
      <c r="B189" s="251"/>
      <c r="C189" s="269"/>
      <c r="D189" s="270"/>
      <c r="E189" s="271"/>
      <c r="F189" s="78"/>
      <c r="G189" s="78"/>
      <c r="H189" s="79">
        <f t="shared" si="28"/>
        <v>0</v>
      </c>
    </row>
    <row r="190" spans="1:8" s="2" customFormat="1" ht="25.5" hidden="1" x14ac:dyDescent="0.2">
      <c r="A190" s="246"/>
      <c r="B190" s="249"/>
      <c r="C190" s="266"/>
      <c r="D190" s="267"/>
      <c r="E190" s="268"/>
      <c r="F190" s="51" t="s">
        <v>167</v>
      </c>
      <c r="G190" s="47" t="s">
        <v>157</v>
      </c>
      <c r="H190" s="111">
        <f>SUM(H191:H200)</f>
        <v>0</v>
      </c>
    </row>
    <row r="191" spans="1:8" s="2" customFormat="1" ht="12.75" hidden="1" x14ac:dyDescent="0.2">
      <c r="A191" s="247"/>
      <c r="B191" s="250"/>
      <c r="C191" s="255"/>
      <c r="D191" s="256"/>
      <c r="E191" s="257"/>
      <c r="F191" s="74"/>
      <c r="G191" s="74"/>
      <c r="H191" s="75">
        <f>ROUNDUP(F191/168*G191,2)</f>
        <v>0</v>
      </c>
    </row>
    <row r="192" spans="1:8" s="2" customFormat="1" ht="12.75" hidden="1" x14ac:dyDescent="0.2">
      <c r="A192" s="247"/>
      <c r="B192" s="250"/>
      <c r="C192" s="252"/>
      <c r="D192" s="253"/>
      <c r="E192" s="254"/>
      <c r="F192" s="76"/>
      <c r="G192" s="76"/>
      <c r="H192" s="77">
        <f t="shared" ref="H192:H200" si="29">ROUNDUP(F192/168*G192,2)</f>
        <v>0</v>
      </c>
    </row>
    <row r="193" spans="1:9" s="2" customFormat="1" ht="12.75" hidden="1" x14ac:dyDescent="0.2">
      <c r="A193" s="247"/>
      <c r="B193" s="250"/>
      <c r="C193" s="252"/>
      <c r="D193" s="253"/>
      <c r="E193" s="254"/>
      <c r="F193" s="76"/>
      <c r="G193" s="76"/>
      <c r="H193" s="77">
        <f t="shared" si="29"/>
        <v>0</v>
      </c>
    </row>
    <row r="194" spans="1:9" s="2" customFormat="1" ht="12.75" hidden="1" x14ac:dyDescent="0.2">
      <c r="A194" s="247"/>
      <c r="B194" s="250"/>
      <c r="C194" s="252"/>
      <c r="D194" s="253"/>
      <c r="E194" s="254"/>
      <c r="F194" s="76"/>
      <c r="G194" s="76"/>
      <c r="H194" s="77">
        <f t="shared" si="29"/>
        <v>0</v>
      </c>
    </row>
    <row r="195" spans="1:9" s="2" customFormat="1" ht="12.75" hidden="1" x14ac:dyDescent="0.2">
      <c r="A195" s="247"/>
      <c r="B195" s="250"/>
      <c r="C195" s="252"/>
      <c r="D195" s="253"/>
      <c r="E195" s="254"/>
      <c r="F195" s="76"/>
      <c r="G195" s="76"/>
      <c r="H195" s="77">
        <f t="shared" si="29"/>
        <v>0</v>
      </c>
    </row>
    <row r="196" spans="1:9" s="2" customFormat="1" ht="12.75" hidden="1" x14ac:dyDescent="0.2">
      <c r="A196" s="247"/>
      <c r="B196" s="250"/>
      <c r="C196" s="252"/>
      <c r="D196" s="253"/>
      <c r="E196" s="254"/>
      <c r="F196" s="76"/>
      <c r="G196" s="76"/>
      <c r="H196" s="77">
        <f t="shared" si="29"/>
        <v>0</v>
      </c>
    </row>
    <row r="197" spans="1:9" s="2" customFormat="1" ht="12.75" hidden="1" x14ac:dyDescent="0.2">
      <c r="A197" s="247"/>
      <c r="B197" s="250"/>
      <c r="C197" s="252"/>
      <c r="D197" s="253"/>
      <c r="E197" s="254"/>
      <c r="F197" s="76"/>
      <c r="G197" s="76"/>
      <c r="H197" s="77">
        <f t="shared" si="29"/>
        <v>0</v>
      </c>
    </row>
    <row r="198" spans="1:9" s="2" customFormat="1" ht="12.75" hidden="1" x14ac:dyDescent="0.2">
      <c r="A198" s="247"/>
      <c r="B198" s="250"/>
      <c r="C198" s="252"/>
      <c r="D198" s="253"/>
      <c r="E198" s="254"/>
      <c r="F198" s="76"/>
      <c r="G198" s="76"/>
      <c r="H198" s="77">
        <f t="shared" si="29"/>
        <v>0</v>
      </c>
    </row>
    <row r="199" spans="1:9" s="2" customFormat="1" ht="12.75" hidden="1" x14ac:dyDescent="0.2">
      <c r="A199" s="247"/>
      <c r="B199" s="250"/>
      <c r="C199" s="252"/>
      <c r="D199" s="253"/>
      <c r="E199" s="254"/>
      <c r="F199" s="76"/>
      <c r="G199" s="76"/>
      <c r="H199" s="77">
        <f t="shared" si="29"/>
        <v>0</v>
      </c>
    </row>
    <row r="200" spans="1:9" s="2" customFormat="1" ht="12.75" hidden="1" x14ac:dyDescent="0.2">
      <c r="A200" s="248"/>
      <c r="B200" s="251"/>
      <c r="C200" s="269"/>
      <c r="D200" s="270"/>
      <c r="E200" s="271"/>
      <c r="F200" s="78"/>
      <c r="G200" s="78"/>
      <c r="H200" s="79">
        <f t="shared" si="29"/>
        <v>0</v>
      </c>
    </row>
    <row r="201" spans="1:9" s="2" customFormat="1" ht="12.75" customHeight="1" x14ac:dyDescent="0.2">
      <c r="A201" s="48" t="s">
        <v>93</v>
      </c>
      <c r="B201" s="277" t="s">
        <v>94</v>
      </c>
      <c r="C201" s="277"/>
      <c r="D201" s="277"/>
      <c r="E201" s="277"/>
      <c r="F201" s="277"/>
      <c r="G201" s="277"/>
      <c r="H201" s="43">
        <f>SUM(H202,H213)</f>
        <v>0.21</v>
      </c>
    </row>
    <row r="202" spans="1:9" s="2" customFormat="1" x14ac:dyDescent="0.2">
      <c r="A202" s="246">
        <v>2311</v>
      </c>
      <c r="B202" s="249" t="s">
        <v>19</v>
      </c>
      <c r="C202" s="266"/>
      <c r="D202" s="267"/>
      <c r="E202" s="268"/>
      <c r="F202" s="47" t="s">
        <v>326</v>
      </c>
      <c r="G202" s="47" t="s">
        <v>166</v>
      </c>
      <c r="H202" s="111">
        <f>SUM(H203:H212)</f>
        <v>0.21</v>
      </c>
    </row>
    <row r="203" spans="1:9" s="2" customFormat="1" ht="12.75" x14ac:dyDescent="0.2">
      <c r="A203" s="247"/>
      <c r="B203" s="250"/>
      <c r="C203" s="255" t="s">
        <v>192</v>
      </c>
      <c r="D203" s="256"/>
      <c r="E203" s="257"/>
      <c r="F203" s="74">
        <v>0.02</v>
      </c>
      <c r="G203" s="74">
        <v>3</v>
      </c>
      <c r="H203" s="75">
        <f>ROUND(F203*G203,2)</f>
        <v>0.06</v>
      </c>
      <c r="I203" s="2" t="s">
        <v>298</v>
      </c>
    </row>
    <row r="204" spans="1:9" s="2" customFormat="1" ht="12.75" customHeight="1" x14ac:dyDescent="0.2">
      <c r="A204" s="247"/>
      <c r="B204" s="250"/>
      <c r="C204" s="252" t="s">
        <v>172</v>
      </c>
      <c r="D204" s="253"/>
      <c r="E204" s="254"/>
      <c r="F204" s="76">
        <v>0.05</v>
      </c>
      <c r="G204" s="76">
        <v>3</v>
      </c>
      <c r="H204" s="77">
        <f>ROUND(F204*G204,2)</f>
        <v>0.15</v>
      </c>
    </row>
    <row r="205" spans="1:9" s="2" customFormat="1" ht="12.75" hidden="1" x14ac:dyDescent="0.2">
      <c r="A205" s="247"/>
      <c r="B205" s="250"/>
      <c r="C205" s="252"/>
      <c r="D205" s="253"/>
      <c r="E205" s="254"/>
      <c r="F205" s="76"/>
      <c r="G205" s="76"/>
      <c r="H205" s="77">
        <f t="shared" ref="H205:H212" si="30">ROUND(F205*G205,2)</f>
        <v>0</v>
      </c>
    </row>
    <row r="206" spans="1:9" s="2" customFormat="1" ht="12.75" hidden="1" x14ac:dyDescent="0.2">
      <c r="A206" s="247"/>
      <c r="B206" s="250"/>
      <c r="C206" s="252"/>
      <c r="D206" s="253"/>
      <c r="E206" s="254"/>
      <c r="F206" s="76"/>
      <c r="G206" s="76"/>
      <c r="H206" s="77">
        <f t="shared" si="30"/>
        <v>0</v>
      </c>
    </row>
    <row r="207" spans="1:9" s="2" customFormat="1" ht="12.75" hidden="1" x14ac:dyDescent="0.2">
      <c r="A207" s="247"/>
      <c r="B207" s="250"/>
      <c r="C207" s="252"/>
      <c r="D207" s="253"/>
      <c r="E207" s="254"/>
      <c r="F207" s="76"/>
      <c r="G207" s="76"/>
      <c r="H207" s="77">
        <f t="shared" si="30"/>
        <v>0</v>
      </c>
    </row>
    <row r="208" spans="1:9" s="2" customFormat="1" ht="12.75" hidden="1" x14ac:dyDescent="0.2">
      <c r="A208" s="247"/>
      <c r="B208" s="250"/>
      <c r="C208" s="252"/>
      <c r="D208" s="253"/>
      <c r="E208" s="254"/>
      <c r="F208" s="76"/>
      <c r="G208" s="76"/>
      <c r="H208" s="77">
        <f t="shared" si="30"/>
        <v>0</v>
      </c>
    </row>
    <row r="209" spans="1:8" s="2" customFormat="1" ht="12.75" hidden="1" x14ac:dyDescent="0.2">
      <c r="A209" s="247"/>
      <c r="B209" s="250"/>
      <c r="C209" s="252"/>
      <c r="D209" s="253"/>
      <c r="E209" s="254"/>
      <c r="F209" s="76"/>
      <c r="G209" s="76"/>
      <c r="H209" s="77">
        <f t="shared" si="30"/>
        <v>0</v>
      </c>
    </row>
    <row r="210" spans="1:8" s="2" customFormat="1" ht="12.75" hidden="1" x14ac:dyDescent="0.2">
      <c r="A210" s="247"/>
      <c r="B210" s="250"/>
      <c r="C210" s="252"/>
      <c r="D210" s="253"/>
      <c r="E210" s="254"/>
      <c r="F210" s="76"/>
      <c r="G210" s="76"/>
      <c r="H210" s="77">
        <f t="shared" si="30"/>
        <v>0</v>
      </c>
    </row>
    <row r="211" spans="1:8" s="2" customFormat="1" ht="12.75" hidden="1" x14ac:dyDescent="0.2">
      <c r="A211" s="247"/>
      <c r="B211" s="250"/>
      <c r="C211" s="252"/>
      <c r="D211" s="253"/>
      <c r="E211" s="254"/>
      <c r="F211" s="76"/>
      <c r="G211" s="76"/>
      <c r="H211" s="77">
        <f t="shared" si="30"/>
        <v>0</v>
      </c>
    </row>
    <row r="212" spans="1:8" s="2" customFormat="1" ht="12.75" hidden="1" x14ac:dyDescent="0.2">
      <c r="A212" s="248"/>
      <c r="B212" s="251"/>
      <c r="C212" s="269"/>
      <c r="D212" s="270"/>
      <c r="E212" s="271"/>
      <c r="F212" s="78"/>
      <c r="G212" s="78"/>
      <c r="H212" s="79">
        <f t="shared" si="30"/>
        <v>0</v>
      </c>
    </row>
    <row r="213" spans="1:8" s="2" customFormat="1" ht="25.5" hidden="1" x14ac:dyDescent="0.2">
      <c r="A213" s="246">
        <v>2350</v>
      </c>
      <c r="B213" s="249" t="s">
        <v>24</v>
      </c>
      <c r="C213" s="266"/>
      <c r="D213" s="267"/>
      <c r="E213" s="268"/>
      <c r="F213" s="51" t="s">
        <v>167</v>
      </c>
      <c r="G213" s="47" t="s">
        <v>157</v>
      </c>
      <c r="H213" s="111">
        <f>SUM(H214:H223)</f>
        <v>0</v>
      </c>
    </row>
    <row r="214" spans="1:8" s="2" customFormat="1" ht="12.75" hidden="1" customHeight="1" x14ac:dyDescent="0.2">
      <c r="A214" s="247"/>
      <c r="B214" s="250"/>
      <c r="C214" s="255"/>
      <c r="D214" s="256"/>
      <c r="E214" s="257"/>
      <c r="F214" s="74"/>
      <c r="G214" s="74"/>
      <c r="H214" s="75">
        <f>ROUNDUP(F214/168*G214,2)</f>
        <v>0</v>
      </c>
    </row>
    <row r="215" spans="1:8" s="2" customFormat="1" ht="12.75" hidden="1" x14ac:dyDescent="0.2">
      <c r="A215" s="247"/>
      <c r="B215" s="250"/>
      <c r="C215" s="252"/>
      <c r="D215" s="253"/>
      <c r="E215" s="254"/>
      <c r="F215" s="76"/>
      <c r="G215" s="76"/>
      <c r="H215" s="77">
        <f t="shared" ref="H215:H223" si="31">ROUNDUP(F215/168*G215,2)</f>
        <v>0</v>
      </c>
    </row>
    <row r="216" spans="1:8" s="2" customFormat="1" ht="12.75" hidden="1" x14ac:dyDescent="0.2">
      <c r="A216" s="247"/>
      <c r="B216" s="250"/>
      <c r="C216" s="252"/>
      <c r="D216" s="253"/>
      <c r="E216" s="254"/>
      <c r="F216" s="76"/>
      <c r="G216" s="76"/>
      <c r="H216" s="77">
        <f t="shared" si="31"/>
        <v>0</v>
      </c>
    </row>
    <row r="217" spans="1:8" s="2" customFormat="1" ht="12.75" hidden="1" x14ac:dyDescent="0.2">
      <c r="A217" s="247"/>
      <c r="B217" s="250"/>
      <c r="C217" s="252"/>
      <c r="D217" s="253"/>
      <c r="E217" s="254"/>
      <c r="F217" s="76"/>
      <c r="G217" s="76"/>
      <c r="H217" s="77">
        <f t="shared" si="31"/>
        <v>0</v>
      </c>
    </row>
    <row r="218" spans="1:8" s="2" customFormat="1" ht="12.75" hidden="1" x14ac:dyDescent="0.2">
      <c r="A218" s="247"/>
      <c r="B218" s="250"/>
      <c r="C218" s="252"/>
      <c r="D218" s="253"/>
      <c r="E218" s="254"/>
      <c r="F218" s="76"/>
      <c r="G218" s="76"/>
      <c r="H218" s="77">
        <f t="shared" si="31"/>
        <v>0</v>
      </c>
    </row>
    <row r="219" spans="1:8" s="2" customFormat="1" ht="12.75" hidden="1" x14ac:dyDescent="0.2">
      <c r="A219" s="247"/>
      <c r="B219" s="250"/>
      <c r="C219" s="252"/>
      <c r="D219" s="253"/>
      <c r="E219" s="254"/>
      <c r="F219" s="76"/>
      <c r="G219" s="76"/>
      <c r="H219" s="77">
        <f t="shared" si="31"/>
        <v>0</v>
      </c>
    </row>
    <row r="220" spans="1:8" s="2" customFormat="1" ht="12.75" hidden="1" x14ac:dyDescent="0.2">
      <c r="A220" s="247"/>
      <c r="B220" s="250"/>
      <c r="C220" s="252"/>
      <c r="D220" s="253"/>
      <c r="E220" s="254"/>
      <c r="F220" s="76"/>
      <c r="G220" s="76"/>
      <c r="H220" s="77">
        <f t="shared" si="31"/>
        <v>0</v>
      </c>
    </row>
    <row r="221" spans="1:8" s="2" customFormat="1" ht="12.75" hidden="1" x14ac:dyDescent="0.2">
      <c r="A221" s="247"/>
      <c r="B221" s="250"/>
      <c r="C221" s="252"/>
      <c r="D221" s="253"/>
      <c r="E221" s="254"/>
      <c r="F221" s="76"/>
      <c r="G221" s="76"/>
      <c r="H221" s="77">
        <f t="shared" si="31"/>
        <v>0</v>
      </c>
    </row>
    <row r="222" spans="1:8" s="2" customFormat="1" ht="12.75" hidden="1" x14ac:dyDescent="0.2">
      <c r="A222" s="247"/>
      <c r="B222" s="250"/>
      <c r="C222" s="252"/>
      <c r="D222" s="253"/>
      <c r="E222" s="254"/>
      <c r="F222" s="76"/>
      <c r="G222" s="76"/>
      <c r="H222" s="77">
        <f t="shared" si="31"/>
        <v>0</v>
      </c>
    </row>
    <row r="223" spans="1:8" s="2" customFormat="1" ht="12.75" hidden="1" x14ac:dyDescent="0.2">
      <c r="A223" s="248"/>
      <c r="B223" s="251"/>
      <c r="C223" s="269"/>
      <c r="D223" s="270"/>
      <c r="E223" s="271"/>
      <c r="F223" s="78"/>
      <c r="G223" s="78"/>
      <c r="H223" s="79">
        <f t="shared" si="31"/>
        <v>0</v>
      </c>
    </row>
    <row r="224" spans="1:8" s="2" customFormat="1" ht="12.75" hidden="1" x14ac:dyDescent="0.2">
      <c r="A224" s="49" t="s">
        <v>109</v>
      </c>
      <c r="B224" s="277" t="s">
        <v>25</v>
      </c>
      <c r="C224" s="277"/>
      <c r="D224" s="277"/>
      <c r="E224" s="277"/>
      <c r="F224" s="277"/>
      <c r="G224" s="277"/>
      <c r="H224" s="43">
        <f>SUM(H225,H237)</f>
        <v>0</v>
      </c>
    </row>
    <row r="225" spans="1:8" s="2" customFormat="1" ht="12.75" hidden="1" customHeight="1" x14ac:dyDescent="0.2">
      <c r="A225" s="48">
        <v>5120</v>
      </c>
      <c r="B225" s="277" t="s">
        <v>168</v>
      </c>
      <c r="C225" s="277"/>
      <c r="D225" s="277"/>
      <c r="E225" s="277"/>
      <c r="F225" s="277"/>
      <c r="G225" s="277"/>
      <c r="H225" s="43">
        <f>SUM(H226)</f>
        <v>0</v>
      </c>
    </row>
    <row r="226" spans="1:8" s="2" customFormat="1" ht="38.25" hidden="1" x14ac:dyDescent="0.2">
      <c r="A226" s="331">
        <v>5121</v>
      </c>
      <c r="B226" s="279" t="s">
        <v>169</v>
      </c>
      <c r="C226" s="190" t="s">
        <v>171</v>
      </c>
      <c r="D226" s="47" t="s">
        <v>170</v>
      </c>
      <c r="E226" s="190" t="s">
        <v>166</v>
      </c>
      <c r="F226" s="190" t="s">
        <v>167</v>
      </c>
      <c r="G226" s="47" t="s">
        <v>157</v>
      </c>
      <c r="H226" s="111">
        <f>SUM(H227:H236)</f>
        <v>0</v>
      </c>
    </row>
    <row r="227" spans="1:8" s="2" customFormat="1" ht="12.75" hidden="1" x14ac:dyDescent="0.2">
      <c r="A227" s="332"/>
      <c r="B227" s="280"/>
      <c r="C227" s="67"/>
      <c r="D227" s="282">
        <v>20</v>
      </c>
      <c r="E227" s="67"/>
      <c r="F227" s="67"/>
      <c r="G227" s="67"/>
      <c r="H227" s="54">
        <f>ROUNDUP(F227*$D$227%/12/168*E227*$G$227,2)</f>
        <v>0</v>
      </c>
    </row>
    <row r="228" spans="1:8" s="2" customFormat="1" ht="12.75" hidden="1" x14ac:dyDescent="0.2">
      <c r="A228" s="332"/>
      <c r="B228" s="280"/>
      <c r="C228" s="68"/>
      <c r="D228" s="283"/>
      <c r="E228" s="68"/>
      <c r="F228" s="68"/>
      <c r="G228" s="68"/>
      <c r="H228" s="56">
        <f t="shared" ref="H228:H236" si="32">ROUNDUP(F228*$D$227%/12/168*E228*$G$227,2)</f>
        <v>0</v>
      </c>
    </row>
    <row r="229" spans="1:8" s="2" customFormat="1" ht="12.75" hidden="1" x14ac:dyDescent="0.2">
      <c r="A229" s="332"/>
      <c r="B229" s="280"/>
      <c r="C229" s="68"/>
      <c r="D229" s="283"/>
      <c r="E229" s="68"/>
      <c r="F229" s="68"/>
      <c r="G229" s="68"/>
      <c r="H229" s="56">
        <f t="shared" si="32"/>
        <v>0</v>
      </c>
    </row>
    <row r="230" spans="1:8" s="2" customFormat="1" ht="12.75" hidden="1" x14ac:dyDescent="0.2">
      <c r="A230" s="332"/>
      <c r="B230" s="280"/>
      <c r="C230" s="68"/>
      <c r="D230" s="283"/>
      <c r="E230" s="68"/>
      <c r="F230" s="68"/>
      <c r="G230" s="68"/>
      <c r="H230" s="56">
        <f t="shared" si="32"/>
        <v>0</v>
      </c>
    </row>
    <row r="231" spans="1:8" s="2" customFormat="1" ht="12.75" hidden="1" x14ac:dyDescent="0.2">
      <c r="A231" s="332"/>
      <c r="B231" s="280"/>
      <c r="C231" s="68"/>
      <c r="D231" s="283"/>
      <c r="E231" s="68"/>
      <c r="F231" s="68"/>
      <c r="G231" s="68"/>
      <c r="H231" s="56">
        <f t="shared" si="32"/>
        <v>0</v>
      </c>
    </row>
    <row r="232" spans="1:8" s="2" customFormat="1" ht="12.75" hidden="1" x14ac:dyDescent="0.2">
      <c r="A232" s="332"/>
      <c r="B232" s="280"/>
      <c r="C232" s="68"/>
      <c r="D232" s="283"/>
      <c r="E232" s="68"/>
      <c r="F232" s="68"/>
      <c r="G232" s="68"/>
      <c r="H232" s="56">
        <f t="shared" si="32"/>
        <v>0</v>
      </c>
    </row>
    <row r="233" spans="1:8" s="2" customFormat="1" ht="12.75" hidden="1" x14ac:dyDescent="0.2">
      <c r="A233" s="332"/>
      <c r="B233" s="280"/>
      <c r="C233" s="68"/>
      <c r="D233" s="283"/>
      <c r="E233" s="68"/>
      <c r="F233" s="68"/>
      <c r="G233" s="68"/>
      <c r="H233" s="56">
        <f t="shared" si="32"/>
        <v>0</v>
      </c>
    </row>
    <row r="234" spans="1:8" s="2" customFormat="1" ht="12.75" hidden="1" x14ac:dyDescent="0.2">
      <c r="A234" s="332"/>
      <c r="B234" s="280"/>
      <c r="C234" s="68"/>
      <c r="D234" s="283"/>
      <c r="E234" s="68"/>
      <c r="F234" s="68"/>
      <c r="G234" s="68"/>
      <c r="H234" s="56">
        <f t="shared" si="32"/>
        <v>0</v>
      </c>
    </row>
    <row r="235" spans="1:8" s="2" customFormat="1" ht="12.75" hidden="1" x14ac:dyDescent="0.2">
      <c r="A235" s="332"/>
      <c r="B235" s="280"/>
      <c r="C235" s="68"/>
      <c r="D235" s="283"/>
      <c r="E235" s="68"/>
      <c r="F235" s="68"/>
      <c r="G235" s="68"/>
      <c r="H235" s="56">
        <f t="shared" si="32"/>
        <v>0</v>
      </c>
    </row>
    <row r="236" spans="1:8" s="2" customFormat="1" ht="12.75" hidden="1" x14ac:dyDescent="0.2">
      <c r="A236" s="333"/>
      <c r="B236" s="281"/>
      <c r="C236" s="70"/>
      <c r="D236" s="284"/>
      <c r="E236" s="70"/>
      <c r="F236" s="70"/>
      <c r="G236" s="70"/>
      <c r="H236" s="58">
        <f t="shared" si="32"/>
        <v>0</v>
      </c>
    </row>
    <row r="237" spans="1:8" s="2" customFormat="1" ht="12.75" hidden="1" x14ac:dyDescent="0.2">
      <c r="A237" s="48" t="s">
        <v>110</v>
      </c>
      <c r="B237" s="277" t="s">
        <v>111</v>
      </c>
      <c r="C237" s="277"/>
      <c r="D237" s="277"/>
      <c r="E237" s="277"/>
      <c r="F237" s="277"/>
      <c r="G237" s="277"/>
      <c r="H237" s="43">
        <f>SUM(H238,H249)</f>
        <v>0</v>
      </c>
    </row>
    <row r="238" spans="1:8" s="2" customFormat="1" ht="38.25" hidden="1" x14ac:dyDescent="0.2">
      <c r="A238" s="331" t="s">
        <v>117</v>
      </c>
      <c r="B238" s="279" t="s">
        <v>33</v>
      </c>
      <c r="C238" s="190" t="s">
        <v>171</v>
      </c>
      <c r="D238" s="47" t="s">
        <v>170</v>
      </c>
      <c r="E238" s="190" t="s">
        <v>166</v>
      </c>
      <c r="F238" s="190" t="s">
        <v>167</v>
      </c>
      <c r="G238" s="47" t="s">
        <v>157</v>
      </c>
      <c r="H238" s="111">
        <f>SUM(H239:H248)</f>
        <v>0</v>
      </c>
    </row>
    <row r="239" spans="1:8" s="2" customFormat="1" ht="12.75" hidden="1" x14ac:dyDescent="0.2">
      <c r="A239" s="332"/>
      <c r="B239" s="280"/>
      <c r="C239" s="67"/>
      <c r="D239" s="282">
        <v>20</v>
      </c>
      <c r="E239" s="67"/>
      <c r="F239" s="67"/>
      <c r="G239" s="67"/>
      <c r="H239" s="54">
        <f>ROUNDUP(F239*$D$239%/12/168*E239*$G$239,2)</f>
        <v>0</v>
      </c>
    </row>
    <row r="240" spans="1:8" s="2" customFormat="1" ht="12.75" hidden="1" x14ac:dyDescent="0.2">
      <c r="A240" s="332"/>
      <c r="B240" s="280"/>
      <c r="C240" s="68"/>
      <c r="D240" s="283"/>
      <c r="E240" s="68"/>
      <c r="F240" s="68"/>
      <c r="G240" s="68"/>
      <c r="H240" s="56">
        <f t="shared" ref="H240:H248" si="33">ROUNDUP(F240*$D$239%/12/168*E240*$G$239,2)</f>
        <v>0</v>
      </c>
    </row>
    <row r="241" spans="1:8" s="2" customFormat="1" ht="12.75" hidden="1" x14ac:dyDescent="0.2">
      <c r="A241" s="332"/>
      <c r="B241" s="280"/>
      <c r="C241" s="68"/>
      <c r="D241" s="283"/>
      <c r="E241" s="68"/>
      <c r="F241" s="68"/>
      <c r="G241" s="68"/>
      <c r="H241" s="56">
        <f t="shared" si="33"/>
        <v>0</v>
      </c>
    </row>
    <row r="242" spans="1:8" s="2" customFormat="1" ht="12.75" hidden="1" x14ac:dyDescent="0.2">
      <c r="A242" s="332"/>
      <c r="B242" s="280"/>
      <c r="C242" s="68"/>
      <c r="D242" s="283"/>
      <c r="E242" s="68"/>
      <c r="F242" s="68"/>
      <c r="G242" s="68"/>
      <c r="H242" s="56">
        <f t="shared" si="33"/>
        <v>0</v>
      </c>
    </row>
    <row r="243" spans="1:8" s="2" customFormat="1" ht="12.75" hidden="1" x14ac:dyDescent="0.2">
      <c r="A243" s="332"/>
      <c r="B243" s="280"/>
      <c r="C243" s="68"/>
      <c r="D243" s="283"/>
      <c r="E243" s="68"/>
      <c r="F243" s="68"/>
      <c r="G243" s="68"/>
      <c r="H243" s="56">
        <f t="shared" si="33"/>
        <v>0</v>
      </c>
    </row>
    <row r="244" spans="1:8" s="2" customFormat="1" ht="12.75" hidden="1" x14ac:dyDescent="0.2">
      <c r="A244" s="332"/>
      <c r="B244" s="280"/>
      <c r="C244" s="68"/>
      <c r="D244" s="283"/>
      <c r="E244" s="68"/>
      <c r="F244" s="68"/>
      <c r="G244" s="68"/>
      <c r="H244" s="56">
        <f t="shared" si="33"/>
        <v>0</v>
      </c>
    </row>
    <row r="245" spans="1:8" s="2" customFormat="1" ht="12.75" hidden="1" x14ac:dyDescent="0.2">
      <c r="A245" s="332"/>
      <c r="B245" s="280"/>
      <c r="C245" s="68"/>
      <c r="D245" s="283"/>
      <c r="E245" s="68"/>
      <c r="F245" s="68"/>
      <c r="G245" s="68"/>
      <c r="H245" s="56">
        <f t="shared" si="33"/>
        <v>0</v>
      </c>
    </row>
    <row r="246" spans="1:8" s="2" customFormat="1" ht="12.75" hidden="1" x14ac:dyDescent="0.2">
      <c r="A246" s="332"/>
      <c r="B246" s="280"/>
      <c r="C246" s="68"/>
      <c r="D246" s="283"/>
      <c r="E246" s="68"/>
      <c r="F246" s="68"/>
      <c r="G246" s="68"/>
      <c r="H246" s="56">
        <f t="shared" si="33"/>
        <v>0</v>
      </c>
    </row>
    <row r="247" spans="1:8" s="2" customFormat="1" ht="12.75" hidden="1" x14ac:dyDescent="0.2">
      <c r="A247" s="332"/>
      <c r="B247" s="280"/>
      <c r="C247" s="68"/>
      <c r="D247" s="283"/>
      <c r="E247" s="68"/>
      <c r="F247" s="68"/>
      <c r="G247" s="68"/>
      <c r="H247" s="56">
        <f t="shared" si="33"/>
        <v>0</v>
      </c>
    </row>
    <row r="248" spans="1:8" s="2" customFormat="1" ht="12.75" hidden="1" x14ac:dyDescent="0.2">
      <c r="A248" s="333"/>
      <c r="B248" s="281"/>
      <c r="C248" s="70"/>
      <c r="D248" s="284"/>
      <c r="E248" s="70"/>
      <c r="F248" s="70"/>
      <c r="G248" s="70"/>
      <c r="H248" s="58">
        <f t="shared" si="33"/>
        <v>0</v>
      </c>
    </row>
    <row r="249" spans="1:8" s="2" customFormat="1" ht="38.25" hidden="1" x14ac:dyDescent="0.2">
      <c r="A249" s="331" t="s">
        <v>118</v>
      </c>
      <c r="B249" s="279" t="s">
        <v>31</v>
      </c>
      <c r="C249" s="190" t="s">
        <v>171</v>
      </c>
      <c r="D249" s="47" t="s">
        <v>170</v>
      </c>
      <c r="E249" s="190" t="s">
        <v>166</v>
      </c>
      <c r="F249" s="190" t="s">
        <v>167</v>
      </c>
      <c r="G249" s="47" t="s">
        <v>157</v>
      </c>
      <c r="H249" s="111">
        <f>SUM(H250:H259)</f>
        <v>0</v>
      </c>
    </row>
    <row r="250" spans="1:8" s="2" customFormat="1" ht="12.75" hidden="1" x14ac:dyDescent="0.2">
      <c r="A250" s="332"/>
      <c r="B250" s="280"/>
      <c r="C250" s="67"/>
      <c r="D250" s="282">
        <v>20</v>
      </c>
      <c r="E250" s="67"/>
      <c r="F250" s="67"/>
      <c r="G250" s="67"/>
      <c r="H250" s="54">
        <f>ROUNDUP(F250*$D$250%/12/168*E250*$G$250,2)</f>
        <v>0</v>
      </c>
    </row>
    <row r="251" spans="1:8" s="2" customFormat="1" ht="12.75" hidden="1" x14ac:dyDescent="0.2">
      <c r="A251" s="332"/>
      <c r="B251" s="280"/>
      <c r="C251" s="68"/>
      <c r="D251" s="283"/>
      <c r="E251" s="68"/>
      <c r="F251" s="68"/>
      <c r="G251" s="68"/>
      <c r="H251" s="56">
        <f t="shared" ref="H251:H259" si="34">ROUNDUP(F251*$D$250%/12/168*E251*$G$250,2)</f>
        <v>0</v>
      </c>
    </row>
    <row r="252" spans="1:8" s="2" customFormat="1" ht="12.75" hidden="1" x14ac:dyDescent="0.2">
      <c r="A252" s="332"/>
      <c r="B252" s="280"/>
      <c r="C252" s="68"/>
      <c r="D252" s="283"/>
      <c r="E252" s="68"/>
      <c r="F252" s="68"/>
      <c r="G252" s="68"/>
      <c r="H252" s="56">
        <f t="shared" si="34"/>
        <v>0</v>
      </c>
    </row>
    <row r="253" spans="1:8" s="2" customFormat="1" ht="12.75" hidden="1" x14ac:dyDescent="0.2">
      <c r="A253" s="332"/>
      <c r="B253" s="280"/>
      <c r="C253" s="68"/>
      <c r="D253" s="283"/>
      <c r="E253" s="68"/>
      <c r="F253" s="68"/>
      <c r="G253" s="68"/>
      <c r="H253" s="56">
        <f t="shared" si="34"/>
        <v>0</v>
      </c>
    </row>
    <row r="254" spans="1:8" s="2" customFormat="1" ht="12.75" hidden="1" x14ac:dyDescent="0.2">
      <c r="A254" s="332"/>
      <c r="B254" s="280"/>
      <c r="C254" s="68"/>
      <c r="D254" s="283"/>
      <c r="E254" s="68"/>
      <c r="F254" s="68"/>
      <c r="G254" s="68"/>
      <c r="H254" s="56">
        <f t="shared" si="34"/>
        <v>0</v>
      </c>
    </row>
    <row r="255" spans="1:8" s="2" customFormat="1" ht="12.75" hidden="1" x14ac:dyDescent="0.2">
      <c r="A255" s="332"/>
      <c r="B255" s="280"/>
      <c r="C255" s="68"/>
      <c r="D255" s="283"/>
      <c r="E255" s="68"/>
      <c r="F255" s="68"/>
      <c r="G255" s="68"/>
      <c r="H255" s="56">
        <f t="shared" si="34"/>
        <v>0</v>
      </c>
    </row>
    <row r="256" spans="1:8" s="2" customFormat="1" ht="12.75" hidden="1" x14ac:dyDescent="0.2">
      <c r="A256" s="332"/>
      <c r="B256" s="280"/>
      <c r="C256" s="68"/>
      <c r="D256" s="283"/>
      <c r="E256" s="68"/>
      <c r="F256" s="68"/>
      <c r="G256" s="68"/>
      <c r="H256" s="56">
        <f t="shared" si="34"/>
        <v>0</v>
      </c>
    </row>
    <row r="257" spans="1:8" s="2" customFormat="1" ht="12.75" hidden="1" x14ac:dyDescent="0.2">
      <c r="A257" s="332"/>
      <c r="B257" s="280"/>
      <c r="C257" s="68"/>
      <c r="D257" s="283"/>
      <c r="E257" s="68"/>
      <c r="F257" s="68"/>
      <c r="G257" s="68"/>
      <c r="H257" s="56">
        <f t="shared" si="34"/>
        <v>0</v>
      </c>
    </row>
    <row r="258" spans="1:8" s="2" customFormat="1" ht="12.75" hidden="1" x14ac:dyDescent="0.2">
      <c r="A258" s="332"/>
      <c r="B258" s="280"/>
      <c r="C258" s="68"/>
      <c r="D258" s="283"/>
      <c r="E258" s="68"/>
      <c r="F258" s="68"/>
      <c r="G258" s="68"/>
      <c r="H258" s="56">
        <f t="shared" si="34"/>
        <v>0</v>
      </c>
    </row>
    <row r="259" spans="1:8" s="2" customFormat="1" ht="12.75" hidden="1" x14ac:dyDescent="0.2">
      <c r="A259" s="332"/>
      <c r="B259" s="280"/>
      <c r="C259" s="68"/>
      <c r="D259" s="284"/>
      <c r="E259" s="68"/>
      <c r="F259" s="68"/>
      <c r="G259" s="70"/>
      <c r="H259" s="56">
        <f t="shared" si="34"/>
        <v>0</v>
      </c>
    </row>
    <row r="260" spans="1:8" s="2" customFormat="1" ht="12.75" x14ac:dyDescent="0.2">
      <c r="A260" s="289" t="s">
        <v>120</v>
      </c>
      <c r="B260" s="290"/>
      <c r="C260" s="290"/>
      <c r="D260" s="290"/>
      <c r="E260" s="290"/>
      <c r="F260" s="290"/>
      <c r="G260" s="291"/>
      <c r="H260" s="45">
        <f>SUM(H224,H154,H12)</f>
        <v>20.450000000000003</v>
      </c>
    </row>
    <row r="261" spans="1:8" s="2" customFormat="1" ht="6" customHeight="1" x14ac:dyDescent="0.2">
      <c r="A261" s="321"/>
      <c r="B261" s="321"/>
      <c r="C261" s="321"/>
      <c r="D261" s="321"/>
      <c r="E261" s="321"/>
      <c r="F261" s="321"/>
      <c r="G261" s="321"/>
      <c r="H261" s="321"/>
    </row>
    <row r="262" spans="1:8" s="2" customFormat="1" ht="12.75" x14ac:dyDescent="0.2">
      <c r="A262" s="322" t="s">
        <v>18</v>
      </c>
      <c r="B262" s="323"/>
      <c r="C262" s="323"/>
      <c r="D262" s="323"/>
      <c r="E262" s="323"/>
      <c r="F262" s="323"/>
      <c r="G262" s="323"/>
      <c r="H262" s="324"/>
    </row>
    <row r="263" spans="1:8" s="2" customFormat="1" ht="12.75" x14ac:dyDescent="0.2">
      <c r="A263" s="42" t="s">
        <v>36</v>
      </c>
      <c r="B263" s="277" t="s">
        <v>14</v>
      </c>
      <c r="C263" s="277"/>
      <c r="D263" s="277"/>
      <c r="E263" s="277"/>
      <c r="F263" s="277"/>
      <c r="G263" s="277"/>
      <c r="H263" s="43">
        <f>SUM(H264,H361)</f>
        <v>1.49</v>
      </c>
    </row>
    <row r="264" spans="1:8" s="2" customFormat="1" ht="12.75" x14ac:dyDescent="0.2">
      <c r="A264" s="49" t="s">
        <v>37</v>
      </c>
      <c r="B264" s="277" t="s">
        <v>38</v>
      </c>
      <c r="C264" s="277"/>
      <c r="D264" s="277"/>
      <c r="E264" s="277"/>
      <c r="F264" s="277"/>
      <c r="G264" s="277"/>
      <c r="H264" s="43">
        <f>SUM(H265,H276,H287,H298,H340,H319,)</f>
        <v>1.1499999999999999</v>
      </c>
    </row>
    <row r="265" spans="1:8" s="2" customFormat="1" ht="25.5" hidden="1" x14ac:dyDescent="0.2">
      <c r="A265" s="246" t="s">
        <v>42</v>
      </c>
      <c r="B265" s="249" t="s">
        <v>43</v>
      </c>
      <c r="C265" s="287" t="s">
        <v>156</v>
      </c>
      <c r="D265" s="288"/>
      <c r="E265" s="47" t="s">
        <v>164</v>
      </c>
      <c r="F265" s="190" t="s">
        <v>39</v>
      </c>
      <c r="G265" s="47" t="s">
        <v>157</v>
      </c>
      <c r="H265" s="111">
        <f>SUM(H266:H275)</f>
        <v>0</v>
      </c>
    </row>
    <row r="266" spans="1:8" s="2" customFormat="1" ht="12.75" hidden="1" x14ac:dyDescent="0.2">
      <c r="A266" s="247"/>
      <c r="B266" s="250"/>
      <c r="C266" s="294"/>
      <c r="D266" s="295"/>
      <c r="E266" s="187"/>
      <c r="F266" s="62"/>
      <c r="G266" s="61"/>
      <c r="H266" s="54">
        <f>ROUNDUP((F266/168*G266),2)</f>
        <v>0</v>
      </c>
    </row>
    <row r="267" spans="1:8" s="2" customFormat="1" ht="12.75" hidden="1" x14ac:dyDescent="0.2">
      <c r="A267" s="247"/>
      <c r="B267" s="250"/>
      <c r="C267" s="274"/>
      <c r="D267" s="276"/>
      <c r="E267" s="188"/>
      <c r="F267" s="64"/>
      <c r="G267" s="63"/>
      <c r="H267" s="56">
        <f t="shared" ref="H267:H286" si="35">ROUNDUP((F267/168*G267),2)</f>
        <v>0</v>
      </c>
    </row>
    <row r="268" spans="1:8" s="2" customFormat="1" ht="12.75" hidden="1" x14ac:dyDescent="0.2">
      <c r="A268" s="247"/>
      <c r="B268" s="250"/>
      <c r="C268" s="274"/>
      <c r="D268" s="276"/>
      <c r="E268" s="188"/>
      <c r="F268" s="64"/>
      <c r="G268" s="63"/>
      <c r="H268" s="56">
        <f t="shared" si="35"/>
        <v>0</v>
      </c>
    </row>
    <row r="269" spans="1:8" s="2" customFormat="1" ht="12.75" hidden="1" x14ac:dyDescent="0.2">
      <c r="A269" s="247"/>
      <c r="B269" s="250"/>
      <c r="C269" s="274"/>
      <c r="D269" s="276"/>
      <c r="E269" s="188"/>
      <c r="F269" s="64"/>
      <c r="G269" s="63"/>
      <c r="H269" s="56">
        <f t="shared" si="35"/>
        <v>0</v>
      </c>
    </row>
    <row r="270" spans="1:8" s="2" customFormat="1" ht="12.75" hidden="1" x14ac:dyDescent="0.2">
      <c r="A270" s="247"/>
      <c r="B270" s="250"/>
      <c r="C270" s="274"/>
      <c r="D270" s="276"/>
      <c r="E270" s="188"/>
      <c r="F270" s="64"/>
      <c r="G270" s="63"/>
      <c r="H270" s="56">
        <f t="shared" si="35"/>
        <v>0</v>
      </c>
    </row>
    <row r="271" spans="1:8" s="2" customFormat="1" ht="12.75" hidden="1" x14ac:dyDescent="0.2">
      <c r="A271" s="247"/>
      <c r="B271" s="250"/>
      <c r="C271" s="274"/>
      <c r="D271" s="276"/>
      <c r="E271" s="188"/>
      <c r="F271" s="64"/>
      <c r="G271" s="63"/>
      <c r="H271" s="56">
        <f t="shared" si="35"/>
        <v>0</v>
      </c>
    </row>
    <row r="272" spans="1:8" s="2" customFormat="1" ht="12.75" hidden="1" x14ac:dyDescent="0.2">
      <c r="A272" s="247"/>
      <c r="B272" s="250"/>
      <c r="C272" s="274"/>
      <c r="D272" s="276"/>
      <c r="E272" s="188"/>
      <c r="F272" s="64"/>
      <c r="G272" s="63"/>
      <c r="H272" s="56">
        <f t="shared" si="35"/>
        <v>0</v>
      </c>
    </row>
    <row r="273" spans="1:9" s="2" customFormat="1" ht="12.75" hidden="1" x14ac:dyDescent="0.2">
      <c r="A273" s="247"/>
      <c r="B273" s="250"/>
      <c r="C273" s="274"/>
      <c r="D273" s="276"/>
      <c r="E273" s="188"/>
      <c r="F273" s="64"/>
      <c r="G273" s="63"/>
      <c r="H273" s="56">
        <f t="shared" si="35"/>
        <v>0</v>
      </c>
    </row>
    <row r="274" spans="1:9" s="2" customFormat="1" ht="12.75" hidden="1" x14ac:dyDescent="0.2">
      <c r="A274" s="247"/>
      <c r="B274" s="250"/>
      <c r="C274" s="274"/>
      <c r="D274" s="276"/>
      <c r="E274" s="188"/>
      <c r="F274" s="64"/>
      <c r="G274" s="63"/>
      <c r="H274" s="56">
        <f t="shared" si="35"/>
        <v>0</v>
      </c>
    </row>
    <row r="275" spans="1:9" s="2" customFormat="1" ht="12.75" hidden="1" x14ac:dyDescent="0.2">
      <c r="A275" s="248"/>
      <c r="B275" s="251"/>
      <c r="C275" s="296"/>
      <c r="D275" s="298"/>
      <c r="E275" s="189"/>
      <c r="F275" s="66"/>
      <c r="G275" s="65"/>
      <c r="H275" s="58">
        <f t="shared" si="35"/>
        <v>0</v>
      </c>
    </row>
    <row r="276" spans="1:9" s="2" customFormat="1" ht="25.5" x14ac:dyDescent="0.2">
      <c r="A276" s="246" t="s">
        <v>44</v>
      </c>
      <c r="B276" s="249" t="s">
        <v>45</v>
      </c>
      <c r="C276" s="287" t="s">
        <v>349</v>
      </c>
      <c r="D276" s="288"/>
      <c r="E276" s="47" t="s">
        <v>164</v>
      </c>
      <c r="F276" s="190" t="s">
        <v>39</v>
      </c>
      <c r="G276" s="47" t="s">
        <v>157</v>
      </c>
      <c r="H276" s="111">
        <f>SUM(H277:H286)</f>
        <v>1.1499999999999999</v>
      </c>
    </row>
    <row r="277" spans="1:9" s="2" customFormat="1" ht="12.75" x14ac:dyDescent="0.2">
      <c r="A277" s="247"/>
      <c r="B277" s="250"/>
      <c r="C277" s="274" t="s">
        <v>358</v>
      </c>
      <c r="D277" s="276"/>
      <c r="E277" s="188">
        <v>10</v>
      </c>
      <c r="F277" s="64">
        <v>1287</v>
      </c>
      <c r="G277" s="63">
        <v>8.4000000000000005E-2</v>
      </c>
      <c r="H277" s="54">
        <f t="shared" si="35"/>
        <v>0.65</v>
      </c>
      <c r="I277" s="2" t="s">
        <v>212</v>
      </c>
    </row>
    <row r="278" spans="1:9" s="2" customFormat="1" ht="12.75" x14ac:dyDescent="0.2">
      <c r="A278" s="247"/>
      <c r="B278" s="250"/>
      <c r="C278" s="274" t="s">
        <v>299</v>
      </c>
      <c r="D278" s="276"/>
      <c r="E278" s="188">
        <v>7</v>
      </c>
      <c r="F278" s="64">
        <v>996</v>
      </c>
      <c r="G278" s="63">
        <v>8.4000000000000005E-2</v>
      </c>
      <c r="H278" s="56">
        <f t="shared" si="35"/>
        <v>0.5</v>
      </c>
      <c r="I278" s="2" t="s">
        <v>300</v>
      </c>
    </row>
    <row r="279" spans="1:9" s="2" customFormat="1" ht="12.75" hidden="1" x14ac:dyDescent="0.2">
      <c r="A279" s="247"/>
      <c r="B279" s="250"/>
      <c r="C279" s="274"/>
      <c r="D279" s="276"/>
      <c r="E279" s="188"/>
      <c r="F279" s="64"/>
      <c r="G279" s="63"/>
      <c r="H279" s="56">
        <f t="shared" si="35"/>
        <v>0</v>
      </c>
    </row>
    <row r="280" spans="1:9" s="2" customFormat="1" ht="12.75" hidden="1" x14ac:dyDescent="0.2">
      <c r="A280" s="247"/>
      <c r="B280" s="250"/>
      <c r="C280" s="274"/>
      <c r="D280" s="276"/>
      <c r="E280" s="188"/>
      <c r="F280" s="64"/>
      <c r="G280" s="63"/>
      <c r="H280" s="56">
        <f t="shared" si="35"/>
        <v>0</v>
      </c>
    </row>
    <row r="281" spans="1:9" s="2" customFormat="1" ht="12.75" hidden="1" x14ac:dyDescent="0.2">
      <c r="A281" s="247"/>
      <c r="B281" s="250"/>
      <c r="C281" s="274"/>
      <c r="D281" s="276"/>
      <c r="E281" s="188"/>
      <c r="F281" s="64"/>
      <c r="G281" s="63"/>
      <c r="H281" s="56">
        <f t="shared" si="35"/>
        <v>0</v>
      </c>
    </row>
    <row r="282" spans="1:9" s="2" customFormat="1" ht="12.75" hidden="1" x14ac:dyDescent="0.2">
      <c r="A282" s="247"/>
      <c r="B282" s="250"/>
      <c r="C282" s="274"/>
      <c r="D282" s="276"/>
      <c r="E282" s="188"/>
      <c r="F282" s="64"/>
      <c r="G282" s="63"/>
      <c r="H282" s="56">
        <f t="shared" si="35"/>
        <v>0</v>
      </c>
    </row>
    <row r="283" spans="1:9" s="2" customFormat="1" ht="12.75" hidden="1" x14ac:dyDescent="0.2">
      <c r="A283" s="247"/>
      <c r="B283" s="250"/>
      <c r="C283" s="274"/>
      <c r="D283" s="276"/>
      <c r="E283" s="188"/>
      <c r="F283" s="64"/>
      <c r="G283" s="63"/>
      <c r="H283" s="56">
        <f t="shared" si="35"/>
        <v>0</v>
      </c>
    </row>
    <row r="284" spans="1:9" s="2" customFormat="1" ht="12.75" hidden="1" x14ac:dyDescent="0.2">
      <c r="A284" s="247"/>
      <c r="B284" s="250"/>
      <c r="C284" s="274"/>
      <c r="D284" s="276"/>
      <c r="E284" s="188"/>
      <c r="F284" s="64"/>
      <c r="G284" s="63"/>
      <c r="H284" s="56">
        <f t="shared" si="35"/>
        <v>0</v>
      </c>
    </row>
    <row r="285" spans="1:9" s="2" customFormat="1" ht="12.75" hidden="1" x14ac:dyDescent="0.2">
      <c r="A285" s="247"/>
      <c r="B285" s="250"/>
      <c r="C285" s="274"/>
      <c r="D285" s="276"/>
      <c r="E285" s="188"/>
      <c r="F285" s="64"/>
      <c r="G285" s="63"/>
      <c r="H285" s="56">
        <f t="shared" si="35"/>
        <v>0</v>
      </c>
    </row>
    <row r="286" spans="1:9" s="2" customFormat="1" ht="12.75" hidden="1" x14ac:dyDescent="0.2">
      <c r="A286" s="248"/>
      <c r="B286" s="251"/>
      <c r="C286" s="296"/>
      <c r="D286" s="298"/>
      <c r="E286" s="189"/>
      <c r="F286" s="66"/>
      <c r="G286" s="65"/>
      <c r="H286" s="58">
        <f t="shared" si="35"/>
        <v>0</v>
      </c>
    </row>
    <row r="287" spans="1:9" s="2" customFormat="1" ht="25.5" hidden="1" x14ac:dyDescent="0.2">
      <c r="A287" s="246" t="s">
        <v>51</v>
      </c>
      <c r="B287" s="249" t="s">
        <v>15</v>
      </c>
      <c r="C287" s="266" t="s">
        <v>158</v>
      </c>
      <c r="D287" s="267"/>
      <c r="E287" s="268"/>
      <c r="F287" s="51" t="s">
        <v>159</v>
      </c>
      <c r="G287" s="47" t="s">
        <v>157</v>
      </c>
      <c r="H287" s="111">
        <f>SUM(H288:H297)</f>
        <v>0</v>
      </c>
    </row>
    <row r="288" spans="1:9" s="2" customFormat="1" ht="12.75" hidden="1" x14ac:dyDescent="0.2">
      <c r="A288" s="247"/>
      <c r="B288" s="250"/>
      <c r="C288" s="294"/>
      <c r="D288" s="301"/>
      <c r="E288" s="295"/>
      <c r="F288" s="62"/>
      <c r="G288" s="61">
        <f>G266</f>
        <v>0</v>
      </c>
      <c r="H288" s="54">
        <f>ROUNDUP((F288/168*G288),2)</f>
        <v>0</v>
      </c>
    </row>
    <row r="289" spans="1:8" s="2" customFormat="1" ht="12.75" hidden="1" x14ac:dyDescent="0.2">
      <c r="A289" s="247"/>
      <c r="B289" s="250"/>
      <c r="C289" s="274"/>
      <c r="D289" s="275"/>
      <c r="E289" s="276"/>
      <c r="F289" s="64"/>
      <c r="G289" s="63">
        <f t="shared" ref="G289:G297" si="36">G267</f>
        <v>0</v>
      </c>
      <c r="H289" s="56">
        <f t="shared" ref="H289:H297" si="37">ROUNDUP((F289/168*G289),2)</f>
        <v>0</v>
      </c>
    </row>
    <row r="290" spans="1:8" s="2" customFormat="1" ht="12.75" hidden="1" x14ac:dyDescent="0.2">
      <c r="A290" s="247"/>
      <c r="B290" s="250"/>
      <c r="C290" s="274"/>
      <c r="D290" s="275"/>
      <c r="E290" s="276"/>
      <c r="F290" s="64"/>
      <c r="G290" s="63">
        <f t="shared" si="36"/>
        <v>0</v>
      </c>
      <c r="H290" s="56">
        <f t="shared" si="37"/>
        <v>0</v>
      </c>
    </row>
    <row r="291" spans="1:8" s="2" customFormat="1" ht="12.75" hidden="1" x14ac:dyDescent="0.2">
      <c r="A291" s="247"/>
      <c r="B291" s="250"/>
      <c r="C291" s="274"/>
      <c r="D291" s="275"/>
      <c r="E291" s="276"/>
      <c r="F291" s="64"/>
      <c r="G291" s="63">
        <f t="shared" si="36"/>
        <v>0</v>
      </c>
      <c r="H291" s="56">
        <f t="shared" si="37"/>
        <v>0</v>
      </c>
    </row>
    <row r="292" spans="1:8" s="2" customFormat="1" ht="12.75" hidden="1" x14ac:dyDescent="0.2">
      <c r="A292" s="247"/>
      <c r="B292" s="250"/>
      <c r="C292" s="274"/>
      <c r="D292" s="275"/>
      <c r="E292" s="276"/>
      <c r="F292" s="64"/>
      <c r="G292" s="63">
        <f t="shared" si="36"/>
        <v>0</v>
      </c>
      <c r="H292" s="56">
        <f t="shared" si="37"/>
        <v>0</v>
      </c>
    </row>
    <row r="293" spans="1:8" s="2" customFormat="1" ht="12.75" hidden="1" x14ac:dyDescent="0.2">
      <c r="A293" s="247"/>
      <c r="B293" s="250"/>
      <c r="C293" s="274"/>
      <c r="D293" s="275"/>
      <c r="E293" s="276"/>
      <c r="F293" s="64"/>
      <c r="G293" s="63">
        <f t="shared" si="36"/>
        <v>0</v>
      </c>
      <c r="H293" s="56">
        <f t="shared" si="37"/>
        <v>0</v>
      </c>
    </row>
    <row r="294" spans="1:8" s="2" customFormat="1" ht="12.75" hidden="1" x14ac:dyDescent="0.2">
      <c r="A294" s="247"/>
      <c r="B294" s="250"/>
      <c r="C294" s="274"/>
      <c r="D294" s="275"/>
      <c r="E294" s="276"/>
      <c r="F294" s="64"/>
      <c r="G294" s="63">
        <f t="shared" si="36"/>
        <v>0</v>
      </c>
      <c r="H294" s="56">
        <f t="shared" si="37"/>
        <v>0</v>
      </c>
    </row>
    <row r="295" spans="1:8" s="2" customFormat="1" ht="12.75" hidden="1" x14ac:dyDescent="0.2">
      <c r="A295" s="247"/>
      <c r="B295" s="250"/>
      <c r="C295" s="274"/>
      <c r="D295" s="275"/>
      <c r="E295" s="276"/>
      <c r="F295" s="64"/>
      <c r="G295" s="63">
        <f t="shared" si="36"/>
        <v>0</v>
      </c>
      <c r="H295" s="56">
        <f t="shared" si="37"/>
        <v>0</v>
      </c>
    </row>
    <row r="296" spans="1:8" s="2" customFormat="1" ht="12.75" hidden="1" x14ac:dyDescent="0.2">
      <c r="A296" s="247"/>
      <c r="B296" s="250"/>
      <c r="C296" s="274"/>
      <c r="D296" s="275"/>
      <c r="E296" s="276"/>
      <c r="F296" s="64"/>
      <c r="G296" s="63">
        <f t="shared" si="36"/>
        <v>0</v>
      </c>
      <c r="H296" s="56">
        <f t="shared" si="37"/>
        <v>0</v>
      </c>
    </row>
    <row r="297" spans="1:8" s="2" customFormat="1" ht="12.75" hidden="1" x14ac:dyDescent="0.2">
      <c r="A297" s="248"/>
      <c r="B297" s="251"/>
      <c r="C297" s="296"/>
      <c r="D297" s="297"/>
      <c r="E297" s="298"/>
      <c r="F297" s="66"/>
      <c r="G297" s="65">
        <f t="shared" si="36"/>
        <v>0</v>
      </c>
      <c r="H297" s="58">
        <f t="shared" si="37"/>
        <v>0</v>
      </c>
    </row>
    <row r="298" spans="1:8" s="2" customFormat="1" ht="25.5" hidden="1" x14ac:dyDescent="0.2">
      <c r="A298" s="303" t="s">
        <v>53</v>
      </c>
      <c r="B298" s="304" t="s">
        <v>54</v>
      </c>
      <c r="C298" s="287" t="s">
        <v>349</v>
      </c>
      <c r="D298" s="288"/>
      <c r="E298" s="47" t="s">
        <v>161</v>
      </c>
      <c r="F298" s="190" t="s">
        <v>39</v>
      </c>
      <c r="G298" s="47" t="s">
        <v>157</v>
      </c>
      <c r="H298" s="111">
        <f>SUM(H299:H318)</f>
        <v>0</v>
      </c>
    </row>
    <row r="299" spans="1:8" s="2" customFormat="1" ht="12.75" hidden="1" customHeight="1" x14ac:dyDescent="0.2">
      <c r="A299" s="303"/>
      <c r="B299" s="304"/>
      <c r="C299" s="299">
        <f>C266</f>
        <v>0</v>
      </c>
      <c r="D299" s="300"/>
      <c r="E299" s="292">
        <v>5</v>
      </c>
      <c r="F299" s="52">
        <f>F266</f>
        <v>0</v>
      </c>
      <c r="G299" s="53">
        <f>G266</f>
        <v>0</v>
      </c>
      <c r="H299" s="54">
        <f>ROUNDUP((F299*$E$299%)/168*G299,2)</f>
        <v>0</v>
      </c>
    </row>
    <row r="300" spans="1:8" s="2" customFormat="1" ht="12.75" hidden="1" customHeight="1" x14ac:dyDescent="0.2">
      <c r="A300" s="303"/>
      <c r="B300" s="304"/>
      <c r="C300" s="258">
        <f t="shared" ref="C300:G308" si="38">C267</f>
        <v>0</v>
      </c>
      <c r="D300" s="259"/>
      <c r="E300" s="293"/>
      <c r="F300" s="59">
        <f t="shared" si="38"/>
        <v>0</v>
      </c>
      <c r="G300" s="55">
        <f t="shared" si="38"/>
        <v>0</v>
      </c>
      <c r="H300" s="56">
        <f t="shared" ref="H300:H318" si="39">ROUNDUP((F300*$E$299%)/168*G300,2)</f>
        <v>0</v>
      </c>
    </row>
    <row r="301" spans="1:8" s="2" customFormat="1" ht="12.75" hidden="1" customHeight="1" x14ac:dyDescent="0.2">
      <c r="A301" s="303"/>
      <c r="B301" s="304"/>
      <c r="C301" s="258">
        <f t="shared" si="38"/>
        <v>0</v>
      </c>
      <c r="D301" s="259"/>
      <c r="E301" s="293"/>
      <c r="F301" s="59">
        <f t="shared" si="38"/>
        <v>0</v>
      </c>
      <c r="G301" s="55">
        <f t="shared" si="38"/>
        <v>0</v>
      </c>
      <c r="H301" s="56">
        <f t="shared" si="39"/>
        <v>0</v>
      </c>
    </row>
    <row r="302" spans="1:8" s="2" customFormat="1" ht="12.75" hidden="1" customHeight="1" x14ac:dyDescent="0.2">
      <c r="A302" s="303"/>
      <c r="B302" s="304"/>
      <c r="C302" s="258">
        <f t="shared" si="38"/>
        <v>0</v>
      </c>
      <c r="D302" s="259"/>
      <c r="E302" s="293"/>
      <c r="F302" s="59">
        <f t="shared" si="38"/>
        <v>0</v>
      </c>
      <c r="G302" s="55">
        <f t="shared" si="38"/>
        <v>0</v>
      </c>
      <c r="H302" s="56">
        <f t="shared" si="39"/>
        <v>0</v>
      </c>
    </row>
    <row r="303" spans="1:8" s="2" customFormat="1" ht="12.75" hidden="1" customHeight="1" x14ac:dyDescent="0.2">
      <c r="A303" s="303"/>
      <c r="B303" s="304"/>
      <c r="C303" s="258">
        <f t="shared" si="38"/>
        <v>0</v>
      </c>
      <c r="D303" s="259"/>
      <c r="E303" s="293"/>
      <c r="F303" s="59">
        <f t="shared" si="38"/>
        <v>0</v>
      </c>
      <c r="G303" s="55">
        <f t="shared" si="38"/>
        <v>0</v>
      </c>
      <c r="H303" s="56">
        <f t="shared" si="39"/>
        <v>0</v>
      </c>
    </row>
    <row r="304" spans="1:8" s="2" customFormat="1" ht="12.75" hidden="1" customHeight="1" x14ac:dyDescent="0.2">
      <c r="A304" s="303"/>
      <c r="B304" s="304"/>
      <c r="C304" s="258">
        <f t="shared" si="38"/>
        <v>0</v>
      </c>
      <c r="D304" s="259"/>
      <c r="E304" s="293"/>
      <c r="F304" s="59">
        <f t="shared" si="38"/>
        <v>0</v>
      </c>
      <c r="G304" s="55">
        <f t="shared" si="38"/>
        <v>0</v>
      </c>
      <c r="H304" s="56">
        <f t="shared" si="39"/>
        <v>0</v>
      </c>
    </row>
    <row r="305" spans="1:8" s="2" customFormat="1" ht="12.75" hidden="1" customHeight="1" x14ac:dyDescent="0.2">
      <c r="A305" s="303"/>
      <c r="B305" s="304"/>
      <c r="C305" s="258">
        <f t="shared" si="38"/>
        <v>0</v>
      </c>
      <c r="D305" s="259"/>
      <c r="E305" s="293"/>
      <c r="F305" s="59">
        <f t="shared" si="38"/>
        <v>0</v>
      </c>
      <c r="G305" s="55">
        <f t="shared" si="38"/>
        <v>0</v>
      </c>
      <c r="H305" s="56">
        <f t="shared" si="39"/>
        <v>0</v>
      </c>
    </row>
    <row r="306" spans="1:8" s="2" customFormat="1" ht="12.75" hidden="1" customHeight="1" x14ac:dyDescent="0.2">
      <c r="A306" s="303"/>
      <c r="B306" s="304"/>
      <c r="C306" s="258">
        <f t="shared" si="38"/>
        <v>0</v>
      </c>
      <c r="D306" s="259"/>
      <c r="E306" s="293"/>
      <c r="F306" s="59">
        <f t="shared" si="38"/>
        <v>0</v>
      </c>
      <c r="G306" s="55">
        <f t="shared" si="38"/>
        <v>0</v>
      </c>
      <c r="H306" s="56">
        <f t="shared" si="39"/>
        <v>0</v>
      </c>
    </row>
    <row r="307" spans="1:8" s="2" customFormat="1" ht="12.75" hidden="1" customHeight="1" x14ac:dyDescent="0.2">
      <c r="A307" s="303"/>
      <c r="B307" s="304"/>
      <c r="C307" s="258">
        <f t="shared" si="38"/>
        <v>0</v>
      </c>
      <c r="D307" s="259"/>
      <c r="E307" s="293"/>
      <c r="F307" s="59">
        <f t="shared" si="38"/>
        <v>0</v>
      </c>
      <c r="G307" s="55">
        <f t="shared" si="38"/>
        <v>0</v>
      </c>
      <c r="H307" s="56">
        <f t="shared" si="39"/>
        <v>0</v>
      </c>
    </row>
    <row r="308" spans="1:8" s="2" customFormat="1" ht="12.75" hidden="1" customHeight="1" x14ac:dyDescent="0.2">
      <c r="A308" s="303"/>
      <c r="B308" s="304"/>
      <c r="C308" s="258">
        <f t="shared" si="38"/>
        <v>0</v>
      </c>
      <c r="D308" s="259"/>
      <c r="E308" s="293"/>
      <c r="F308" s="59">
        <f t="shared" si="38"/>
        <v>0</v>
      </c>
      <c r="G308" s="55">
        <f t="shared" si="38"/>
        <v>0</v>
      </c>
      <c r="H308" s="56">
        <f t="shared" si="39"/>
        <v>0</v>
      </c>
    </row>
    <row r="309" spans="1:8" s="2" customFormat="1" ht="12.75" hidden="1" x14ac:dyDescent="0.2">
      <c r="A309" s="303"/>
      <c r="B309" s="304"/>
      <c r="C309" s="258" t="str">
        <f>C277</f>
        <v>Vecākais grāmatvedis</v>
      </c>
      <c r="D309" s="259"/>
      <c r="E309" s="293"/>
      <c r="F309" s="59">
        <f>F277</f>
        <v>1287</v>
      </c>
      <c r="G309" s="55"/>
      <c r="H309" s="56">
        <f t="shared" si="39"/>
        <v>0</v>
      </c>
    </row>
    <row r="310" spans="1:8" s="2" customFormat="1" ht="12.75" hidden="1" x14ac:dyDescent="0.2">
      <c r="A310" s="303"/>
      <c r="B310" s="304"/>
      <c r="C310" s="258" t="str">
        <f t="shared" ref="C310:G317" si="40">C278</f>
        <v>Lietvede</v>
      </c>
      <c r="D310" s="259"/>
      <c r="E310" s="293"/>
      <c r="F310" s="59">
        <f t="shared" si="40"/>
        <v>996</v>
      </c>
      <c r="G310" s="55"/>
      <c r="H310" s="56">
        <f>ROUNDUP((F310*$E$299%)/168*G310,2)</f>
        <v>0</v>
      </c>
    </row>
    <row r="311" spans="1:8" s="2" customFormat="1" ht="12.75" hidden="1" x14ac:dyDescent="0.2">
      <c r="A311" s="303"/>
      <c r="B311" s="304"/>
      <c r="C311" s="258">
        <f t="shared" si="40"/>
        <v>0</v>
      </c>
      <c r="D311" s="259"/>
      <c r="E311" s="293"/>
      <c r="F311" s="59">
        <f t="shared" si="40"/>
        <v>0</v>
      </c>
      <c r="G311" s="55">
        <f t="shared" si="40"/>
        <v>0</v>
      </c>
      <c r="H311" s="56">
        <f t="shared" si="39"/>
        <v>0</v>
      </c>
    </row>
    <row r="312" spans="1:8" s="2" customFormat="1" ht="12.75" hidden="1" x14ac:dyDescent="0.2">
      <c r="A312" s="303"/>
      <c r="B312" s="304"/>
      <c r="C312" s="258">
        <f t="shared" si="40"/>
        <v>0</v>
      </c>
      <c r="D312" s="259"/>
      <c r="E312" s="293"/>
      <c r="F312" s="59">
        <f t="shared" si="40"/>
        <v>0</v>
      </c>
      <c r="G312" s="55">
        <f t="shared" si="40"/>
        <v>0</v>
      </c>
      <c r="H312" s="56">
        <f t="shared" si="39"/>
        <v>0</v>
      </c>
    </row>
    <row r="313" spans="1:8" s="2" customFormat="1" ht="12.75" hidden="1" x14ac:dyDescent="0.2">
      <c r="A313" s="303"/>
      <c r="B313" s="304"/>
      <c r="C313" s="258">
        <f t="shared" si="40"/>
        <v>0</v>
      </c>
      <c r="D313" s="259"/>
      <c r="E313" s="293"/>
      <c r="F313" s="59">
        <f t="shared" si="40"/>
        <v>0</v>
      </c>
      <c r="G313" s="55">
        <f t="shared" si="40"/>
        <v>0</v>
      </c>
      <c r="H313" s="56">
        <f t="shared" si="39"/>
        <v>0</v>
      </c>
    </row>
    <row r="314" spans="1:8" s="2" customFormat="1" ht="12.75" hidden="1" x14ac:dyDescent="0.2">
      <c r="A314" s="303"/>
      <c r="B314" s="304"/>
      <c r="C314" s="258">
        <f t="shared" si="40"/>
        <v>0</v>
      </c>
      <c r="D314" s="259"/>
      <c r="E314" s="293"/>
      <c r="F314" s="59">
        <f t="shared" si="40"/>
        <v>0</v>
      </c>
      <c r="G314" s="55">
        <f t="shared" si="40"/>
        <v>0</v>
      </c>
      <c r="H314" s="56">
        <f t="shared" si="39"/>
        <v>0</v>
      </c>
    </row>
    <row r="315" spans="1:8" s="2" customFormat="1" ht="12.75" hidden="1" x14ac:dyDescent="0.2">
      <c r="A315" s="303"/>
      <c r="B315" s="304"/>
      <c r="C315" s="258">
        <f t="shared" si="40"/>
        <v>0</v>
      </c>
      <c r="D315" s="259"/>
      <c r="E315" s="293"/>
      <c r="F315" s="59">
        <f t="shared" si="40"/>
        <v>0</v>
      </c>
      <c r="G315" s="55">
        <f t="shared" si="40"/>
        <v>0</v>
      </c>
      <c r="H315" s="56">
        <f t="shared" si="39"/>
        <v>0</v>
      </c>
    </row>
    <row r="316" spans="1:8" s="2" customFormat="1" ht="12.75" hidden="1" x14ac:dyDescent="0.2">
      <c r="A316" s="303"/>
      <c r="B316" s="304"/>
      <c r="C316" s="258">
        <f t="shared" si="40"/>
        <v>0</v>
      </c>
      <c r="D316" s="259"/>
      <c r="E316" s="293"/>
      <c r="F316" s="59">
        <f t="shared" si="40"/>
        <v>0</v>
      </c>
      <c r="G316" s="55">
        <f t="shared" si="40"/>
        <v>0</v>
      </c>
      <c r="H316" s="56">
        <f t="shared" si="39"/>
        <v>0</v>
      </c>
    </row>
    <row r="317" spans="1:8" s="2" customFormat="1" ht="10.5" hidden="1" customHeight="1" x14ac:dyDescent="0.2">
      <c r="A317" s="303"/>
      <c r="B317" s="304"/>
      <c r="C317" s="179">
        <f t="shared" si="40"/>
        <v>0</v>
      </c>
      <c r="D317" s="180"/>
      <c r="E317" s="293"/>
      <c r="F317" s="59">
        <f t="shared" si="40"/>
        <v>0</v>
      </c>
      <c r="G317" s="55">
        <f t="shared" si="40"/>
        <v>0</v>
      </c>
      <c r="H317" s="56">
        <f t="shared" si="39"/>
        <v>0</v>
      </c>
    </row>
    <row r="318" spans="1:8" s="2" customFormat="1" ht="12.75" hidden="1" x14ac:dyDescent="0.2">
      <c r="A318" s="303"/>
      <c r="B318" s="304"/>
      <c r="C318" s="258">
        <f>C297</f>
        <v>0</v>
      </c>
      <c r="D318" s="259"/>
      <c r="E318" s="293"/>
      <c r="F318" s="59">
        <f>F297</f>
        <v>0</v>
      </c>
      <c r="G318" s="55">
        <f>G297</f>
        <v>0</v>
      </c>
      <c r="H318" s="56">
        <f t="shared" si="39"/>
        <v>0</v>
      </c>
    </row>
    <row r="319" spans="1:8" s="2" customFormat="1" ht="25.5" hidden="1" x14ac:dyDescent="0.2">
      <c r="A319" s="246" t="s">
        <v>55</v>
      </c>
      <c r="B319" s="249" t="s">
        <v>56</v>
      </c>
      <c r="C319" s="287" t="s">
        <v>349</v>
      </c>
      <c r="D319" s="288"/>
      <c r="E319" s="82" t="s">
        <v>161</v>
      </c>
      <c r="F319" s="81" t="s">
        <v>39</v>
      </c>
      <c r="G319" s="82" t="s">
        <v>157</v>
      </c>
      <c r="H319" s="120">
        <f>SUM(H320:H339)</f>
        <v>0</v>
      </c>
    </row>
    <row r="320" spans="1:8" s="2" customFormat="1" ht="12.75" hidden="1" x14ac:dyDescent="0.2">
      <c r="A320" s="247"/>
      <c r="B320" s="250"/>
      <c r="C320" s="299">
        <f t="shared" ref="C320:C329" si="41">C266</f>
        <v>0</v>
      </c>
      <c r="D320" s="300"/>
      <c r="E320" s="313">
        <v>5</v>
      </c>
      <c r="F320" s="52">
        <f t="shared" ref="F320:G329" si="42">F266</f>
        <v>0</v>
      </c>
      <c r="G320" s="52">
        <f t="shared" si="42"/>
        <v>0</v>
      </c>
      <c r="H320" s="54">
        <f>ROUNDUP((F320*$E$320%)/168*G320,2)</f>
        <v>0</v>
      </c>
    </row>
    <row r="321" spans="1:8" s="2" customFormat="1" ht="12.75" hidden="1" x14ac:dyDescent="0.2">
      <c r="A321" s="247"/>
      <c r="B321" s="250"/>
      <c r="C321" s="258">
        <f t="shared" si="41"/>
        <v>0</v>
      </c>
      <c r="D321" s="259"/>
      <c r="E321" s="314"/>
      <c r="F321" s="59">
        <f t="shared" si="42"/>
        <v>0</v>
      </c>
      <c r="G321" s="55">
        <f t="shared" si="42"/>
        <v>0</v>
      </c>
      <c r="H321" s="56">
        <f t="shared" ref="H321:H339" si="43">ROUNDUP((F321*$E$320%)/168*G321,2)</f>
        <v>0</v>
      </c>
    </row>
    <row r="322" spans="1:8" s="2" customFormat="1" ht="12.75" hidden="1" x14ac:dyDescent="0.2">
      <c r="A322" s="247"/>
      <c r="B322" s="250"/>
      <c r="C322" s="258">
        <f t="shared" si="41"/>
        <v>0</v>
      </c>
      <c r="D322" s="259"/>
      <c r="E322" s="314"/>
      <c r="F322" s="59">
        <f t="shared" si="42"/>
        <v>0</v>
      </c>
      <c r="G322" s="55">
        <f t="shared" si="42"/>
        <v>0</v>
      </c>
      <c r="H322" s="56">
        <f t="shared" si="43"/>
        <v>0</v>
      </c>
    </row>
    <row r="323" spans="1:8" s="2" customFormat="1" ht="12.75" hidden="1" x14ac:dyDescent="0.2">
      <c r="A323" s="247"/>
      <c r="B323" s="250"/>
      <c r="C323" s="258">
        <f t="shared" si="41"/>
        <v>0</v>
      </c>
      <c r="D323" s="259"/>
      <c r="E323" s="314"/>
      <c r="F323" s="59">
        <f t="shared" si="42"/>
        <v>0</v>
      </c>
      <c r="G323" s="55">
        <f t="shared" si="42"/>
        <v>0</v>
      </c>
      <c r="H323" s="56">
        <f t="shared" si="43"/>
        <v>0</v>
      </c>
    </row>
    <row r="324" spans="1:8" s="2" customFormat="1" ht="12.75" hidden="1" x14ac:dyDescent="0.2">
      <c r="A324" s="247"/>
      <c r="B324" s="250"/>
      <c r="C324" s="258">
        <f t="shared" si="41"/>
        <v>0</v>
      </c>
      <c r="D324" s="259"/>
      <c r="E324" s="314"/>
      <c r="F324" s="59">
        <f t="shared" si="42"/>
        <v>0</v>
      </c>
      <c r="G324" s="55">
        <f t="shared" si="42"/>
        <v>0</v>
      </c>
      <c r="H324" s="56">
        <f t="shared" si="43"/>
        <v>0</v>
      </c>
    </row>
    <row r="325" spans="1:8" s="2" customFormat="1" ht="12.75" hidden="1" x14ac:dyDescent="0.2">
      <c r="A325" s="247"/>
      <c r="B325" s="250"/>
      <c r="C325" s="258">
        <f t="shared" si="41"/>
        <v>0</v>
      </c>
      <c r="D325" s="259"/>
      <c r="E325" s="314"/>
      <c r="F325" s="59">
        <f t="shared" si="42"/>
        <v>0</v>
      </c>
      <c r="G325" s="55">
        <f t="shared" si="42"/>
        <v>0</v>
      </c>
      <c r="H325" s="56">
        <f t="shared" si="43"/>
        <v>0</v>
      </c>
    </row>
    <row r="326" spans="1:8" s="2" customFormat="1" ht="12.75" hidden="1" x14ac:dyDescent="0.2">
      <c r="A326" s="247"/>
      <c r="B326" s="250"/>
      <c r="C326" s="258">
        <f t="shared" si="41"/>
        <v>0</v>
      </c>
      <c r="D326" s="259"/>
      <c r="E326" s="314"/>
      <c r="F326" s="59">
        <f t="shared" si="42"/>
        <v>0</v>
      </c>
      <c r="G326" s="55">
        <f t="shared" si="42"/>
        <v>0</v>
      </c>
      <c r="H326" s="56">
        <f t="shared" si="43"/>
        <v>0</v>
      </c>
    </row>
    <row r="327" spans="1:8" s="2" customFormat="1" ht="12.75" hidden="1" x14ac:dyDescent="0.2">
      <c r="A327" s="247"/>
      <c r="B327" s="250"/>
      <c r="C327" s="258">
        <f t="shared" si="41"/>
        <v>0</v>
      </c>
      <c r="D327" s="259"/>
      <c r="E327" s="314"/>
      <c r="F327" s="59">
        <f t="shared" si="42"/>
        <v>0</v>
      </c>
      <c r="G327" s="55">
        <f t="shared" si="42"/>
        <v>0</v>
      </c>
      <c r="H327" s="56">
        <f t="shared" si="43"/>
        <v>0</v>
      </c>
    </row>
    <row r="328" spans="1:8" s="2" customFormat="1" ht="12.75" hidden="1" x14ac:dyDescent="0.2">
      <c r="A328" s="247"/>
      <c r="B328" s="250"/>
      <c r="C328" s="258">
        <f t="shared" si="41"/>
        <v>0</v>
      </c>
      <c r="D328" s="259"/>
      <c r="E328" s="314"/>
      <c r="F328" s="59">
        <f t="shared" si="42"/>
        <v>0</v>
      </c>
      <c r="G328" s="55">
        <f t="shared" si="42"/>
        <v>0</v>
      </c>
      <c r="H328" s="56">
        <f t="shared" si="43"/>
        <v>0</v>
      </c>
    </row>
    <row r="329" spans="1:8" s="2" customFormat="1" ht="12.75" hidden="1" x14ac:dyDescent="0.2">
      <c r="A329" s="247"/>
      <c r="B329" s="250"/>
      <c r="C329" s="258">
        <f t="shared" si="41"/>
        <v>0</v>
      </c>
      <c r="D329" s="259"/>
      <c r="E329" s="314"/>
      <c r="F329" s="59">
        <f t="shared" si="42"/>
        <v>0</v>
      </c>
      <c r="G329" s="55">
        <f t="shared" si="42"/>
        <v>0</v>
      </c>
      <c r="H329" s="56">
        <f t="shared" si="43"/>
        <v>0</v>
      </c>
    </row>
    <row r="330" spans="1:8" s="2" customFormat="1" ht="12.75" hidden="1" x14ac:dyDescent="0.2">
      <c r="A330" s="247"/>
      <c r="B330" s="250"/>
      <c r="C330" s="258" t="str">
        <f t="shared" ref="C330:C339" si="44">C277</f>
        <v>Vecākais grāmatvedis</v>
      </c>
      <c r="D330" s="259"/>
      <c r="E330" s="314"/>
      <c r="F330" s="59">
        <f t="shared" ref="F330:G339" si="45">F277</f>
        <v>1287</v>
      </c>
      <c r="G330" s="55"/>
      <c r="H330" s="56">
        <f t="shared" si="43"/>
        <v>0</v>
      </c>
    </row>
    <row r="331" spans="1:8" s="2" customFormat="1" ht="12.75" hidden="1" x14ac:dyDescent="0.2">
      <c r="A331" s="247"/>
      <c r="B331" s="250"/>
      <c r="C331" s="258" t="str">
        <f t="shared" si="44"/>
        <v>Lietvede</v>
      </c>
      <c r="D331" s="259"/>
      <c r="E331" s="314"/>
      <c r="F331" s="59">
        <f t="shared" si="45"/>
        <v>996</v>
      </c>
      <c r="G331" s="55"/>
      <c r="H331" s="56">
        <f t="shared" si="43"/>
        <v>0</v>
      </c>
    </row>
    <row r="332" spans="1:8" s="2" customFormat="1" ht="12.75" hidden="1" x14ac:dyDescent="0.2">
      <c r="A332" s="247"/>
      <c r="B332" s="250"/>
      <c r="C332" s="258">
        <f t="shared" si="44"/>
        <v>0</v>
      </c>
      <c r="D332" s="259"/>
      <c r="E332" s="314"/>
      <c r="F332" s="59">
        <f t="shared" si="45"/>
        <v>0</v>
      </c>
      <c r="G332" s="55">
        <f t="shared" si="45"/>
        <v>0</v>
      </c>
      <c r="H332" s="56">
        <f t="shared" si="43"/>
        <v>0</v>
      </c>
    </row>
    <row r="333" spans="1:8" s="2" customFormat="1" ht="12.75" hidden="1" x14ac:dyDescent="0.2">
      <c r="A333" s="247"/>
      <c r="B333" s="250"/>
      <c r="C333" s="258">
        <f t="shared" si="44"/>
        <v>0</v>
      </c>
      <c r="D333" s="259"/>
      <c r="E333" s="314"/>
      <c r="F333" s="59">
        <f t="shared" si="45"/>
        <v>0</v>
      </c>
      <c r="G333" s="55">
        <f t="shared" si="45"/>
        <v>0</v>
      </c>
      <c r="H333" s="56">
        <f t="shared" si="43"/>
        <v>0</v>
      </c>
    </row>
    <row r="334" spans="1:8" s="2" customFormat="1" ht="12.75" hidden="1" x14ac:dyDescent="0.2">
      <c r="A334" s="247"/>
      <c r="B334" s="250"/>
      <c r="C334" s="258">
        <f t="shared" si="44"/>
        <v>0</v>
      </c>
      <c r="D334" s="259"/>
      <c r="E334" s="314"/>
      <c r="F334" s="59">
        <f t="shared" si="45"/>
        <v>0</v>
      </c>
      <c r="G334" s="55">
        <f t="shared" si="45"/>
        <v>0</v>
      </c>
      <c r="H334" s="56">
        <f t="shared" si="43"/>
        <v>0</v>
      </c>
    </row>
    <row r="335" spans="1:8" s="2" customFormat="1" ht="12.75" hidden="1" x14ac:dyDescent="0.2">
      <c r="A335" s="247"/>
      <c r="B335" s="250"/>
      <c r="C335" s="258">
        <f t="shared" si="44"/>
        <v>0</v>
      </c>
      <c r="D335" s="259"/>
      <c r="E335" s="314"/>
      <c r="F335" s="59">
        <f t="shared" si="45"/>
        <v>0</v>
      </c>
      <c r="G335" s="55">
        <f t="shared" si="45"/>
        <v>0</v>
      </c>
      <c r="H335" s="56">
        <f t="shared" si="43"/>
        <v>0</v>
      </c>
    </row>
    <row r="336" spans="1:8" s="2" customFormat="1" ht="12.75" hidden="1" x14ac:dyDescent="0.2">
      <c r="A336" s="247"/>
      <c r="B336" s="250"/>
      <c r="C336" s="258">
        <f t="shared" si="44"/>
        <v>0</v>
      </c>
      <c r="D336" s="259"/>
      <c r="E336" s="314"/>
      <c r="F336" s="59">
        <f t="shared" si="45"/>
        <v>0</v>
      </c>
      <c r="G336" s="55">
        <f t="shared" si="45"/>
        <v>0</v>
      </c>
      <c r="H336" s="56">
        <f t="shared" si="43"/>
        <v>0</v>
      </c>
    </row>
    <row r="337" spans="1:8" s="2" customFormat="1" ht="12.75" hidden="1" x14ac:dyDescent="0.2">
      <c r="A337" s="247"/>
      <c r="B337" s="250"/>
      <c r="C337" s="258">
        <f t="shared" si="44"/>
        <v>0</v>
      </c>
      <c r="D337" s="259"/>
      <c r="E337" s="314"/>
      <c r="F337" s="59">
        <f t="shared" si="45"/>
        <v>0</v>
      </c>
      <c r="G337" s="55">
        <f t="shared" si="45"/>
        <v>0</v>
      </c>
      <c r="H337" s="56">
        <f t="shared" si="43"/>
        <v>0</v>
      </c>
    </row>
    <row r="338" spans="1:8" s="2" customFormat="1" ht="12.75" hidden="1" x14ac:dyDescent="0.2">
      <c r="A338" s="247"/>
      <c r="B338" s="250"/>
      <c r="C338" s="258">
        <f t="shared" si="44"/>
        <v>0</v>
      </c>
      <c r="D338" s="259"/>
      <c r="E338" s="314"/>
      <c r="F338" s="59">
        <f t="shared" si="45"/>
        <v>0</v>
      </c>
      <c r="G338" s="55">
        <f t="shared" si="45"/>
        <v>0</v>
      </c>
      <c r="H338" s="56">
        <f t="shared" si="43"/>
        <v>0</v>
      </c>
    </row>
    <row r="339" spans="1:8" s="2" customFormat="1" ht="12.75" hidden="1" x14ac:dyDescent="0.2">
      <c r="A339" s="248"/>
      <c r="B339" s="251"/>
      <c r="C339" s="258">
        <f t="shared" si="44"/>
        <v>0</v>
      </c>
      <c r="D339" s="259"/>
      <c r="E339" s="315"/>
      <c r="F339" s="60">
        <f t="shared" si="45"/>
        <v>0</v>
      </c>
      <c r="G339" s="57">
        <f t="shared" si="45"/>
        <v>0</v>
      </c>
      <c r="H339" s="58">
        <f t="shared" si="43"/>
        <v>0</v>
      </c>
    </row>
    <row r="340" spans="1:8" s="2" customFormat="1" ht="25.5" hidden="1" x14ac:dyDescent="0.2">
      <c r="A340" s="246" t="s">
        <v>57</v>
      </c>
      <c r="B340" s="249" t="s">
        <v>58</v>
      </c>
      <c r="C340" s="287" t="s">
        <v>349</v>
      </c>
      <c r="D340" s="288"/>
      <c r="E340" s="47" t="s">
        <v>161</v>
      </c>
      <c r="F340" s="190" t="s">
        <v>39</v>
      </c>
      <c r="G340" s="47" t="s">
        <v>157</v>
      </c>
      <c r="H340" s="111">
        <f>SUM(H341:H360)</f>
        <v>0</v>
      </c>
    </row>
    <row r="341" spans="1:8" s="2" customFormat="1" ht="12.75" hidden="1" x14ac:dyDescent="0.2">
      <c r="A341" s="247"/>
      <c r="B341" s="250"/>
      <c r="C341" s="309">
        <f t="shared" ref="C341:C350" si="46">C266</f>
        <v>0</v>
      </c>
      <c r="D341" s="310"/>
      <c r="E341" s="282">
        <v>10</v>
      </c>
      <c r="F341" s="67">
        <f t="shared" ref="F341:G350" si="47">F266</f>
        <v>0</v>
      </c>
      <c r="G341" s="53">
        <f t="shared" si="47"/>
        <v>0</v>
      </c>
      <c r="H341" s="54">
        <f>ROUNDUP((F341*$E$341%)/168*G341,2)</f>
        <v>0</v>
      </c>
    </row>
    <row r="342" spans="1:8" s="2" customFormat="1" ht="12.75" hidden="1" x14ac:dyDescent="0.2">
      <c r="A342" s="247"/>
      <c r="B342" s="250"/>
      <c r="C342" s="311">
        <f t="shared" si="46"/>
        <v>0</v>
      </c>
      <c r="D342" s="312"/>
      <c r="E342" s="283"/>
      <c r="F342" s="68">
        <f t="shared" si="47"/>
        <v>0</v>
      </c>
      <c r="G342" s="55">
        <f t="shared" si="47"/>
        <v>0</v>
      </c>
      <c r="H342" s="56">
        <f t="shared" ref="H342:H360" si="48">ROUNDUP((F342*$E$341%)/168*G342,2)</f>
        <v>0</v>
      </c>
    </row>
    <row r="343" spans="1:8" s="2" customFormat="1" ht="12.75" hidden="1" x14ac:dyDescent="0.2">
      <c r="A343" s="247"/>
      <c r="B343" s="250"/>
      <c r="C343" s="311">
        <f t="shared" si="46"/>
        <v>0</v>
      </c>
      <c r="D343" s="312"/>
      <c r="E343" s="283"/>
      <c r="F343" s="68">
        <f t="shared" si="47"/>
        <v>0</v>
      </c>
      <c r="G343" s="55">
        <f t="shared" si="47"/>
        <v>0</v>
      </c>
      <c r="H343" s="56">
        <f t="shared" si="48"/>
        <v>0</v>
      </c>
    </row>
    <row r="344" spans="1:8" s="2" customFormat="1" ht="12.75" hidden="1" x14ac:dyDescent="0.2">
      <c r="A344" s="247"/>
      <c r="B344" s="250"/>
      <c r="C344" s="311">
        <f t="shared" si="46"/>
        <v>0</v>
      </c>
      <c r="D344" s="312"/>
      <c r="E344" s="283"/>
      <c r="F344" s="68">
        <f t="shared" si="47"/>
        <v>0</v>
      </c>
      <c r="G344" s="55">
        <f t="shared" si="47"/>
        <v>0</v>
      </c>
      <c r="H344" s="56">
        <f t="shared" si="48"/>
        <v>0</v>
      </c>
    </row>
    <row r="345" spans="1:8" s="2" customFormat="1" ht="12.75" hidden="1" x14ac:dyDescent="0.2">
      <c r="A345" s="247"/>
      <c r="B345" s="250"/>
      <c r="C345" s="311">
        <f t="shared" si="46"/>
        <v>0</v>
      </c>
      <c r="D345" s="312"/>
      <c r="E345" s="283"/>
      <c r="F345" s="68">
        <f t="shared" si="47"/>
        <v>0</v>
      </c>
      <c r="G345" s="55">
        <f t="shared" si="47"/>
        <v>0</v>
      </c>
      <c r="H345" s="56">
        <f t="shared" si="48"/>
        <v>0</v>
      </c>
    </row>
    <row r="346" spans="1:8" s="2" customFormat="1" ht="12.75" hidden="1" x14ac:dyDescent="0.2">
      <c r="A346" s="247"/>
      <c r="B346" s="250"/>
      <c r="C346" s="311">
        <f t="shared" si="46"/>
        <v>0</v>
      </c>
      <c r="D346" s="312"/>
      <c r="E346" s="283"/>
      <c r="F346" s="68">
        <f t="shared" si="47"/>
        <v>0</v>
      </c>
      <c r="G346" s="55">
        <f t="shared" si="47"/>
        <v>0</v>
      </c>
      <c r="H346" s="56">
        <f t="shared" si="48"/>
        <v>0</v>
      </c>
    </row>
    <row r="347" spans="1:8" s="2" customFormat="1" ht="12.75" hidden="1" x14ac:dyDescent="0.2">
      <c r="A347" s="247"/>
      <c r="B347" s="250"/>
      <c r="C347" s="311">
        <f t="shared" si="46"/>
        <v>0</v>
      </c>
      <c r="D347" s="312"/>
      <c r="E347" s="283"/>
      <c r="F347" s="68">
        <f t="shared" si="47"/>
        <v>0</v>
      </c>
      <c r="G347" s="55">
        <f t="shared" si="47"/>
        <v>0</v>
      </c>
      <c r="H347" s="56">
        <f t="shared" si="48"/>
        <v>0</v>
      </c>
    </row>
    <row r="348" spans="1:8" s="2" customFormat="1" ht="12.75" hidden="1" x14ac:dyDescent="0.2">
      <c r="A348" s="247"/>
      <c r="B348" s="250"/>
      <c r="C348" s="311">
        <f t="shared" si="46"/>
        <v>0</v>
      </c>
      <c r="D348" s="312"/>
      <c r="E348" s="283"/>
      <c r="F348" s="68">
        <f t="shared" si="47"/>
        <v>0</v>
      </c>
      <c r="G348" s="55">
        <f t="shared" si="47"/>
        <v>0</v>
      </c>
      <c r="H348" s="56">
        <f t="shared" si="48"/>
        <v>0</v>
      </c>
    </row>
    <row r="349" spans="1:8" s="2" customFormat="1" ht="12.75" hidden="1" x14ac:dyDescent="0.2">
      <c r="A349" s="247"/>
      <c r="B349" s="250"/>
      <c r="C349" s="311">
        <f t="shared" si="46"/>
        <v>0</v>
      </c>
      <c r="D349" s="312"/>
      <c r="E349" s="283"/>
      <c r="F349" s="68">
        <f t="shared" si="47"/>
        <v>0</v>
      </c>
      <c r="G349" s="55">
        <f t="shared" si="47"/>
        <v>0</v>
      </c>
      <c r="H349" s="56">
        <f t="shared" si="48"/>
        <v>0</v>
      </c>
    </row>
    <row r="350" spans="1:8" s="2" customFormat="1" ht="12.75" hidden="1" x14ac:dyDescent="0.2">
      <c r="A350" s="247"/>
      <c r="B350" s="250"/>
      <c r="C350" s="311">
        <f t="shared" si="46"/>
        <v>0</v>
      </c>
      <c r="D350" s="312"/>
      <c r="E350" s="283"/>
      <c r="F350" s="68">
        <f t="shared" si="47"/>
        <v>0</v>
      </c>
      <c r="G350" s="55">
        <f t="shared" si="47"/>
        <v>0</v>
      </c>
      <c r="H350" s="56">
        <f t="shared" si="48"/>
        <v>0</v>
      </c>
    </row>
    <row r="351" spans="1:8" s="2" customFormat="1" ht="12.75" hidden="1" x14ac:dyDescent="0.2">
      <c r="A351" s="247"/>
      <c r="B351" s="250"/>
      <c r="C351" s="274" t="str">
        <f t="shared" ref="C351:C360" si="49">C277</f>
        <v>Vecākais grāmatvedis</v>
      </c>
      <c r="D351" s="276"/>
      <c r="E351" s="283"/>
      <c r="F351" s="69">
        <f t="shared" ref="F351:G360" si="50">F277</f>
        <v>1287</v>
      </c>
      <c r="G351" s="55"/>
      <c r="H351" s="56">
        <f t="shared" si="48"/>
        <v>0</v>
      </c>
    </row>
    <row r="352" spans="1:8" s="2" customFormat="1" ht="12.75" hidden="1" x14ac:dyDescent="0.2">
      <c r="A352" s="247"/>
      <c r="B352" s="250"/>
      <c r="C352" s="274" t="str">
        <f t="shared" si="49"/>
        <v>Lietvede</v>
      </c>
      <c r="D352" s="276"/>
      <c r="E352" s="283"/>
      <c r="F352" s="69">
        <f t="shared" si="50"/>
        <v>996</v>
      </c>
      <c r="G352" s="55"/>
      <c r="H352" s="56">
        <f t="shared" si="48"/>
        <v>0</v>
      </c>
    </row>
    <row r="353" spans="1:8" s="2" customFormat="1" ht="12.75" hidden="1" customHeight="1" x14ac:dyDescent="0.2">
      <c r="A353" s="247"/>
      <c r="B353" s="250"/>
      <c r="C353" s="311">
        <f t="shared" si="49"/>
        <v>0</v>
      </c>
      <c r="D353" s="312"/>
      <c r="E353" s="283"/>
      <c r="F353" s="69">
        <f t="shared" si="50"/>
        <v>0</v>
      </c>
      <c r="G353" s="55">
        <f t="shared" si="50"/>
        <v>0</v>
      </c>
      <c r="H353" s="56">
        <f t="shared" si="48"/>
        <v>0</v>
      </c>
    </row>
    <row r="354" spans="1:8" s="2" customFormat="1" ht="12.75" hidden="1" customHeight="1" x14ac:dyDescent="0.2">
      <c r="A354" s="247"/>
      <c r="B354" s="250"/>
      <c r="C354" s="311">
        <f t="shared" si="49"/>
        <v>0</v>
      </c>
      <c r="D354" s="312"/>
      <c r="E354" s="283"/>
      <c r="F354" s="69">
        <f t="shared" si="50"/>
        <v>0</v>
      </c>
      <c r="G354" s="55">
        <f t="shared" si="50"/>
        <v>0</v>
      </c>
      <c r="H354" s="56">
        <f t="shared" si="48"/>
        <v>0</v>
      </c>
    </row>
    <row r="355" spans="1:8" s="2" customFormat="1" ht="12.75" hidden="1" customHeight="1" x14ac:dyDescent="0.2">
      <c r="A355" s="247"/>
      <c r="B355" s="250"/>
      <c r="C355" s="311">
        <f t="shared" si="49"/>
        <v>0</v>
      </c>
      <c r="D355" s="312"/>
      <c r="E355" s="283"/>
      <c r="F355" s="69">
        <f t="shared" si="50"/>
        <v>0</v>
      </c>
      <c r="G355" s="55">
        <f t="shared" si="50"/>
        <v>0</v>
      </c>
      <c r="H355" s="56">
        <f t="shared" si="48"/>
        <v>0</v>
      </c>
    </row>
    <row r="356" spans="1:8" s="2" customFormat="1" ht="12.75" hidden="1" customHeight="1" x14ac:dyDescent="0.2">
      <c r="A356" s="247"/>
      <c r="B356" s="250"/>
      <c r="C356" s="311">
        <f t="shared" si="49"/>
        <v>0</v>
      </c>
      <c r="D356" s="312"/>
      <c r="E356" s="283"/>
      <c r="F356" s="69">
        <f t="shared" si="50"/>
        <v>0</v>
      </c>
      <c r="G356" s="55">
        <f t="shared" si="50"/>
        <v>0</v>
      </c>
      <c r="H356" s="56">
        <f t="shared" si="48"/>
        <v>0</v>
      </c>
    </row>
    <row r="357" spans="1:8" s="2" customFormat="1" ht="12.75" hidden="1" customHeight="1" x14ac:dyDescent="0.2">
      <c r="A357" s="247"/>
      <c r="B357" s="250"/>
      <c r="C357" s="311">
        <f t="shared" si="49"/>
        <v>0</v>
      </c>
      <c r="D357" s="312"/>
      <c r="E357" s="283"/>
      <c r="F357" s="69">
        <f t="shared" si="50"/>
        <v>0</v>
      </c>
      <c r="G357" s="55">
        <f t="shared" si="50"/>
        <v>0</v>
      </c>
      <c r="H357" s="56">
        <f t="shared" si="48"/>
        <v>0</v>
      </c>
    </row>
    <row r="358" spans="1:8" s="2" customFormat="1" ht="12.75" hidden="1" customHeight="1" x14ac:dyDescent="0.2">
      <c r="A358" s="247"/>
      <c r="B358" s="250"/>
      <c r="C358" s="311">
        <f t="shared" si="49"/>
        <v>0</v>
      </c>
      <c r="D358" s="312"/>
      <c r="E358" s="283"/>
      <c r="F358" s="69">
        <f t="shared" si="50"/>
        <v>0</v>
      </c>
      <c r="G358" s="55">
        <f t="shared" si="50"/>
        <v>0</v>
      </c>
      <c r="H358" s="56">
        <f t="shared" si="48"/>
        <v>0</v>
      </c>
    </row>
    <row r="359" spans="1:8" s="2" customFormat="1" ht="12.75" hidden="1" customHeight="1" x14ac:dyDescent="0.2">
      <c r="A359" s="247"/>
      <c r="B359" s="250"/>
      <c r="C359" s="311">
        <f t="shared" si="49"/>
        <v>0</v>
      </c>
      <c r="D359" s="312"/>
      <c r="E359" s="283"/>
      <c r="F359" s="69">
        <f t="shared" si="50"/>
        <v>0</v>
      </c>
      <c r="G359" s="55">
        <f t="shared" si="50"/>
        <v>0</v>
      </c>
      <c r="H359" s="56">
        <f t="shared" si="48"/>
        <v>0</v>
      </c>
    </row>
    <row r="360" spans="1:8" s="2" customFormat="1" ht="12.75" hidden="1" x14ac:dyDescent="0.2">
      <c r="A360" s="248"/>
      <c r="B360" s="251"/>
      <c r="C360" s="311">
        <f t="shared" si="49"/>
        <v>0</v>
      </c>
      <c r="D360" s="312"/>
      <c r="E360" s="284"/>
      <c r="F360" s="71">
        <f t="shared" si="50"/>
        <v>0</v>
      </c>
      <c r="G360" s="57">
        <f t="shared" si="50"/>
        <v>0</v>
      </c>
      <c r="H360" s="58">
        <f t="shared" si="48"/>
        <v>0</v>
      </c>
    </row>
    <row r="361" spans="1:8" s="2" customFormat="1" ht="12.75" customHeight="1" x14ac:dyDescent="0.2">
      <c r="A361" s="49" t="s">
        <v>65</v>
      </c>
      <c r="B361" s="277" t="s">
        <v>66</v>
      </c>
      <c r="C361" s="277"/>
      <c r="D361" s="277"/>
      <c r="E361" s="277"/>
      <c r="F361" s="277"/>
      <c r="G361" s="277"/>
      <c r="H361" s="43">
        <f>SUM(H362,H363,H384)</f>
        <v>0.34</v>
      </c>
    </row>
    <row r="362" spans="1:8" s="2" customFormat="1" ht="12.75" customHeight="1" x14ac:dyDescent="0.2">
      <c r="A362" s="181" t="s">
        <v>67</v>
      </c>
      <c r="B362" s="304" t="s">
        <v>163</v>
      </c>
      <c r="C362" s="304"/>
      <c r="D362" s="304"/>
      <c r="E362" s="304"/>
      <c r="F362" s="304"/>
      <c r="G362" s="304"/>
      <c r="H362" s="44">
        <f>ROUNDUP((H264+H363)*0.2359,2)</f>
        <v>0.29000000000000004</v>
      </c>
    </row>
    <row r="363" spans="1:8" s="2" customFormat="1" ht="25.5" customHeight="1" x14ac:dyDescent="0.2">
      <c r="A363" s="246" t="s">
        <v>70</v>
      </c>
      <c r="B363" s="249" t="s">
        <v>71</v>
      </c>
      <c r="C363" s="287" t="s">
        <v>349</v>
      </c>
      <c r="D363" s="288"/>
      <c r="E363" s="47" t="s">
        <v>161</v>
      </c>
      <c r="F363" s="190" t="s">
        <v>39</v>
      </c>
      <c r="G363" s="47" t="s">
        <v>157</v>
      </c>
      <c r="H363" s="111">
        <f>SUM(H364:H383)</f>
        <v>0.05</v>
      </c>
    </row>
    <row r="364" spans="1:8" s="2" customFormat="1" ht="12.75" hidden="1" customHeight="1" x14ac:dyDescent="0.2">
      <c r="A364" s="247"/>
      <c r="B364" s="250"/>
      <c r="C364" s="294">
        <f t="shared" ref="C364:C373" si="51">C266</f>
        <v>0</v>
      </c>
      <c r="D364" s="295"/>
      <c r="E364" s="316">
        <v>4</v>
      </c>
      <c r="F364" s="62">
        <f t="shared" ref="F364:G373" si="52">F266</f>
        <v>0</v>
      </c>
      <c r="G364" s="62">
        <f t="shared" si="52"/>
        <v>0</v>
      </c>
      <c r="H364" s="54">
        <f>ROUNDUP((F364*$E$364%)/168*G364,2)</f>
        <v>0</v>
      </c>
    </row>
    <row r="365" spans="1:8" s="2" customFormat="1" ht="12.75" hidden="1" customHeight="1" x14ac:dyDescent="0.2">
      <c r="A365" s="247"/>
      <c r="B365" s="250"/>
      <c r="C365" s="274">
        <f t="shared" si="51"/>
        <v>0</v>
      </c>
      <c r="D365" s="276"/>
      <c r="E365" s="317"/>
      <c r="F365" s="64">
        <f t="shared" si="52"/>
        <v>0</v>
      </c>
      <c r="G365" s="64">
        <f t="shared" si="52"/>
        <v>0</v>
      </c>
      <c r="H365" s="56">
        <f t="shared" ref="H365:H372" si="53">ROUNDUP((F365*$E$364%)/168*G365,2)</f>
        <v>0</v>
      </c>
    </row>
    <row r="366" spans="1:8" s="2" customFormat="1" ht="12.75" hidden="1" customHeight="1" x14ac:dyDescent="0.2">
      <c r="A366" s="247"/>
      <c r="B366" s="250"/>
      <c r="C366" s="274">
        <f t="shared" si="51"/>
        <v>0</v>
      </c>
      <c r="D366" s="276"/>
      <c r="E366" s="317"/>
      <c r="F366" s="64">
        <f t="shared" si="52"/>
        <v>0</v>
      </c>
      <c r="G366" s="64">
        <f t="shared" si="52"/>
        <v>0</v>
      </c>
      <c r="H366" s="56">
        <f t="shared" si="53"/>
        <v>0</v>
      </c>
    </row>
    <row r="367" spans="1:8" s="2" customFormat="1" ht="12.75" hidden="1" customHeight="1" x14ac:dyDescent="0.2">
      <c r="A367" s="247"/>
      <c r="B367" s="250"/>
      <c r="C367" s="274">
        <f t="shared" si="51"/>
        <v>0</v>
      </c>
      <c r="D367" s="276"/>
      <c r="E367" s="317"/>
      <c r="F367" s="64">
        <f t="shared" si="52"/>
        <v>0</v>
      </c>
      <c r="G367" s="64">
        <f t="shared" si="52"/>
        <v>0</v>
      </c>
      <c r="H367" s="56">
        <f t="shared" si="53"/>
        <v>0</v>
      </c>
    </row>
    <row r="368" spans="1:8" s="2" customFormat="1" ht="12.75" hidden="1" customHeight="1" x14ac:dyDescent="0.2">
      <c r="A368" s="247"/>
      <c r="B368" s="250"/>
      <c r="C368" s="274">
        <f t="shared" si="51"/>
        <v>0</v>
      </c>
      <c r="D368" s="276"/>
      <c r="E368" s="317"/>
      <c r="F368" s="64">
        <f t="shared" si="52"/>
        <v>0</v>
      </c>
      <c r="G368" s="64">
        <f t="shared" si="52"/>
        <v>0</v>
      </c>
      <c r="H368" s="56">
        <f t="shared" si="53"/>
        <v>0</v>
      </c>
    </row>
    <row r="369" spans="1:8" s="2" customFormat="1" ht="12.75" hidden="1" customHeight="1" x14ac:dyDescent="0.2">
      <c r="A369" s="247"/>
      <c r="B369" s="250"/>
      <c r="C369" s="274">
        <f t="shared" si="51"/>
        <v>0</v>
      </c>
      <c r="D369" s="276"/>
      <c r="E369" s="317"/>
      <c r="F369" s="64">
        <f t="shared" si="52"/>
        <v>0</v>
      </c>
      <c r="G369" s="64">
        <f t="shared" si="52"/>
        <v>0</v>
      </c>
      <c r="H369" s="56">
        <f t="shared" si="53"/>
        <v>0</v>
      </c>
    </row>
    <row r="370" spans="1:8" s="2" customFormat="1" ht="12.75" hidden="1" customHeight="1" x14ac:dyDescent="0.2">
      <c r="A370" s="247"/>
      <c r="B370" s="250"/>
      <c r="C370" s="274">
        <f t="shared" si="51"/>
        <v>0</v>
      </c>
      <c r="D370" s="276"/>
      <c r="E370" s="317"/>
      <c r="F370" s="64">
        <f t="shared" si="52"/>
        <v>0</v>
      </c>
      <c r="G370" s="64">
        <f t="shared" si="52"/>
        <v>0</v>
      </c>
      <c r="H370" s="56">
        <f t="shared" si="53"/>
        <v>0</v>
      </c>
    </row>
    <row r="371" spans="1:8" s="2" customFormat="1" ht="12.75" hidden="1" customHeight="1" x14ac:dyDescent="0.2">
      <c r="A371" s="247"/>
      <c r="B371" s="250"/>
      <c r="C371" s="274">
        <f t="shared" si="51"/>
        <v>0</v>
      </c>
      <c r="D371" s="276"/>
      <c r="E371" s="317"/>
      <c r="F371" s="64">
        <f t="shared" si="52"/>
        <v>0</v>
      </c>
      <c r="G371" s="64">
        <f t="shared" si="52"/>
        <v>0</v>
      </c>
      <c r="H371" s="56">
        <f t="shared" si="53"/>
        <v>0</v>
      </c>
    </row>
    <row r="372" spans="1:8" s="2" customFormat="1" ht="12.75" hidden="1" customHeight="1" x14ac:dyDescent="0.2">
      <c r="A372" s="247"/>
      <c r="B372" s="250"/>
      <c r="C372" s="274">
        <f t="shared" si="51"/>
        <v>0</v>
      </c>
      <c r="D372" s="276"/>
      <c r="E372" s="317"/>
      <c r="F372" s="64">
        <f t="shared" si="52"/>
        <v>0</v>
      </c>
      <c r="G372" s="64">
        <f t="shared" si="52"/>
        <v>0</v>
      </c>
      <c r="H372" s="56">
        <f t="shared" si="53"/>
        <v>0</v>
      </c>
    </row>
    <row r="373" spans="1:8" s="2" customFormat="1" ht="12.75" hidden="1" customHeight="1" x14ac:dyDescent="0.2">
      <c r="A373" s="247"/>
      <c r="B373" s="250"/>
      <c r="C373" s="274">
        <f t="shared" si="51"/>
        <v>0</v>
      </c>
      <c r="D373" s="276"/>
      <c r="E373" s="317"/>
      <c r="F373" s="64">
        <f t="shared" si="52"/>
        <v>0</v>
      </c>
      <c r="G373" s="64">
        <f t="shared" si="52"/>
        <v>0</v>
      </c>
      <c r="H373" s="56">
        <f>ROUNDUP((F373*$E$364%)/168*G373,2)</f>
        <v>0</v>
      </c>
    </row>
    <row r="374" spans="1:8" s="2" customFormat="1" ht="12.75" x14ac:dyDescent="0.2">
      <c r="A374" s="247"/>
      <c r="B374" s="250"/>
      <c r="C374" s="274" t="str">
        <f t="shared" ref="C374:C383" si="54">C277</f>
        <v>Vecākais grāmatvedis</v>
      </c>
      <c r="D374" s="276"/>
      <c r="E374" s="317"/>
      <c r="F374" s="64">
        <f t="shared" ref="F374:G383" si="55">F277</f>
        <v>1287</v>
      </c>
      <c r="G374" s="55">
        <f t="shared" si="55"/>
        <v>8.4000000000000005E-2</v>
      </c>
      <c r="H374" s="56">
        <f>ROUNDUP((F374*$E$364%)/168*G374,2)</f>
        <v>0.03</v>
      </c>
    </row>
    <row r="375" spans="1:8" s="2" customFormat="1" ht="12.75" x14ac:dyDescent="0.2">
      <c r="A375" s="247"/>
      <c r="B375" s="250"/>
      <c r="C375" s="274" t="str">
        <f t="shared" si="54"/>
        <v>Lietvede</v>
      </c>
      <c r="D375" s="276"/>
      <c r="E375" s="317"/>
      <c r="F375" s="64">
        <f t="shared" si="55"/>
        <v>996</v>
      </c>
      <c r="G375" s="55">
        <f t="shared" si="55"/>
        <v>8.4000000000000005E-2</v>
      </c>
      <c r="H375" s="56">
        <f t="shared" ref="H375:H383" si="56">ROUNDUP((F375*$E$364%)/168*G375,2)</f>
        <v>0.02</v>
      </c>
    </row>
    <row r="376" spans="1:8" s="2" customFormat="1" ht="12.75" hidden="1" x14ac:dyDescent="0.2">
      <c r="A376" s="247"/>
      <c r="B376" s="250"/>
      <c r="C376" s="274">
        <f t="shared" si="54"/>
        <v>0</v>
      </c>
      <c r="D376" s="276"/>
      <c r="E376" s="317"/>
      <c r="F376" s="64">
        <f t="shared" si="55"/>
        <v>0</v>
      </c>
      <c r="G376" s="55">
        <f t="shared" si="55"/>
        <v>0</v>
      </c>
      <c r="H376" s="56">
        <f t="shared" si="56"/>
        <v>0</v>
      </c>
    </row>
    <row r="377" spans="1:8" s="2" customFormat="1" ht="12.75" hidden="1" x14ac:dyDescent="0.2">
      <c r="A377" s="247"/>
      <c r="B377" s="250"/>
      <c r="C377" s="274">
        <f t="shared" si="54"/>
        <v>0</v>
      </c>
      <c r="D377" s="276"/>
      <c r="E377" s="317"/>
      <c r="F377" s="64">
        <f t="shared" si="55"/>
        <v>0</v>
      </c>
      <c r="G377" s="55">
        <f t="shared" si="55"/>
        <v>0</v>
      </c>
      <c r="H377" s="56">
        <f t="shared" si="56"/>
        <v>0</v>
      </c>
    </row>
    <row r="378" spans="1:8" s="2" customFormat="1" ht="12.75" hidden="1" x14ac:dyDescent="0.2">
      <c r="A378" s="247"/>
      <c r="B378" s="250"/>
      <c r="C378" s="274">
        <f t="shared" si="54"/>
        <v>0</v>
      </c>
      <c r="D378" s="276"/>
      <c r="E378" s="317"/>
      <c r="F378" s="64">
        <f t="shared" si="55"/>
        <v>0</v>
      </c>
      <c r="G378" s="55">
        <f t="shared" si="55"/>
        <v>0</v>
      </c>
      <c r="H378" s="56">
        <f t="shared" si="56"/>
        <v>0</v>
      </c>
    </row>
    <row r="379" spans="1:8" s="2" customFormat="1" ht="12.75" hidden="1" x14ac:dyDescent="0.2">
      <c r="A379" s="247"/>
      <c r="B379" s="250"/>
      <c r="C379" s="274">
        <f t="shared" si="54"/>
        <v>0</v>
      </c>
      <c r="D379" s="276"/>
      <c r="E379" s="317"/>
      <c r="F379" s="64">
        <f t="shared" si="55"/>
        <v>0</v>
      </c>
      <c r="G379" s="55">
        <f t="shared" si="55"/>
        <v>0</v>
      </c>
      <c r="H379" s="56">
        <f t="shared" si="56"/>
        <v>0</v>
      </c>
    </row>
    <row r="380" spans="1:8" s="2" customFormat="1" ht="12.75" hidden="1" x14ac:dyDescent="0.2">
      <c r="A380" s="247"/>
      <c r="B380" s="250"/>
      <c r="C380" s="274">
        <f t="shared" si="54"/>
        <v>0</v>
      </c>
      <c r="D380" s="276"/>
      <c r="E380" s="317"/>
      <c r="F380" s="64">
        <f t="shared" si="55"/>
        <v>0</v>
      </c>
      <c r="G380" s="55">
        <f t="shared" si="55"/>
        <v>0</v>
      </c>
      <c r="H380" s="56">
        <f t="shared" si="56"/>
        <v>0</v>
      </c>
    </row>
    <row r="381" spans="1:8" s="2" customFormat="1" ht="12.75" hidden="1" x14ac:dyDescent="0.2">
      <c r="A381" s="247"/>
      <c r="B381" s="250"/>
      <c r="C381" s="274">
        <f t="shared" si="54"/>
        <v>0</v>
      </c>
      <c r="D381" s="276"/>
      <c r="E381" s="317"/>
      <c r="F381" s="64">
        <f t="shared" si="55"/>
        <v>0</v>
      </c>
      <c r="G381" s="55">
        <f t="shared" si="55"/>
        <v>0</v>
      </c>
      <c r="H381" s="56">
        <f t="shared" si="56"/>
        <v>0</v>
      </c>
    </row>
    <row r="382" spans="1:8" s="2" customFormat="1" ht="12.75" hidden="1" x14ac:dyDescent="0.2">
      <c r="A382" s="247"/>
      <c r="B382" s="250"/>
      <c r="C382" s="274">
        <f t="shared" si="54"/>
        <v>0</v>
      </c>
      <c r="D382" s="276"/>
      <c r="E382" s="317"/>
      <c r="F382" s="64">
        <f t="shared" si="55"/>
        <v>0</v>
      </c>
      <c r="G382" s="55">
        <f t="shared" si="55"/>
        <v>0</v>
      </c>
      <c r="H382" s="56">
        <f t="shared" si="56"/>
        <v>0</v>
      </c>
    </row>
    <row r="383" spans="1:8" s="2" customFormat="1" ht="12.75" hidden="1" x14ac:dyDescent="0.2">
      <c r="A383" s="248"/>
      <c r="B383" s="251"/>
      <c r="C383" s="274">
        <f t="shared" si="54"/>
        <v>0</v>
      </c>
      <c r="D383" s="276"/>
      <c r="E383" s="318"/>
      <c r="F383" s="66">
        <f t="shared" si="55"/>
        <v>0</v>
      </c>
      <c r="G383" s="55">
        <f t="shared" si="55"/>
        <v>0</v>
      </c>
      <c r="H383" s="58">
        <f t="shared" si="56"/>
        <v>0</v>
      </c>
    </row>
    <row r="384" spans="1:8" s="2" customFormat="1" ht="25.5" hidden="1" customHeight="1" x14ac:dyDescent="0.2">
      <c r="A384" s="246" t="s">
        <v>82</v>
      </c>
      <c r="B384" s="249" t="s">
        <v>83</v>
      </c>
      <c r="C384" s="287" t="s">
        <v>349</v>
      </c>
      <c r="D384" s="288"/>
      <c r="E384" s="47" t="s">
        <v>161</v>
      </c>
      <c r="F384" s="190" t="s">
        <v>39</v>
      </c>
      <c r="G384" s="47" t="s">
        <v>157</v>
      </c>
      <c r="H384" s="111">
        <f>SUM(H385:H404)</f>
        <v>0</v>
      </c>
    </row>
    <row r="385" spans="1:8" s="2" customFormat="1" ht="12.75" hidden="1" customHeight="1" x14ac:dyDescent="0.2">
      <c r="A385" s="247"/>
      <c r="B385" s="250"/>
      <c r="C385" s="294">
        <f t="shared" ref="C385:C394" si="57">C266</f>
        <v>0</v>
      </c>
      <c r="D385" s="295"/>
      <c r="E385" s="316">
        <v>1</v>
      </c>
      <c r="F385" s="62">
        <f t="shared" ref="F385:G394" si="58">F266</f>
        <v>0</v>
      </c>
      <c r="G385" s="55">
        <f t="shared" si="58"/>
        <v>0</v>
      </c>
      <c r="H385" s="54">
        <f>ROUNDUP((F385*$E$385%)/168*G385,2)</f>
        <v>0</v>
      </c>
    </row>
    <row r="386" spans="1:8" s="2" customFormat="1" ht="12.75" hidden="1" x14ac:dyDescent="0.2">
      <c r="A386" s="247"/>
      <c r="B386" s="250"/>
      <c r="C386" s="274">
        <f t="shared" si="57"/>
        <v>0</v>
      </c>
      <c r="D386" s="276"/>
      <c r="E386" s="317"/>
      <c r="F386" s="64">
        <f t="shared" si="58"/>
        <v>0</v>
      </c>
      <c r="G386" s="55">
        <f t="shared" si="58"/>
        <v>0</v>
      </c>
      <c r="H386" s="56">
        <f t="shared" ref="H386:H391" si="59">ROUNDUP((F386*$E$385%)/168*G386,2)</f>
        <v>0</v>
      </c>
    </row>
    <row r="387" spans="1:8" s="2" customFormat="1" ht="12.75" hidden="1" x14ac:dyDescent="0.2">
      <c r="A387" s="247"/>
      <c r="B387" s="250"/>
      <c r="C387" s="274">
        <f t="shared" si="57"/>
        <v>0</v>
      </c>
      <c r="D387" s="276"/>
      <c r="E387" s="317"/>
      <c r="F387" s="64">
        <f t="shared" si="58"/>
        <v>0</v>
      </c>
      <c r="G387" s="55">
        <f t="shared" si="58"/>
        <v>0</v>
      </c>
      <c r="H387" s="56">
        <f t="shared" si="59"/>
        <v>0</v>
      </c>
    </row>
    <row r="388" spans="1:8" s="2" customFormat="1" ht="12.75" hidden="1" x14ac:dyDescent="0.2">
      <c r="A388" s="247"/>
      <c r="B388" s="250"/>
      <c r="C388" s="274">
        <f t="shared" si="57"/>
        <v>0</v>
      </c>
      <c r="D388" s="276"/>
      <c r="E388" s="317"/>
      <c r="F388" s="64">
        <f t="shared" si="58"/>
        <v>0</v>
      </c>
      <c r="G388" s="55">
        <f t="shared" si="58"/>
        <v>0</v>
      </c>
      <c r="H388" s="56">
        <f t="shared" si="59"/>
        <v>0</v>
      </c>
    </row>
    <row r="389" spans="1:8" s="2" customFormat="1" ht="12.75" hidden="1" x14ac:dyDescent="0.2">
      <c r="A389" s="247"/>
      <c r="B389" s="250"/>
      <c r="C389" s="274">
        <f t="shared" si="57"/>
        <v>0</v>
      </c>
      <c r="D389" s="276"/>
      <c r="E389" s="317"/>
      <c r="F389" s="64">
        <f t="shared" si="58"/>
        <v>0</v>
      </c>
      <c r="G389" s="55">
        <f t="shared" si="58"/>
        <v>0</v>
      </c>
      <c r="H389" s="56">
        <f t="shared" si="59"/>
        <v>0</v>
      </c>
    </row>
    <row r="390" spans="1:8" s="2" customFormat="1" ht="12.75" hidden="1" x14ac:dyDescent="0.2">
      <c r="A390" s="247"/>
      <c r="B390" s="250"/>
      <c r="C390" s="274">
        <f t="shared" si="57"/>
        <v>0</v>
      </c>
      <c r="D390" s="276"/>
      <c r="E390" s="317"/>
      <c r="F390" s="64">
        <f t="shared" si="58"/>
        <v>0</v>
      </c>
      <c r="G390" s="55">
        <f t="shared" si="58"/>
        <v>0</v>
      </c>
      <c r="H390" s="56">
        <f t="shared" si="59"/>
        <v>0</v>
      </c>
    </row>
    <row r="391" spans="1:8" s="2" customFormat="1" ht="12.75" hidden="1" x14ac:dyDescent="0.2">
      <c r="A391" s="247"/>
      <c r="B391" s="250"/>
      <c r="C391" s="274">
        <f t="shared" si="57"/>
        <v>0</v>
      </c>
      <c r="D391" s="276"/>
      <c r="E391" s="317"/>
      <c r="F391" s="64">
        <f t="shared" si="58"/>
        <v>0</v>
      </c>
      <c r="G391" s="55">
        <f t="shared" si="58"/>
        <v>0</v>
      </c>
      <c r="H391" s="56">
        <f t="shared" si="59"/>
        <v>0</v>
      </c>
    </row>
    <row r="392" spans="1:8" s="2" customFormat="1" ht="12.75" hidden="1" x14ac:dyDescent="0.2">
      <c r="A392" s="247"/>
      <c r="B392" s="250"/>
      <c r="C392" s="274">
        <f t="shared" si="57"/>
        <v>0</v>
      </c>
      <c r="D392" s="276"/>
      <c r="E392" s="317"/>
      <c r="F392" s="64">
        <f t="shared" si="58"/>
        <v>0</v>
      </c>
      <c r="G392" s="55">
        <f t="shared" si="58"/>
        <v>0</v>
      </c>
      <c r="H392" s="56">
        <f>ROUNDUP((F392*$E$385%)/168*G392,2)</f>
        <v>0</v>
      </c>
    </row>
    <row r="393" spans="1:8" s="2" customFormat="1" ht="12.75" hidden="1" x14ac:dyDescent="0.2">
      <c r="A393" s="247"/>
      <c r="B393" s="250"/>
      <c r="C393" s="274">
        <f t="shared" si="57"/>
        <v>0</v>
      </c>
      <c r="D393" s="276"/>
      <c r="E393" s="317"/>
      <c r="F393" s="64">
        <f t="shared" si="58"/>
        <v>0</v>
      </c>
      <c r="G393" s="55">
        <f t="shared" si="58"/>
        <v>0</v>
      </c>
      <c r="H393" s="56">
        <f>ROUNDUP((F393*$E$385%)/168*G393,2)</f>
        <v>0</v>
      </c>
    </row>
    <row r="394" spans="1:8" s="2" customFormat="1" ht="12.75" hidden="1" x14ac:dyDescent="0.2">
      <c r="A394" s="247"/>
      <c r="B394" s="250"/>
      <c r="C394" s="274">
        <f t="shared" si="57"/>
        <v>0</v>
      </c>
      <c r="D394" s="276"/>
      <c r="E394" s="317"/>
      <c r="F394" s="64">
        <f t="shared" si="58"/>
        <v>0</v>
      </c>
      <c r="G394" s="55">
        <f t="shared" si="58"/>
        <v>0</v>
      </c>
      <c r="H394" s="56">
        <f>ROUNDUP((F394*$E$385%)/168*G394,2)</f>
        <v>0</v>
      </c>
    </row>
    <row r="395" spans="1:8" s="2" customFormat="1" ht="12.75" hidden="1" x14ac:dyDescent="0.2">
      <c r="A395" s="247"/>
      <c r="B395" s="250"/>
      <c r="C395" s="274" t="str">
        <f t="shared" ref="C395:C404" si="60">C277</f>
        <v>Vecākais grāmatvedis</v>
      </c>
      <c r="D395" s="276"/>
      <c r="E395" s="317"/>
      <c r="F395" s="64">
        <f t="shared" ref="F395:G404" si="61">F277</f>
        <v>1287</v>
      </c>
      <c r="G395" s="55"/>
      <c r="H395" s="56">
        <f>ROUNDUP((F395*$E$385%)/168*G395,2)</f>
        <v>0</v>
      </c>
    </row>
    <row r="396" spans="1:8" s="2" customFormat="1" ht="12.75" hidden="1" x14ac:dyDescent="0.2">
      <c r="A396" s="247"/>
      <c r="B396" s="250"/>
      <c r="C396" s="274" t="str">
        <f t="shared" si="60"/>
        <v>Lietvede</v>
      </c>
      <c r="D396" s="276"/>
      <c r="E396" s="317"/>
      <c r="F396" s="64">
        <f t="shared" si="61"/>
        <v>996</v>
      </c>
      <c r="G396" s="55"/>
      <c r="H396" s="56">
        <f t="shared" ref="H396:H404" si="62">ROUNDUP((F396*$E$385%)/168*G396,2)</f>
        <v>0</v>
      </c>
    </row>
    <row r="397" spans="1:8" s="2" customFormat="1" ht="12.75" hidden="1" x14ac:dyDescent="0.2">
      <c r="A397" s="247"/>
      <c r="B397" s="250"/>
      <c r="C397" s="274">
        <f t="shared" si="60"/>
        <v>0</v>
      </c>
      <c r="D397" s="276"/>
      <c r="E397" s="317"/>
      <c r="F397" s="64">
        <f t="shared" si="61"/>
        <v>0</v>
      </c>
      <c r="G397" s="64">
        <f t="shared" si="61"/>
        <v>0</v>
      </c>
      <c r="H397" s="56">
        <f t="shared" si="62"/>
        <v>0</v>
      </c>
    </row>
    <row r="398" spans="1:8" s="2" customFormat="1" ht="12.75" hidden="1" x14ac:dyDescent="0.2">
      <c r="A398" s="247"/>
      <c r="B398" s="250"/>
      <c r="C398" s="274">
        <f t="shared" si="60"/>
        <v>0</v>
      </c>
      <c r="D398" s="276"/>
      <c r="E398" s="317"/>
      <c r="F398" s="64">
        <f t="shared" si="61"/>
        <v>0</v>
      </c>
      <c r="G398" s="64">
        <f t="shared" si="61"/>
        <v>0</v>
      </c>
      <c r="H398" s="56">
        <f t="shared" si="62"/>
        <v>0</v>
      </c>
    </row>
    <row r="399" spans="1:8" s="2" customFormat="1" ht="12.75" hidden="1" x14ac:dyDescent="0.2">
      <c r="A399" s="247"/>
      <c r="B399" s="250"/>
      <c r="C399" s="274">
        <f t="shared" si="60"/>
        <v>0</v>
      </c>
      <c r="D399" s="276"/>
      <c r="E399" s="317"/>
      <c r="F399" s="64">
        <f t="shared" si="61"/>
        <v>0</v>
      </c>
      <c r="G399" s="64">
        <f t="shared" si="61"/>
        <v>0</v>
      </c>
      <c r="H399" s="56">
        <f t="shared" si="62"/>
        <v>0</v>
      </c>
    </row>
    <row r="400" spans="1:8" s="2" customFormat="1" ht="12.75" hidden="1" x14ac:dyDescent="0.2">
      <c r="A400" s="247"/>
      <c r="B400" s="250"/>
      <c r="C400" s="274">
        <f t="shared" si="60"/>
        <v>0</v>
      </c>
      <c r="D400" s="276"/>
      <c r="E400" s="317"/>
      <c r="F400" s="64">
        <f t="shared" si="61"/>
        <v>0</v>
      </c>
      <c r="G400" s="64">
        <f t="shared" si="61"/>
        <v>0</v>
      </c>
      <c r="H400" s="56">
        <f t="shared" si="62"/>
        <v>0</v>
      </c>
    </row>
    <row r="401" spans="1:9" s="2" customFormat="1" ht="12.75" hidden="1" x14ac:dyDescent="0.2">
      <c r="A401" s="247"/>
      <c r="B401" s="250"/>
      <c r="C401" s="274">
        <f t="shared" si="60"/>
        <v>0</v>
      </c>
      <c r="D401" s="276"/>
      <c r="E401" s="317"/>
      <c r="F401" s="64">
        <f t="shared" si="61"/>
        <v>0</v>
      </c>
      <c r="G401" s="64">
        <f t="shared" si="61"/>
        <v>0</v>
      </c>
      <c r="H401" s="56">
        <f t="shared" si="62"/>
        <v>0</v>
      </c>
    </row>
    <row r="402" spans="1:9" s="2" customFormat="1" ht="12.75" hidden="1" x14ac:dyDescent="0.2">
      <c r="A402" s="247"/>
      <c r="B402" s="250"/>
      <c r="C402" s="274">
        <f t="shared" si="60"/>
        <v>0</v>
      </c>
      <c r="D402" s="276"/>
      <c r="E402" s="317"/>
      <c r="F402" s="64">
        <f t="shared" si="61"/>
        <v>0</v>
      </c>
      <c r="G402" s="64">
        <f t="shared" si="61"/>
        <v>0</v>
      </c>
      <c r="H402" s="56">
        <f t="shared" si="62"/>
        <v>0</v>
      </c>
    </row>
    <row r="403" spans="1:9" s="2" customFormat="1" ht="12.75" hidden="1" x14ac:dyDescent="0.2">
      <c r="A403" s="247"/>
      <c r="B403" s="250"/>
      <c r="C403" s="274">
        <f t="shared" si="60"/>
        <v>0</v>
      </c>
      <c r="D403" s="276"/>
      <c r="E403" s="317"/>
      <c r="F403" s="64">
        <f t="shared" si="61"/>
        <v>0</v>
      </c>
      <c r="G403" s="64">
        <f t="shared" si="61"/>
        <v>0</v>
      </c>
      <c r="H403" s="56">
        <f t="shared" si="62"/>
        <v>0</v>
      </c>
    </row>
    <row r="404" spans="1:9" s="2" customFormat="1" ht="12.75" hidden="1" x14ac:dyDescent="0.2">
      <c r="A404" s="248"/>
      <c r="B404" s="251"/>
      <c r="C404" s="296">
        <f t="shared" si="60"/>
        <v>0</v>
      </c>
      <c r="D404" s="298"/>
      <c r="E404" s="318"/>
      <c r="F404" s="66">
        <f t="shared" si="61"/>
        <v>0</v>
      </c>
      <c r="G404" s="66">
        <f t="shared" si="61"/>
        <v>0</v>
      </c>
      <c r="H404" s="58">
        <f t="shared" si="62"/>
        <v>0</v>
      </c>
    </row>
    <row r="405" spans="1:9" s="2" customFormat="1" ht="12.75" x14ac:dyDescent="0.2">
      <c r="A405" s="49" t="s">
        <v>84</v>
      </c>
      <c r="B405" s="277" t="s">
        <v>17</v>
      </c>
      <c r="C405" s="277"/>
      <c r="D405" s="277"/>
      <c r="E405" s="277"/>
      <c r="F405" s="277"/>
      <c r="G405" s="277"/>
      <c r="H405" s="43">
        <f>SUM(H406,H429)</f>
        <v>1.6500000000000004</v>
      </c>
    </row>
    <row r="406" spans="1:9" s="2" customFormat="1" ht="12.75" x14ac:dyDescent="0.2">
      <c r="A406" s="48" t="s">
        <v>85</v>
      </c>
      <c r="B406" s="277" t="s">
        <v>86</v>
      </c>
      <c r="C406" s="277"/>
      <c r="D406" s="277"/>
      <c r="E406" s="277"/>
      <c r="F406" s="277"/>
      <c r="G406" s="277"/>
      <c r="H406" s="43">
        <f>SUM(H407,H418)</f>
        <v>0.11</v>
      </c>
    </row>
    <row r="407" spans="1:9" s="2" customFormat="1" ht="25.5" x14ac:dyDescent="0.2">
      <c r="A407" s="246">
        <v>2220</v>
      </c>
      <c r="B407" s="249" t="s">
        <v>88</v>
      </c>
      <c r="C407" s="266" t="s">
        <v>171</v>
      </c>
      <c r="D407" s="267"/>
      <c r="E407" s="268"/>
      <c r="F407" s="47" t="s">
        <v>327</v>
      </c>
      <c r="G407" s="47" t="s">
        <v>157</v>
      </c>
      <c r="H407" s="111">
        <f>SUM(H408:H417)</f>
        <v>0.11</v>
      </c>
    </row>
    <row r="408" spans="1:9" s="2" customFormat="1" ht="29.25" customHeight="1" x14ac:dyDescent="0.2">
      <c r="A408" s="247"/>
      <c r="B408" s="250"/>
      <c r="C408" s="255" t="s">
        <v>198</v>
      </c>
      <c r="D408" s="256"/>
      <c r="E408" s="257"/>
      <c r="F408" s="74">
        <f>ROUND(7*1.147,2)</f>
        <v>8.0299999999999994</v>
      </c>
      <c r="G408" s="74">
        <f>G16+G26+G277+G278</f>
        <v>2.1880000000000002</v>
      </c>
      <c r="H408" s="75">
        <f>ROUNDUP(F408/168*G408,2)</f>
        <v>0.11</v>
      </c>
      <c r="I408" s="149" t="s">
        <v>384</v>
      </c>
    </row>
    <row r="409" spans="1:9" s="2" customFormat="1" ht="12" hidden="1" customHeight="1" x14ac:dyDescent="0.2">
      <c r="A409" s="247"/>
      <c r="B409" s="250"/>
      <c r="C409" s="252"/>
      <c r="D409" s="253"/>
      <c r="E409" s="254"/>
      <c r="F409" s="76"/>
      <c r="G409" s="76"/>
      <c r="H409" s="77">
        <f t="shared" ref="H409:H417" si="63">ROUNDUP(F409/168*G409,2)</f>
        <v>0</v>
      </c>
    </row>
    <row r="410" spans="1:9" s="2" customFormat="1" ht="12" hidden="1" customHeight="1" x14ac:dyDescent="0.2">
      <c r="A410" s="247"/>
      <c r="B410" s="250"/>
      <c r="C410" s="252"/>
      <c r="D410" s="253"/>
      <c r="E410" s="254"/>
      <c r="F410" s="76"/>
      <c r="G410" s="76"/>
      <c r="H410" s="77">
        <f t="shared" si="63"/>
        <v>0</v>
      </c>
    </row>
    <row r="411" spans="1:9" s="2" customFormat="1" ht="12" hidden="1" customHeight="1" x14ac:dyDescent="0.2">
      <c r="A411" s="247"/>
      <c r="B411" s="250"/>
      <c r="C411" s="252"/>
      <c r="D411" s="253"/>
      <c r="E411" s="254"/>
      <c r="F411" s="76"/>
      <c r="G411" s="76"/>
      <c r="H411" s="77">
        <f t="shared" si="63"/>
        <v>0</v>
      </c>
    </row>
    <row r="412" spans="1:9" s="2" customFormat="1" ht="12" hidden="1" customHeight="1" x14ac:dyDescent="0.2">
      <c r="A412" s="247"/>
      <c r="B412" s="250"/>
      <c r="C412" s="252"/>
      <c r="D412" s="253"/>
      <c r="E412" s="254"/>
      <c r="F412" s="76"/>
      <c r="G412" s="76"/>
      <c r="H412" s="77">
        <f t="shared" si="63"/>
        <v>0</v>
      </c>
    </row>
    <row r="413" spans="1:9" s="2" customFormat="1" ht="12" hidden="1" customHeight="1" x14ac:dyDescent="0.2">
      <c r="A413" s="247"/>
      <c r="B413" s="250"/>
      <c r="C413" s="252"/>
      <c r="D413" s="253"/>
      <c r="E413" s="254"/>
      <c r="F413" s="76"/>
      <c r="G413" s="76"/>
      <c r="H413" s="77">
        <f t="shared" si="63"/>
        <v>0</v>
      </c>
    </row>
    <row r="414" spans="1:9" s="2" customFormat="1" ht="12" hidden="1" customHeight="1" x14ac:dyDescent="0.2">
      <c r="A414" s="247"/>
      <c r="B414" s="250"/>
      <c r="C414" s="252"/>
      <c r="D414" s="253"/>
      <c r="E414" s="254"/>
      <c r="F414" s="76"/>
      <c r="G414" s="76"/>
      <c r="H414" s="77">
        <f t="shared" si="63"/>
        <v>0</v>
      </c>
    </row>
    <row r="415" spans="1:9" s="2" customFormat="1" ht="12" hidden="1" customHeight="1" x14ac:dyDescent="0.2">
      <c r="A415" s="247"/>
      <c r="B415" s="250"/>
      <c r="C415" s="252"/>
      <c r="D415" s="253"/>
      <c r="E415" s="254"/>
      <c r="F415" s="76"/>
      <c r="G415" s="76"/>
      <c r="H415" s="77">
        <f t="shared" si="63"/>
        <v>0</v>
      </c>
    </row>
    <row r="416" spans="1:9" s="2" customFormat="1" ht="12" hidden="1" customHeight="1" x14ac:dyDescent="0.2">
      <c r="A416" s="247"/>
      <c r="B416" s="250"/>
      <c r="C416" s="252"/>
      <c r="D416" s="253"/>
      <c r="E416" s="254"/>
      <c r="F416" s="76"/>
      <c r="G416" s="76"/>
      <c r="H416" s="77">
        <f t="shared" si="63"/>
        <v>0</v>
      </c>
    </row>
    <row r="417" spans="1:9" s="2" customFormat="1" ht="12" hidden="1" customHeight="1" x14ac:dyDescent="0.2">
      <c r="A417" s="248"/>
      <c r="B417" s="251"/>
      <c r="C417" s="269"/>
      <c r="D417" s="270"/>
      <c r="E417" s="271"/>
      <c r="F417" s="78"/>
      <c r="G417" s="78"/>
      <c r="H417" s="79">
        <f t="shared" si="63"/>
        <v>0</v>
      </c>
    </row>
    <row r="418" spans="1:9" s="2" customFormat="1" ht="12" hidden="1" customHeight="1" x14ac:dyDescent="0.2">
      <c r="A418" s="246"/>
      <c r="B418" s="249"/>
      <c r="C418" s="266"/>
      <c r="D418" s="267"/>
      <c r="E418" s="268"/>
      <c r="F418" s="47"/>
      <c r="G418" s="47"/>
      <c r="H418" s="111">
        <f>SUM(H419:H428)</f>
        <v>0</v>
      </c>
    </row>
    <row r="419" spans="1:9" s="2" customFormat="1" ht="12" hidden="1" customHeight="1" x14ac:dyDescent="0.2">
      <c r="A419" s="247"/>
      <c r="B419" s="250"/>
      <c r="C419" s="255"/>
      <c r="D419" s="256"/>
      <c r="E419" s="257"/>
      <c r="F419" s="74"/>
      <c r="G419" s="74"/>
      <c r="H419" s="75">
        <f>ROUNDUP(F419/168*G419,2)</f>
        <v>0</v>
      </c>
    </row>
    <row r="420" spans="1:9" s="2" customFormat="1" ht="12" hidden="1" customHeight="1" x14ac:dyDescent="0.2">
      <c r="A420" s="247"/>
      <c r="B420" s="250"/>
      <c r="C420" s="252"/>
      <c r="D420" s="253"/>
      <c r="E420" s="254"/>
      <c r="F420" s="76"/>
      <c r="G420" s="76"/>
      <c r="H420" s="77">
        <f t="shared" ref="H420:H428" si="64">ROUNDUP(F420/168*G420,2)</f>
        <v>0</v>
      </c>
    </row>
    <row r="421" spans="1:9" s="2" customFormat="1" ht="12" hidden="1" customHeight="1" x14ac:dyDescent="0.2">
      <c r="A421" s="247"/>
      <c r="B421" s="250"/>
      <c r="C421" s="252"/>
      <c r="D421" s="253"/>
      <c r="E421" s="254"/>
      <c r="F421" s="76"/>
      <c r="G421" s="76"/>
      <c r="H421" s="77">
        <f t="shared" si="64"/>
        <v>0</v>
      </c>
    </row>
    <row r="422" spans="1:9" s="2" customFormat="1" ht="12" hidden="1" customHeight="1" x14ac:dyDescent="0.2">
      <c r="A422" s="247"/>
      <c r="B422" s="250"/>
      <c r="C422" s="252"/>
      <c r="D422" s="253"/>
      <c r="E422" s="254"/>
      <c r="F422" s="76"/>
      <c r="G422" s="76"/>
      <c r="H422" s="77">
        <f t="shared" si="64"/>
        <v>0</v>
      </c>
    </row>
    <row r="423" spans="1:9" s="2" customFormat="1" ht="12" hidden="1" customHeight="1" x14ac:dyDescent="0.2">
      <c r="A423" s="247"/>
      <c r="B423" s="250"/>
      <c r="C423" s="252"/>
      <c r="D423" s="253"/>
      <c r="E423" s="254"/>
      <c r="F423" s="76"/>
      <c r="G423" s="76"/>
      <c r="H423" s="77">
        <f t="shared" si="64"/>
        <v>0</v>
      </c>
    </row>
    <row r="424" spans="1:9" s="2" customFormat="1" ht="12" hidden="1" customHeight="1" x14ac:dyDescent="0.2">
      <c r="A424" s="247"/>
      <c r="B424" s="250"/>
      <c r="C424" s="252"/>
      <c r="D424" s="253"/>
      <c r="E424" s="254"/>
      <c r="F424" s="76"/>
      <c r="G424" s="76"/>
      <c r="H424" s="77">
        <f t="shared" si="64"/>
        <v>0</v>
      </c>
    </row>
    <row r="425" spans="1:9" s="2" customFormat="1" ht="12" hidden="1" customHeight="1" x14ac:dyDescent="0.2">
      <c r="A425" s="247"/>
      <c r="B425" s="250"/>
      <c r="C425" s="252"/>
      <c r="D425" s="253"/>
      <c r="E425" s="254"/>
      <c r="F425" s="76"/>
      <c r="G425" s="76"/>
      <c r="H425" s="77">
        <f t="shared" si="64"/>
        <v>0</v>
      </c>
    </row>
    <row r="426" spans="1:9" s="2" customFormat="1" ht="12" hidden="1" customHeight="1" x14ac:dyDescent="0.2">
      <c r="A426" s="247"/>
      <c r="B426" s="250"/>
      <c r="C426" s="252"/>
      <c r="D426" s="253"/>
      <c r="E426" s="254"/>
      <c r="F426" s="76"/>
      <c r="G426" s="76"/>
      <c r="H426" s="77">
        <f t="shared" si="64"/>
        <v>0</v>
      </c>
    </row>
    <row r="427" spans="1:9" s="2" customFormat="1" ht="12" hidden="1" customHeight="1" x14ac:dyDescent="0.2">
      <c r="A427" s="247"/>
      <c r="B427" s="250"/>
      <c r="C427" s="252"/>
      <c r="D427" s="253"/>
      <c r="E427" s="254"/>
      <c r="F427" s="76"/>
      <c r="G427" s="76"/>
      <c r="H427" s="77">
        <f t="shared" si="64"/>
        <v>0</v>
      </c>
    </row>
    <row r="428" spans="1:9" s="2" customFormat="1" ht="12.75" hidden="1" x14ac:dyDescent="0.2">
      <c r="A428" s="248"/>
      <c r="B428" s="251"/>
      <c r="C428" s="269"/>
      <c r="D428" s="270"/>
      <c r="E428" s="271"/>
      <c r="F428" s="78"/>
      <c r="G428" s="78"/>
      <c r="H428" s="79">
        <f t="shared" si="64"/>
        <v>0</v>
      </c>
    </row>
    <row r="429" spans="1:9" s="2" customFormat="1" ht="12.75" customHeight="1" x14ac:dyDescent="0.2">
      <c r="A429" s="48" t="s">
        <v>93</v>
      </c>
      <c r="B429" s="277" t="s">
        <v>94</v>
      </c>
      <c r="C429" s="277"/>
      <c r="D429" s="277"/>
      <c r="E429" s="277"/>
      <c r="F429" s="277"/>
      <c r="G429" s="277"/>
      <c r="H429" s="43">
        <f>SUM(H430,H452,H441)</f>
        <v>1.5400000000000003</v>
      </c>
    </row>
    <row r="430" spans="1:9" s="2" customFormat="1" x14ac:dyDescent="0.2">
      <c r="A430" s="246">
        <v>2311</v>
      </c>
      <c r="B430" s="249" t="s">
        <v>19</v>
      </c>
      <c r="C430" s="266" t="s">
        <v>171</v>
      </c>
      <c r="D430" s="267"/>
      <c r="E430" s="268"/>
      <c r="F430" s="47" t="s">
        <v>326</v>
      </c>
      <c r="G430" s="47" t="s">
        <v>166</v>
      </c>
      <c r="H430" s="111">
        <f>SUM(H431:H440)</f>
        <v>7.0000000000000007E-2</v>
      </c>
    </row>
    <row r="431" spans="1:9" s="2" customFormat="1" ht="12.75" x14ac:dyDescent="0.2">
      <c r="A431" s="247"/>
      <c r="B431" s="250"/>
      <c r="C431" s="255" t="s">
        <v>214</v>
      </c>
      <c r="D431" s="256"/>
      <c r="E431" s="257"/>
      <c r="F431" s="74">
        <f>ROUND(0.02*1.095,2)</f>
        <v>0.02</v>
      </c>
      <c r="G431" s="74">
        <v>1</v>
      </c>
      <c r="H431" s="75">
        <f>ROUND(F431*G431,2)</f>
        <v>0.02</v>
      </c>
      <c r="I431" s="2" t="s">
        <v>317</v>
      </c>
    </row>
    <row r="432" spans="1:9" s="2" customFormat="1" ht="12.75" x14ac:dyDescent="0.2">
      <c r="A432" s="247"/>
      <c r="B432" s="250"/>
      <c r="C432" s="252" t="s">
        <v>173</v>
      </c>
      <c r="D432" s="253"/>
      <c r="E432" s="254"/>
      <c r="F432" s="76">
        <f>ROUND(0.05*1.095,2)</f>
        <v>0.05</v>
      </c>
      <c r="G432" s="76">
        <v>1</v>
      </c>
      <c r="H432" s="77">
        <f>ROUND(F432*G432,2)</f>
        <v>0.05</v>
      </c>
    </row>
    <row r="433" spans="1:8" s="2" customFormat="1" ht="12.75" hidden="1" x14ac:dyDescent="0.2">
      <c r="A433" s="247"/>
      <c r="B433" s="250"/>
      <c r="C433" s="252"/>
      <c r="D433" s="253"/>
      <c r="E433" s="254"/>
      <c r="F433" s="76"/>
      <c r="G433" s="76"/>
      <c r="H433" s="77">
        <f t="shared" ref="H433:H440" si="65">ROUND(F433*G433,2)</f>
        <v>0</v>
      </c>
    </row>
    <row r="434" spans="1:8" s="2" customFormat="1" ht="12.75" hidden="1" x14ac:dyDescent="0.2">
      <c r="A434" s="247"/>
      <c r="B434" s="250"/>
      <c r="C434" s="252"/>
      <c r="D434" s="253"/>
      <c r="E434" s="254"/>
      <c r="F434" s="76"/>
      <c r="G434" s="76"/>
      <c r="H434" s="77">
        <f t="shared" si="65"/>
        <v>0</v>
      </c>
    </row>
    <row r="435" spans="1:8" s="2" customFormat="1" ht="12.75" hidden="1" x14ac:dyDescent="0.2">
      <c r="A435" s="247"/>
      <c r="B435" s="250"/>
      <c r="C435" s="252"/>
      <c r="D435" s="253"/>
      <c r="E435" s="254"/>
      <c r="F435" s="76"/>
      <c r="G435" s="76"/>
      <c r="H435" s="77">
        <f t="shared" si="65"/>
        <v>0</v>
      </c>
    </row>
    <row r="436" spans="1:8" s="2" customFormat="1" ht="12.75" hidden="1" x14ac:dyDescent="0.2">
      <c r="A436" s="247"/>
      <c r="B436" s="250"/>
      <c r="C436" s="252"/>
      <c r="D436" s="253"/>
      <c r="E436" s="254"/>
      <c r="F436" s="76"/>
      <c r="G436" s="76"/>
      <c r="H436" s="77">
        <f t="shared" si="65"/>
        <v>0</v>
      </c>
    </row>
    <row r="437" spans="1:8" s="2" customFormat="1" ht="12.75" hidden="1" x14ac:dyDescent="0.2">
      <c r="A437" s="247"/>
      <c r="B437" s="250"/>
      <c r="C437" s="252"/>
      <c r="D437" s="253"/>
      <c r="E437" s="254"/>
      <c r="F437" s="76"/>
      <c r="G437" s="76"/>
      <c r="H437" s="77">
        <f t="shared" si="65"/>
        <v>0</v>
      </c>
    </row>
    <row r="438" spans="1:8" s="2" customFormat="1" ht="12.75" hidden="1" x14ac:dyDescent="0.2">
      <c r="A438" s="247"/>
      <c r="B438" s="250"/>
      <c r="C438" s="252"/>
      <c r="D438" s="253"/>
      <c r="E438" s="254"/>
      <c r="F438" s="76"/>
      <c r="G438" s="76"/>
      <c r="H438" s="77">
        <f t="shared" si="65"/>
        <v>0</v>
      </c>
    </row>
    <row r="439" spans="1:8" s="2" customFormat="1" ht="12.75" hidden="1" x14ac:dyDescent="0.2">
      <c r="A439" s="247"/>
      <c r="B439" s="250"/>
      <c r="C439" s="252"/>
      <c r="D439" s="253"/>
      <c r="E439" s="254"/>
      <c r="F439" s="76"/>
      <c r="G439" s="76"/>
      <c r="H439" s="77">
        <f t="shared" si="65"/>
        <v>0</v>
      </c>
    </row>
    <row r="440" spans="1:8" s="2" customFormat="1" ht="12.75" hidden="1" x14ac:dyDescent="0.2">
      <c r="A440" s="248"/>
      <c r="B440" s="251"/>
      <c r="C440" s="269"/>
      <c r="D440" s="270"/>
      <c r="E440" s="271"/>
      <c r="F440" s="78"/>
      <c r="G440" s="78"/>
      <c r="H440" s="79">
        <f t="shared" si="65"/>
        <v>0</v>
      </c>
    </row>
    <row r="441" spans="1:8" s="2" customFormat="1" ht="38.25" x14ac:dyDescent="0.2">
      <c r="A441" s="246">
        <v>2312</v>
      </c>
      <c r="B441" s="249" t="s">
        <v>319</v>
      </c>
      <c r="C441" s="266" t="s">
        <v>171</v>
      </c>
      <c r="D441" s="267"/>
      <c r="E441" s="51" t="s">
        <v>325</v>
      </c>
      <c r="F441" s="51" t="s">
        <v>322</v>
      </c>
      <c r="G441" s="47" t="s">
        <v>157</v>
      </c>
      <c r="H441" s="111">
        <f>SUM(H442:H451)</f>
        <v>0.08</v>
      </c>
    </row>
    <row r="442" spans="1:8" s="2" customFormat="1" ht="12.75" x14ac:dyDescent="0.2">
      <c r="A442" s="247"/>
      <c r="B442" s="250"/>
      <c r="C442" s="255" t="s">
        <v>320</v>
      </c>
      <c r="D442" s="256"/>
      <c r="E442" s="74">
        <v>165</v>
      </c>
      <c r="F442" s="74">
        <v>5</v>
      </c>
      <c r="G442" s="154">
        <f>G26+G277+G278</f>
        <v>2.1680000000000001</v>
      </c>
      <c r="H442" s="75">
        <f>ROUNDUP(E442/F442/12/168*G442,2)</f>
        <v>0.04</v>
      </c>
    </row>
    <row r="443" spans="1:8" s="2" customFormat="1" ht="12.75" x14ac:dyDescent="0.2">
      <c r="A443" s="247"/>
      <c r="B443" s="250"/>
      <c r="C443" s="252" t="s">
        <v>321</v>
      </c>
      <c r="D443" s="253"/>
      <c r="E443" s="153">
        <v>157</v>
      </c>
      <c r="F443" s="76">
        <v>5</v>
      </c>
      <c r="G443" s="155">
        <f>G442</f>
        <v>2.1680000000000001</v>
      </c>
      <c r="H443" s="77">
        <f>ROUNDUP(E443/F443/12/168*G443,2)</f>
        <v>0.04</v>
      </c>
    </row>
    <row r="444" spans="1:8" s="2" customFormat="1" ht="12.75" hidden="1" x14ac:dyDescent="0.2">
      <c r="A444" s="247"/>
      <c r="B444" s="250"/>
      <c r="C444" s="252"/>
      <c r="D444" s="253"/>
      <c r="E444" s="177"/>
      <c r="F444" s="76"/>
      <c r="G444" s="76"/>
      <c r="H444" s="77">
        <f t="shared" ref="H444:H451" si="66">ROUNDUP(F444/168*G444,2)</f>
        <v>0</v>
      </c>
    </row>
    <row r="445" spans="1:8" s="2" customFormat="1" ht="12.75" hidden="1" x14ac:dyDescent="0.2">
      <c r="A445" s="247"/>
      <c r="B445" s="250"/>
      <c r="C445" s="252"/>
      <c r="D445" s="253"/>
      <c r="E445" s="177"/>
      <c r="F445" s="76"/>
      <c r="G445" s="76"/>
      <c r="H445" s="77">
        <f t="shared" si="66"/>
        <v>0</v>
      </c>
    </row>
    <row r="446" spans="1:8" s="2" customFormat="1" ht="12.75" hidden="1" x14ac:dyDescent="0.2">
      <c r="A446" s="247"/>
      <c r="B446" s="250"/>
      <c r="C446" s="252"/>
      <c r="D446" s="253"/>
      <c r="E446" s="177"/>
      <c r="F446" s="76"/>
      <c r="G446" s="76"/>
      <c r="H446" s="77">
        <f t="shared" si="66"/>
        <v>0</v>
      </c>
    </row>
    <row r="447" spans="1:8" s="2" customFormat="1" ht="12.75" hidden="1" x14ac:dyDescent="0.2">
      <c r="A447" s="247"/>
      <c r="B447" s="250"/>
      <c r="C447" s="252"/>
      <c r="D447" s="253"/>
      <c r="E447" s="177"/>
      <c r="F447" s="76"/>
      <c r="G447" s="76"/>
      <c r="H447" s="77">
        <f t="shared" si="66"/>
        <v>0</v>
      </c>
    </row>
    <row r="448" spans="1:8" s="2" customFormat="1" ht="12.75" hidden="1" x14ac:dyDescent="0.2">
      <c r="A448" s="247"/>
      <c r="B448" s="250"/>
      <c r="C448" s="252"/>
      <c r="D448" s="253"/>
      <c r="E448" s="177"/>
      <c r="F448" s="76"/>
      <c r="G448" s="76"/>
      <c r="H448" s="77">
        <f t="shared" si="66"/>
        <v>0</v>
      </c>
    </row>
    <row r="449" spans="1:9" s="2" customFormat="1" ht="12.75" hidden="1" x14ac:dyDescent="0.2">
      <c r="A449" s="247"/>
      <c r="B449" s="250"/>
      <c r="C449" s="252"/>
      <c r="D449" s="253"/>
      <c r="E449" s="177"/>
      <c r="F449" s="76"/>
      <c r="G449" s="76"/>
      <c r="H449" s="77">
        <f t="shared" si="66"/>
        <v>0</v>
      </c>
    </row>
    <row r="450" spans="1:9" s="2" customFormat="1" ht="12.75" hidden="1" x14ac:dyDescent="0.2">
      <c r="A450" s="247"/>
      <c r="B450" s="250"/>
      <c r="C450" s="252"/>
      <c r="D450" s="253"/>
      <c r="E450" s="177"/>
      <c r="F450" s="76"/>
      <c r="G450" s="76"/>
      <c r="H450" s="77">
        <f t="shared" si="66"/>
        <v>0</v>
      </c>
    </row>
    <row r="451" spans="1:9" s="2" customFormat="1" ht="12.75" hidden="1" x14ac:dyDescent="0.2">
      <c r="A451" s="248"/>
      <c r="B451" s="251"/>
      <c r="C451" s="252"/>
      <c r="D451" s="253"/>
      <c r="E451" s="177"/>
      <c r="F451" s="78"/>
      <c r="G451" s="78"/>
      <c r="H451" s="79">
        <f t="shared" si="66"/>
        <v>0</v>
      </c>
    </row>
    <row r="452" spans="1:9" s="2" customFormat="1" ht="25.5" x14ac:dyDescent="0.2">
      <c r="A452" s="246">
        <v>2350</v>
      </c>
      <c r="B452" s="249" t="s">
        <v>391</v>
      </c>
      <c r="C452" s="266" t="s">
        <v>171</v>
      </c>
      <c r="D452" s="267"/>
      <c r="E452" s="268"/>
      <c r="F452" s="51" t="s">
        <v>327</v>
      </c>
      <c r="G452" s="47" t="s">
        <v>157</v>
      </c>
      <c r="H452" s="111">
        <f>SUM(H453:H462)</f>
        <v>1.3900000000000001</v>
      </c>
    </row>
    <row r="453" spans="1:9" s="2" customFormat="1" ht="26.25" customHeight="1" x14ac:dyDescent="0.2">
      <c r="A453" s="247"/>
      <c r="B453" s="250"/>
      <c r="C453" s="255" t="s">
        <v>218</v>
      </c>
      <c r="D453" s="256"/>
      <c r="E453" s="257"/>
      <c r="F453" s="74">
        <f>ROUND(85*1.162,2)</f>
        <v>98.77</v>
      </c>
      <c r="G453" s="154">
        <f>G442</f>
        <v>2.1680000000000001</v>
      </c>
      <c r="H453" s="75">
        <f>ROUNDUP(F453/168*G453,2)</f>
        <v>1.28</v>
      </c>
      <c r="I453" s="149" t="s">
        <v>383</v>
      </c>
    </row>
    <row r="454" spans="1:9" s="2" customFormat="1" ht="36" x14ac:dyDescent="0.2">
      <c r="A454" s="247"/>
      <c r="B454" s="250"/>
      <c r="C454" s="252" t="s">
        <v>215</v>
      </c>
      <c r="D454" s="253"/>
      <c r="E454" s="254"/>
      <c r="F454" s="76">
        <f>ROUND(7*1.162,2)</f>
        <v>8.1300000000000008</v>
      </c>
      <c r="G454" s="76">
        <f>G408</f>
        <v>2.1880000000000002</v>
      </c>
      <c r="H454" s="77">
        <f t="shared" ref="H454:H462" si="67">ROUNDUP(F454/168*G454,2)</f>
        <v>0.11</v>
      </c>
      <c r="I454" s="149" t="s">
        <v>382</v>
      </c>
    </row>
    <row r="455" spans="1:9" s="2" customFormat="1" ht="12.75" hidden="1" x14ac:dyDescent="0.2">
      <c r="A455" s="247"/>
      <c r="B455" s="250"/>
      <c r="C455" s="252"/>
      <c r="D455" s="253"/>
      <c r="E455" s="254"/>
      <c r="F455" s="76"/>
      <c r="G455" s="76"/>
      <c r="H455" s="77">
        <f t="shared" si="67"/>
        <v>0</v>
      </c>
    </row>
    <row r="456" spans="1:9" s="2" customFormat="1" ht="12.75" hidden="1" x14ac:dyDescent="0.2">
      <c r="A456" s="247"/>
      <c r="B456" s="250"/>
      <c r="C456" s="252"/>
      <c r="D456" s="253"/>
      <c r="E456" s="254"/>
      <c r="F456" s="76"/>
      <c r="G456" s="76"/>
      <c r="H456" s="77">
        <f t="shared" si="67"/>
        <v>0</v>
      </c>
    </row>
    <row r="457" spans="1:9" s="2" customFormat="1" ht="12.75" hidden="1" x14ac:dyDescent="0.2">
      <c r="A457" s="247"/>
      <c r="B457" s="250"/>
      <c r="C457" s="252"/>
      <c r="D457" s="253"/>
      <c r="E457" s="254"/>
      <c r="F457" s="76"/>
      <c r="G457" s="76"/>
      <c r="H457" s="77">
        <f t="shared" si="67"/>
        <v>0</v>
      </c>
    </row>
    <row r="458" spans="1:9" s="2" customFormat="1" ht="12.75" hidden="1" x14ac:dyDescent="0.2">
      <c r="A458" s="247"/>
      <c r="B458" s="250"/>
      <c r="C458" s="252"/>
      <c r="D458" s="253"/>
      <c r="E458" s="254"/>
      <c r="F458" s="76"/>
      <c r="G458" s="76"/>
      <c r="H458" s="77">
        <f t="shared" si="67"/>
        <v>0</v>
      </c>
    </row>
    <row r="459" spans="1:9" s="2" customFormat="1" ht="12.75" hidden="1" x14ac:dyDescent="0.2">
      <c r="A459" s="247"/>
      <c r="B459" s="250"/>
      <c r="C459" s="252"/>
      <c r="D459" s="253"/>
      <c r="E459" s="254"/>
      <c r="F459" s="76"/>
      <c r="G459" s="76"/>
      <c r="H459" s="77">
        <f t="shared" si="67"/>
        <v>0</v>
      </c>
    </row>
    <row r="460" spans="1:9" s="2" customFormat="1" ht="12.75" hidden="1" x14ac:dyDescent="0.2">
      <c r="A460" s="247"/>
      <c r="B460" s="250"/>
      <c r="C460" s="252"/>
      <c r="D460" s="253"/>
      <c r="E460" s="254"/>
      <c r="F460" s="76"/>
      <c r="G460" s="76"/>
      <c r="H460" s="77">
        <f t="shared" si="67"/>
        <v>0</v>
      </c>
    </row>
    <row r="461" spans="1:9" s="2" customFormat="1" ht="12.75" hidden="1" x14ac:dyDescent="0.2">
      <c r="A461" s="247"/>
      <c r="B461" s="250"/>
      <c r="C461" s="252"/>
      <c r="D461" s="253"/>
      <c r="E461" s="254"/>
      <c r="F461" s="76"/>
      <c r="G461" s="76"/>
      <c r="H461" s="77">
        <f t="shared" si="67"/>
        <v>0</v>
      </c>
    </row>
    <row r="462" spans="1:9" s="2" customFormat="1" ht="12.75" hidden="1" x14ac:dyDescent="0.2">
      <c r="A462" s="248"/>
      <c r="B462" s="251"/>
      <c r="C462" s="269"/>
      <c r="D462" s="270"/>
      <c r="E462" s="271"/>
      <c r="F462" s="78"/>
      <c r="G462" s="78"/>
      <c r="H462" s="79">
        <f t="shared" si="67"/>
        <v>0</v>
      </c>
    </row>
    <row r="463" spans="1:9" s="2" customFormat="1" ht="12.75" x14ac:dyDescent="0.2">
      <c r="A463" s="49" t="s">
        <v>109</v>
      </c>
      <c r="B463" s="277" t="s">
        <v>25</v>
      </c>
      <c r="C463" s="277"/>
      <c r="D463" s="277"/>
      <c r="E463" s="277"/>
      <c r="F463" s="277"/>
      <c r="G463" s="277"/>
      <c r="H463" s="43">
        <f>SUM(H464,H476)</f>
        <v>0.27</v>
      </c>
    </row>
    <row r="464" spans="1:9" s="2" customFormat="1" ht="12.75" hidden="1" customHeight="1" x14ac:dyDescent="0.2">
      <c r="A464" s="48">
        <v>5120</v>
      </c>
      <c r="B464" s="277" t="s">
        <v>168</v>
      </c>
      <c r="C464" s="277"/>
      <c r="D464" s="277"/>
      <c r="E464" s="277"/>
      <c r="F464" s="277"/>
      <c r="G464" s="277"/>
      <c r="H464" s="43">
        <f>SUM(H466:H475)</f>
        <v>0</v>
      </c>
    </row>
    <row r="465" spans="1:8" s="2" customFormat="1" ht="25.5" hidden="1" x14ac:dyDescent="0.2">
      <c r="A465" s="331">
        <v>5121</v>
      </c>
      <c r="B465" s="279" t="s">
        <v>169</v>
      </c>
      <c r="C465" s="287" t="s">
        <v>171</v>
      </c>
      <c r="D465" s="288"/>
      <c r="E465" s="47" t="s">
        <v>170</v>
      </c>
      <c r="F465" s="190" t="s">
        <v>325</v>
      </c>
      <c r="G465" s="47" t="s">
        <v>157</v>
      </c>
      <c r="H465" s="111">
        <f>SUM(H466:H475)</f>
        <v>0</v>
      </c>
    </row>
    <row r="466" spans="1:8" s="2" customFormat="1" ht="12.75" hidden="1" x14ac:dyDescent="0.2">
      <c r="A466" s="332"/>
      <c r="B466" s="280"/>
      <c r="C466" s="309"/>
      <c r="D466" s="310"/>
      <c r="E466" s="282"/>
      <c r="F466" s="67"/>
      <c r="G466" s="67"/>
      <c r="H466" s="54"/>
    </row>
    <row r="467" spans="1:8" s="2" customFormat="1" ht="12.75" hidden="1" x14ac:dyDescent="0.2">
      <c r="A467" s="332"/>
      <c r="B467" s="280"/>
      <c r="C467" s="311"/>
      <c r="D467" s="312"/>
      <c r="E467" s="283"/>
      <c r="F467" s="68"/>
      <c r="G467" s="68"/>
      <c r="H467" s="56"/>
    </row>
    <row r="468" spans="1:8" s="2" customFormat="1" ht="12.75" hidden="1" x14ac:dyDescent="0.2">
      <c r="A468" s="332"/>
      <c r="B468" s="280"/>
      <c r="C468" s="311"/>
      <c r="D468" s="312"/>
      <c r="E468" s="283"/>
      <c r="F468" s="68"/>
      <c r="G468" s="68"/>
      <c r="H468" s="56"/>
    </row>
    <row r="469" spans="1:8" s="2" customFormat="1" ht="12.75" hidden="1" x14ac:dyDescent="0.2">
      <c r="A469" s="332"/>
      <c r="B469" s="280"/>
      <c r="C469" s="311"/>
      <c r="D469" s="312"/>
      <c r="E469" s="283"/>
      <c r="F469" s="68"/>
      <c r="G469" s="68"/>
      <c r="H469" s="56"/>
    </row>
    <row r="470" spans="1:8" s="2" customFormat="1" ht="12.75" hidden="1" x14ac:dyDescent="0.2">
      <c r="A470" s="332"/>
      <c r="B470" s="280"/>
      <c r="C470" s="311"/>
      <c r="D470" s="312"/>
      <c r="E470" s="283"/>
      <c r="F470" s="68"/>
      <c r="G470" s="68"/>
      <c r="H470" s="56"/>
    </row>
    <row r="471" spans="1:8" s="2" customFormat="1" ht="13.5" hidden="1" customHeight="1" x14ac:dyDescent="0.2">
      <c r="A471" s="332"/>
      <c r="B471" s="280"/>
      <c r="C471" s="311"/>
      <c r="D471" s="312"/>
      <c r="E471" s="283"/>
      <c r="F471" s="68"/>
      <c r="G471" s="68"/>
      <c r="H471" s="56"/>
    </row>
    <row r="472" spans="1:8" s="2" customFormat="1" ht="12.75" hidden="1" customHeight="1" x14ac:dyDescent="0.2">
      <c r="A472" s="332"/>
      <c r="B472" s="280"/>
      <c r="C472" s="311"/>
      <c r="D472" s="312"/>
      <c r="E472" s="283"/>
      <c r="F472" s="68"/>
      <c r="G472" s="68"/>
      <c r="H472" s="56"/>
    </row>
    <row r="473" spans="1:8" s="2" customFormat="1" ht="12.75" hidden="1" customHeight="1" x14ac:dyDescent="0.2">
      <c r="A473" s="332"/>
      <c r="B473" s="280"/>
      <c r="C473" s="311"/>
      <c r="D473" s="312"/>
      <c r="E473" s="283"/>
      <c r="F473" s="68"/>
      <c r="G473" s="68"/>
      <c r="H473" s="56"/>
    </row>
    <row r="474" spans="1:8" s="2" customFormat="1" ht="12.75" hidden="1" customHeight="1" x14ac:dyDescent="0.2">
      <c r="A474" s="332"/>
      <c r="B474" s="280"/>
      <c r="C474" s="311"/>
      <c r="D474" s="312"/>
      <c r="E474" s="283"/>
      <c r="F474" s="68"/>
      <c r="G474" s="68"/>
      <c r="H474" s="56"/>
    </row>
    <row r="475" spans="1:8" s="2" customFormat="1" ht="12.75" hidden="1" customHeight="1" x14ac:dyDescent="0.2">
      <c r="A475" s="333"/>
      <c r="B475" s="281"/>
      <c r="C475" s="311"/>
      <c r="D475" s="312"/>
      <c r="E475" s="284"/>
      <c r="F475" s="70"/>
      <c r="G475" s="70"/>
      <c r="H475" s="58"/>
    </row>
    <row r="476" spans="1:8" s="2" customFormat="1" ht="12.75" x14ac:dyDescent="0.2">
      <c r="A476" s="48" t="s">
        <v>110</v>
      </c>
      <c r="B476" s="277" t="s">
        <v>392</v>
      </c>
      <c r="C476" s="277"/>
      <c r="D476" s="277"/>
      <c r="E476" s="277"/>
      <c r="F476" s="277"/>
      <c r="G476" s="277"/>
      <c r="H476" s="43">
        <f>SUM(H477,H488)</f>
        <v>0.27</v>
      </c>
    </row>
    <row r="477" spans="1:8" s="2" customFormat="1" ht="25.5" x14ac:dyDescent="0.2">
      <c r="A477" s="331" t="s">
        <v>117</v>
      </c>
      <c r="B477" s="279" t="s">
        <v>33</v>
      </c>
      <c r="C477" s="287" t="s">
        <v>171</v>
      </c>
      <c r="D477" s="288"/>
      <c r="E477" s="47" t="s">
        <v>170</v>
      </c>
      <c r="F477" s="190" t="s">
        <v>325</v>
      </c>
      <c r="G477" s="47" t="s">
        <v>157</v>
      </c>
      <c r="H477" s="111">
        <f>SUM(H478:H487)</f>
        <v>0.27</v>
      </c>
    </row>
    <row r="478" spans="1:8" s="2" customFormat="1" ht="12.75" x14ac:dyDescent="0.2">
      <c r="A478" s="332"/>
      <c r="B478" s="280"/>
      <c r="C478" s="309" t="s">
        <v>323</v>
      </c>
      <c r="D478" s="310"/>
      <c r="E478" s="282">
        <v>20</v>
      </c>
      <c r="F478" s="67">
        <v>1200</v>
      </c>
      <c r="G478" s="156">
        <f>G442</f>
        <v>2.1680000000000001</v>
      </c>
      <c r="H478" s="54">
        <f>ROUNDUP(F478*$E$478%/12/168*G478,2)</f>
        <v>0.26</v>
      </c>
    </row>
    <row r="479" spans="1:8" s="2" customFormat="1" ht="12.75" x14ac:dyDescent="0.2">
      <c r="A479" s="332"/>
      <c r="B479" s="280"/>
      <c r="C479" s="311" t="s">
        <v>324</v>
      </c>
      <c r="D479" s="312"/>
      <c r="E479" s="283"/>
      <c r="F479" s="68">
        <v>500</v>
      </c>
      <c r="G479" s="68">
        <v>8.4000000000000005E-2</v>
      </c>
      <c r="H479" s="56">
        <f>ROUNDUP(F479*$E$478%/12/168*G479,2)</f>
        <v>0.01</v>
      </c>
    </row>
    <row r="480" spans="1:8" s="2" customFormat="1" ht="12.75" hidden="1" x14ac:dyDescent="0.2">
      <c r="A480" s="332"/>
      <c r="B480" s="280"/>
      <c r="C480" s="311"/>
      <c r="D480" s="312"/>
      <c r="E480" s="283"/>
      <c r="F480" s="68"/>
      <c r="G480" s="68"/>
      <c r="H480" s="56">
        <f t="shared" ref="H480:H487" si="68">ROUNDUP(F480*$D$478%/12/168*E480*$G$478,2)</f>
        <v>0</v>
      </c>
    </row>
    <row r="481" spans="1:8" s="2" customFormat="1" ht="12.75" hidden="1" x14ac:dyDescent="0.2">
      <c r="A481" s="332"/>
      <c r="B481" s="280"/>
      <c r="C481" s="311"/>
      <c r="D481" s="312"/>
      <c r="E481" s="283"/>
      <c r="F481" s="68"/>
      <c r="G481" s="68"/>
      <c r="H481" s="56">
        <f t="shared" si="68"/>
        <v>0</v>
      </c>
    </row>
    <row r="482" spans="1:8" s="2" customFormat="1" ht="12.75" hidden="1" x14ac:dyDescent="0.2">
      <c r="A482" s="332"/>
      <c r="B482" s="280"/>
      <c r="C482" s="311"/>
      <c r="D482" s="312"/>
      <c r="E482" s="283"/>
      <c r="F482" s="68"/>
      <c r="G482" s="68"/>
      <c r="H482" s="56">
        <f t="shared" si="68"/>
        <v>0</v>
      </c>
    </row>
    <row r="483" spans="1:8" s="2" customFormat="1" ht="12.75" hidden="1" x14ac:dyDescent="0.2">
      <c r="A483" s="332"/>
      <c r="B483" s="280"/>
      <c r="C483" s="311"/>
      <c r="D483" s="312"/>
      <c r="E483" s="283"/>
      <c r="F483" s="68"/>
      <c r="G483" s="68"/>
      <c r="H483" s="56">
        <f t="shared" si="68"/>
        <v>0</v>
      </c>
    </row>
    <row r="484" spans="1:8" s="2" customFormat="1" ht="12.75" hidden="1" x14ac:dyDescent="0.2">
      <c r="A484" s="332"/>
      <c r="B484" s="280"/>
      <c r="C484" s="311"/>
      <c r="D484" s="312"/>
      <c r="E484" s="283"/>
      <c r="F484" s="68"/>
      <c r="G484" s="68"/>
      <c r="H484" s="56">
        <f t="shared" si="68"/>
        <v>0</v>
      </c>
    </row>
    <row r="485" spans="1:8" s="2" customFormat="1" ht="12.75" hidden="1" x14ac:dyDescent="0.2">
      <c r="A485" s="332"/>
      <c r="B485" s="280"/>
      <c r="C485" s="311"/>
      <c r="D485" s="312"/>
      <c r="E485" s="283"/>
      <c r="F485" s="68"/>
      <c r="G485" s="68"/>
      <c r="H485" s="56">
        <f t="shared" si="68"/>
        <v>0</v>
      </c>
    </row>
    <row r="486" spans="1:8" s="2" customFormat="1" ht="12.75" hidden="1" x14ac:dyDescent="0.2">
      <c r="A486" s="332"/>
      <c r="B486" s="280"/>
      <c r="C486" s="311"/>
      <c r="D486" s="312"/>
      <c r="E486" s="283"/>
      <c r="F486" s="68"/>
      <c r="G486" s="68"/>
      <c r="H486" s="56">
        <f t="shared" si="68"/>
        <v>0</v>
      </c>
    </row>
    <row r="487" spans="1:8" s="2" customFormat="1" ht="12.75" hidden="1" x14ac:dyDescent="0.2">
      <c r="A487" s="333"/>
      <c r="B487" s="281"/>
      <c r="C487" s="311"/>
      <c r="D487" s="312"/>
      <c r="E487" s="284"/>
      <c r="F487" s="70"/>
      <c r="G487" s="70"/>
      <c r="H487" s="58">
        <f t="shared" si="68"/>
        <v>0</v>
      </c>
    </row>
    <row r="488" spans="1:8" s="2" customFormat="1" ht="25.5" hidden="1" x14ac:dyDescent="0.2">
      <c r="A488" s="331" t="s">
        <v>118</v>
      </c>
      <c r="B488" s="279" t="s">
        <v>31</v>
      </c>
      <c r="C488" s="287" t="s">
        <v>171</v>
      </c>
      <c r="D488" s="288"/>
      <c r="E488" s="47" t="s">
        <v>170</v>
      </c>
      <c r="F488" s="190" t="s">
        <v>325</v>
      </c>
      <c r="G488" s="47" t="s">
        <v>157</v>
      </c>
      <c r="H488" s="111">
        <f>SUM(H489:H498)</f>
        <v>0</v>
      </c>
    </row>
    <row r="489" spans="1:8" s="2" customFormat="1" ht="12.75" hidden="1" x14ac:dyDescent="0.2">
      <c r="A489" s="332"/>
      <c r="B489" s="280"/>
      <c r="C489" s="309"/>
      <c r="D489" s="310"/>
      <c r="E489" s="282"/>
      <c r="F489" s="67"/>
      <c r="G489" s="67"/>
      <c r="H489" s="54">
        <f>ROUNDUP(F489*$E$478%/12/168*G489,2)</f>
        <v>0</v>
      </c>
    </row>
    <row r="490" spans="1:8" s="2" customFormat="1" ht="12.75" hidden="1" x14ac:dyDescent="0.2">
      <c r="A490" s="332"/>
      <c r="B490" s="280"/>
      <c r="C490" s="311"/>
      <c r="D490" s="312"/>
      <c r="E490" s="283"/>
      <c r="F490" s="68"/>
      <c r="G490" s="68"/>
      <c r="H490" s="56">
        <f>ROUNDUP(F490*$E$478%/12/168*G490,2)</f>
        <v>0</v>
      </c>
    </row>
    <row r="491" spans="1:8" s="2" customFormat="1" ht="12.75" hidden="1" x14ac:dyDescent="0.2">
      <c r="A491" s="332"/>
      <c r="B491" s="280"/>
      <c r="C491" s="311"/>
      <c r="D491" s="312"/>
      <c r="E491" s="283"/>
      <c r="F491" s="68"/>
      <c r="G491" s="68"/>
      <c r="H491" s="56">
        <f t="shared" ref="H491:H498" si="69">ROUNDUP(F491*$D$478%/12/168*E491*$G$478,2)</f>
        <v>0</v>
      </c>
    </row>
    <row r="492" spans="1:8" s="2" customFormat="1" ht="12.75" hidden="1" x14ac:dyDescent="0.2">
      <c r="A492" s="332"/>
      <c r="B492" s="280"/>
      <c r="C492" s="311"/>
      <c r="D492" s="312"/>
      <c r="E492" s="283"/>
      <c r="F492" s="68"/>
      <c r="G492" s="68"/>
      <c r="H492" s="56">
        <f t="shared" si="69"/>
        <v>0</v>
      </c>
    </row>
    <row r="493" spans="1:8" s="2" customFormat="1" ht="12.75" hidden="1" x14ac:dyDescent="0.2">
      <c r="A493" s="332"/>
      <c r="B493" s="280"/>
      <c r="C493" s="311"/>
      <c r="D493" s="312"/>
      <c r="E493" s="283"/>
      <c r="F493" s="68"/>
      <c r="G493" s="68"/>
      <c r="H493" s="56">
        <f t="shared" si="69"/>
        <v>0</v>
      </c>
    </row>
    <row r="494" spans="1:8" s="2" customFormat="1" ht="12.75" hidden="1" x14ac:dyDescent="0.2">
      <c r="A494" s="332"/>
      <c r="B494" s="280"/>
      <c r="C494" s="311"/>
      <c r="D494" s="312"/>
      <c r="E494" s="283"/>
      <c r="F494" s="68"/>
      <c r="G494" s="68"/>
      <c r="H494" s="56">
        <f t="shared" si="69"/>
        <v>0</v>
      </c>
    </row>
    <row r="495" spans="1:8" s="2" customFormat="1" ht="12.75" hidden="1" x14ac:dyDescent="0.2">
      <c r="A495" s="332"/>
      <c r="B495" s="280"/>
      <c r="C495" s="311"/>
      <c r="D495" s="312"/>
      <c r="E495" s="283"/>
      <c r="F495" s="68"/>
      <c r="G495" s="68"/>
      <c r="H495" s="56">
        <f t="shared" si="69"/>
        <v>0</v>
      </c>
    </row>
    <row r="496" spans="1:8" s="2" customFormat="1" ht="12.75" hidden="1" x14ac:dyDescent="0.2">
      <c r="A496" s="332"/>
      <c r="B496" s="280"/>
      <c r="C496" s="311"/>
      <c r="D496" s="312"/>
      <c r="E496" s="283"/>
      <c r="F496" s="68"/>
      <c r="G496" s="68"/>
      <c r="H496" s="56">
        <f t="shared" si="69"/>
        <v>0</v>
      </c>
    </row>
    <row r="497" spans="1:8" s="2" customFormat="1" ht="12.75" hidden="1" x14ac:dyDescent="0.2">
      <c r="A497" s="332"/>
      <c r="B497" s="280"/>
      <c r="C497" s="311"/>
      <c r="D497" s="312"/>
      <c r="E497" s="283"/>
      <c r="F497" s="68"/>
      <c r="G497" s="68"/>
      <c r="H497" s="56">
        <f t="shared" si="69"/>
        <v>0</v>
      </c>
    </row>
    <row r="498" spans="1:8" s="2" customFormat="1" ht="12.75" hidden="1" x14ac:dyDescent="0.2">
      <c r="A498" s="332"/>
      <c r="B498" s="280"/>
      <c r="C498" s="311"/>
      <c r="D498" s="312"/>
      <c r="E498" s="284"/>
      <c r="F498" s="70"/>
      <c r="G498" s="70"/>
      <c r="H498" s="58">
        <f t="shared" si="69"/>
        <v>0</v>
      </c>
    </row>
    <row r="499" spans="1:8" s="2" customFormat="1" ht="12.75" x14ac:dyDescent="0.2">
      <c r="A499" s="325" t="s">
        <v>122</v>
      </c>
      <c r="B499" s="326"/>
      <c r="C499" s="326"/>
      <c r="D499" s="326"/>
      <c r="E499" s="326"/>
      <c r="F499" s="326"/>
      <c r="G499" s="327"/>
      <c r="H499" s="46">
        <f>SUM(H463,H405,H263)</f>
        <v>3.41</v>
      </c>
    </row>
    <row r="500" spans="1:8" s="2" customFormat="1" ht="12.75" x14ac:dyDescent="0.2">
      <c r="A500" s="328" t="s">
        <v>121</v>
      </c>
      <c r="B500" s="329"/>
      <c r="C500" s="329"/>
      <c r="D500" s="329"/>
      <c r="E500" s="329"/>
      <c r="F500" s="329"/>
      <c r="G500" s="330"/>
      <c r="H500" s="80">
        <f>SUM(H499,H260)</f>
        <v>23.860000000000003</v>
      </c>
    </row>
    <row r="501" spans="1:8" x14ac:dyDescent="0.25">
      <c r="H501" s="29"/>
    </row>
    <row r="502" spans="1:8" hidden="1" x14ac:dyDescent="0.25">
      <c r="H502" s="30"/>
    </row>
    <row r="503" spans="1:8" ht="15.75" hidden="1" customHeight="1" x14ac:dyDescent="0.25">
      <c r="H503" s="30"/>
    </row>
    <row r="504" spans="1:8" ht="15.75" hidden="1" customHeight="1" x14ac:dyDescent="0.25">
      <c r="H504" s="30"/>
    </row>
    <row r="505" spans="1:8" ht="15.75" hidden="1" customHeight="1" x14ac:dyDescent="0.25">
      <c r="H505" s="30"/>
    </row>
    <row r="506" spans="1:8" ht="15.75" hidden="1" customHeight="1" x14ac:dyDescent="0.25">
      <c r="H506" s="30"/>
    </row>
    <row r="507" spans="1:8" ht="15.75" hidden="1" customHeight="1" x14ac:dyDescent="0.25">
      <c r="H507" s="30"/>
    </row>
    <row r="508" spans="1:8" ht="15.75" hidden="1" customHeight="1" x14ac:dyDescent="0.25">
      <c r="H508" s="30"/>
    </row>
    <row r="509" spans="1:8" ht="15.75" hidden="1" customHeight="1" x14ac:dyDescent="0.25">
      <c r="H509" s="30"/>
    </row>
    <row r="510" spans="1:8" ht="15.75" hidden="1" customHeight="1" x14ac:dyDescent="0.25">
      <c r="H510" s="30"/>
    </row>
    <row r="511" spans="1:8" ht="15.75" hidden="1" customHeight="1" x14ac:dyDescent="0.25">
      <c r="H511" s="30"/>
    </row>
    <row r="512" spans="1:8" ht="15.75" hidden="1" customHeight="1" x14ac:dyDescent="0.25">
      <c r="H512" s="30"/>
    </row>
    <row r="513" spans="1:9" ht="15.75" hidden="1" customHeight="1" x14ac:dyDescent="0.25">
      <c r="H513" s="30"/>
    </row>
    <row r="514" spans="1:9" ht="15.75" hidden="1" customHeight="1" x14ac:dyDescent="0.25">
      <c r="H514" s="30"/>
    </row>
    <row r="515" spans="1:9" ht="15.75" hidden="1" customHeight="1" x14ac:dyDescent="0.25">
      <c r="H515" s="30"/>
    </row>
    <row r="516" spans="1:9" ht="15.75" hidden="1" customHeight="1" x14ac:dyDescent="0.25">
      <c r="H516" s="30"/>
    </row>
    <row r="517" spans="1:9" ht="15.75" hidden="1" customHeight="1" x14ac:dyDescent="0.25">
      <c r="H517" s="30"/>
    </row>
    <row r="518" spans="1:9" ht="15.75" hidden="1" customHeight="1" x14ac:dyDescent="0.25">
      <c r="H518" s="30"/>
    </row>
    <row r="519" spans="1:9" ht="15.75" hidden="1" customHeight="1" x14ac:dyDescent="0.25">
      <c r="H519" s="30"/>
    </row>
    <row r="520" spans="1:9" ht="15.75" hidden="1" customHeight="1" x14ac:dyDescent="0.25">
      <c r="H520" s="30"/>
    </row>
    <row r="521" spans="1:9" ht="15.75" hidden="1" customHeight="1" x14ac:dyDescent="0.25">
      <c r="H521" s="30"/>
    </row>
    <row r="522" spans="1:9" ht="15.75" hidden="1" customHeight="1" x14ac:dyDescent="0.25">
      <c r="H522" s="30"/>
    </row>
    <row r="523" spans="1:9" ht="15.75" hidden="1" customHeight="1" x14ac:dyDescent="0.25">
      <c r="H523" s="30"/>
    </row>
    <row r="524" spans="1:9" ht="15.75" hidden="1" customHeight="1" x14ac:dyDescent="0.25">
      <c r="H524" s="30"/>
    </row>
    <row r="525" spans="1:9" ht="15.75" hidden="1" customHeight="1" x14ac:dyDescent="0.25">
      <c r="H525" s="30"/>
    </row>
    <row r="526" spans="1:9" ht="15.75" hidden="1" customHeight="1" x14ac:dyDescent="0.25">
      <c r="H526" s="30"/>
    </row>
    <row r="527" spans="1:9" ht="15.75" hidden="1" customHeight="1" x14ac:dyDescent="0.25">
      <c r="H527" s="30"/>
    </row>
    <row r="528" spans="1:9" ht="15.75" x14ac:dyDescent="0.25">
      <c r="A528" s="104" t="s">
        <v>13</v>
      </c>
      <c r="B528" s="104"/>
      <c r="C528" s="104"/>
      <c r="D528" s="104"/>
      <c r="E528" s="104"/>
      <c r="F528" s="104"/>
      <c r="G528" s="104"/>
      <c r="H528" s="105">
        <f ca="1">H529+H541+H552</f>
        <v>20.450000000000003</v>
      </c>
      <c r="I528" s="106" t="b">
        <f ca="1">H528=H260</f>
        <v>1</v>
      </c>
    </row>
    <row r="529" spans="1:8" x14ac:dyDescent="0.25">
      <c r="A529" s="98">
        <v>1000</v>
      </c>
      <c r="B529" s="97"/>
      <c r="H529" s="101">
        <f ca="1">SUM(H530,H537)</f>
        <v>20.240000000000002</v>
      </c>
    </row>
    <row r="530" spans="1:8" x14ac:dyDescent="0.25">
      <c r="A530" s="191">
        <v>1100</v>
      </c>
      <c r="B530" s="97"/>
      <c r="H530" s="100">
        <f ca="1">SUM(H531:H536)</f>
        <v>15.73</v>
      </c>
    </row>
    <row r="531" spans="1:8" x14ac:dyDescent="0.25">
      <c r="A531" s="1">
        <v>1116</v>
      </c>
      <c r="B531" s="97"/>
      <c r="H531" s="99">
        <f t="shared" ref="H531:H536" ca="1" si="70">SUMIF($A$14:$H$260,A531,$H$14:$H$260)</f>
        <v>0.38</v>
      </c>
    </row>
    <row r="532" spans="1:8" x14ac:dyDescent="0.25">
      <c r="A532" s="1">
        <v>1119</v>
      </c>
      <c r="B532" s="97"/>
      <c r="H532" s="99">
        <f t="shared" ca="1" si="70"/>
        <v>15.33</v>
      </c>
    </row>
    <row r="533" spans="1:8" x14ac:dyDescent="0.25">
      <c r="A533" s="1">
        <v>1143</v>
      </c>
      <c r="B533" s="97"/>
      <c r="H533" s="99">
        <f t="shared" ca="1" si="70"/>
        <v>0.02</v>
      </c>
    </row>
    <row r="534" spans="1:8" x14ac:dyDescent="0.25">
      <c r="A534" s="1">
        <v>1146</v>
      </c>
      <c r="B534" s="97"/>
      <c r="H534" s="99">
        <f t="shared" ca="1" si="70"/>
        <v>0</v>
      </c>
    </row>
    <row r="535" spans="1:8" x14ac:dyDescent="0.25">
      <c r="A535" s="1">
        <v>1147</v>
      </c>
      <c r="B535" s="97"/>
      <c r="H535" s="99">
        <f t="shared" ca="1" si="70"/>
        <v>0</v>
      </c>
    </row>
    <row r="536" spans="1:8" x14ac:dyDescent="0.25">
      <c r="A536" s="1">
        <v>1148</v>
      </c>
      <c r="B536" s="97"/>
      <c r="H536" s="99">
        <f t="shared" ca="1" si="70"/>
        <v>0</v>
      </c>
    </row>
    <row r="537" spans="1:8" x14ac:dyDescent="0.25">
      <c r="A537" s="191">
        <v>1200</v>
      </c>
      <c r="B537" s="97"/>
      <c r="H537" s="100">
        <f ca="1">SUM(H538:H540)</f>
        <v>4.51</v>
      </c>
    </row>
    <row r="538" spans="1:8" x14ac:dyDescent="0.25">
      <c r="A538" s="1">
        <v>1210</v>
      </c>
      <c r="B538" s="97"/>
      <c r="H538" s="99">
        <f ca="1">SUMIF($A$14:$H$260,A538,$H$14:$H$260)</f>
        <v>3.8699999999999997</v>
      </c>
    </row>
    <row r="539" spans="1:8" x14ac:dyDescent="0.25">
      <c r="A539" s="1">
        <v>1221</v>
      </c>
      <c r="B539" s="97"/>
      <c r="H539" s="99">
        <f ca="1">SUMIF($A$14:$H$260,A539,$H$14:$H$260)</f>
        <v>0.64</v>
      </c>
    </row>
    <row r="540" spans="1:8" x14ac:dyDescent="0.25">
      <c r="A540" s="1">
        <v>1228</v>
      </c>
      <c r="B540" s="97"/>
      <c r="H540" s="99">
        <f ca="1">SUMIF($A$14:$H$260,A540,$H$14:$H$260)</f>
        <v>0</v>
      </c>
    </row>
    <row r="541" spans="1:8" x14ac:dyDescent="0.25">
      <c r="A541" s="98">
        <v>2000</v>
      </c>
      <c r="B541" s="97"/>
      <c r="H541" s="101">
        <f ca="1">H542+H545+H547</f>
        <v>0.21</v>
      </c>
    </row>
    <row r="542" spans="1:8" x14ac:dyDescent="0.25">
      <c r="A542" s="191">
        <v>2100</v>
      </c>
      <c r="B542" s="97"/>
      <c r="H542" s="100">
        <f ca="1">SUM(H543:H544)</f>
        <v>0</v>
      </c>
    </row>
    <row r="543" spans="1:8" x14ac:dyDescent="0.25">
      <c r="A543" s="1">
        <v>2111</v>
      </c>
      <c r="B543" s="97"/>
      <c r="H543" s="99">
        <f ca="1">SUMIF($A$14:$H$260,A543,$H$14:$H$260)</f>
        <v>0</v>
      </c>
    </row>
    <row r="544" spans="1:8" x14ac:dyDescent="0.25">
      <c r="A544" s="1">
        <v>2112</v>
      </c>
      <c r="B544" s="97"/>
      <c r="H544" s="99">
        <f ca="1">SUMIF($A$14:$H$260,A544,$H$14:$H$260)</f>
        <v>0</v>
      </c>
    </row>
    <row r="545" spans="1:8" x14ac:dyDescent="0.25">
      <c r="A545" s="191">
        <v>2200</v>
      </c>
      <c r="B545" s="97"/>
      <c r="H545" s="100">
        <f ca="1">SUM(H546)</f>
        <v>0</v>
      </c>
    </row>
    <row r="546" spans="1:8" x14ac:dyDescent="0.25">
      <c r="A546" s="1">
        <v>2220</v>
      </c>
      <c r="B546" s="97"/>
      <c r="H546" s="99">
        <f ca="1">SUMIF($A$14:$H$260,A546,$H$14:$H$260)</f>
        <v>0</v>
      </c>
    </row>
    <row r="547" spans="1:8" x14ac:dyDescent="0.25">
      <c r="A547" s="191">
        <v>2300</v>
      </c>
      <c r="B547" s="97"/>
      <c r="H547" s="100">
        <f ca="1">SUM(H548:H551)</f>
        <v>0.21</v>
      </c>
    </row>
    <row r="548" spans="1:8" x14ac:dyDescent="0.25">
      <c r="A548" s="1">
        <v>2311</v>
      </c>
      <c r="B548" s="97"/>
      <c r="H548" s="99">
        <f ca="1">SUMIF($A$14:$H$260,A548,$H$14:$H$260)</f>
        <v>0.21</v>
      </c>
    </row>
    <row r="549" spans="1:8" x14ac:dyDescent="0.25">
      <c r="A549" s="1">
        <v>2322</v>
      </c>
      <c r="B549" s="97"/>
      <c r="H549" s="99">
        <f ca="1">SUMIF($A$14:$H$260,A549,$H$14:$H$260)</f>
        <v>0</v>
      </c>
    </row>
    <row r="550" spans="1:8" x14ac:dyDescent="0.25">
      <c r="A550" s="1">
        <v>2329</v>
      </c>
      <c r="B550" s="97"/>
      <c r="H550" s="99">
        <f ca="1">SUMIF($A$14:$H$260,A550,$H$14:$H$260)</f>
        <v>0</v>
      </c>
    </row>
    <row r="551" spans="1:8" x14ac:dyDescent="0.25">
      <c r="A551" s="1">
        <v>2350</v>
      </c>
      <c r="B551" s="97"/>
      <c r="H551" s="99">
        <f ca="1">SUMIF($A$14:$H$260,A551,$H$14:$H$260)</f>
        <v>0</v>
      </c>
    </row>
    <row r="552" spans="1:8" x14ac:dyDescent="0.25">
      <c r="A552" s="98">
        <v>5000</v>
      </c>
      <c r="B552" s="97"/>
      <c r="H552" s="102"/>
    </row>
    <row r="553" spans="1:8" x14ac:dyDescent="0.25">
      <c r="A553" s="191">
        <v>5200</v>
      </c>
      <c r="B553" s="97"/>
      <c r="H553" s="103"/>
    </row>
    <row r="554" spans="1:8" x14ac:dyDescent="0.25">
      <c r="A554" s="1">
        <v>5231</v>
      </c>
      <c r="B554" s="97"/>
      <c r="H554" s="99">
        <f ca="1">SUMIF(A46:H225,A554,H46:H198)</f>
        <v>0</v>
      </c>
    </row>
    <row r="555" spans="1:8" x14ac:dyDescent="0.25">
      <c r="B555" s="97"/>
    </row>
    <row r="556" spans="1:8" hidden="1" x14ac:dyDescent="0.25">
      <c r="B556" s="97"/>
    </row>
    <row r="557" spans="1:8" hidden="1" x14ac:dyDescent="0.25">
      <c r="B557" s="97"/>
    </row>
    <row r="558" spans="1:8" hidden="1" x14ac:dyDescent="0.25">
      <c r="B558" s="97"/>
    </row>
    <row r="559" spans="1:8" hidden="1" x14ac:dyDescent="0.25">
      <c r="B559" s="97"/>
    </row>
    <row r="560" spans="1:8" hidden="1" x14ac:dyDescent="0.25">
      <c r="B560" s="97"/>
    </row>
    <row r="561" spans="1:9" hidden="1" x14ac:dyDescent="0.25">
      <c r="B561" s="97"/>
    </row>
    <row r="562" spans="1:9" hidden="1" x14ac:dyDescent="0.25">
      <c r="B562" s="97"/>
    </row>
    <row r="563" spans="1:9" x14ac:dyDescent="0.25">
      <c r="B563" s="97"/>
    </row>
    <row r="564" spans="1:9" x14ac:dyDescent="0.25">
      <c r="B564" s="97"/>
    </row>
    <row r="565" spans="1:9" s="106" customFormat="1" ht="15.75" x14ac:dyDescent="0.25">
      <c r="A565" s="104" t="s">
        <v>18</v>
      </c>
      <c r="B565" s="104"/>
      <c r="C565" s="104"/>
      <c r="D565" s="104"/>
      <c r="E565" s="104"/>
      <c r="F565" s="104"/>
      <c r="G565" s="104"/>
      <c r="H565" s="105">
        <f ca="1">H566+H578+H590</f>
        <v>3.41</v>
      </c>
      <c r="I565" s="106" t="b">
        <f ca="1">H565=H499</f>
        <v>1</v>
      </c>
    </row>
    <row r="566" spans="1:9" x14ac:dyDescent="0.25">
      <c r="A566" s="98">
        <v>1000</v>
      </c>
      <c r="B566" s="97"/>
      <c r="H566" s="101">
        <f ca="1">SUM(H567,H574)</f>
        <v>1.49</v>
      </c>
    </row>
    <row r="567" spans="1:9" x14ac:dyDescent="0.25">
      <c r="A567" s="191">
        <v>1100</v>
      </c>
      <c r="B567" s="97"/>
      <c r="H567" s="100">
        <f ca="1">SUM(H568:H573)</f>
        <v>1.1499999999999999</v>
      </c>
    </row>
    <row r="568" spans="1:9" x14ac:dyDescent="0.25">
      <c r="A568" s="1">
        <v>1116</v>
      </c>
      <c r="B568" s="97"/>
      <c r="H568" s="99">
        <f t="shared" ref="H568:H573" ca="1" si="71">SUMIF($A$265:$H$505,A568,$H$265:$H$505)</f>
        <v>0</v>
      </c>
    </row>
    <row r="569" spans="1:9" x14ac:dyDescent="0.25">
      <c r="A569" s="1">
        <v>1119</v>
      </c>
      <c r="B569" s="97"/>
      <c r="H569" s="99">
        <f t="shared" ca="1" si="71"/>
        <v>1.1499999999999999</v>
      </c>
    </row>
    <row r="570" spans="1:9" x14ac:dyDescent="0.25">
      <c r="A570" s="1">
        <v>1143</v>
      </c>
      <c r="B570" s="97"/>
      <c r="H570" s="99">
        <f t="shared" ca="1" si="71"/>
        <v>0</v>
      </c>
    </row>
    <row r="571" spans="1:9" x14ac:dyDescent="0.25">
      <c r="A571" s="1">
        <v>1146</v>
      </c>
      <c r="B571" s="97"/>
      <c r="H571" s="99">
        <f t="shared" ca="1" si="71"/>
        <v>0</v>
      </c>
    </row>
    <row r="572" spans="1:9" x14ac:dyDescent="0.25">
      <c r="A572" s="1">
        <v>1147</v>
      </c>
      <c r="B572" s="97"/>
      <c r="H572" s="99">
        <f t="shared" ca="1" si="71"/>
        <v>0</v>
      </c>
    </row>
    <row r="573" spans="1:9" x14ac:dyDescent="0.25">
      <c r="A573" s="1">
        <v>1148</v>
      </c>
      <c r="B573" s="97"/>
      <c r="H573" s="99">
        <f t="shared" ca="1" si="71"/>
        <v>0</v>
      </c>
    </row>
    <row r="574" spans="1:9" x14ac:dyDescent="0.25">
      <c r="A574" s="191">
        <v>1200</v>
      </c>
      <c r="B574" s="97"/>
      <c r="H574" s="100">
        <f ca="1">SUM(H575:H577)</f>
        <v>0.34</v>
      </c>
    </row>
    <row r="575" spans="1:9" x14ac:dyDescent="0.25">
      <c r="A575" s="1">
        <v>1210</v>
      </c>
      <c r="B575" s="97"/>
      <c r="H575" s="99">
        <f ca="1">SUMIF($A$265:$H$505,A575,$H$265:$H$505)</f>
        <v>0.29000000000000004</v>
      </c>
    </row>
    <row r="576" spans="1:9" x14ac:dyDescent="0.25">
      <c r="A576" s="1">
        <v>1221</v>
      </c>
      <c r="B576" s="97"/>
      <c r="H576" s="99">
        <f ca="1">SUMIF($A$265:$H$505,A576,$H$265:$H$505)</f>
        <v>0.05</v>
      </c>
    </row>
    <row r="577" spans="1:8" x14ac:dyDescent="0.25">
      <c r="A577" s="1">
        <v>1228</v>
      </c>
      <c r="B577" s="97"/>
      <c r="H577" s="99">
        <f ca="1">SUMIF($A$265:$H$505,A577,$H$265:$H$505)</f>
        <v>0</v>
      </c>
    </row>
    <row r="578" spans="1:8" x14ac:dyDescent="0.25">
      <c r="A578" s="98">
        <v>2000</v>
      </c>
      <c r="B578" s="97"/>
      <c r="H578" s="101">
        <f ca="1">H579+H582+H584</f>
        <v>1.6500000000000001</v>
      </c>
    </row>
    <row r="579" spans="1:8" x14ac:dyDescent="0.25">
      <c r="A579" s="191">
        <v>2100</v>
      </c>
      <c r="B579" s="97"/>
      <c r="H579" s="103">
        <f ca="1">SUM(H580:H581)</f>
        <v>0</v>
      </c>
    </row>
    <row r="580" spans="1:8" x14ac:dyDescent="0.25">
      <c r="A580" s="1">
        <v>2111</v>
      </c>
      <c r="B580" s="97"/>
      <c r="H580" s="2">
        <f ca="1">SUMIF($A$265:$H$505,A580,$H$265:$H$505)</f>
        <v>0</v>
      </c>
    </row>
    <row r="581" spans="1:8" x14ac:dyDescent="0.25">
      <c r="A581" s="1">
        <v>2112</v>
      </c>
      <c r="B581" s="97"/>
      <c r="H581" s="2">
        <f ca="1">SUMIF($A$265:$H$505,A581,$H$265:$H$505)</f>
        <v>0</v>
      </c>
    </row>
    <row r="582" spans="1:8" x14ac:dyDescent="0.25">
      <c r="A582" s="191">
        <v>2200</v>
      </c>
      <c r="B582" s="97"/>
      <c r="H582" s="100">
        <f ca="1">SUM(H583)</f>
        <v>0.11</v>
      </c>
    </row>
    <row r="583" spans="1:8" x14ac:dyDescent="0.25">
      <c r="A583" s="1">
        <v>2220</v>
      </c>
      <c r="B583" s="97"/>
      <c r="H583" s="99">
        <f ca="1">SUMIF($A$265:$H$505,A583,$H$265:$H$505)</f>
        <v>0.11</v>
      </c>
    </row>
    <row r="584" spans="1:8" x14ac:dyDescent="0.25">
      <c r="A584" s="191">
        <v>2300</v>
      </c>
      <c r="B584" s="97"/>
      <c r="H584" s="100">
        <f ca="1">SUM(H585:H589)</f>
        <v>1.54</v>
      </c>
    </row>
    <row r="585" spans="1:8" x14ac:dyDescent="0.25">
      <c r="A585" s="1">
        <v>2311</v>
      </c>
      <c r="B585" s="97"/>
      <c r="H585" s="99">
        <f ca="1">SUMIF($A$265:$H$505,A585,$H$265:$H$505)</f>
        <v>7.0000000000000007E-2</v>
      </c>
    </row>
    <row r="586" spans="1:8" x14ac:dyDescent="0.25">
      <c r="A586" s="1">
        <v>2312</v>
      </c>
      <c r="B586" s="97"/>
      <c r="H586" s="99">
        <f ca="1">SUMIF($A$265:$H$505,A586,$H$265:$H$505)</f>
        <v>0.08</v>
      </c>
    </row>
    <row r="587" spans="1:8" x14ac:dyDescent="0.25">
      <c r="A587" s="1">
        <v>2322</v>
      </c>
      <c r="B587" s="97"/>
      <c r="H587" s="2">
        <f ca="1">SUMIF($A$265:$H$505,A587,$H$265:$H$505)</f>
        <v>0</v>
      </c>
    </row>
    <row r="588" spans="1:8" x14ac:dyDescent="0.25">
      <c r="A588" s="1">
        <v>2329</v>
      </c>
      <c r="B588" s="97"/>
      <c r="H588" s="2">
        <f ca="1">SUMIF($A$265:$H$505,A588,$H$265:$H$505)</f>
        <v>0</v>
      </c>
    </row>
    <row r="589" spans="1:8" x14ac:dyDescent="0.25">
      <c r="A589" s="1">
        <v>2350</v>
      </c>
      <c r="B589" s="97"/>
      <c r="H589" s="99">
        <f ca="1">SUMIF($A$265:$H$505,A589,$H$265:$H$505)</f>
        <v>1.3900000000000001</v>
      </c>
    </row>
    <row r="590" spans="1:8" x14ac:dyDescent="0.25">
      <c r="A590" s="98">
        <v>5000</v>
      </c>
      <c r="B590" s="97"/>
      <c r="H590" s="101">
        <f ca="1">H591+H593</f>
        <v>0.27</v>
      </c>
    </row>
    <row r="591" spans="1:8" x14ac:dyDescent="0.25">
      <c r="A591" s="191">
        <v>5100</v>
      </c>
      <c r="B591" s="97"/>
      <c r="H591" s="100">
        <f ca="1">SUM(H592)</f>
        <v>0</v>
      </c>
    </row>
    <row r="592" spans="1:8" x14ac:dyDescent="0.25">
      <c r="A592" s="1">
        <v>5121</v>
      </c>
      <c r="B592" s="97"/>
      <c r="H592" s="99">
        <f ca="1">SUMIF($A$265:$H$505,A592,$H$265:$H$505)</f>
        <v>0</v>
      </c>
    </row>
    <row r="593" spans="1:9" x14ac:dyDescent="0.25">
      <c r="A593" s="191">
        <v>5200</v>
      </c>
      <c r="B593" s="97"/>
      <c r="H593" s="100">
        <f ca="1">SUM(H594:H595)</f>
        <v>0.27</v>
      </c>
    </row>
    <row r="594" spans="1:9" x14ac:dyDescent="0.25">
      <c r="A594" s="1">
        <v>5238</v>
      </c>
      <c r="B594" s="97"/>
      <c r="H594" s="99">
        <f ca="1">SUMIF($A$265:$H$505,A594,$H$265:$H$505)</f>
        <v>0.27</v>
      </c>
    </row>
    <row r="595" spans="1:9" x14ac:dyDescent="0.25">
      <c r="A595" s="1">
        <v>5239</v>
      </c>
      <c r="B595" s="97"/>
      <c r="H595" s="99">
        <f ca="1">SUMIF($A$265:$H$505,A595,$H$265:$H$505)</f>
        <v>0</v>
      </c>
    </row>
    <row r="596" spans="1:9" s="106" customFormat="1" ht="15.75" x14ac:dyDescent="0.25">
      <c r="A596" s="104" t="s">
        <v>278</v>
      </c>
      <c r="B596" s="104"/>
      <c r="C596" s="104"/>
      <c r="D596" s="104"/>
      <c r="E596" s="104"/>
      <c r="F596" s="104"/>
      <c r="G596" s="104"/>
      <c r="H596" s="105">
        <f ca="1">H565+H528</f>
        <v>23.860000000000003</v>
      </c>
      <c r="I596" s="106" t="b">
        <f ca="1">H596=H500</f>
        <v>1</v>
      </c>
    </row>
  </sheetData>
  <mergeCells count="544">
    <mergeCell ref="A499:G499"/>
    <mergeCell ref="A500:G500"/>
    <mergeCell ref="E489:E498"/>
    <mergeCell ref="C490:D490"/>
    <mergeCell ref="C491:D491"/>
    <mergeCell ref="C492:D492"/>
    <mergeCell ref="C493:D493"/>
    <mergeCell ref="C494:D494"/>
    <mergeCell ref="C495:D495"/>
    <mergeCell ref="C496:D496"/>
    <mergeCell ref="C497:D497"/>
    <mergeCell ref="C498:D498"/>
    <mergeCell ref="A488:A498"/>
    <mergeCell ref="B488:B498"/>
    <mergeCell ref="C488:D488"/>
    <mergeCell ref="C489:D489"/>
    <mergeCell ref="A465:A475"/>
    <mergeCell ref="C486:D486"/>
    <mergeCell ref="C487:D487"/>
    <mergeCell ref="C467:D467"/>
    <mergeCell ref="C468:D468"/>
    <mergeCell ref="C469:D469"/>
    <mergeCell ref="C470:D470"/>
    <mergeCell ref="C471:D471"/>
    <mergeCell ref="C472:D472"/>
    <mergeCell ref="C480:D480"/>
    <mergeCell ref="C481:D481"/>
    <mergeCell ref="C482:D482"/>
    <mergeCell ref="C483:D483"/>
    <mergeCell ref="C484:D484"/>
    <mergeCell ref="C485:D485"/>
    <mergeCell ref="B476:G476"/>
    <mergeCell ref="A477:A487"/>
    <mergeCell ref="B477:B487"/>
    <mergeCell ref="C477:D477"/>
    <mergeCell ref="C478:D478"/>
    <mergeCell ref="E478:E487"/>
    <mergeCell ref="C479:D479"/>
    <mergeCell ref="B463:G463"/>
    <mergeCell ref="B464:G464"/>
    <mergeCell ref="B465:B475"/>
    <mergeCell ref="C465:D465"/>
    <mergeCell ref="C466:D466"/>
    <mergeCell ref="E466:E475"/>
    <mergeCell ref="C473:D473"/>
    <mergeCell ref="C474:D474"/>
    <mergeCell ref="C475:D475"/>
    <mergeCell ref="A430:A440"/>
    <mergeCell ref="B430:B440"/>
    <mergeCell ref="C430:E430"/>
    <mergeCell ref="C431:E431"/>
    <mergeCell ref="C432:E432"/>
    <mergeCell ref="C450:D450"/>
    <mergeCell ref="C451:D451"/>
    <mergeCell ref="C438:E438"/>
    <mergeCell ref="C436:E436"/>
    <mergeCell ref="C437:E437"/>
    <mergeCell ref="C446:D446"/>
    <mergeCell ref="C447:D447"/>
    <mergeCell ref="C448:D448"/>
    <mergeCell ref="C449:D449"/>
    <mergeCell ref="C439:E439"/>
    <mergeCell ref="C440:E440"/>
    <mergeCell ref="B429:G429"/>
    <mergeCell ref="C433:E433"/>
    <mergeCell ref="C434:E434"/>
    <mergeCell ref="C435:E435"/>
    <mergeCell ref="A452:A462"/>
    <mergeCell ref="B452:B462"/>
    <mergeCell ref="C452:E452"/>
    <mergeCell ref="C453:E453"/>
    <mergeCell ref="C454:E454"/>
    <mergeCell ref="C455:E455"/>
    <mergeCell ref="C456:E456"/>
    <mergeCell ref="C457:E457"/>
    <mergeCell ref="C458:E458"/>
    <mergeCell ref="C459:E459"/>
    <mergeCell ref="C460:E460"/>
    <mergeCell ref="C461:E461"/>
    <mergeCell ref="C462:E462"/>
    <mergeCell ref="A441:A451"/>
    <mergeCell ref="B441:B451"/>
    <mergeCell ref="C441:D441"/>
    <mergeCell ref="C442:D442"/>
    <mergeCell ref="C443:D443"/>
    <mergeCell ref="C444:D444"/>
    <mergeCell ref="C445:D445"/>
    <mergeCell ref="A418:A428"/>
    <mergeCell ref="B418:B428"/>
    <mergeCell ref="C418:E418"/>
    <mergeCell ref="C419:E419"/>
    <mergeCell ref="C420:E420"/>
    <mergeCell ref="C421:E421"/>
    <mergeCell ref="C422:E422"/>
    <mergeCell ref="C423:E423"/>
    <mergeCell ref="A407:A417"/>
    <mergeCell ref="C424:E424"/>
    <mergeCell ref="C425:E425"/>
    <mergeCell ref="C426:E426"/>
    <mergeCell ref="C427:E427"/>
    <mergeCell ref="C428:E428"/>
    <mergeCell ref="C394:D394"/>
    <mergeCell ref="C395:D395"/>
    <mergeCell ref="C410:E410"/>
    <mergeCell ref="C411:E411"/>
    <mergeCell ref="C412:E412"/>
    <mergeCell ref="C413:E413"/>
    <mergeCell ref="C414:E414"/>
    <mergeCell ref="C415:E415"/>
    <mergeCell ref="C402:D402"/>
    <mergeCell ref="C403:D403"/>
    <mergeCell ref="C404:D404"/>
    <mergeCell ref="B405:G405"/>
    <mergeCell ref="B406:G406"/>
    <mergeCell ref="B407:B417"/>
    <mergeCell ref="C407:E407"/>
    <mergeCell ref="C408:E408"/>
    <mergeCell ref="C409:E409"/>
    <mergeCell ref="C416:E416"/>
    <mergeCell ref="C417:E417"/>
    <mergeCell ref="C374:D374"/>
    <mergeCell ref="C375:D375"/>
    <mergeCell ref="C376:D376"/>
    <mergeCell ref="C383:D383"/>
    <mergeCell ref="A384:A404"/>
    <mergeCell ref="B384:B404"/>
    <mergeCell ref="C384:D384"/>
    <mergeCell ref="C385:D385"/>
    <mergeCell ref="E385:E404"/>
    <mergeCell ref="C386:D386"/>
    <mergeCell ref="C387:D387"/>
    <mergeCell ref="C388:D388"/>
    <mergeCell ref="C389:D389"/>
    <mergeCell ref="A363:A383"/>
    <mergeCell ref="C396:D396"/>
    <mergeCell ref="C397:D397"/>
    <mergeCell ref="C398:D398"/>
    <mergeCell ref="C399:D399"/>
    <mergeCell ref="C400:D400"/>
    <mergeCell ref="C401:D401"/>
    <mergeCell ref="C390:D390"/>
    <mergeCell ref="C391:D391"/>
    <mergeCell ref="C392:D392"/>
    <mergeCell ref="C393:D393"/>
    <mergeCell ref="C365:D365"/>
    <mergeCell ref="C366:D366"/>
    <mergeCell ref="C367:D367"/>
    <mergeCell ref="C368:D368"/>
    <mergeCell ref="C369:D369"/>
    <mergeCell ref="C370:D370"/>
    <mergeCell ref="C358:D358"/>
    <mergeCell ref="C359:D359"/>
    <mergeCell ref="C360:D360"/>
    <mergeCell ref="B361:G361"/>
    <mergeCell ref="B362:G362"/>
    <mergeCell ref="B363:B383"/>
    <mergeCell ref="C363:D363"/>
    <mergeCell ref="C364:D364"/>
    <mergeCell ref="E364:E383"/>
    <mergeCell ref="C377:D377"/>
    <mergeCell ref="C378:D378"/>
    <mergeCell ref="C379:D379"/>
    <mergeCell ref="C380:D380"/>
    <mergeCell ref="C381:D381"/>
    <mergeCell ref="C382:D382"/>
    <mergeCell ref="C371:D371"/>
    <mergeCell ref="C372:D372"/>
    <mergeCell ref="C373:D373"/>
    <mergeCell ref="A340:A360"/>
    <mergeCell ref="B340:B360"/>
    <mergeCell ref="C340:D340"/>
    <mergeCell ref="C341:D341"/>
    <mergeCell ref="E341:E360"/>
    <mergeCell ref="C342:D342"/>
    <mergeCell ref="C343:D343"/>
    <mergeCell ref="C344:D344"/>
    <mergeCell ref="C345:D345"/>
    <mergeCell ref="C352:D352"/>
    <mergeCell ref="C353:D353"/>
    <mergeCell ref="C354:D354"/>
    <mergeCell ref="C355:D355"/>
    <mergeCell ref="C356:D356"/>
    <mergeCell ref="C357:D357"/>
    <mergeCell ref="C346:D346"/>
    <mergeCell ref="C347:D347"/>
    <mergeCell ref="C348:D348"/>
    <mergeCell ref="C349:D349"/>
    <mergeCell ref="C350:D350"/>
    <mergeCell ref="C351:D351"/>
    <mergeCell ref="E320:E339"/>
    <mergeCell ref="C321:D321"/>
    <mergeCell ref="C322:D322"/>
    <mergeCell ref="C323:D323"/>
    <mergeCell ref="C324:D324"/>
    <mergeCell ref="C325:D325"/>
    <mergeCell ref="C326:D326"/>
    <mergeCell ref="C327:D327"/>
    <mergeCell ref="C328:D328"/>
    <mergeCell ref="C329:D329"/>
    <mergeCell ref="C339:D339"/>
    <mergeCell ref="C315:D315"/>
    <mergeCell ref="C316:D316"/>
    <mergeCell ref="C318:D318"/>
    <mergeCell ref="A319:A339"/>
    <mergeCell ref="B319:B339"/>
    <mergeCell ref="C319:D319"/>
    <mergeCell ref="C320:D320"/>
    <mergeCell ref="C330:D330"/>
    <mergeCell ref="C331:D331"/>
    <mergeCell ref="C332:D332"/>
    <mergeCell ref="C333:D333"/>
    <mergeCell ref="C334:D334"/>
    <mergeCell ref="C335:D335"/>
    <mergeCell ref="C336:D336"/>
    <mergeCell ref="C337:D337"/>
    <mergeCell ref="C338:D338"/>
    <mergeCell ref="C296:E296"/>
    <mergeCell ref="C297:E297"/>
    <mergeCell ref="A298:A318"/>
    <mergeCell ref="B298:B318"/>
    <mergeCell ref="C298:D298"/>
    <mergeCell ref="C299:D299"/>
    <mergeCell ref="E299:E318"/>
    <mergeCell ref="C300:D300"/>
    <mergeCell ref="C301:D301"/>
    <mergeCell ref="C302:D302"/>
    <mergeCell ref="A287:A297"/>
    <mergeCell ref="B287:B297"/>
    <mergeCell ref="C309:D309"/>
    <mergeCell ref="C310:D310"/>
    <mergeCell ref="C311:D311"/>
    <mergeCell ref="C312:D312"/>
    <mergeCell ref="C313:D313"/>
    <mergeCell ref="C314:D314"/>
    <mergeCell ref="C303:D303"/>
    <mergeCell ref="C304:D304"/>
    <mergeCell ref="C305:D305"/>
    <mergeCell ref="C306:D306"/>
    <mergeCell ref="C307:D307"/>
    <mergeCell ref="C308:D308"/>
    <mergeCell ref="C291:E291"/>
    <mergeCell ref="C292:E292"/>
    <mergeCell ref="C293:E293"/>
    <mergeCell ref="C294:E294"/>
    <mergeCell ref="C295:E295"/>
    <mergeCell ref="C282:D282"/>
    <mergeCell ref="C283:D283"/>
    <mergeCell ref="C284:D284"/>
    <mergeCell ref="C285:D285"/>
    <mergeCell ref="C286:D286"/>
    <mergeCell ref="C287:E287"/>
    <mergeCell ref="C288:E288"/>
    <mergeCell ref="C289:E289"/>
    <mergeCell ref="A276:A286"/>
    <mergeCell ref="B276:B286"/>
    <mergeCell ref="C276:D276"/>
    <mergeCell ref="C277:D277"/>
    <mergeCell ref="C278:D278"/>
    <mergeCell ref="C279:D279"/>
    <mergeCell ref="C280:D280"/>
    <mergeCell ref="C281:D281"/>
    <mergeCell ref="C290:E290"/>
    <mergeCell ref="C268:D268"/>
    <mergeCell ref="C269:D269"/>
    <mergeCell ref="C270:D270"/>
    <mergeCell ref="C271:D271"/>
    <mergeCell ref="C272:D272"/>
    <mergeCell ref="C273:D273"/>
    <mergeCell ref="A260:G260"/>
    <mergeCell ref="A261:H261"/>
    <mergeCell ref="A262:H262"/>
    <mergeCell ref="B263:G263"/>
    <mergeCell ref="B264:G264"/>
    <mergeCell ref="A265:A275"/>
    <mergeCell ref="B265:B275"/>
    <mergeCell ref="C265:D265"/>
    <mergeCell ref="C266:D266"/>
    <mergeCell ref="C267:D267"/>
    <mergeCell ref="C274:D274"/>
    <mergeCell ref="C275:D275"/>
    <mergeCell ref="A190:A200"/>
    <mergeCell ref="B190:B200"/>
    <mergeCell ref="C190:E190"/>
    <mergeCell ref="C191:E191"/>
    <mergeCell ref="A249:A259"/>
    <mergeCell ref="B249:B259"/>
    <mergeCell ref="D250:D259"/>
    <mergeCell ref="C223:E223"/>
    <mergeCell ref="B224:G224"/>
    <mergeCell ref="B225:G225"/>
    <mergeCell ref="A226:A236"/>
    <mergeCell ref="B226:B236"/>
    <mergeCell ref="D227:D236"/>
    <mergeCell ref="A213:A223"/>
    <mergeCell ref="B213:B223"/>
    <mergeCell ref="C217:E217"/>
    <mergeCell ref="C218:E218"/>
    <mergeCell ref="C219:E219"/>
    <mergeCell ref="C220:E220"/>
    <mergeCell ref="C221:E221"/>
    <mergeCell ref="C222:E222"/>
    <mergeCell ref="C213:E213"/>
    <mergeCell ref="C214:E214"/>
    <mergeCell ref="C215:E215"/>
    <mergeCell ref="B201:G201"/>
    <mergeCell ref="B237:G237"/>
    <mergeCell ref="A238:A248"/>
    <mergeCell ref="B238:B248"/>
    <mergeCell ref="D239:D248"/>
    <mergeCell ref="A202:A212"/>
    <mergeCell ref="B202:B212"/>
    <mergeCell ref="C202:E202"/>
    <mergeCell ref="C203:E203"/>
    <mergeCell ref="C204:E204"/>
    <mergeCell ref="C205:E205"/>
    <mergeCell ref="C206:E206"/>
    <mergeCell ref="C207:E207"/>
    <mergeCell ref="C208:E208"/>
    <mergeCell ref="C209:E209"/>
    <mergeCell ref="C210:E210"/>
    <mergeCell ref="C211:E211"/>
    <mergeCell ref="C212:E212"/>
    <mergeCell ref="C216:E216"/>
    <mergeCell ref="A179:A189"/>
    <mergeCell ref="B179:B189"/>
    <mergeCell ref="C179:E179"/>
    <mergeCell ref="C180:E180"/>
    <mergeCell ref="C181:E181"/>
    <mergeCell ref="C182:E182"/>
    <mergeCell ref="C183:E183"/>
    <mergeCell ref="C184:E184"/>
    <mergeCell ref="C185:E185"/>
    <mergeCell ref="C186:E186"/>
    <mergeCell ref="C188:E188"/>
    <mergeCell ref="C189:E189"/>
    <mergeCell ref="C195:E195"/>
    <mergeCell ref="C196:E196"/>
    <mergeCell ref="C197:E197"/>
    <mergeCell ref="C198:E198"/>
    <mergeCell ref="C199:E199"/>
    <mergeCell ref="C200:E200"/>
    <mergeCell ref="C187:E187"/>
    <mergeCell ref="C173:E173"/>
    <mergeCell ref="C174:E174"/>
    <mergeCell ref="C175:E175"/>
    <mergeCell ref="C176:E176"/>
    <mergeCell ref="C177:E177"/>
    <mergeCell ref="B178:G178"/>
    <mergeCell ref="C192:E192"/>
    <mergeCell ref="C193:E193"/>
    <mergeCell ref="C194:E194"/>
    <mergeCell ref="A167:A177"/>
    <mergeCell ref="B167:B177"/>
    <mergeCell ref="C167:E167"/>
    <mergeCell ref="C168:E168"/>
    <mergeCell ref="C169:E169"/>
    <mergeCell ref="C170:E170"/>
    <mergeCell ref="C171:E171"/>
    <mergeCell ref="C172:E172"/>
    <mergeCell ref="A156:A166"/>
    <mergeCell ref="C143:D143"/>
    <mergeCell ref="C144:D144"/>
    <mergeCell ref="C159:E159"/>
    <mergeCell ref="C160:E160"/>
    <mergeCell ref="C161:E161"/>
    <mergeCell ref="C162:E162"/>
    <mergeCell ref="C163:E163"/>
    <mergeCell ref="C164:E164"/>
    <mergeCell ref="C151:D151"/>
    <mergeCell ref="C152:D152"/>
    <mergeCell ref="C153:D153"/>
    <mergeCell ref="B154:G154"/>
    <mergeCell ref="B155:G155"/>
    <mergeCell ref="B156:B166"/>
    <mergeCell ref="C156:E156"/>
    <mergeCell ref="C157:E157"/>
    <mergeCell ref="C158:E158"/>
    <mergeCell ref="C165:E165"/>
    <mergeCell ref="C166:E166"/>
    <mergeCell ref="C123:D123"/>
    <mergeCell ref="C124:D124"/>
    <mergeCell ref="C125:D125"/>
    <mergeCell ref="C132:D132"/>
    <mergeCell ref="A133:A153"/>
    <mergeCell ref="B133:B153"/>
    <mergeCell ref="C133:D133"/>
    <mergeCell ref="C134:D134"/>
    <mergeCell ref="E134:E153"/>
    <mergeCell ref="C135:D135"/>
    <mergeCell ref="C136:D136"/>
    <mergeCell ref="C137:D137"/>
    <mergeCell ref="C138:D138"/>
    <mergeCell ref="A112:A132"/>
    <mergeCell ref="C145:D145"/>
    <mergeCell ref="C146:D146"/>
    <mergeCell ref="C147:D147"/>
    <mergeCell ref="C148:D148"/>
    <mergeCell ref="C149:D149"/>
    <mergeCell ref="C150:D150"/>
    <mergeCell ref="C139:D139"/>
    <mergeCell ref="C140:D140"/>
    <mergeCell ref="C141:D141"/>
    <mergeCell ref="C142:D142"/>
    <mergeCell ref="C114:D114"/>
    <mergeCell ref="C115:D115"/>
    <mergeCell ref="C116:D116"/>
    <mergeCell ref="C117:D117"/>
    <mergeCell ref="C118:D118"/>
    <mergeCell ref="C119:D119"/>
    <mergeCell ref="C107:D107"/>
    <mergeCell ref="C108:D108"/>
    <mergeCell ref="C109:D109"/>
    <mergeCell ref="B110:G110"/>
    <mergeCell ref="B111:G111"/>
    <mergeCell ref="B112:B132"/>
    <mergeCell ref="C112:D112"/>
    <mergeCell ref="C113:D113"/>
    <mergeCell ref="E113:E132"/>
    <mergeCell ref="C126:D126"/>
    <mergeCell ref="C127:D127"/>
    <mergeCell ref="C128:D128"/>
    <mergeCell ref="C129:D129"/>
    <mergeCell ref="C130:D130"/>
    <mergeCell ref="C131:D131"/>
    <mergeCell ref="C120:D120"/>
    <mergeCell ref="C121:D121"/>
    <mergeCell ref="C122:D122"/>
    <mergeCell ref="E90:E109"/>
    <mergeCell ref="C91:D91"/>
    <mergeCell ref="C92:D92"/>
    <mergeCell ref="C93:D93"/>
    <mergeCell ref="C94:D94"/>
    <mergeCell ref="C95:D95"/>
    <mergeCell ref="C96:D96"/>
    <mergeCell ref="C97:D97"/>
    <mergeCell ref="C98:D98"/>
    <mergeCell ref="C99:D99"/>
    <mergeCell ref="A89:A109"/>
    <mergeCell ref="B89:B109"/>
    <mergeCell ref="C89:D89"/>
    <mergeCell ref="C90:D90"/>
    <mergeCell ref="C100:D100"/>
    <mergeCell ref="C101:D101"/>
    <mergeCell ref="C102:D102"/>
    <mergeCell ref="C103:D103"/>
    <mergeCell ref="C104:D104"/>
    <mergeCell ref="C105:D105"/>
    <mergeCell ref="C106:D106"/>
    <mergeCell ref="E69:E88"/>
    <mergeCell ref="C70:D70"/>
    <mergeCell ref="C71:D71"/>
    <mergeCell ref="C72:D72"/>
    <mergeCell ref="C73:D73"/>
    <mergeCell ref="C74:D74"/>
    <mergeCell ref="C75:D75"/>
    <mergeCell ref="C76:D76"/>
    <mergeCell ref="C77:D77"/>
    <mergeCell ref="C78:D78"/>
    <mergeCell ref="C83:D83"/>
    <mergeCell ref="C84:D84"/>
    <mergeCell ref="C85:D85"/>
    <mergeCell ref="C86:D86"/>
    <mergeCell ref="C88:D88"/>
    <mergeCell ref="C66:D66"/>
    <mergeCell ref="C67:D67"/>
    <mergeCell ref="A68:A88"/>
    <mergeCell ref="B68:B88"/>
    <mergeCell ref="C68:D68"/>
    <mergeCell ref="C69:D69"/>
    <mergeCell ref="C79:D79"/>
    <mergeCell ref="C80:D80"/>
    <mergeCell ref="C81:D81"/>
    <mergeCell ref="C82:D82"/>
    <mergeCell ref="A47:A67"/>
    <mergeCell ref="B47:B67"/>
    <mergeCell ref="C47:D47"/>
    <mergeCell ref="C48:D48"/>
    <mergeCell ref="E48:E67"/>
    <mergeCell ref="C49:D49"/>
    <mergeCell ref="C50:D50"/>
    <mergeCell ref="C51:D51"/>
    <mergeCell ref="C52:D52"/>
    <mergeCell ref="C53:D53"/>
    <mergeCell ref="C41:E41"/>
    <mergeCell ref="C42:E42"/>
    <mergeCell ref="C43:E43"/>
    <mergeCell ref="C44:E44"/>
    <mergeCell ref="C45:E45"/>
    <mergeCell ref="C46:E46"/>
    <mergeCell ref="C60:D60"/>
    <mergeCell ref="C61:D61"/>
    <mergeCell ref="C62:D62"/>
    <mergeCell ref="C63:D63"/>
    <mergeCell ref="C64:D64"/>
    <mergeCell ref="C65:D65"/>
    <mergeCell ref="C54:D54"/>
    <mergeCell ref="C55:D55"/>
    <mergeCell ref="C56:D56"/>
    <mergeCell ref="C57:D57"/>
    <mergeCell ref="C58:D58"/>
    <mergeCell ref="C59:D59"/>
    <mergeCell ref="C33:D33"/>
    <mergeCell ref="C34:D34"/>
    <mergeCell ref="C35:D35"/>
    <mergeCell ref="A36:A46"/>
    <mergeCell ref="B36:B46"/>
    <mergeCell ref="C36:E36"/>
    <mergeCell ref="C37:E37"/>
    <mergeCell ref="C38:E38"/>
    <mergeCell ref="C39:E39"/>
    <mergeCell ref="C40:E40"/>
    <mergeCell ref="A25:A35"/>
    <mergeCell ref="B25:B35"/>
    <mergeCell ref="C25:D25"/>
    <mergeCell ref="C26:D26"/>
    <mergeCell ref="C27:D27"/>
    <mergeCell ref="C28:D28"/>
    <mergeCell ref="C29:D29"/>
    <mergeCell ref="C30:D30"/>
    <mergeCell ref="C31:D31"/>
    <mergeCell ref="C32:D32"/>
    <mergeCell ref="C21:D21"/>
    <mergeCell ref="C22:D22"/>
    <mergeCell ref="C23:D23"/>
    <mergeCell ref="C24:D24"/>
    <mergeCell ref="A11:H11"/>
    <mergeCell ref="B12:G12"/>
    <mergeCell ref="B13:G13"/>
    <mergeCell ref="A14:A24"/>
    <mergeCell ref="B14:B24"/>
    <mergeCell ref="C14:D14"/>
    <mergeCell ref="C15:D15"/>
    <mergeCell ref="C16:D16"/>
    <mergeCell ref="C17:D17"/>
    <mergeCell ref="C18:D18"/>
    <mergeCell ref="A1:H1"/>
    <mergeCell ref="A3:H3"/>
    <mergeCell ref="A4:H4"/>
    <mergeCell ref="A5:B5"/>
    <mergeCell ref="C9:H9"/>
    <mergeCell ref="I9:I10"/>
    <mergeCell ref="C10:H10"/>
    <mergeCell ref="C19:D19"/>
    <mergeCell ref="C20:D20"/>
  </mergeCells>
  <conditionalFormatting sqref="G38:H46">
    <cfRule type="cellIs" dxfId="1586" priority="81" operator="equal">
      <formula>0</formula>
    </cfRule>
  </conditionalFormatting>
  <conditionalFormatting sqref="F49:H67">
    <cfRule type="cellIs" dxfId="1585" priority="80" operator="equal">
      <formula>0</formula>
    </cfRule>
  </conditionalFormatting>
  <conditionalFormatting sqref="F69:H70 H71:H76 F71:G88">
    <cfRule type="cellIs" dxfId="1584" priority="79" operator="equal">
      <formula>0</formula>
    </cfRule>
  </conditionalFormatting>
  <conditionalFormatting sqref="C133:D133">
    <cfRule type="cellIs" dxfId="1583" priority="60" operator="equal">
      <formula>0</formula>
    </cfRule>
  </conditionalFormatting>
  <conditionalFormatting sqref="C134:D153">
    <cfRule type="cellIs" dxfId="1582" priority="61" operator="equal">
      <formula>0</formula>
    </cfRule>
  </conditionalFormatting>
  <conditionalFormatting sqref="H26:H35">
    <cfRule type="cellIs" dxfId="1581" priority="78" operator="equal">
      <formula>0</formula>
    </cfRule>
  </conditionalFormatting>
  <conditionalFormatting sqref="H15:H24">
    <cfRule type="cellIs" dxfId="1580" priority="77" operator="equal">
      <formula>0</formula>
    </cfRule>
  </conditionalFormatting>
  <conditionalFormatting sqref="C47:D56 C67:D67">
    <cfRule type="cellIs" dxfId="1579" priority="76" operator="equal">
      <formula>0</formula>
    </cfRule>
  </conditionalFormatting>
  <conditionalFormatting sqref="C57:D66">
    <cfRule type="cellIs" dxfId="1578" priority="75" operator="equal">
      <formula>0</formula>
    </cfRule>
  </conditionalFormatting>
  <conditionalFormatting sqref="C69:D88">
    <cfRule type="cellIs" dxfId="1577" priority="72" operator="equal">
      <formula>0</formula>
    </cfRule>
  </conditionalFormatting>
  <conditionalFormatting sqref="C68:D68">
    <cfRule type="cellIs" dxfId="1576" priority="74" operator="equal">
      <formula>0</formula>
    </cfRule>
  </conditionalFormatting>
  <conditionalFormatting sqref="H77:H88">
    <cfRule type="cellIs" dxfId="1575" priority="73" operator="equal">
      <formula>0</formula>
    </cfRule>
  </conditionalFormatting>
  <conditionalFormatting sqref="F90:H90 H91:H97 F91:G109">
    <cfRule type="cellIs" dxfId="1574" priority="71" operator="equal">
      <formula>0</formula>
    </cfRule>
  </conditionalFormatting>
  <conditionalFormatting sqref="C90:D109">
    <cfRule type="cellIs" dxfId="1573" priority="69" operator="equal">
      <formula>0</formula>
    </cfRule>
  </conditionalFormatting>
  <conditionalFormatting sqref="H98:H109">
    <cfRule type="cellIs" dxfId="1572" priority="70" operator="equal">
      <formula>0</formula>
    </cfRule>
  </conditionalFormatting>
  <conditionalFormatting sqref="C89:D89">
    <cfRule type="cellIs" dxfId="1571" priority="68" operator="equal">
      <formula>0</formula>
    </cfRule>
  </conditionalFormatting>
  <conditionalFormatting sqref="C112:D112">
    <cfRule type="cellIs" dxfId="1570" priority="67" operator="equal">
      <formula>0</formula>
    </cfRule>
  </conditionalFormatting>
  <conditionalFormatting sqref="F113:H113 H114:H120 F114:G132">
    <cfRule type="cellIs" dxfId="1569" priority="66" operator="equal">
      <formula>0</formula>
    </cfRule>
  </conditionalFormatting>
  <conditionalFormatting sqref="C113:D132">
    <cfRule type="cellIs" dxfId="1568" priority="64" operator="equal">
      <formula>0</formula>
    </cfRule>
  </conditionalFormatting>
  <conditionalFormatting sqref="H121:H132">
    <cfRule type="cellIs" dxfId="1567" priority="65" operator="equal">
      <formula>0</formula>
    </cfRule>
  </conditionalFormatting>
  <conditionalFormatting sqref="F134:H134 H135:H141 F135:G153">
    <cfRule type="cellIs" dxfId="1566" priority="63" operator="equal">
      <formula>0</formula>
    </cfRule>
  </conditionalFormatting>
  <conditionalFormatting sqref="H142:H153">
    <cfRule type="cellIs" dxfId="1565" priority="62" operator="equal">
      <formula>0</formula>
    </cfRule>
  </conditionalFormatting>
  <conditionalFormatting sqref="F299:H310">
    <cfRule type="cellIs" dxfId="1564" priority="40" operator="equal">
      <formula>0</formula>
    </cfRule>
  </conditionalFormatting>
  <conditionalFormatting sqref="F320:G320">
    <cfRule type="cellIs" dxfId="1563" priority="39" operator="equal">
      <formula>0</formula>
    </cfRule>
  </conditionalFormatting>
  <conditionalFormatting sqref="H320">
    <cfRule type="cellIs" dxfId="1562" priority="38" operator="equal">
      <formula>0</formula>
    </cfRule>
  </conditionalFormatting>
  <conditionalFormatting sqref="F320:H339">
    <cfRule type="cellIs" dxfId="1561" priority="37" operator="equal">
      <formula>0</formula>
    </cfRule>
  </conditionalFormatting>
  <conditionalFormatting sqref="H341">
    <cfRule type="cellIs" dxfId="1560" priority="36" operator="equal">
      <formula>0</formula>
    </cfRule>
  </conditionalFormatting>
  <conditionalFormatting sqref="H341">
    <cfRule type="cellIs" dxfId="1559" priority="35" operator="equal">
      <formula>0</formula>
    </cfRule>
  </conditionalFormatting>
  <conditionalFormatting sqref="G341:G360">
    <cfRule type="cellIs" dxfId="1558" priority="34" operator="equal">
      <formula>0</formula>
    </cfRule>
  </conditionalFormatting>
  <conditionalFormatting sqref="C351:C352 C341:C342">
    <cfRule type="cellIs" dxfId="1557" priority="33" operator="equal">
      <formula>0</formula>
    </cfRule>
  </conditionalFormatting>
  <conditionalFormatting sqref="F341:H360">
    <cfRule type="cellIs" dxfId="1556" priority="32" operator="equal">
      <formula>0</formula>
    </cfRule>
  </conditionalFormatting>
  <conditionalFormatting sqref="H385:H404">
    <cfRule type="cellIs" dxfId="1555" priority="27" operator="equal">
      <formula>0</formula>
    </cfRule>
  </conditionalFormatting>
  <conditionalFormatting sqref="H385:H404">
    <cfRule type="cellIs" dxfId="1554" priority="26" operator="equal">
      <formula>0</formula>
    </cfRule>
  </conditionalFormatting>
  <conditionalFormatting sqref="G374:G383 G385:G396">
    <cfRule type="cellIs" dxfId="1553" priority="25" operator="equal">
      <formula>0</formula>
    </cfRule>
  </conditionalFormatting>
  <conditionalFormatting sqref="G374:G383 G385:G396">
    <cfRule type="cellIs" dxfId="1552" priority="24" operator="equal">
      <formula>0</formula>
    </cfRule>
  </conditionalFormatting>
  <conditionalFormatting sqref="H431:H440">
    <cfRule type="cellIs" dxfId="1551" priority="23" operator="equal">
      <formula>0</formula>
    </cfRule>
  </conditionalFormatting>
  <conditionalFormatting sqref="I528:I564">
    <cfRule type="cellIs" dxfId="1550" priority="59" operator="equal">
      <formula>TRUE</formula>
    </cfRule>
  </conditionalFormatting>
  <conditionalFormatting sqref="H180:H189">
    <cfRule type="cellIs" dxfId="1549" priority="58" operator="equal">
      <formula>0</formula>
    </cfRule>
  </conditionalFormatting>
  <conditionalFormatting sqref="H191:H200">
    <cfRule type="cellIs" dxfId="1548" priority="57" operator="equal">
      <formula>0</formula>
    </cfRule>
  </conditionalFormatting>
  <conditionalFormatting sqref="H157:H166">
    <cfRule type="cellIs" dxfId="1547" priority="56" operator="equal">
      <formula>0</formula>
    </cfRule>
  </conditionalFormatting>
  <conditionalFormatting sqref="H168:H177">
    <cfRule type="cellIs" dxfId="1546" priority="55" operator="equal">
      <formula>0</formula>
    </cfRule>
  </conditionalFormatting>
  <conditionalFormatting sqref="H203:H212">
    <cfRule type="cellIs" dxfId="1545" priority="54" operator="equal">
      <formula>0</formula>
    </cfRule>
  </conditionalFormatting>
  <conditionalFormatting sqref="H214:H223">
    <cfRule type="cellIs" dxfId="1544" priority="53" operator="equal">
      <formula>0</formula>
    </cfRule>
  </conditionalFormatting>
  <conditionalFormatting sqref="H227:H236 H239:H248 H250:H259">
    <cfRule type="cellIs" dxfId="1543" priority="52" operator="equal">
      <formula>0</formula>
    </cfRule>
  </conditionalFormatting>
  <conditionalFormatting sqref="I566:I589 I592 I594:I595">
    <cfRule type="cellIs" dxfId="1542" priority="51" operator="equal">
      <formula>TRUE</formula>
    </cfRule>
  </conditionalFormatting>
  <conditionalFormatting sqref="I565">
    <cfRule type="cellIs" dxfId="1541" priority="50" operator="equal">
      <formula>TRUE</formula>
    </cfRule>
  </conditionalFormatting>
  <conditionalFormatting sqref="I590">
    <cfRule type="cellIs" dxfId="1540" priority="49" operator="equal">
      <formula>TRUE</formula>
    </cfRule>
  </conditionalFormatting>
  <conditionalFormatting sqref="I591">
    <cfRule type="cellIs" dxfId="1539" priority="48" operator="equal">
      <formula>TRUE</formula>
    </cfRule>
  </conditionalFormatting>
  <conditionalFormatting sqref="I593">
    <cfRule type="cellIs" dxfId="1538" priority="47" operator="equal">
      <formula>TRUE</formula>
    </cfRule>
  </conditionalFormatting>
  <conditionalFormatting sqref="I596">
    <cfRule type="cellIs" dxfId="1537" priority="46" operator="equal">
      <formula>TRUE</formula>
    </cfRule>
  </conditionalFormatting>
  <conditionalFormatting sqref="C309 C299:C300">
    <cfRule type="cellIs" dxfId="1536" priority="41" operator="equal">
      <formula>0</formula>
    </cfRule>
  </conditionalFormatting>
  <conditionalFormatting sqref="H385:H404">
    <cfRule type="cellIs" dxfId="1535" priority="28" operator="equal">
      <formula>0</formula>
    </cfRule>
  </conditionalFormatting>
  <conditionalFormatting sqref="H419:H428">
    <cfRule type="cellIs" dxfId="1534" priority="5" operator="equal">
      <formula>0</formula>
    </cfRule>
  </conditionalFormatting>
  <conditionalFormatting sqref="F311:H318 C314">
    <cfRule type="cellIs" dxfId="1533" priority="45" operator="equal">
      <formula>0</formula>
    </cfRule>
  </conditionalFormatting>
  <conditionalFormatting sqref="G288:H297">
    <cfRule type="cellIs" dxfId="1532" priority="42" operator="equal">
      <formula>0</formula>
    </cfRule>
  </conditionalFormatting>
  <conditionalFormatting sqref="H277:H286">
    <cfRule type="cellIs" dxfId="1531" priority="43" operator="equal">
      <formula>0</formula>
    </cfRule>
  </conditionalFormatting>
  <conditionalFormatting sqref="H266:H275">
    <cfRule type="cellIs" dxfId="1530" priority="44" operator="equal">
      <formula>0</formula>
    </cfRule>
  </conditionalFormatting>
  <conditionalFormatting sqref="H364:H383">
    <cfRule type="cellIs" dxfId="1529" priority="31" operator="equal">
      <formula>0</formula>
    </cfRule>
  </conditionalFormatting>
  <conditionalFormatting sqref="H364:H383">
    <cfRule type="cellIs" dxfId="1528" priority="30" operator="equal">
      <formula>0</formula>
    </cfRule>
  </conditionalFormatting>
  <conditionalFormatting sqref="H364:H383">
    <cfRule type="cellIs" dxfId="1527" priority="29" operator="equal">
      <formula>0</formula>
    </cfRule>
  </conditionalFormatting>
  <conditionalFormatting sqref="C310:C313 C315:C318">
    <cfRule type="cellIs" dxfId="1526" priority="21" operator="equal">
      <formula>0</formula>
    </cfRule>
  </conditionalFormatting>
  <conditionalFormatting sqref="H453:H462">
    <cfRule type="cellIs" dxfId="1525" priority="22" operator="equal">
      <formula>0</formula>
    </cfRule>
  </conditionalFormatting>
  <conditionalFormatting sqref="C343:C350">
    <cfRule type="cellIs" dxfId="1524" priority="8" operator="equal">
      <formula>0</formula>
    </cfRule>
  </conditionalFormatting>
  <conditionalFormatting sqref="C330 C320:C321">
    <cfRule type="cellIs" dxfId="1523" priority="20" operator="equal">
      <formula>0</formula>
    </cfRule>
  </conditionalFormatting>
  <conditionalFormatting sqref="C331">
    <cfRule type="cellIs" dxfId="1522" priority="19" operator="equal">
      <formula>0</formula>
    </cfRule>
  </conditionalFormatting>
  <conditionalFormatting sqref="C374:D383">
    <cfRule type="cellIs" dxfId="1521" priority="18" operator="equal">
      <formula>0</formula>
    </cfRule>
  </conditionalFormatting>
  <conditionalFormatting sqref="F376:H383">
    <cfRule type="cellIs" dxfId="1520" priority="17" operator="equal">
      <formula>0</formula>
    </cfRule>
  </conditionalFormatting>
  <conditionalFormatting sqref="C385:D385">
    <cfRule type="cellIs" dxfId="1519" priority="16" operator="equal">
      <formula>0</formula>
    </cfRule>
  </conditionalFormatting>
  <conditionalFormatting sqref="C386:D404">
    <cfRule type="cellIs" dxfId="1518" priority="15" operator="equal">
      <formula>0</formula>
    </cfRule>
  </conditionalFormatting>
  <conditionalFormatting sqref="F385:H404">
    <cfRule type="cellIs" dxfId="1517" priority="14" operator="equal">
      <formula>0</formula>
    </cfRule>
  </conditionalFormatting>
  <conditionalFormatting sqref="C364:D373">
    <cfRule type="cellIs" dxfId="1516" priority="13" operator="equal">
      <formula>0</formula>
    </cfRule>
  </conditionalFormatting>
  <conditionalFormatting sqref="F364:H373">
    <cfRule type="cellIs" dxfId="1515" priority="12" operator="equal">
      <formula>0</formula>
    </cfRule>
  </conditionalFormatting>
  <conditionalFormatting sqref="C353:C360">
    <cfRule type="cellIs" dxfId="1514" priority="7" operator="equal">
      <formula>0</formula>
    </cfRule>
  </conditionalFormatting>
  <conditionalFormatting sqref="C301:C308">
    <cfRule type="cellIs" dxfId="1513" priority="11" operator="equal">
      <formula>0</formula>
    </cfRule>
  </conditionalFormatting>
  <conditionalFormatting sqref="C322:C329">
    <cfRule type="cellIs" dxfId="1512" priority="10" operator="equal">
      <formula>0</formula>
    </cfRule>
  </conditionalFormatting>
  <conditionalFormatting sqref="C332:C339">
    <cfRule type="cellIs" dxfId="1511" priority="9" operator="equal">
      <formula>0</formula>
    </cfRule>
  </conditionalFormatting>
  <conditionalFormatting sqref="H408:H417">
    <cfRule type="cellIs" dxfId="1510" priority="6" operator="equal">
      <formula>0</formula>
    </cfRule>
  </conditionalFormatting>
  <conditionalFormatting sqref="H442:H451">
    <cfRule type="cellIs" dxfId="1509" priority="4" operator="equal">
      <formula>0</formula>
    </cfRule>
  </conditionalFormatting>
  <conditionalFormatting sqref="H478:H487">
    <cfRule type="cellIs" dxfId="1508" priority="3" operator="equal">
      <formula>0</formula>
    </cfRule>
  </conditionalFormatting>
  <conditionalFormatting sqref="H466:H475">
    <cfRule type="cellIs" dxfId="1507" priority="2" operator="equal">
      <formula>0</formula>
    </cfRule>
  </conditionalFormatting>
  <conditionalFormatting sqref="H489:H498">
    <cfRule type="cellIs" dxfId="1506" priority="1" operator="equal">
      <formula>0</formula>
    </cfRule>
  </conditionalFormatting>
  <pageMargins left="0.39370078740157483" right="0.39370078740157483" top="0.39370078740157483" bottom="0.39370078740157483" header="0.31496062992125984" footer="0.31496062992125984"/>
  <pageSetup paperSize="9" scale="63" fitToHeight="0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I597"/>
  <sheetViews>
    <sheetView zoomScaleNormal="100" workbookViewId="0">
      <pane ySplit="10" topLeftCell="A429" activePane="bottomLeft" state="frozen"/>
      <selection pane="bottomLeft" sqref="A1:H1"/>
    </sheetView>
  </sheetViews>
  <sheetFormatPr defaultColWidth="9.140625" defaultRowHeight="15" x14ac:dyDescent="0.25"/>
  <cols>
    <col min="1" max="1" width="9.28515625" style="1" customWidth="1"/>
    <col min="2" max="2" width="50.5703125" style="1" customWidth="1"/>
    <col min="3" max="3" width="48.5703125" style="1" customWidth="1"/>
    <col min="4" max="4" width="6.7109375" style="1" customWidth="1"/>
    <col min="5" max="5" width="8.7109375" style="1" customWidth="1"/>
    <col min="6" max="6" width="8.7109375" style="1" bestFit="1" customWidth="1"/>
    <col min="7" max="7" width="8.42578125" style="1" bestFit="1" customWidth="1"/>
    <col min="8" max="8" width="9" style="2" bestFit="1" customWidth="1"/>
    <col min="9" max="9" width="48.85546875" style="1" bestFit="1" customWidth="1"/>
    <col min="10" max="16384" width="9.140625" style="1"/>
  </cols>
  <sheetData>
    <row r="1" spans="1:9" ht="18.75" x14ac:dyDescent="0.3">
      <c r="A1" s="228" t="s">
        <v>34</v>
      </c>
      <c r="B1" s="228"/>
      <c r="C1" s="228"/>
      <c r="D1" s="228"/>
      <c r="E1" s="228"/>
      <c r="F1" s="228"/>
      <c r="G1" s="228"/>
      <c r="H1" s="228"/>
    </row>
    <row r="2" spans="1:9" ht="11.25" customHeight="1" x14ac:dyDescent="0.25"/>
    <row r="3" spans="1:9" x14ac:dyDescent="0.25">
      <c r="A3" s="230" t="s">
        <v>417</v>
      </c>
      <c r="B3" s="230"/>
      <c r="C3" s="230"/>
      <c r="D3" s="230"/>
      <c r="E3" s="230"/>
      <c r="F3" s="230"/>
      <c r="G3" s="230"/>
      <c r="H3" s="230"/>
    </row>
    <row r="4" spans="1:9" x14ac:dyDescent="0.25">
      <c r="A4" s="31"/>
    </row>
    <row r="5" spans="1:9" x14ac:dyDescent="0.25">
      <c r="A5" s="229" t="s">
        <v>361</v>
      </c>
      <c r="B5" s="229"/>
    </row>
    <row r="6" spans="1:9" ht="7.5" customHeight="1" x14ac:dyDescent="0.25"/>
    <row r="7" spans="1:9" ht="7.5" customHeight="1" x14ac:dyDescent="0.25"/>
    <row r="8" spans="1:9" ht="7.5" customHeight="1" x14ac:dyDescent="0.25"/>
    <row r="9" spans="1:9" s="3" customFormat="1" ht="36" customHeight="1" x14ac:dyDescent="0.25">
      <c r="A9" s="175" t="s">
        <v>165</v>
      </c>
      <c r="B9" s="175" t="s">
        <v>27</v>
      </c>
      <c r="C9" s="235" t="s">
        <v>35</v>
      </c>
      <c r="D9" s="235"/>
      <c r="E9" s="235"/>
      <c r="F9" s="235"/>
      <c r="G9" s="235"/>
      <c r="H9" s="235"/>
      <c r="I9" s="278" t="s">
        <v>226</v>
      </c>
    </row>
    <row r="10" spans="1:9" s="13" customFormat="1" ht="12" x14ac:dyDescent="0.25">
      <c r="A10" s="176">
        <v>1</v>
      </c>
      <c r="B10" s="176">
        <v>2</v>
      </c>
      <c r="C10" s="236">
        <v>3</v>
      </c>
      <c r="D10" s="236"/>
      <c r="E10" s="236"/>
      <c r="F10" s="236"/>
      <c r="G10" s="236"/>
      <c r="H10" s="236"/>
      <c r="I10" s="278"/>
    </row>
    <row r="11" spans="1:9" s="2" customFormat="1" ht="12" x14ac:dyDescent="0.2">
      <c r="A11" s="237" t="s">
        <v>13</v>
      </c>
      <c r="B11" s="238"/>
      <c r="C11" s="238"/>
      <c r="D11" s="238"/>
      <c r="E11" s="238"/>
      <c r="F11" s="238"/>
      <c r="G11" s="238"/>
      <c r="H11" s="239"/>
    </row>
    <row r="12" spans="1:9" s="5" customFormat="1" ht="15" customHeight="1" x14ac:dyDescent="0.2">
      <c r="A12" s="42" t="s">
        <v>36</v>
      </c>
      <c r="B12" s="277" t="s">
        <v>14</v>
      </c>
      <c r="C12" s="277"/>
      <c r="D12" s="277"/>
      <c r="E12" s="277"/>
      <c r="F12" s="277"/>
      <c r="G12" s="277"/>
      <c r="H12" s="43">
        <f>SUM(H13,H110)</f>
        <v>8.379999999999999</v>
      </c>
    </row>
    <row r="13" spans="1:9" s="5" customFormat="1" ht="15" customHeight="1" x14ac:dyDescent="0.2">
      <c r="A13" s="49" t="s">
        <v>37</v>
      </c>
      <c r="B13" s="277" t="s">
        <v>38</v>
      </c>
      <c r="C13" s="277"/>
      <c r="D13" s="277"/>
      <c r="E13" s="277"/>
      <c r="F13" s="277"/>
      <c r="G13" s="277"/>
      <c r="H13" s="43">
        <f>SUM(H14,H25,H36,H47,H68,H89)</f>
        <v>6.51</v>
      </c>
      <c r="I13" s="166"/>
    </row>
    <row r="14" spans="1:9" s="2" customFormat="1" ht="25.5" hidden="1" x14ac:dyDescent="0.2">
      <c r="A14" s="303" t="s">
        <v>42</v>
      </c>
      <c r="B14" s="335" t="s">
        <v>43</v>
      </c>
      <c r="C14" s="287" t="s">
        <v>156</v>
      </c>
      <c r="D14" s="288"/>
      <c r="E14" s="47" t="s">
        <v>164</v>
      </c>
      <c r="F14" s="190" t="s">
        <v>39</v>
      </c>
      <c r="G14" s="47" t="s">
        <v>157</v>
      </c>
      <c r="H14" s="50">
        <f>SUM(H15:H24)</f>
        <v>0</v>
      </c>
    </row>
    <row r="15" spans="1:9" s="2" customFormat="1" ht="12.75" hidden="1" x14ac:dyDescent="0.2">
      <c r="A15" s="303"/>
      <c r="B15" s="335"/>
      <c r="C15" s="252"/>
      <c r="D15" s="254"/>
      <c r="E15" s="83"/>
      <c r="F15" s="84"/>
      <c r="G15" s="63"/>
      <c r="H15" s="54">
        <f>ROUNDUP((F15/168*G15),2)</f>
        <v>0</v>
      </c>
    </row>
    <row r="16" spans="1:9" s="2" customFormat="1" ht="12.75" hidden="1" x14ac:dyDescent="0.2">
      <c r="A16" s="303"/>
      <c r="B16" s="335"/>
      <c r="C16" s="274"/>
      <c r="D16" s="276"/>
      <c r="E16" s="188"/>
      <c r="F16" s="64"/>
      <c r="G16" s="63"/>
      <c r="H16" s="56">
        <f t="shared" ref="H16:H24" si="0">ROUNDUP((F16/168*G16),2)</f>
        <v>0</v>
      </c>
    </row>
    <row r="17" spans="1:8" s="2" customFormat="1" ht="12.75" hidden="1" x14ac:dyDescent="0.2">
      <c r="A17" s="303"/>
      <c r="B17" s="335"/>
      <c r="C17" s="274"/>
      <c r="D17" s="276"/>
      <c r="E17" s="188"/>
      <c r="F17" s="64"/>
      <c r="G17" s="63"/>
      <c r="H17" s="56">
        <f t="shared" si="0"/>
        <v>0</v>
      </c>
    </row>
    <row r="18" spans="1:8" s="2" customFormat="1" ht="12.75" hidden="1" x14ac:dyDescent="0.2">
      <c r="A18" s="303"/>
      <c r="B18" s="335"/>
      <c r="C18" s="274"/>
      <c r="D18" s="276"/>
      <c r="E18" s="188"/>
      <c r="F18" s="64"/>
      <c r="G18" s="63"/>
      <c r="H18" s="56">
        <f t="shared" si="0"/>
        <v>0</v>
      </c>
    </row>
    <row r="19" spans="1:8" s="2" customFormat="1" ht="12.75" hidden="1" x14ac:dyDescent="0.2">
      <c r="A19" s="303"/>
      <c r="B19" s="335"/>
      <c r="C19" s="274"/>
      <c r="D19" s="276"/>
      <c r="E19" s="188"/>
      <c r="F19" s="64"/>
      <c r="G19" s="63"/>
      <c r="H19" s="56">
        <f t="shared" si="0"/>
        <v>0</v>
      </c>
    </row>
    <row r="20" spans="1:8" s="2" customFormat="1" ht="12.75" hidden="1" x14ac:dyDescent="0.2">
      <c r="A20" s="303"/>
      <c r="B20" s="335"/>
      <c r="C20" s="252"/>
      <c r="D20" s="254"/>
      <c r="E20" s="83"/>
      <c r="F20" s="84"/>
      <c r="G20" s="63"/>
      <c r="H20" s="56">
        <f t="shared" si="0"/>
        <v>0</v>
      </c>
    </row>
    <row r="21" spans="1:8" s="2" customFormat="1" ht="12.75" hidden="1" x14ac:dyDescent="0.2">
      <c r="A21" s="303"/>
      <c r="B21" s="335"/>
      <c r="C21" s="274"/>
      <c r="D21" s="276"/>
      <c r="E21" s="188"/>
      <c r="F21" s="64"/>
      <c r="G21" s="63"/>
      <c r="H21" s="56">
        <f t="shared" si="0"/>
        <v>0</v>
      </c>
    </row>
    <row r="22" spans="1:8" s="2" customFormat="1" ht="12.75" hidden="1" x14ac:dyDescent="0.2">
      <c r="A22" s="303"/>
      <c r="B22" s="335"/>
      <c r="C22" s="274"/>
      <c r="D22" s="276"/>
      <c r="E22" s="188"/>
      <c r="F22" s="64"/>
      <c r="G22" s="63"/>
      <c r="H22" s="56">
        <f t="shared" si="0"/>
        <v>0</v>
      </c>
    </row>
    <row r="23" spans="1:8" s="2" customFormat="1" ht="12.75" hidden="1" x14ac:dyDescent="0.2">
      <c r="A23" s="303"/>
      <c r="B23" s="335"/>
      <c r="C23" s="274"/>
      <c r="D23" s="276"/>
      <c r="E23" s="188"/>
      <c r="F23" s="64"/>
      <c r="G23" s="63"/>
      <c r="H23" s="56">
        <f t="shared" si="0"/>
        <v>0</v>
      </c>
    </row>
    <row r="24" spans="1:8" s="2" customFormat="1" ht="12.75" hidden="1" x14ac:dyDescent="0.2">
      <c r="A24" s="303"/>
      <c r="B24" s="335"/>
      <c r="C24" s="296"/>
      <c r="D24" s="298"/>
      <c r="E24" s="189"/>
      <c r="F24" s="66"/>
      <c r="G24" s="65"/>
      <c r="H24" s="58">
        <f t="shared" si="0"/>
        <v>0</v>
      </c>
    </row>
    <row r="25" spans="1:8" s="2" customFormat="1" ht="25.5" x14ac:dyDescent="0.2">
      <c r="A25" s="303" t="s">
        <v>44</v>
      </c>
      <c r="B25" s="304" t="s">
        <v>45</v>
      </c>
      <c r="C25" s="287" t="s">
        <v>349</v>
      </c>
      <c r="D25" s="288"/>
      <c r="E25" s="47" t="s">
        <v>164</v>
      </c>
      <c r="F25" s="190" t="s">
        <v>39</v>
      </c>
      <c r="G25" s="47" t="s">
        <v>157</v>
      </c>
      <c r="H25" s="111">
        <f>SUM(H26:H35)</f>
        <v>6.51</v>
      </c>
    </row>
    <row r="26" spans="1:8" s="2" customFormat="1" ht="12.75" x14ac:dyDescent="0.2">
      <c r="A26" s="303"/>
      <c r="B26" s="304"/>
      <c r="C26" s="294" t="s">
        <v>279</v>
      </c>
      <c r="D26" s="295"/>
      <c r="E26" s="187">
        <v>8</v>
      </c>
      <c r="F26" s="62">
        <v>1093</v>
      </c>
      <c r="G26" s="61">
        <v>1</v>
      </c>
      <c r="H26" s="54">
        <f>ROUNDUP((F26/168*G26),2)</f>
        <v>6.51</v>
      </c>
    </row>
    <row r="27" spans="1:8" s="2" customFormat="1" ht="12.75" hidden="1" x14ac:dyDescent="0.2">
      <c r="A27" s="303"/>
      <c r="B27" s="304"/>
      <c r="C27" s="274"/>
      <c r="D27" s="276"/>
      <c r="E27" s="188"/>
      <c r="F27" s="64"/>
      <c r="G27" s="63"/>
      <c r="H27" s="56">
        <f t="shared" ref="H27:H35" si="1">ROUNDUP((F27/168*G27),2)</f>
        <v>0</v>
      </c>
    </row>
    <row r="28" spans="1:8" s="2" customFormat="1" ht="12.75" hidden="1" x14ac:dyDescent="0.2">
      <c r="A28" s="303"/>
      <c r="B28" s="304"/>
      <c r="C28" s="274"/>
      <c r="D28" s="276"/>
      <c r="E28" s="188"/>
      <c r="F28" s="64"/>
      <c r="G28" s="63"/>
      <c r="H28" s="56">
        <f t="shared" si="1"/>
        <v>0</v>
      </c>
    </row>
    <row r="29" spans="1:8" s="2" customFormat="1" ht="12.75" hidden="1" x14ac:dyDescent="0.2">
      <c r="A29" s="303"/>
      <c r="B29" s="304"/>
      <c r="C29" s="274"/>
      <c r="D29" s="276"/>
      <c r="E29" s="188"/>
      <c r="F29" s="64"/>
      <c r="G29" s="63"/>
      <c r="H29" s="56">
        <f t="shared" si="1"/>
        <v>0</v>
      </c>
    </row>
    <row r="30" spans="1:8" s="2" customFormat="1" ht="12.75" hidden="1" x14ac:dyDescent="0.2">
      <c r="A30" s="303"/>
      <c r="B30" s="304"/>
      <c r="C30" s="274"/>
      <c r="D30" s="276"/>
      <c r="E30" s="188"/>
      <c r="F30" s="64"/>
      <c r="G30" s="63"/>
      <c r="H30" s="56">
        <f t="shared" si="1"/>
        <v>0</v>
      </c>
    </row>
    <row r="31" spans="1:8" s="2" customFormat="1" ht="12.75" hidden="1" x14ac:dyDescent="0.2">
      <c r="A31" s="303"/>
      <c r="B31" s="304"/>
      <c r="C31" s="274"/>
      <c r="D31" s="276"/>
      <c r="E31" s="188"/>
      <c r="F31" s="64"/>
      <c r="G31" s="63"/>
      <c r="H31" s="56">
        <f t="shared" si="1"/>
        <v>0</v>
      </c>
    </row>
    <row r="32" spans="1:8" s="2" customFormat="1" ht="12.75" hidden="1" x14ac:dyDescent="0.2">
      <c r="A32" s="303"/>
      <c r="B32" s="304"/>
      <c r="C32" s="274"/>
      <c r="D32" s="276"/>
      <c r="E32" s="188"/>
      <c r="F32" s="64"/>
      <c r="G32" s="63"/>
      <c r="H32" s="56">
        <f t="shared" si="1"/>
        <v>0</v>
      </c>
    </row>
    <row r="33" spans="1:8" s="2" customFormat="1" ht="12.75" hidden="1" x14ac:dyDescent="0.2">
      <c r="A33" s="303"/>
      <c r="B33" s="304"/>
      <c r="C33" s="274"/>
      <c r="D33" s="276"/>
      <c r="E33" s="188"/>
      <c r="F33" s="64"/>
      <c r="G33" s="63"/>
      <c r="H33" s="56">
        <f t="shared" si="1"/>
        <v>0</v>
      </c>
    </row>
    <row r="34" spans="1:8" s="2" customFormat="1" ht="12.75" hidden="1" x14ac:dyDescent="0.2">
      <c r="A34" s="303"/>
      <c r="B34" s="304"/>
      <c r="C34" s="274"/>
      <c r="D34" s="276"/>
      <c r="E34" s="188"/>
      <c r="F34" s="64"/>
      <c r="G34" s="63"/>
      <c r="H34" s="56">
        <f t="shared" si="1"/>
        <v>0</v>
      </c>
    </row>
    <row r="35" spans="1:8" s="2" customFormat="1" ht="12.75" hidden="1" x14ac:dyDescent="0.2">
      <c r="A35" s="303"/>
      <c r="B35" s="304"/>
      <c r="C35" s="296"/>
      <c r="D35" s="298"/>
      <c r="E35" s="189"/>
      <c r="F35" s="66"/>
      <c r="G35" s="65"/>
      <c r="H35" s="58">
        <f t="shared" si="1"/>
        <v>0</v>
      </c>
    </row>
    <row r="36" spans="1:8" s="2" customFormat="1" ht="25.5" hidden="1" x14ac:dyDescent="0.2">
      <c r="A36" s="303" t="s">
        <v>51</v>
      </c>
      <c r="B36" s="304" t="s">
        <v>15</v>
      </c>
      <c r="C36" s="266" t="s">
        <v>158</v>
      </c>
      <c r="D36" s="267"/>
      <c r="E36" s="268"/>
      <c r="F36" s="51" t="s">
        <v>159</v>
      </c>
      <c r="G36" s="47" t="s">
        <v>157</v>
      </c>
      <c r="H36" s="50">
        <f>SUM(H37:H46)</f>
        <v>0</v>
      </c>
    </row>
    <row r="37" spans="1:8" s="2" customFormat="1" ht="12.75" hidden="1" x14ac:dyDescent="0.2">
      <c r="A37" s="303"/>
      <c r="B37" s="304"/>
      <c r="C37" s="258"/>
      <c r="D37" s="308"/>
      <c r="E37" s="259"/>
      <c r="F37" s="55"/>
      <c r="G37" s="72">
        <f t="shared" ref="G37:G46" si="2">G15</f>
        <v>0</v>
      </c>
      <c r="H37" s="54">
        <f>ROUNDUP((F37/168*G37),2)</f>
        <v>0</v>
      </c>
    </row>
    <row r="38" spans="1:8" s="2" customFormat="1" ht="12.75" hidden="1" customHeight="1" x14ac:dyDescent="0.2">
      <c r="A38" s="303"/>
      <c r="B38" s="304"/>
      <c r="C38" s="258"/>
      <c r="D38" s="308"/>
      <c r="E38" s="259"/>
      <c r="F38" s="55"/>
      <c r="G38" s="55">
        <f t="shared" si="2"/>
        <v>0</v>
      </c>
      <c r="H38" s="56">
        <f t="shared" ref="H38:H46" si="3">ROUNDUP((F38/168*G38),2)</f>
        <v>0</v>
      </c>
    </row>
    <row r="39" spans="1:8" s="2" customFormat="1" ht="12.75" hidden="1" customHeight="1" x14ac:dyDescent="0.2">
      <c r="A39" s="303"/>
      <c r="B39" s="304"/>
      <c r="C39" s="258"/>
      <c r="D39" s="308"/>
      <c r="E39" s="259"/>
      <c r="F39" s="55"/>
      <c r="G39" s="55">
        <f t="shared" si="2"/>
        <v>0</v>
      </c>
      <c r="H39" s="56">
        <f t="shared" si="3"/>
        <v>0</v>
      </c>
    </row>
    <row r="40" spans="1:8" s="2" customFormat="1" ht="12.75" hidden="1" customHeight="1" x14ac:dyDescent="0.2">
      <c r="A40" s="303"/>
      <c r="B40" s="304"/>
      <c r="C40" s="258"/>
      <c r="D40" s="308"/>
      <c r="E40" s="259"/>
      <c r="F40" s="55"/>
      <c r="G40" s="55">
        <f t="shared" si="2"/>
        <v>0</v>
      </c>
      <c r="H40" s="56">
        <f t="shared" si="3"/>
        <v>0</v>
      </c>
    </row>
    <row r="41" spans="1:8" s="2" customFormat="1" ht="12.75" hidden="1" customHeight="1" x14ac:dyDescent="0.2">
      <c r="A41" s="303"/>
      <c r="B41" s="304"/>
      <c r="C41" s="258"/>
      <c r="D41" s="308"/>
      <c r="E41" s="259"/>
      <c r="F41" s="55"/>
      <c r="G41" s="55">
        <f t="shared" si="2"/>
        <v>0</v>
      </c>
      <c r="H41" s="56">
        <f t="shared" si="3"/>
        <v>0</v>
      </c>
    </row>
    <row r="42" spans="1:8" s="2" customFormat="1" ht="12.75" hidden="1" customHeight="1" x14ac:dyDescent="0.2">
      <c r="A42" s="303"/>
      <c r="B42" s="304"/>
      <c r="C42" s="258"/>
      <c r="D42" s="308"/>
      <c r="E42" s="259"/>
      <c r="F42" s="55"/>
      <c r="G42" s="55">
        <f t="shared" si="2"/>
        <v>0</v>
      </c>
      <c r="H42" s="56">
        <f t="shared" si="3"/>
        <v>0</v>
      </c>
    </row>
    <row r="43" spans="1:8" s="2" customFormat="1" ht="12.75" hidden="1" customHeight="1" x14ac:dyDescent="0.2">
      <c r="A43" s="303"/>
      <c r="B43" s="304"/>
      <c r="C43" s="258"/>
      <c r="D43" s="308"/>
      <c r="E43" s="259"/>
      <c r="F43" s="55"/>
      <c r="G43" s="55">
        <f t="shared" si="2"/>
        <v>0</v>
      </c>
      <c r="H43" s="56">
        <f t="shared" si="3"/>
        <v>0</v>
      </c>
    </row>
    <row r="44" spans="1:8" s="2" customFormat="1" ht="12.75" hidden="1" customHeight="1" x14ac:dyDescent="0.2">
      <c r="A44" s="303"/>
      <c r="B44" s="304"/>
      <c r="C44" s="258"/>
      <c r="D44" s="308"/>
      <c r="E44" s="259"/>
      <c r="F44" s="55"/>
      <c r="G44" s="55">
        <f t="shared" si="2"/>
        <v>0</v>
      </c>
      <c r="H44" s="56">
        <f t="shared" si="3"/>
        <v>0</v>
      </c>
    </row>
    <row r="45" spans="1:8" s="2" customFormat="1" ht="12.75" hidden="1" customHeight="1" x14ac:dyDescent="0.2">
      <c r="A45" s="303"/>
      <c r="B45" s="304"/>
      <c r="C45" s="258"/>
      <c r="D45" s="308"/>
      <c r="E45" s="259"/>
      <c r="F45" s="55"/>
      <c r="G45" s="55">
        <f t="shared" si="2"/>
        <v>0</v>
      </c>
      <c r="H45" s="56">
        <f t="shared" si="3"/>
        <v>0</v>
      </c>
    </row>
    <row r="46" spans="1:8" s="2" customFormat="1" ht="12.75" hidden="1" customHeight="1" x14ac:dyDescent="0.2">
      <c r="A46" s="303"/>
      <c r="B46" s="304"/>
      <c r="C46" s="305"/>
      <c r="D46" s="306"/>
      <c r="E46" s="307"/>
      <c r="F46" s="57"/>
      <c r="G46" s="57">
        <f t="shared" si="2"/>
        <v>0</v>
      </c>
      <c r="H46" s="58">
        <f t="shared" si="3"/>
        <v>0</v>
      </c>
    </row>
    <row r="47" spans="1:8" s="2" customFormat="1" ht="25.5" hidden="1" x14ac:dyDescent="0.2">
      <c r="A47" s="303" t="s">
        <v>53</v>
      </c>
      <c r="B47" s="249" t="s">
        <v>54</v>
      </c>
      <c r="C47" s="287" t="s">
        <v>349</v>
      </c>
      <c r="D47" s="288"/>
      <c r="E47" s="47" t="s">
        <v>161</v>
      </c>
      <c r="F47" s="190" t="s">
        <v>39</v>
      </c>
      <c r="G47" s="47" t="s">
        <v>157</v>
      </c>
      <c r="H47" s="111">
        <f>SUM(H48:H67)</f>
        <v>0</v>
      </c>
    </row>
    <row r="48" spans="1:8" s="2" customFormat="1" ht="12.75" hidden="1" customHeight="1" x14ac:dyDescent="0.2">
      <c r="A48" s="303"/>
      <c r="B48" s="250"/>
      <c r="C48" s="294">
        <f t="shared" ref="C48:C57" si="4">C15</f>
        <v>0</v>
      </c>
      <c r="D48" s="295"/>
      <c r="E48" s="292">
        <v>5</v>
      </c>
      <c r="F48" s="52">
        <f>F15</f>
        <v>0</v>
      </c>
      <c r="G48" s="72">
        <f>G15</f>
        <v>0</v>
      </c>
      <c r="H48" s="54">
        <f>ROUNDUP((F48*$E$48%)/168*G48,2)</f>
        <v>0</v>
      </c>
    </row>
    <row r="49" spans="1:8" s="2" customFormat="1" ht="12.75" hidden="1" customHeight="1" x14ac:dyDescent="0.2">
      <c r="A49" s="303"/>
      <c r="B49" s="250"/>
      <c r="C49" s="274">
        <f t="shared" si="4"/>
        <v>0</v>
      </c>
      <c r="D49" s="276"/>
      <c r="E49" s="293"/>
      <c r="F49" s="59">
        <f t="shared" ref="F49:G57" si="5">F16</f>
        <v>0</v>
      </c>
      <c r="G49" s="73">
        <f t="shared" si="5"/>
        <v>0</v>
      </c>
      <c r="H49" s="56">
        <f t="shared" ref="H49:H67" si="6">ROUNDUP((F49*$E$48%)/168*G49,2)</f>
        <v>0</v>
      </c>
    </row>
    <row r="50" spans="1:8" s="2" customFormat="1" ht="12.75" hidden="1" customHeight="1" x14ac:dyDescent="0.2">
      <c r="A50" s="303"/>
      <c r="B50" s="250"/>
      <c r="C50" s="274">
        <f t="shared" si="4"/>
        <v>0</v>
      </c>
      <c r="D50" s="276"/>
      <c r="E50" s="293"/>
      <c r="F50" s="59">
        <f t="shared" si="5"/>
        <v>0</v>
      </c>
      <c r="G50" s="73">
        <f t="shared" si="5"/>
        <v>0</v>
      </c>
      <c r="H50" s="56">
        <f t="shared" si="6"/>
        <v>0</v>
      </c>
    </row>
    <row r="51" spans="1:8" s="2" customFormat="1" ht="12.75" hidden="1" customHeight="1" x14ac:dyDescent="0.2">
      <c r="A51" s="303"/>
      <c r="B51" s="250"/>
      <c r="C51" s="274">
        <f t="shared" si="4"/>
        <v>0</v>
      </c>
      <c r="D51" s="276"/>
      <c r="E51" s="293"/>
      <c r="F51" s="59">
        <f t="shared" si="5"/>
        <v>0</v>
      </c>
      <c r="G51" s="73">
        <f t="shared" si="5"/>
        <v>0</v>
      </c>
      <c r="H51" s="56">
        <f t="shared" si="6"/>
        <v>0</v>
      </c>
    </row>
    <row r="52" spans="1:8" s="2" customFormat="1" ht="12.75" hidden="1" customHeight="1" x14ac:dyDescent="0.2">
      <c r="A52" s="303"/>
      <c r="B52" s="250"/>
      <c r="C52" s="274">
        <f t="shared" si="4"/>
        <v>0</v>
      </c>
      <c r="D52" s="276"/>
      <c r="E52" s="293"/>
      <c r="F52" s="59">
        <f t="shared" si="5"/>
        <v>0</v>
      </c>
      <c r="G52" s="73">
        <f t="shared" si="5"/>
        <v>0</v>
      </c>
      <c r="H52" s="56">
        <f t="shared" si="6"/>
        <v>0</v>
      </c>
    </row>
    <row r="53" spans="1:8" s="2" customFormat="1" ht="12.75" hidden="1" customHeight="1" x14ac:dyDescent="0.2">
      <c r="A53" s="303"/>
      <c r="B53" s="250"/>
      <c r="C53" s="274">
        <f t="shared" si="4"/>
        <v>0</v>
      </c>
      <c r="D53" s="276"/>
      <c r="E53" s="293"/>
      <c r="F53" s="59">
        <f t="shared" si="5"/>
        <v>0</v>
      </c>
      <c r="G53" s="73">
        <f t="shared" si="5"/>
        <v>0</v>
      </c>
      <c r="H53" s="56">
        <f t="shared" si="6"/>
        <v>0</v>
      </c>
    </row>
    <row r="54" spans="1:8" s="2" customFormat="1" ht="12.75" hidden="1" customHeight="1" x14ac:dyDescent="0.2">
      <c r="A54" s="303"/>
      <c r="B54" s="250"/>
      <c r="C54" s="274">
        <f t="shared" si="4"/>
        <v>0</v>
      </c>
      <c r="D54" s="276"/>
      <c r="E54" s="293"/>
      <c r="F54" s="59">
        <f t="shared" si="5"/>
        <v>0</v>
      </c>
      <c r="G54" s="73">
        <f t="shared" si="5"/>
        <v>0</v>
      </c>
      <c r="H54" s="56">
        <f t="shared" si="6"/>
        <v>0</v>
      </c>
    </row>
    <row r="55" spans="1:8" s="2" customFormat="1" ht="12.75" hidden="1" customHeight="1" x14ac:dyDescent="0.2">
      <c r="A55" s="303"/>
      <c r="B55" s="250"/>
      <c r="C55" s="274">
        <f t="shared" si="4"/>
        <v>0</v>
      </c>
      <c r="D55" s="276"/>
      <c r="E55" s="293"/>
      <c r="F55" s="59">
        <f t="shared" si="5"/>
        <v>0</v>
      </c>
      <c r="G55" s="73">
        <f t="shared" si="5"/>
        <v>0</v>
      </c>
      <c r="H55" s="56">
        <f t="shared" si="6"/>
        <v>0</v>
      </c>
    </row>
    <row r="56" spans="1:8" s="2" customFormat="1" ht="12.75" hidden="1" customHeight="1" x14ac:dyDescent="0.2">
      <c r="A56" s="303"/>
      <c r="B56" s="250"/>
      <c r="C56" s="274">
        <f t="shared" si="4"/>
        <v>0</v>
      </c>
      <c r="D56" s="276"/>
      <c r="E56" s="293"/>
      <c r="F56" s="59">
        <f t="shared" si="5"/>
        <v>0</v>
      </c>
      <c r="G56" s="73">
        <f t="shared" si="5"/>
        <v>0</v>
      </c>
      <c r="H56" s="56">
        <f t="shared" si="6"/>
        <v>0</v>
      </c>
    </row>
    <row r="57" spans="1:8" s="2" customFormat="1" ht="12.75" hidden="1" customHeight="1" x14ac:dyDescent="0.2">
      <c r="A57" s="303"/>
      <c r="B57" s="250"/>
      <c r="C57" s="274">
        <f t="shared" si="4"/>
        <v>0</v>
      </c>
      <c r="D57" s="276"/>
      <c r="E57" s="293"/>
      <c r="F57" s="59">
        <f t="shared" si="5"/>
        <v>0</v>
      </c>
      <c r="G57" s="73">
        <f t="shared" si="5"/>
        <v>0</v>
      </c>
      <c r="H57" s="56">
        <f t="shared" si="6"/>
        <v>0</v>
      </c>
    </row>
    <row r="58" spans="1:8" s="2" customFormat="1" ht="12.75" hidden="1" x14ac:dyDescent="0.2">
      <c r="A58" s="303"/>
      <c r="B58" s="250"/>
      <c r="C58" s="274" t="str">
        <f>C26</f>
        <v>Bibliotekārs</v>
      </c>
      <c r="D58" s="276"/>
      <c r="E58" s="293"/>
      <c r="F58" s="59">
        <f>F26</f>
        <v>1093</v>
      </c>
      <c r="G58" s="59"/>
      <c r="H58" s="56">
        <f t="shared" si="6"/>
        <v>0</v>
      </c>
    </row>
    <row r="59" spans="1:8" s="2" customFormat="1" ht="12.75" hidden="1" customHeight="1" x14ac:dyDescent="0.2">
      <c r="A59" s="303"/>
      <c r="B59" s="250"/>
      <c r="C59" s="274">
        <f t="shared" ref="C59:C67" si="7">C27</f>
        <v>0</v>
      </c>
      <c r="D59" s="276"/>
      <c r="E59" s="293"/>
      <c r="F59" s="59">
        <f t="shared" ref="F59:G67" si="8">F27</f>
        <v>0</v>
      </c>
      <c r="G59" s="73">
        <f t="shared" si="8"/>
        <v>0</v>
      </c>
      <c r="H59" s="56">
        <f t="shared" si="6"/>
        <v>0</v>
      </c>
    </row>
    <row r="60" spans="1:8" s="2" customFormat="1" ht="12.75" hidden="1" customHeight="1" x14ac:dyDescent="0.2">
      <c r="A60" s="303"/>
      <c r="B60" s="250"/>
      <c r="C60" s="274">
        <f t="shared" si="7"/>
        <v>0</v>
      </c>
      <c r="D60" s="276"/>
      <c r="E60" s="293"/>
      <c r="F60" s="59">
        <f t="shared" si="8"/>
        <v>0</v>
      </c>
      <c r="G60" s="73">
        <f t="shared" si="8"/>
        <v>0</v>
      </c>
      <c r="H60" s="56">
        <f t="shared" si="6"/>
        <v>0</v>
      </c>
    </row>
    <row r="61" spans="1:8" s="2" customFormat="1" ht="12.75" hidden="1" customHeight="1" x14ac:dyDescent="0.2">
      <c r="A61" s="303"/>
      <c r="B61" s="250"/>
      <c r="C61" s="274">
        <f t="shared" si="7"/>
        <v>0</v>
      </c>
      <c r="D61" s="276"/>
      <c r="E61" s="293"/>
      <c r="F61" s="59">
        <f t="shared" si="8"/>
        <v>0</v>
      </c>
      <c r="G61" s="73">
        <f t="shared" si="8"/>
        <v>0</v>
      </c>
      <c r="H61" s="56">
        <f t="shared" si="6"/>
        <v>0</v>
      </c>
    </row>
    <row r="62" spans="1:8" s="2" customFormat="1" ht="12.75" hidden="1" customHeight="1" x14ac:dyDescent="0.2">
      <c r="A62" s="303"/>
      <c r="B62" s="250"/>
      <c r="C62" s="274">
        <f t="shared" si="7"/>
        <v>0</v>
      </c>
      <c r="D62" s="276"/>
      <c r="E62" s="293"/>
      <c r="F62" s="59">
        <f t="shared" si="8"/>
        <v>0</v>
      </c>
      <c r="G62" s="73">
        <f t="shared" si="8"/>
        <v>0</v>
      </c>
      <c r="H62" s="56">
        <f t="shared" si="6"/>
        <v>0</v>
      </c>
    </row>
    <row r="63" spans="1:8" s="2" customFormat="1" ht="12.75" hidden="1" customHeight="1" x14ac:dyDescent="0.2">
      <c r="A63" s="303"/>
      <c r="B63" s="250"/>
      <c r="C63" s="274">
        <f t="shared" si="7"/>
        <v>0</v>
      </c>
      <c r="D63" s="276"/>
      <c r="E63" s="293"/>
      <c r="F63" s="59">
        <f t="shared" si="8"/>
        <v>0</v>
      </c>
      <c r="G63" s="73">
        <f t="shared" si="8"/>
        <v>0</v>
      </c>
      <c r="H63" s="56">
        <f t="shared" si="6"/>
        <v>0</v>
      </c>
    </row>
    <row r="64" spans="1:8" s="2" customFormat="1" ht="12.75" hidden="1" customHeight="1" x14ac:dyDescent="0.2">
      <c r="A64" s="303"/>
      <c r="B64" s="250"/>
      <c r="C64" s="274">
        <f t="shared" si="7"/>
        <v>0</v>
      </c>
      <c r="D64" s="276"/>
      <c r="E64" s="293"/>
      <c r="F64" s="59">
        <f t="shared" si="8"/>
        <v>0</v>
      </c>
      <c r="G64" s="73">
        <f t="shared" si="8"/>
        <v>0</v>
      </c>
      <c r="H64" s="56">
        <f t="shared" si="6"/>
        <v>0</v>
      </c>
    </row>
    <row r="65" spans="1:8" s="2" customFormat="1" ht="12.75" hidden="1" customHeight="1" x14ac:dyDescent="0.2">
      <c r="A65" s="303"/>
      <c r="B65" s="250"/>
      <c r="C65" s="274">
        <f t="shared" si="7"/>
        <v>0</v>
      </c>
      <c r="D65" s="276"/>
      <c r="E65" s="293"/>
      <c r="F65" s="59">
        <f t="shared" si="8"/>
        <v>0</v>
      </c>
      <c r="G65" s="73">
        <f t="shared" si="8"/>
        <v>0</v>
      </c>
      <c r="H65" s="56">
        <f t="shared" si="6"/>
        <v>0</v>
      </c>
    </row>
    <row r="66" spans="1:8" s="2" customFormat="1" ht="12.75" hidden="1" customHeight="1" x14ac:dyDescent="0.2">
      <c r="A66" s="303"/>
      <c r="B66" s="250"/>
      <c r="C66" s="274">
        <f t="shared" si="7"/>
        <v>0</v>
      </c>
      <c r="D66" s="276"/>
      <c r="E66" s="293"/>
      <c r="F66" s="59">
        <f t="shared" si="8"/>
        <v>0</v>
      </c>
      <c r="G66" s="73">
        <f t="shared" si="8"/>
        <v>0</v>
      </c>
      <c r="H66" s="56">
        <f t="shared" si="6"/>
        <v>0</v>
      </c>
    </row>
    <row r="67" spans="1:8" s="2" customFormat="1" ht="12.75" hidden="1" customHeight="1" x14ac:dyDescent="0.2">
      <c r="A67" s="303"/>
      <c r="B67" s="251"/>
      <c r="C67" s="296">
        <f t="shared" si="7"/>
        <v>0</v>
      </c>
      <c r="D67" s="298"/>
      <c r="E67" s="302"/>
      <c r="F67" s="59">
        <f t="shared" si="8"/>
        <v>0</v>
      </c>
      <c r="G67" s="73">
        <f t="shared" si="8"/>
        <v>0</v>
      </c>
      <c r="H67" s="56">
        <f t="shared" si="6"/>
        <v>0</v>
      </c>
    </row>
    <row r="68" spans="1:8" s="2" customFormat="1" ht="25.5" hidden="1" x14ac:dyDescent="0.2">
      <c r="A68" s="303" t="s">
        <v>55</v>
      </c>
      <c r="B68" s="304" t="s">
        <v>56</v>
      </c>
      <c r="C68" s="287" t="s">
        <v>349</v>
      </c>
      <c r="D68" s="288"/>
      <c r="E68" s="47" t="s">
        <v>161</v>
      </c>
      <c r="F68" s="190" t="s">
        <v>39</v>
      </c>
      <c r="G68" s="47" t="s">
        <v>157</v>
      </c>
      <c r="H68" s="111">
        <f>SUM(H69:H88)</f>
        <v>0</v>
      </c>
    </row>
    <row r="69" spans="1:8" s="2" customFormat="1" ht="12.75" hidden="1" x14ac:dyDescent="0.2">
      <c r="A69" s="303"/>
      <c r="B69" s="304"/>
      <c r="C69" s="274">
        <f>C15</f>
        <v>0</v>
      </c>
      <c r="D69" s="276"/>
      <c r="E69" s="292">
        <v>5</v>
      </c>
      <c r="F69" s="59">
        <f>F15</f>
        <v>0</v>
      </c>
      <c r="G69" s="73">
        <f>G15</f>
        <v>0</v>
      </c>
      <c r="H69" s="56">
        <f>ROUNDUP((F69*$E$69%)/168*G69,2)</f>
        <v>0</v>
      </c>
    </row>
    <row r="70" spans="1:8" s="2" customFormat="1" ht="12.75" hidden="1" x14ac:dyDescent="0.2">
      <c r="A70" s="303"/>
      <c r="B70" s="304"/>
      <c r="C70" s="274">
        <f>C16</f>
        <v>0</v>
      </c>
      <c r="D70" s="276"/>
      <c r="E70" s="293"/>
      <c r="F70" s="59">
        <f>F16</f>
        <v>0</v>
      </c>
      <c r="G70" s="59">
        <f>G16</f>
        <v>0</v>
      </c>
      <c r="H70" s="56">
        <f t="shared" ref="H70:H88" si="9">ROUNDUP((F70*$E$69%)/168*G70,2)</f>
        <v>0</v>
      </c>
    </row>
    <row r="71" spans="1:8" s="2" customFormat="1" ht="12.75" hidden="1" customHeight="1" x14ac:dyDescent="0.2">
      <c r="A71" s="303"/>
      <c r="B71" s="304"/>
      <c r="C71" s="274">
        <f t="shared" ref="C71:C78" si="10">C17</f>
        <v>0</v>
      </c>
      <c r="D71" s="276"/>
      <c r="E71" s="293"/>
      <c r="F71" s="59">
        <f t="shared" ref="F71:G78" si="11">F17</f>
        <v>0</v>
      </c>
      <c r="G71" s="59">
        <f t="shared" si="11"/>
        <v>0</v>
      </c>
      <c r="H71" s="56">
        <f t="shared" si="9"/>
        <v>0</v>
      </c>
    </row>
    <row r="72" spans="1:8" s="2" customFormat="1" ht="12.75" hidden="1" x14ac:dyDescent="0.2">
      <c r="A72" s="303"/>
      <c r="B72" s="304"/>
      <c r="C72" s="274">
        <f t="shared" si="10"/>
        <v>0</v>
      </c>
      <c r="D72" s="276"/>
      <c r="E72" s="293"/>
      <c r="F72" s="59">
        <f t="shared" si="11"/>
        <v>0</v>
      </c>
      <c r="G72" s="59">
        <f t="shared" si="11"/>
        <v>0</v>
      </c>
      <c r="H72" s="56">
        <f t="shared" si="9"/>
        <v>0</v>
      </c>
    </row>
    <row r="73" spans="1:8" s="2" customFormat="1" ht="12.75" hidden="1" x14ac:dyDescent="0.2">
      <c r="A73" s="303"/>
      <c r="B73" s="304"/>
      <c r="C73" s="274">
        <f t="shared" si="10"/>
        <v>0</v>
      </c>
      <c r="D73" s="276"/>
      <c r="E73" s="293"/>
      <c r="F73" s="59">
        <f t="shared" si="11"/>
        <v>0</v>
      </c>
      <c r="G73" s="59">
        <f t="shared" si="11"/>
        <v>0</v>
      </c>
      <c r="H73" s="56">
        <f t="shared" si="9"/>
        <v>0</v>
      </c>
    </row>
    <row r="74" spans="1:8" s="2" customFormat="1" ht="12.75" hidden="1" x14ac:dyDescent="0.2">
      <c r="A74" s="303"/>
      <c r="B74" s="304"/>
      <c r="C74" s="274">
        <f t="shared" si="10"/>
        <v>0</v>
      </c>
      <c r="D74" s="276"/>
      <c r="E74" s="293"/>
      <c r="F74" s="59">
        <f t="shared" si="11"/>
        <v>0</v>
      </c>
      <c r="G74" s="59">
        <f t="shared" si="11"/>
        <v>0</v>
      </c>
      <c r="H74" s="56">
        <f t="shared" si="9"/>
        <v>0</v>
      </c>
    </row>
    <row r="75" spans="1:8" s="2" customFormat="1" ht="12.75" hidden="1" x14ac:dyDescent="0.2">
      <c r="A75" s="303"/>
      <c r="B75" s="304"/>
      <c r="C75" s="274">
        <f t="shared" si="10"/>
        <v>0</v>
      </c>
      <c r="D75" s="276"/>
      <c r="E75" s="293"/>
      <c r="F75" s="59">
        <f t="shared" si="11"/>
        <v>0</v>
      </c>
      <c r="G75" s="59">
        <f t="shared" si="11"/>
        <v>0</v>
      </c>
      <c r="H75" s="56">
        <f t="shared" si="9"/>
        <v>0</v>
      </c>
    </row>
    <row r="76" spans="1:8" s="2" customFormat="1" ht="12.75" hidden="1" x14ac:dyDescent="0.2">
      <c r="A76" s="303"/>
      <c r="B76" s="304"/>
      <c r="C76" s="274">
        <f t="shared" si="10"/>
        <v>0</v>
      </c>
      <c r="D76" s="276"/>
      <c r="E76" s="293"/>
      <c r="F76" s="59">
        <f t="shared" si="11"/>
        <v>0</v>
      </c>
      <c r="G76" s="59">
        <f t="shared" si="11"/>
        <v>0</v>
      </c>
      <c r="H76" s="56">
        <f t="shared" si="9"/>
        <v>0</v>
      </c>
    </row>
    <row r="77" spans="1:8" s="2" customFormat="1" ht="12.75" hidden="1" x14ac:dyDescent="0.2">
      <c r="A77" s="303"/>
      <c r="B77" s="304"/>
      <c r="C77" s="274">
        <f t="shared" si="10"/>
        <v>0</v>
      </c>
      <c r="D77" s="276"/>
      <c r="E77" s="293"/>
      <c r="F77" s="59">
        <f t="shared" si="11"/>
        <v>0</v>
      </c>
      <c r="G77" s="59">
        <f t="shared" si="11"/>
        <v>0</v>
      </c>
      <c r="H77" s="56">
        <f t="shared" si="9"/>
        <v>0</v>
      </c>
    </row>
    <row r="78" spans="1:8" s="2" customFormat="1" ht="12.75" hidden="1" x14ac:dyDescent="0.2">
      <c r="A78" s="303"/>
      <c r="B78" s="304"/>
      <c r="C78" s="274">
        <f t="shared" si="10"/>
        <v>0</v>
      </c>
      <c r="D78" s="276"/>
      <c r="E78" s="293"/>
      <c r="F78" s="59">
        <f t="shared" si="11"/>
        <v>0</v>
      </c>
      <c r="G78" s="59">
        <f t="shared" si="11"/>
        <v>0</v>
      </c>
      <c r="H78" s="56">
        <f t="shared" si="9"/>
        <v>0</v>
      </c>
    </row>
    <row r="79" spans="1:8" s="2" customFormat="1" ht="12.75" hidden="1" x14ac:dyDescent="0.2">
      <c r="A79" s="303"/>
      <c r="B79" s="304"/>
      <c r="C79" s="274" t="str">
        <f>C26</f>
        <v>Bibliotekārs</v>
      </c>
      <c r="D79" s="276"/>
      <c r="E79" s="293"/>
      <c r="F79" s="59">
        <f>F26</f>
        <v>1093</v>
      </c>
      <c r="G79" s="59"/>
      <c r="H79" s="56">
        <f t="shared" si="9"/>
        <v>0</v>
      </c>
    </row>
    <row r="80" spans="1:8" s="2" customFormat="1" ht="12.75" hidden="1" x14ac:dyDescent="0.2">
      <c r="A80" s="303"/>
      <c r="B80" s="304"/>
      <c r="C80" s="274">
        <f>C27</f>
        <v>0</v>
      </c>
      <c r="D80" s="276"/>
      <c r="E80" s="293"/>
      <c r="F80" s="59">
        <f t="shared" ref="F80:G88" si="12">F27</f>
        <v>0</v>
      </c>
      <c r="G80" s="59">
        <f t="shared" si="12"/>
        <v>0</v>
      </c>
      <c r="H80" s="56">
        <f t="shared" si="9"/>
        <v>0</v>
      </c>
    </row>
    <row r="81" spans="1:8" s="2" customFormat="1" ht="12.75" hidden="1" x14ac:dyDescent="0.2">
      <c r="A81" s="303"/>
      <c r="B81" s="304"/>
      <c r="C81" s="274">
        <f>C28</f>
        <v>0</v>
      </c>
      <c r="D81" s="276"/>
      <c r="E81" s="293"/>
      <c r="F81" s="59">
        <f t="shared" si="12"/>
        <v>0</v>
      </c>
      <c r="G81" s="59">
        <f t="shared" si="12"/>
        <v>0</v>
      </c>
      <c r="H81" s="56">
        <f t="shared" si="9"/>
        <v>0</v>
      </c>
    </row>
    <row r="82" spans="1:8" s="2" customFormat="1" ht="12.75" hidden="1" x14ac:dyDescent="0.2">
      <c r="A82" s="303"/>
      <c r="B82" s="304"/>
      <c r="C82" s="274">
        <f>C29</f>
        <v>0</v>
      </c>
      <c r="D82" s="276"/>
      <c r="E82" s="293"/>
      <c r="F82" s="59">
        <f t="shared" si="12"/>
        <v>0</v>
      </c>
      <c r="G82" s="59">
        <f t="shared" si="12"/>
        <v>0</v>
      </c>
      <c r="H82" s="56">
        <f t="shared" si="9"/>
        <v>0</v>
      </c>
    </row>
    <row r="83" spans="1:8" s="2" customFormat="1" ht="12.75" hidden="1" x14ac:dyDescent="0.2">
      <c r="A83" s="303"/>
      <c r="B83" s="304"/>
      <c r="C83" s="274">
        <f>C31</f>
        <v>0</v>
      </c>
      <c r="D83" s="276"/>
      <c r="E83" s="293"/>
      <c r="F83" s="59">
        <f t="shared" si="12"/>
        <v>0</v>
      </c>
      <c r="G83" s="59">
        <f t="shared" si="12"/>
        <v>0</v>
      </c>
      <c r="H83" s="56">
        <f t="shared" si="9"/>
        <v>0</v>
      </c>
    </row>
    <row r="84" spans="1:8" s="2" customFormat="1" ht="12.75" hidden="1" x14ac:dyDescent="0.2">
      <c r="A84" s="303"/>
      <c r="B84" s="304"/>
      <c r="C84" s="274">
        <f>C32</f>
        <v>0</v>
      </c>
      <c r="D84" s="276"/>
      <c r="E84" s="293"/>
      <c r="F84" s="59">
        <f t="shared" si="12"/>
        <v>0</v>
      </c>
      <c r="G84" s="59">
        <f t="shared" si="12"/>
        <v>0</v>
      </c>
      <c r="H84" s="56">
        <f t="shared" si="9"/>
        <v>0</v>
      </c>
    </row>
    <row r="85" spans="1:8" s="2" customFormat="1" ht="12.75" hidden="1" x14ac:dyDescent="0.2">
      <c r="A85" s="303"/>
      <c r="B85" s="304"/>
      <c r="C85" s="274">
        <f>C33</f>
        <v>0</v>
      </c>
      <c r="D85" s="276"/>
      <c r="E85" s="293"/>
      <c r="F85" s="59">
        <f t="shared" si="12"/>
        <v>0</v>
      </c>
      <c r="G85" s="59">
        <f t="shared" si="12"/>
        <v>0</v>
      </c>
      <c r="H85" s="56">
        <f t="shared" si="9"/>
        <v>0</v>
      </c>
    </row>
    <row r="86" spans="1:8" s="2" customFormat="1" ht="12.75" hidden="1" x14ac:dyDescent="0.2">
      <c r="A86" s="303"/>
      <c r="B86" s="304"/>
      <c r="C86" s="274">
        <f>C34</f>
        <v>0</v>
      </c>
      <c r="D86" s="276"/>
      <c r="E86" s="293"/>
      <c r="F86" s="59">
        <f t="shared" si="12"/>
        <v>0</v>
      </c>
      <c r="G86" s="59">
        <f t="shared" si="12"/>
        <v>0</v>
      </c>
      <c r="H86" s="56">
        <f t="shared" si="9"/>
        <v>0</v>
      </c>
    </row>
    <row r="87" spans="1:8" s="2" customFormat="1" ht="12.75" hidden="1" x14ac:dyDescent="0.2">
      <c r="A87" s="303"/>
      <c r="B87" s="304"/>
      <c r="C87" s="182"/>
      <c r="D87" s="183"/>
      <c r="E87" s="293"/>
      <c r="F87" s="59">
        <f t="shared" si="12"/>
        <v>0</v>
      </c>
      <c r="G87" s="59">
        <f t="shared" si="12"/>
        <v>0</v>
      </c>
      <c r="H87" s="56">
        <f t="shared" si="9"/>
        <v>0</v>
      </c>
    </row>
    <row r="88" spans="1:8" s="2" customFormat="1" ht="12.75" hidden="1" x14ac:dyDescent="0.2">
      <c r="A88" s="303"/>
      <c r="B88" s="304"/>
      <c r="C88" s="274">
        <f>C35</f>
        <v>0</v>
      </c>
      <c r="D88" s="276"/>
      <c r="E88" s="293"/>
      <c r="F88" s="59">
        <f t="shared" si="12"/>
        <v>0</v>
      </c>
      <c r="G88" s="59">
        <f t="shared" si="12"/>
        <v>0</v>
      </c>
      <c r="H88" s="56">
        <f t="shared" si="9"/>
        <v>0</v>
      </c>
    </row>
    <row r="89" spans="1:8" s="2" customFormat="1" ht="25.5" hidden="1" x14ac:dyDescent="0.2">
      <c r="A89" s="303" t="s">
        <v>57</v>
      </c>
      <c r="B89" s="304" t="s">
        <v>58</v>
      </c>
      <c r="C89" s="287" t="s">
        <v>349</v>
      </c>
      <c r="D89" s="288"/>
      <c r="E89" s="47" t="s">
        <v>161</v>
      </c>
      <c r="F89" s="190" t="s">
        <v>39</v>
      </c>
      <c r="G89" s="47" t="s">
        <v>157</v>
      </c>
      <c r="H89" s="111">
        <f>SUM(H90:H109)</f>
        <v>0</v>
      </c>
    </row>
    <row r="90" spans="1:8" s="2" customFormat="1" ht="12.75" hidden="1" x14ac:dyDescent="0.2">
      <c r="A90" s="303"/>
      <c r="B90" s="304"/>
      <c r="C90" s="274">
        <f t="shared" ref="C90:C99" si="13">C15</f>
        <v>0</v>
      </c>
      <c r="D90" s="276"/>
      <c r="E90" s="163"/>
      <c r="F90" s="59">
        <f t="shared" ref="F90:G99" si="14">F15</f>
        <v>0</v>
      </c>
      <c r="G90" s="73">
        <f t="shared" si="14"/>
        <v>0</v>
      </c>
      <c r="H90" s="56">
        <f>ROUNDUP((F90*$E$90%)/168*$G$90,2)</f>
        <v>0</v>
      </c>
    </row>
    <row r="91" spans="1:8" s="2" customFormat="1" ht="12.75" hidden="1" x14ac:dyDescent="0.2">
      <c r="A91" s="303"/>
      <c r="B91" s="304"/>
      <c r="C91" s="274">
        <f t="shared" si="13"/>
        <v>0</v>
      </c>
      <c r="D91" s="276"/>
      <c r="E91" s="164"/>
      <c r="F91" s="59">
        <f t="shared" si="14"/>
        <v>0</v>
      </c>
      <c r="G91" s="73">
        <f t="shared" si="14"/>
        <v>0</v>
      </c>
      <c r="H91" s="56">
        <f t="shared" ref="H91:H109" si="15">ROUNDUP((F91*$E$90%)/168*$G$90,2)</f>
        <v>0</v>
      </c>
    </row>
    <row r="92" spans="1:8" s="2" customFormat="1" ht="12.75" hidden="1" x14ac:dyDescent="0.2">
      <c r="A92" s="303"/>
      <c r="B92" s="304"/>
      <c r="C92" s="274">
        <f t="shared" si="13"/>
        <v>0</v>
      </c>
      <c r="D92" s="276"/>
      <c r="E92" s="164"/>
      <c r="F92" s="59">
        <f t="shared" si="14"/>
        <v>0</v>
      </c>
      <c r="G92" s="73">
        <f t="shared" si="14"/>
        <v>0</v>
      </c>
      <c r="H92" s="56">
        <f t="shared" si="15"/>
        <v>0</v>
      </c>
    </row>
    <row r="93" spans="1:8" s="2" customFormat="1" ht="12.75" hidden="1" x14ac:dyDescent="0.2">
      <c r="A93" s="303"/>
      <c r="B93" s="304"/>
      <c r="C93" s="274">
        <f t="shared" si="13"/>
        <v>0</v>
      </c>
      <c r="D93" s="276"/>
      <c r="E93" s="164"/>
      <c r="F93" s="59">
        <f t="shared" si="14"/>
        <v>0</v>
      </c>
      <c r="G93" s="73">
        <f t="shared" si="14"/>
        <v>0</v>
      </c>
      <c r="H93" s="56">
        <f t="shared" si="15"/>
        <v>0</v>
      </c>
    </row>
    <row r="94" spans="1:8" s="2" customFormat="1" ht="12.75" hidden="1" x14ac:dyDescent="0.2">
      <c r="A94" s="303"/>
      <c r="B94" s="304"/>
      <c r="C94" s="274">
        <f t="shared" si="13"/>
        <v>0</v>
      </c>
      <c r="D94" s="276"/>
      <c r="E94" s="164"/>
      <c r="F94" s="59">
        <f t="shared" si="14"/>
        <v>0</v>
      </c>
      <c r="G94" s="73">
        <f t="shared" si="14"/>
        <v>0</v>
      </c>
      <c r="H94" s="56">
        <f t="shared" si="15"/>
        <v>0</v>
      </c>
    </row>
    <row r="95" spans="1:8" s="2" customFormat="1" ht="12.75" hidden="1" x14ac:dyDescent="0.2">
      <c r="A95" s="303"/>
      <c r="B95" s="304"/>
      <c r="C95" s="274">
        <f t="shared" si="13"/>
        <v>0</v>
      </c>
      <c r="D95" s="276"/>
      <c r="E95" s="164"/>
      <c r="F95" s="59">
        <f t="shared" si="14"/>
        <v>0</v>
      </c>
      <c r="G95" s="73">
        <f t="shared" si="14"/>
        <v>0</v>
      </c>
      <c r="H95" s="56">
        <f t="shared" si="15"/>
        <v>0</v>
      </c>
    </row>
    <row r="96" spans="1:8" s="2" customFormat="1" ht="12.75" hidden="1" x14ac:dyDescent="0.2">
      <c r="A96" s="303"/>
      <c r="B96" s="304"/>
      <c r="C96" s="274">
        <f t="shared" si="13"/>
        <v>0</v>
      </c>
      <c r="D96" s="276"/>
      <c r="E96" s="164"/>
      <c r="F96" s="59">
        <f t="shared" si="14"/>
        <v>0</v>
      </c>
      <c r="G96" s="73">
        <f t="shared" si="14"/>
        <v>0</v>
      </c>
      <c r="H96" s="56">
        <f t="shared" si="15"/>
        <v>0</v>
      </c>
    </row>
    <row r="97" spans="1:8" s="2" customFormat="1" ht="12.75" hidden="1" x14ac:dyDescent="0.2">
      <c r="A97" s="303"/>
      <c r="B97" s="304"/>
      <c r="C97" s="274">
        <f t="shared" si="13"/>
        <v>0</v>
      </c>
      <c r="D97" s="276"/>
      <c r="E97" s="164"/>
      <c r="F97" s="59">
        <f t="shared" si="14"/>
        <v>0</v>
      </c>
      <c r="G97" s="73">
        <f t="shared" si="14"/>
        <v>0</v>
      </c>
      <c r="H97" s="56">
        <f t="shared" si="15"/>
        <v>0</v>
      </c>
    </row>
    <row r="98" spans="1:8" s="2" customFormat="1" ht="12.75" hidden="1" x14ac:dyDescent="0.2">
      <c r="A98" s="303"/>
      <c r="B98" s="304"/>
      <c r="C98" s="274">
        <f t="shared" si="13"/>
        <v>0</v>
      </c>
      <c r="D98" s="276"/>
      <c r="E98" s="164"/>
      <c r="F98" s="59">
        <f t="shared" si="14"/>
        <v>0</v>
      </c>
      <c r="G98" s="73">
        <f t="shared" si="14"/>
        <v>0</v>
      </c>
      <c r="H98" s="56">
        <f t="shared" si="15"/>
        <v>0</v>
      </c>
    </row>
    <row r="99" spans="1:8" s="2" customFormat="1" ht="12.75" hidden="1" x14ac:dyDescent="0.2">
      <c r="A99" s="303"/>
      <c r="B99" s="304"/>
      <c r="C99" s="274">
        <f t="shared" si="13"/>
        <v>0</v>
      </c>
      <c r="D99" s="276"/>
      <c r="E99" s="164"/>
      <c r="F99" s="59">
        <f t="shared" si="14"/>
        <v>0</v>
      </c>
      <c r="G99" s="73">
        <f t="shared" si="14"/>
        <v>0</v>
      </c>
      <c r="H99" s="56">
        <f t="shared" si="15"/>
        <v>0</v>
      </c>
    </row>
    <row r="100" spans="1:8" s="2" customFormat="1" ht="12.75" hidden="1" x14ac:dyDescent="0.2">
      <c r="A100" s="303"/>
      <c r="B100" s="304"/>
      <c r="C100" s="274" t="str">
        <f t="shared" ref="C100:C109" si="16">C26</f>
        <v>Bibliotekārs</v>
      </c>
      <c r="D100" s="276"/>
      <c r="E100" s="164">
        <v>10</v>
      </c>
      <c r="F100" s="59">
        <f t="shared" ref="F100:G109" si="17">F26</f>
        <v>1093</v>
      </c>
      <c r="G100" s="59"/>
      <c r="H100" s="56">
        <f>ROUNDUP((F100*$E$100%)/168*G100,2)</f>
        <v>0</v>
      </c>
    </row>
    <row r="101" spans="1:8" s="2" customFormat="1" ht="12.75" hidden="1" customHeight="1" x14ac:dyDescent="0.2">
      <c r="A101" s="303"/>
      <c r="B101" s="304"/>
      <c r="C101" s="274">
        <f t="shared" si="16"/>
        <v>0</v>
      </c>
      <c r="D101" s="276"/>
      <c r="E101" s="164"/>
      <c r="F101" s="59">
        <f t="shared" si="17"/>
        <v>0</v>
      </c>
      <c r="G101" s="59">
        <f t="shared" si="17"/>
        <v>0</v>
      </c>
      <c r="H101" s="56">
        <f t="shared" si="15"/>
        <v>0</v>
      </c>
    </row>
    <row r="102" spans="1:8" s="2" customFormat="1" ht="12.75" hidden="1" customHeight="1" x14ac:dyDescent="0.2">
      <c r="A102" s="303"/>
      <c r="B102" s="304"/>
      <c r="C102" s="274">
        <f t="shared" si="16"/>
        <v>0</v>
      </c>
      <c r="D102" s="276"/>
      <c r="E102" s="164"/>
      <c r="F102" s="59">
        <f t="shared" si="17"/>
        <v>0</v>
      </c>
      <c r="G102" s="59">
        <f t="shared" si="17"/>
        <v>0</v>
      </c>
      <c r="H102" s="56">
        <f t="shared" si="15"/>
        <v>0</v>
      </c>
    </row>
    <row r="103" spans="1:8" s="2" customFormat="1" ht="12.75" hidden="1" customHeight="1" x14ac:dyDescent="0.2">
      <c r="A103" s="303"/>
      <c r="B103" s="304"/>
      <c r="C103" s="274">
        <f t="shared" si="16"/>
        <v>0</v>
      </c>
      <c r="D103" s="276"/>
      <c r="E103" s="164"/>
      <c r="F103" s="59">
        <f t="shared" si="17"/>
        <v>0</v>
      </c>
      <c r="G103" s="59">
        <f t="shared" si="17"/>
        <v>0</v>
      </c>
      <c r="H103" s="56">
        <f t="shared" si="15"/>
        <v>0</v>
      </c>
    </row>
    <row r="104" spans="1:8" s="2" customFormat="1" ht="12.75" hidden="1" customHeight="1" x14ac:dyDescent="0.2">
      <c r="A104" s="303"/>
      <c r="B104" s="304"/>
      <c r="C104" s="274">
        <f t="shared" si="16"/>
        <v>0</v>
      </c>
      <c r="D104" s="276"/>
      <c r="E104" s="164"/>
      <c r="F104" s="59">
        <f t="shared" si="17"/>
        <v>0</v>
      </c>
      <c r="G104" s="59">
        <f t="shared" si="17"/>
        <v>0</v>
      </c>
      <c r="H104" s="56">
        <f t="shared" si="15"/>
        <v>0</v>
      </c>
    </row>
    <row r="105" spans="1:8" s="2" customFormat="1" ht="12.75" hidden="1" customHeight="1" x14ac:dyDescent="0.2">
      <c r="A105" s="303"/>
      <c r="B105" s="304"/>
      <c r="C105" s="274">
        <f t="shared" si="16"/>
        <v>0</v>
      </c>
      <c r="D105" s="276"/>
      <c r="E105" s="164"/>
      <c r="F105" s="59">
        <f t="shared" si="17"/>
        <v>0</v>
      </c>
      <c r="G105" s="59">
        <f t="shared" si="17"/>
        <v>0</v>
      </c>
      <c r="H105" s="56">
        <f t="shared" si="15"/>
        <v>0</v>
      </c>
    </row>
    <row r="106" spans="1:8" s="2" customFormat="1" ht="12.75" hidden="1" customHeight="1" x14ac:dyDescent="0.2">
      <c r="A106" s="303"/>
      <c r="B106" s="304"/>
      <c r="C106" s="274">
        <f t="shared" si="16"/>
        <v>0</v>
      </c>
      <c r="D106" s="276"/>
      <c r="E106" s="164"/>
      <c r="F106" s="59">
        <f t="shared" si="17"/>
        <v>0</v>
      </c>
      <c r="G106" s="59">
        <f t="shared" si="17"/>
        <v>0</v>
      </c>
      <c r="H106" s="56">
        <f t="shared" si="15"/>
        <v>0</v>
      </c>
    </row>
    <row r="107" spans="1:8" s="2" customFormat="1" ht="12.75" hidden="1" customHeight="1" x14ac:dyDescent="0.2">
      <c r="A107" s="303"/>
      <c r="B107" s="304"/>
      <c r="C107" s="274">
        <f t="shared" si="16"/>
        <v>0</v>
      </c>
      <c r="D107" s="276"/>
      <c r="E107" s="164"/>
      <c r="F107" s="59">
        <f t="shared" si="17"/>
        <v>0</v>
      </c>
      <c r="G107" s="59">
        <f t="shared" si="17"/>
        <v>0</v>
      </c>
      <c r="H107" s="56">
        <f t="shared" si="15"/>
        <v>0</v>
      </c>
    </row>
    <row r="108" spans="1:8" s="2" customFormat="1" ht="12.75" hidden="1" customHeight="1" x14ac:dyDescent="0.2">
      <c r="A108" s="303"/>
      <c r="B108" s="304"/>
      <c r="C108" s="274">
        <f t="shared" si="16"/>
        <v>0</v>
      </c>
      <c r="D108" s="276"/>
      <c r="E108" s="164"/>
      <c r="F108" s="59">
        <f t="shared" si="17"/>
        <v>0</v>
      </c>
      <c r="G108" s="59">
        <f t="shared" si="17"/>
        <v>0</v>
      </c>
      <c r="H108" s="56">
        <f t="shared" si="15"/>
        <v>0</v>
      </c>
    </row>
    <row r="109" spans="1:8" s="2" customFormat="1" ht="12.75" hidden="1" customHeight="1" x14ac:dyDescent="0.2">
      <c r="A109" s="303"/>
      <c r="B109" s="304"/>
      <c r="C109" s="274">
        <f t="shared" si="16"/>
        <v>0</v>
      </c>
      <c r="D109" s="276"/>
      <c r="E109" s="165"/>
      <c r="F109" s="59">
        <f t="shared" si="17"/>
        <v>0</v>
      </c>
      <c r="G109" s="59">
        <f t="shared" si="17"/>
        <v>0</v>
      </c>
      <c r="H109" s="56">
        <f t="shared" si="15"/>
        <v>0</v>
      </c>
    </row>
    <row r="110" spans="1:8" s="5" customFormat="1" ht="12.75" x14ac:dyDescent="0.2">
      <c r="A110" s="49" t="s">
        <v>65</v>
      </c>
      <c r="B110" s="277" t="s">
        <v>66</v>
      </c>
      <c r="C110" s="277"/>
      <c r="D110" s="277"/>
      <c r="E110" s="277"/>
      <c r="F110" s="277"/>
      <c r="G110" s="277"/>
      <c r="H110" s="43">
        <f>SUM(H111,H112,H133)</f>
        <v>1.87</v>
      </c>
    </row>
    <row r="111" spans="1:8" s="2" customFormat="1" ht="12.75" x14ac:dyDescent="0.2">
      <c r="A111" s="181" t="s">
        <v>67</v>
      </c>
      <c r="B111" s="304" t="s">
        <v>356</v>
      </c>
      <c r="C111" s="304"/>
      <c r="D111" s="304"/>
      <c r="E111" s="304"/>
      <c r="F111" s="304"/>
      <c r="G111" s="304"/>
      <c r="H111" s="44">
        <f>ROUNDUP((H13+H112)*0.2359,2)</f>
        <v>1.6</v>
      </c>
    </row>
    <row r="112" spans="1:8" s="2" customFormat="1" ht="25.5" x14ac:dyDescent="0.2">
      <c r="A112" s="303" t="s">
        <v>70</v>
      </c>
      <c r="B112" s="304" t="s">
        <v>71</v>
      </c>
      <c r="C112" s="287" t="s">
        <v>349</v>
      </c>
      <c r="D112" s="288"/>
      <c r="E112" s="47" t="s">
        <v>161</v>
      </c>
      <c r="F112" s="190" t="s">
        <v>39</v>
      </c>
      <c r="G112" s="47" t="s">
        <v>157</v>
      </c>
      <c r="H112" s="111">
        <f>SUM(H113:H132)</f>
        <v>0.27</v>
      </c>
    </row>
    <row r="113" spans="1:8" s="2" customFormat="1" ht="12.75" hidden="1" x14ac:dyDescent="0.2">
      <c r="A113" s="303"/>
      <c r="B113" s="304"/>
      <c r="C113" s="274">
        <f t="shared" ref="C113:C122" si="18">C15</f>
        <v>0</v>
      </c>
      <c r="D113" s="276"/>
      <c r="E113" s="292">
        <v>4</v>
      </c>
      <c r="F113" s="59">
        <f t="shared" ref="F113:G122" si="19">F15</f>
        <v>0</v>
      </c>
      <c r="G113" s="73">
        <f t="shared" si="19"/>
        <v>0</v>
      </c>
      <c r="H113" s="56">
        <f>ROUNDUP((F113*$E$113%)/168*G113,2)</f>
        <v>0</v>
      </c>
    </row>
    <row r="114" spans="1:8" s="2" customFormat="1" ht="12.75" hidden="1" x14ac:dyDescent="0.2">
      <c r="A114" s="303"/>
      <c r="B114" s="304"/>
      <c r="C114" s="274">
        <f t="shared" si="18"/>
        <v>0</v>
      </c>
      <c r="D114" s="276"/>
      <c r="E114" s="293"/>
      <c r="F114" s="59">
        <f t="shared" si="19"/>
        <v>0</v>
      </c>
      <c r="G114" s="73">
        <f t="shared" si="19"/>
        <v>0</v>
      </c>
      <c r="H114" s="56">
        <f t="shared" ref="H114:H132" si="20">ROUNDUP((F114*$E$113%)/168*G114,2)</f>
        <v>0</v>
      </c>
    </row>
    <row r="115" spans="1:8" s="2" customFormat="1" ht="12.75" hidden="1" x14ac:dyDescent="0.2">
      <c r="A115" s="303"/>
      <c r="B115" s="304"/>
      <c r="C115" s="274">
        <f t="shared" si="18"/>
        <v>0</v>
      </c>
      <c r="D115" s="276"/>
      <c r="E115" s="293"/>
      <c r="F115" s="59">
        <f t="shared" si="19"/>
        <v>0</v>
      </c>
      <c r="G115" s="73">
        <f t="shared" si="19"/>
        <v>0</v>
      </c>
      <c r="H115" s="56">
        <f t="shared" si="20"/>
        <v>0</v>
      </c>
    </row>
    <row r="116" spans="1:8" s="2" customFormat="1" ht="12.75" hidden="1" x14ac:dyDescent="0.2">
      <c r="A116" s="303"/>
      <c r="B116" s="304"/>
      <c r="C116" s="274">
        <f t="shared" si="18"/>
        <v>0</v>
      </c>
      <c r="D116" s="276"/>
      <c r="E116" s="293"/>
      <c r="F116" s="59">
        <f t="shared" si="19"/>
        <v>0</v>
      </c>
      <c r="G116" s="73">
        <f t="shared" si="19"/>
        <v>0</v>
      </c>
      <c r="H116" s="56">
        <f t="shared" si="20"/>
        <v>0</v>
      </c>
    </row>
    <row r="117" spans="1:8" s="2" customFormat="1" ht="12.75" hidden="1" x14ac:dyDescent="0.2">
      <c r="A117" s="303"/>
      <c r="B117" s="304"/>
      <c r="C117" s="274">
        <f t="shared" si="18"/>
        <v>0</v>
      </c>
      <c r="D117" s="276"/>
      <c r="E117" s="293"/>
      <c r="F117" s="59">
        <f t="shared" si="19"/>
        <v>0</v>
      </c>
      <c r="G117" s="73">
        <f t="shared" si="19"/>
        <v>0</v>
      </c>
      <c r="H117" s="56">
        <f t="shared" si="20"/>
        <v>0</v>
      </c>
    </row>
    <row r="118" spans="1:8" s="2" customFormat="1" ht="12.75" hidden="1" x14ac:dyDescent="0.2">
      <c r="A118" s="303"/>
      <c r="B118" s="304"/>
      <c r="C118" s="274">
        <f t="shared" si="18"/>
        <v>0</v>
      </c>
      <c r="D118" s="276"/>
      <c r="E118" s="293"/>
      <c r="F118" s="59">
        <f t="shared" si="19"/>
        <v>0</v>
      </c>
      <c r="G118" s="73">
        <f t="shared" si="19"/>
        <v>0</v>
      </c>
      <c r="H118" s="56">
        <f t="shared" si="20"/>
        <v>0</v>
      </c>
    </row>
    <row r="119" spans="1:8" s="2" customFormat="1" ht="12.75" hidden="1" x14ac:dyDescent="0.2">
      <c r="A119" s="303"/>
      <c r="B119" s="304"/>
      <c r="C119" s="274">
        <f t="shared" si="18"/>
        <v>0</v>
      </c>
      <c r="D119" s="276"/>
      <c r="E119" s="293"/>
      <c r="F119" s="59">
        <f t="shared" si="19"/>
        <v>0</v>
      </c>
      <c r="G119" s="73">
        <f t="shared" si="19"/>
        <v>0</v>
      </c>
      <c r="H119" s="56">
        <f t="shared" si="20"/>
        <v>0</v>
      </c>
    </row>
    <row r="120" spans="1:8" s="2" customFormat="1" ht="12.75" hidden="1" x14ac:dyDescent="0.2">
      <c r="A120" s="303"/>
      <c r="B120" s="304"/>
      <c r="C120" s="274">
        <f t="shared" si="18"/>
        <v>0</v>
      </c>
      <c r="D120" s="276"/>
      <c r="E120" s="293"/>
      <c r="F120" s="59">
        <f t="shared" si="19"/>
        <v>0</v>
      </c>
      <c r="G120" s="73">
        <f t="shared" si="19"/>
        <v>0</v>
      </c>
      <c r="H120" s="56">
        <f t="shared" si="20"/>
        <v>0</v>
      </c>
    </row>
    <row r="121" spans="1:8" s="2" customFormat="1" ht="12.75" hidden="1" x14ac:dyDescent="0.2">
      <c r="A121" s="303"/>
      <c r="B121" s="304"/>
      <c r="C121" s="274">
        <f t="shared" si="18"/>
        <v>0</v>
      </c>
      <c r="D121" s="276"/>
      <c r="E121" s="293"/>
      <c r="F121" s="59">
        <f t="shared" si="19"/>
        <v>0</v>
      </c>
      <c r="G121" s="73">
        <f t="shared" si="19"/>
        <v>0</v>
      </c>
      <c r="H121" s="56">
        <f t="shared" si="20"/>
        <v>0</v>
      </c>
    </row>
    <row r="122" spans="1:8" s="2" customFormat="1" ht="12.75" hidden="1" x14ac:dyDescent="0.2">
      <c r="A122" s="303"/>
      <c r="B122" s="304"/>
      <c r="C122" s="274">
        <f t="shared" si="18"/>
        <v>0</v>
      </c>
      <c r="D122" s="276"/>
      <c r="E122" s="293"/>
      <c r="F122" s="59">
        <f t="shared" si="19"/>
        <v>0</v>
      </c>
      <c r="G122" s="73">
        <f t="shared" si="19"/>
        <v>0</v>
      </c>
      <c r="H122" s="56">
        <f t="shared" si="20"/>
        <v>0</v>
      </c>
    </row>
    <row r="123" spans="1:8" s="2" customFormat="1" ht="12.75" x14ac:dyDescent="0.2">
      <c r="A123" s="303"/>
      <c r="B123" s="304"/>
      <c r="C123" s="274" t="str">
        <f t="shared" ref="C123:C132" si="21">C26</f>
        <v>Bibliotekārs</v>
      </c>
      <c r="D123" s="276"/>
      <c r="E123" s="293"/>
      <c r="F123" s="59">
        <f t="shared" ref="F123:G132" si="22">F26</f>
        <v>1093</v>
      </c>
      <c r="G123" s="59">
        <f t="shared" si="22"/>
        <v>1</v>
      </c>
      <c r="H123" s="56">
        <f t="shared" si="20"/>
        <v>0.27</v>
      </c>
    </row>
    <row r="124" spans="1:8" s="2" customFormat="1" ht="12.75" hidden="1" x14ac:dyDescent="0.2">
      <c r="A124" s="303"/>
      <c r="B124" s="304"/>
      <c r="C124" s="274">
        <f t="shared" si="21"/>
        <v>0</v>
      </c>
      <c r="D124" s="276"/>
      <c r="E124" s="293"/>
      <c r="F124" s="59">
        <f t="shared" si="22"/>
        <v>0</v>
      </c>
      <c r="G124" s="59">
        <f t="shared" si="22"/>
        <v>0</v>
      </c>
      <c r="H124" s="56">
        <f t="shared" si="20"/>
        <v>0</v>
      </c>
    </row>
    <row r="125" spans="1:8" s="2" customFormat="1" ht="12.75" hidden="1" x14ac:dyDescent="0.2">
      <c r="A125" s="303"/>
      <c r="B125" s="304"/>
      <c r="C125" s="274">
        <f t="shared" si="21"/>
        <v>0</v>
      </c>
      <c r="D125" s="276"/>
      <c r="E125" s="293"/>
      <c r="F125" s="59">
        <f t="shared" si="22"/>
        <v>0</v>
      </c>
      <c r="G125" s="59">
        <f t="shared" si="22"/>
        <v>0</v>
      </c>
      <c r="H125" s="56">
        <f t="shared" si="20"/>
        <v>0</v>
      </c>
    </row>
    <row r="126" spans="1:8" s="2" customFormat="1" ht="12.75" hidden="1" x14ac:dyDescent="0.2">
      <c r="A126" s="303"/>
      <c r="B126" s="304"/>
      <c r="C126" s="274">
        <f t="shared" si="21"/>
        <v>0</v>
      </c>
      <c r="D126" s="276"/>
      <c r="E126" s="293"/>
      <c r="F126" s="59">
        <f t="shared" si="22"/>
        <v>0</v>
      </c>
      <c r="G126" s="59">
        <f t="shared" si="22"/>
        <v>0</v>
      </c>
      <c r="H126" s="56">
        <f t="shared" si="20"/>
        <v>0</v>
      </c>
    </row>
    <row r="127" spans="1:8" s="2" customFormat="1" ht="12.75" hidden="1" x14ac:dyDescent="0.2">
      <c r="A127" s="303"/>
      <c r="B127" s="304"/>
      <c r="C127" s="274">
        <f t="shared" si="21"/>
        <v>0</v>
      </c>
      <c r="D127" s="276"/>
      <c r="E127" s="293"/>
      <c r="F127" s="59">
        <f t="shared" si="22"/>
        <v>0</v>
      </c>
      <c r="G127" s="59">
        <f t="shared" si="22"/>
        <v>0</v>
      </c>
      <c r="H127" s="56">
        <f t="shared" si="20"/>
        <v>0</v>
      </c>
    </row>
    <row r="128" spans="1:8" s="2" customFormat="1" ht="12.75" hidden="1" x14ac:dyDescent="0.2">
      <c r="A128" s="303"/>
      <c r="B128" s="304"/>
      <c r="C128" s="274">
        <f t="shared" si="21"/>
        <v>0</v>
      </c>
      <c r="D128" s="276"/>
      <c r="E128" s="293"/>
      <c r="F128" s="59">
        <f t="shared" si="22"/>
        <v>0</v>
      </c>
      <c r="G128" s="59">
        <f t="shared" si="22"/>
        <v>0</v>
      </c>
      <c r="H128" s="56">
        <f t="shared" si="20"/>
        <v>0</v>
      </c>
    </row>
    <row r="129" spans="1:8" s="2" customFormat="1" ht="12.75" hidden="1" x14ac:dyDescent="0.2">
      <c r="A129" s="303"/>
      <c r="B129" s="304"/>
      <c r="C129" s="274">
        <f t="shared" si="21"/>
        <v>0</v>
      </c>
      <c r="D129" s="276"/>
      <c r="E129" s="293"/>
      <c r="F129" s="59">
        <f t="shared" si="22"/>
        <v>0</v>
      </c>
      <c r="G129" s="59">
        <f t="shared" si="22"/>
        <v>0</v>
      </c>
      <c r="H129" s="56">
        <f t="shared" si="20"/>
        <v>0</v>
      </c>
    </row>
    <row r="130" spans="1:8" s="2" customFormat="1" ht="12.75" hidden="1" x14ac:dyDescent="0.2">
      <c r="A130" s="303"/>
      <c r="B130" s="304"/>
      <c r="C130" s="274">
        <f t="shared" si="21"/>
        <v>0</v>
      </c>
      <c r="D130" s="276"/>
      <c r="E130" s="293"/>
      <c r="F130" s="59">
        <f t="shared" si="22"/>
        <v>0</v>
      </c>
      <c r="G130" s="59">
        <f t="shared" si="22"/>
        <v>0</v>
      </c>
      <c r="H130" s="56">
        <f t="shared" si="20"/>
        <v>0</v>
      </c>
    </row>
    <row r="131" spans="1:8" s="2" customFormat="1" ht="12.75" hidden="1" x14ac:dyDescent="0.2">
      <c r="A131" s="303"/>
      <c r="B131" s="304"/>
      <c r="C131" s="274">
        <f t="shared" si="21"/>
        <v>0</v>
      </c>
      <c r="D131" s="276"/>
      <c r="E131" s="293"/>
      <c r="F131" s="59">
        <f t="shared" si="22"/>
        <v>0</v>
      </c>
      <c r="G131" s="59">
        <f t="shared" si="22"/>
        <v>0</v>
      </c>
      <c r="H131" s="56">
        <f t="shared" si="20"/>
        <v>0</v>
      </c>
    </row>
    <row r="132" spans="1:8" s="2" customFormat="1" ht="12.75" hidden="1" x14ac:dyDescent="0.2">
      <c r="A132" s="303"/>
      <c r="B132" s="304"/>
      <c r="C132" s="274">
        <f t="shared" si="21"/>
        <v>0</v>
      </c>
      <c r="D132" s="276"/>
      <c r="E132" s="302"/>
      <c r="F132" s="59">
        <f t="shared" si="22"/>
        <v>0</v>
      </c>
      <c r="G132" s="59">
        <f t="shared" si="22"/>
        <v>0</v>
      </c>
      <c r="H132" s="56">
        <f t="shared" si="20"/>
        <v>0</v>
      </c>
    </row>
    <row r="133" spans="1:8" s="2" customFormat="1" ht="25.5" hidden="1" x14ac:dyDescent="0.2">
      <c r="A133" s="303" t="s">
        <v>82</v>
      </c>
      <c r="B133" s="304" t="s">
        <v>83</v>
      </c>
      <c r="C133" s="287" t="s">
        <v>349</v>
      </c>
      <c r="D133" s="288"/>
      <c r="E133" s="47" t="s">
        <v>161</v>
      </c>
      <c r="F133" s="190" t="s">
        <v>39</v>
      </c>
      <c r="G133" s="47" t="s">
        <v>157</v>
      </c>
      <c r="H133" s="111">
        <f>SUM(H134:H153)</f>
        <v>0</v>
      </c>
    </row>
    <row r="134" spans="1:8" s="2" customFormat="1" ht="12.75" hidden="1" x14ac:dyDescent="0.2">
      <c r="A134" s="303"/>
      <c r="B134" s="304"/>
      <c r="C134" s="274">
        <f t="shared" ref="C134:C143" si="23">C15</f>
        <v>0</v>
      </c>
      <c r="D134" s="276"/>
      <c r="E134" s="292">
        <v>1</v>
      </c>
      <c r="F134" s="59">
        <f t="shared" ref="F134:G143" si="24">F15</f>
        <v>0</v>
      </c>
      <c r="G134" s="73">
        <f t="shared" si="24"/>
        <v>0</v>
      </c>
      <c r="H134" s="56">
        <f>ROUNDUP((F134*$E$134%)/168*G134,2)</f>
        <v>0</v>
      </c>
    </row>
    <row r="135" spans="1:8" s="2" customFormat="1" ht="12.75" hidden="1" x14ac:dyDescent="0.2">
      <c r="A135" s="303"/>
      <c r="B135" s="304"/>
      <c r="C135" s="274">
        <f t="shared" si="23"/>
        <v>0</v>
      </c>
      <c r="D135" s="276"/>
      <c r="E135" s="293"/>
      <c r="F135" s="59">
        <f t="shared" si="24"/>
        <v>0</v>
      </c>
      <c r="G135" s="73">
        <f t="shared" si="24"/>
        <v>0</v>
      </c>
      <c r="H135" s="56">
        <f t="shared" ref="H135:H153" si="25">ROUNDUP((F135*$E$134%)/168*G135,2)</f>
        <v>0</v>
      </c>
    </row>
    <row r="136" spans="1:8" s="2" customFormat="1" ht="12.75" hidden="1" x14ac:dyDescent="0.2">
      <c r="A136" s="303"/>
      <c r="B136" s="304"/>
      <c r="C136" s="274">
        <f t="shared" si="23"/>
        <v>0</v>
      </c>
      <c r="D136" s="276"/>
      <c r="E136" s="293"/>
      <c r="F136" s="59">
        <f t="shared" si="24"/>
        <v>0</v>
      </c>
      <c r="G136" s="73">
        <f t="shared" si="24"/>
        <v>0</v>
      </c>
      <c r="H136" s="56">
        <f t="shared" si="25"/>
        <v>0</v>
      </c>
    </row>
    <row r="137" spans="1:8" s="2" customFormat="1" ht="12.75" hidden="1" x14ac:dyDescent="0.2">
      <c r="A137" s="303"/>
      <c r="B137" s="304"/>
      <c r="C137" s="274">
        <f t="shared" si="23"/>
        <v>0</v>
      </c>
      <c r="D137" s="276"/>
      <c r="E137" s="293"/>
      <c r="F137" s="59">
        <f t="shared" si="24"/>
        <v>0</v>
      </c>
      <c r="G137" s="73">
        <f t="shared" si="24"/>
        <v>0</v>
      </c>
      <c r="H137" s="56">
        <f t="shared" si="25"/>
        <v>0</v>
      </c>
    </row>
    <row r="138" spans="1:8" s="2" customFormat="1" ht="12.75" hidden="1" x14ac:dyDescent="0.2">
      <c r="A138" s="303"/>
      <c r="B138" s="304"/>
      <c r="C138" s="274">
        <f t="shared" si="23"/>
        <v>0</v>
      </c>
      <c r="D138" s="276"/>
      <c r="E138" s="293"/>
      <c r="F138" s="59">
        <f t="shared" si="24"/>
        <v>0</v>
      </c>
      <c r="G138" s="73">
        <f t="shared" si="24"/>
        <v>0</v>
      </c>
      <c r="H138" s="56">
        <f t="shared" si="25"/>
        <v>0</v>
      </c>
    </row>
    <row r="139" spans="1:8" s="2" customFormat="1" ht="12.75" hidden="1" x14ac:dyDescent="0.2">
      <c r="A139" s="303"/>
      <c r="B139" s="304"/>
      <c r="C139" s="274">
        <f t="shared" si="23"/>
        <v>0</v>
      </c>
      <c r="D139" s="276"/>
      <c r="E139" s="293"/>
      <c r="F139" s="59">
        <f t="shared" si="24"/>
        <v>0</v>
      </c>
      <c r="G139" s="73">
        <f t="shared" si="24"/>
        <v>0</v>
      </c>
      <c r="H139" s="56">
        <f t="shared" si="25"/>
        <v>0</v>
      </c>
    </row>
    <row r="140" spans="1:8" s="2" customFormat="1" ht="12.75" hidden="1" x14ac:dyDescent="0.2">
      <c r="A140" s="303"/>
      <c r="B140" s="304"/>
      <c r="C140" s="274">
        <f t="shared" si="23"/>
        <v>0</v>
      </c>
      <c r="D140" s="276"/>
      <c r="E140" s="293"/>
      <c r="F140" s="59">
        <f t="shared" si="24"/>
        <v>0</v>
      </c>
      <c r="G140" s="73">
        <f t="shared" si="24"/>
        <v>0</v>
      </c>
      <c r="H140" s="56">
        <f t="shared" si="25"/>
        <v>0</v>
      </c>
    </row>
    <row r="141" spans="1:8" s="2" customFormat="1" ht="12.75" hidden="1" x14ac:dyDescent="0.2">
      <c r="A141" s="303"/>
      <c r="B141" s="304"/>
      <c r="C141" s="274">
        <f t="shared" si="23"/>
        <v>0</v>
      </c>
      <c r="D141" s="276"/>
      <c r="E141" s="293"/>
      <c r="F141" s="59">
        <f t="shared" si="24"/>
        <v>0</v>
      </c>
      <c r="G141" s="73">
        <f t="shared" si="24"/>
        <v>0</v>
      </c>
      <c r="H141" s="56">
        <f t="shared" si="25"/>
        <v>0</v>
      </c>
    </row>
    <row r="142" spans="1:8" s="2" customFormat="1" ht="12.75" hidden="1" x14ac:dyDescent="0.2">
      <c r="A142" s="303"/>
      <c r="B142" s="304"/>
      <c r="C142" s="274">
        <f t="shared" si="23"/>
        <v>0</v>
      </c>
      <c r="D142" s="276"/>
      <c r="E142" s="293"/>
      <c r="F142" s="59">
        <f t="shared" si="24"/>
        <v>0</v>
      </c>
      <c r="G142" s="73">
        <f t="shared" si="24"/>
        <v>0</v>
      </c>
      <c r="H142" s="56">
        <f t="shared" si="25"/>
        <v>0</v>
      </c>
    </row>
    <row r="143" spans="1:8" s="2" customFormat="1" ht="12.75" hidden="1" x14ac:dyDescent="0.2">
      <c r="A143" s="303"/>
      <c r="B143" s="304"/>
      <c r="C143" s="274">
        <f t="shared" si="23"/>
        <v>0</v>
      </c>
      <c r="D143" s="276"/>
      <c r="E143" s="293"/>
      <c r="F143" s="59">
        <f t="shared" si="24"/>
        <v>0</v>
      </c>
      <c r="G143" s="73">
        <f t="shared" si="24"/>
        <v>0</v>
      </c>
      <c r="H143" s="56">
        <f t="shared" si="25"/>
        <v>0</v>
      </c>
    </row>
    <row r="144" spans="1:8" s="2" customFormat="1" ht="12.75" hidden="1" x14ac:dyDescent="0.2">
      <c r="A144" s="303"/>
      <c r="B144" s="304"/>
      <c r="C144" s="274" t="str">
        <f t="shared" ref="C144:C153" si="26">C26</f>
        <v>Bibliotekārs</v>
      </c>
      <c r="D144" s="276"/>
      <c r="E144" s="293"/>
      <c r="F144" s="59">
        <f t="shared" ref="F144:G153" si="27">F26</f>
        <v>1093</v>
      </c>
      <c r="G144" s="59"/>
      <c r="H144" s="56">
        <f t="shared" si="25"/>
        <v>0</v>
      </c>
    </row>
    <row r="145" spans="1:8" s="2" customFormat="1" ht="12.75" hidden="1" x14ac:dyDescent="0.2">
      <c r="A145" s="303"/>
      <c r="B145" s="304"/>
      <c r="C145" s="274">
        <f t="shared" si="26"/>
        <v>0</v>
      </c>
      <c r="D145" s="276"/>
      <c r="E145" s="293"/>
      <c r="F145" s="59">
        <f t="shared" si="27"/>
        <v>0</v>
      </c>
      <c r="G145" s="59">
        <f t="shared" si="27"/>
        <v>0</v>
      </c>
      <c r="H145" s="56">
        <f t="shared" si="25"/>
        <v>0</v>
      </c>
    </row>
    <row r="146" spans="1:8" s="2" customFormat="1" ht="12.75" hidden="1" x14ac:dyDescent="0.2">
      <c r="A146" s="303"/>
      <c r="B146" s="304"/>
      <c r="C146" s="274">
        <f t="shared" si="26"/>
        <v>0</v>
      </c>
      <c r="D146" s="276"/>
      <c r="E146" s="293"/>
      <c r="F146" s="59">
        <f t="shared" si="27"/>
        <v>0</v>
      </c>
      <c r="G146" s="59">
        <f t="shared" si="27"/>
        <v>0</v>
      </c>
      <c r="H146" s="56">
        <f t="shared" si="25"/>
        <v>0</v>
      </c>
    </row>
    <row r="147" spans="1:8" s="2" customFormat="1" ht="12.75" hidden="1" x14ac:dyDescent="0.2">
      <c r="A147" s="303"/>
      <c r="B147" s="304"/>
      <c r="C147" s="274">
        <f t="shared" si="26"/>
        <v>0</v>
      </c>
      <c r="D147" s="276"/>
      <c r="E147" s="293"/>
      <c r="F147" s="59">
        <f t="shared" si="27"/>
        <v>0</v>
      </c>
      <c r="G147" s="59">
        <f t="shared" si="27"/>
        <v>0</v>
      </c>
      <c r="H147" s="56">
        <f t="shared" si="25"/>
        <v>0</v>
      </c>
    </row>
    <row r="148" spans="1:8" s="2" customFormat="1" ht="12.75" hidden="1" x14ac:dyDescent="0.2">
      <c r="A148" s="303"/>
      <c r="B148" s="304"/>
      <c r="C148" s="274">
        <f t="shared" si="26"/>
        <v>0</v>
      </c>
      <c r="D148" s="276"/>
      <c r="E148" s="293"/>
      <c r="F148" s="59">
        <f t="shared" si="27"/>
        <v>0</v>
      </c>
      <c r="G148" s="59">
        <f t="shared" si="27"/>
        <v>0</v>
      </c>
      <c r="H148" s="56">
        <f t="shared" si="25"/>
        <v>0</v>
      </c>
    </row>
    <row r="149" spans="1:8" s="2" customFormat="1" ht="12.75" hidden="1" x14ac:dyDescent="0.2">
      <c r="A149" s="303"/>
      <c r="B149" s="304"/>
      <c r="C149" s="274">
        <f t="shared" si="26"/>
        <v>0</v>
      </c>
      <c r="D149" s="276"/>
      <c r="E149" s="293"/>
      <c r="F149" s="59">
        <f t="shared" si="27"/>
        <v>0</v>
      </c>
      <c r="G149" s="59">
        <f t="shared" si="27"/>
        <v>0</v>
      </c>
      <c r="H149" s="56">
        <f t="shared" si="25"/>
        <v>0</v>
      </c>
    </row>
    <row r="150" spans="1:8" s="2" customFormat="1" ht="12.75" hidden="1" x14ac:dyDescent="0.2">
      <c r="A150" s="303"/>
      <c r="B150" s="304"/>
      <c r="C150" s="274">
        <f t="shared" si="26"/>
        <v>0</v>
      </c>
      <c r="D150" s="276"/>
      <c r="E150" s="293"/>
      <c r="F150" s="59">
        <f t="shared" si="27"/>
        <v>0</v>
      </c>
      <c r="G150" s="59">
        <f t="shared" si="27"/>
        <v>0</v>
      </c>
      <c r="H150" s="56">
        <f t="shared" si="25"/>
        <v>0</v>
      </c>
    </row>
    <row r="151" spans="1:8" s="2" customFormat="1" ht="12.75" hidden="1" x14ac:dyDescent="0.2">
      <c r="A151" s="303"/>
      <c r="B151" s="304"/>
      <c r="C151" s="274">
        <f t="shared" si="26"/>
        <v>0</v>
      </c>
      <c r="D151" s="276"/>
      <c r="E151" s="293"/>
      <c r="F151" s="59">
        <f t="shared" si="27"/>
        <v>0</v>
      </c>
      <c r="G151" s="59">
        <f t="shared" si="27"/>
        <v>0</v>
      </c>
      <c r="H151" s="56">
        <f t="shared" si="25"/>
        <v>0</v>
      </c>
    </row>
    <row r="152" spans="1:8" s="2" customFormat="1" ht="12.75" hidden="1" x14ac:dyDescent="0.2">
      <c r="A152" s="303"/>
      <c r="B152" s="304"/>
      <c r="C152" s="274">
        <f t="shared" si="26"/>
        <v>0</v>
      </c>
      <c r="D152" s="276"/>
      <c r="E152" s="293"/>
      <c r="F152" s="59">
        <f t="shared" si="27"/>
        <v>0</v>
      </c>
      <c r="G152" s="59">
        <f t="shared" si="27"/>
        <v>0</v>
      </c>
      <c r="H152" s="56">
        <f t="shared" si="25"/>
        <v>0</v>
      </c>
    </row>
    <row r="153" spans="1:8" s="2" customFormat="1" ht="12.75" hidden="1" x14ac:dyDescent="0.2">
      <c r="A153" s="303"/>
      <c r="B153" s="304"/>
      <c r="C153" s="274">
        <f t="shared" si="26"/>
        <v>0</v>
      </c>
      <c r="D153" s="276"/>
      <c r="E153" s="302"/>
      <c r="F153" s="59">
        <f t="shared" si="27"/>
        <v>0</v>
      </c>
      <c r="G153" s="59">
        <f t="shared" si="27"/>
        <v>0</v>
      </c>
      <c r="H153" s="56">
        <f t="shared" si="25"/>
        <v>0</v>
      </c>
    </row>
    <row r="154" spans="1:8" s="2" customFormat="1" ht="12.75" x14ac:dyDescent="0.2">
      <c r="A154" s="49" t="s">
        <v>84</v>
      </c>
      <c r="B154" s="277" t="s">
        <v>17</v>
      </c>
      <c r="C154" s="277"/>
      <c r="D154" s="277"/>
      <c r="E154" s="277"/>
      <c r="F154" s="277"/>
      <c r="G154" s="277"/>
      <c r="H154" s="43">
        <f>SUM(H155,H178,H201)</f>
        <v>70</v>
      </c>
    </row>
    <row r="155" spans="1:8" s="2" customFormat="1" ht="12.75" hidden="1" x14ac:dyDescent="0.2">
      <c r="A155" s="42">
        <v>2100</v>
      </c>
      <c r="B155" s="277" t="s">
        <v>204</v>
      </c>
      <c r="C155" s="277"/>
      <c r="D155" s="277"/>
      <c r="E155" s="277"/>
      <c r="F155" s="277"/>
      <c r="G155" s="277"/>
      <c r="H155" s="43">
        <f>SUM(H156,H167)</f>
        <v>0</v>
      </c>
    </row>
    <row r="156" spans="1:8" s="2" customFormat="1" ht="25.5" hidden="1" x14ac:dyDescent="0.2">
      <c r="A156" s="260"/>
      <c r="B156" s="263"/>
      <c r="C156" s="266"/>
      <c r="D156" s="267"/>
      <c r="E156" s="268"/>
      <c r="F156" s="51" t="s">
        <v>167</v>
      </c>
      <c r="G156" s="47" t="s">
        <v>157</v>
      </c>
      <c r="H156" s="111">
        <f>SUM(H157:H166)</f>
        <v>0</v>
      </c>
    </row>
    <row r="157" spans="1:8" s="2" customFormat="1" ht="12.75" hidden="1" x14ac:dyDescent="0.2">
      <c r="A157" s="261"/>
      <c r="B157" s="264"/>
      <c r="C157" s="255"/>
      <c r="D157" s="256"/>
      <c r="E157" s="257"/>
      <c r="F157" s="74"/>
      <c r="G157" s="74"/>
      <c r="H157" s="75"/>
    </row>
    <row r="158" spans="1:8" s="2" customFormat="1" ht="12.75" hidden="1" x14ac:dyDescent="0.2">
      <c r="A158" s="261"/>
      <c r="B158" s="264"/>
      <c r="C158" s="252"/>
      <c r="D158" s="253"/>
      <c r="E158" s="254"/>
      <c r="F158" s="76"/>
      <c r="G158" s="76"/>
      <c r="H158" s="77"/>
    </row>
    <row r="159" spans="1:8" s="2" customFormat="1" ht="12.75" hidden="1" x14ac:dyDescent="0.2">
      <c r="A159" s="261"/>
      <c r="B159" s="264"/>
      <c r="C159" s="252"/>
      <c r="D159" s="253"/>
      <c r="E159" s="254"/>
      <c r="F159" s="76"/>
      <c r="G159" s="76"/>
      <c r="H159" s="77"/>
    </row>
    <row r="160" spans="1:8" s="2" customFormat="1" ht="12.75" hidden="1" x14ac:dyDescent="0.2">
      <c r="A160" s="261"/>
      <c r="B160" s="264"/>
      <c r="C160" s="252"/>
      <c r="D160" s="253"/>
      <c r="E160" s="254"/>
      <c r="F160" s="76"/>
      <c r="G160" s="76"/>
      <c r="H160" s="77"/>
    </row>
    <row r="161" spans="1:8" s="2" customFormat="1" ht="12.75" hidden="1" x14ac:dyDescent="0.2">
      <c r="A161" s="261"/>
      <c r="B161" s="264"/>
      <c r="C161" s="252"/>
      <c r="D161" s="253"/>
      <c r="E161" s="254"/>
      <c r="F161" s="76"/>
      <c r="G161" s="76"/>
      <c r="H161" s="77"/>
    </row>
    <row r="162" spans="1:8" s="2" customFormat="1" ht="12.75" hidden="1" x14ac:dyDescent="0.2">
      <c r="A162" s="261"/>
      <c r="B162" s="264"/>
      <c r="C162" s="252"/>
      <c r="D162" s="253"/>
      <c r="E162" s="254"/>
      <c r="F162" s="76"/>
      <c r="G162" s="76"/>
      <c r="H162" s="77"/>
    </row>
    <row r="163" spans="1:8" s="2" customFormat="1" ht="12.75" hidden="1" x14ac:dyDescent="0.2">
      <c r="A163" s="261"/>
      <c r="B163" s="264"/>
      <c r="C163" s="252"/>
      <c r="D163" s="253"/>
      <c r="E163" s="254"/>
      <c r="F163" s="76"/>
      <c r="G163" s="76"/>
      <c r="H163" s="77"/>
    </row>
    <row r="164" spans="1:8" s="2" customFormat="1" ht="12.75" hidden="1" x14ac:dyDescent="0.2">
      <c r="A164" s="261"/>
      <c r="B164" s="264"/>
      <c r="C164" s="252"/>
      <c r="D164" s="253"/>
      <c r="E164" s="254"/>
      <c r="F164" s="76"/>
      <c r="G164" s="76"/>
      <c r="H164" s="77"/>
    </row>
    <row r="165" spans="1:8" s="2" customFormat="1" ht="12.75" hidden="1" x14ac:dyDescent="0.2">
      <c r="A165" s="261"/>
      <c r="B165" s="264"/>
      <c r="C165" s="252"/>
      <c r="D165" s="253"/>
      <c r="E165" s="254"/>
      <c r="F165" s="76"/>
      <c r="G165" s="76"/>
      <c r="H165" s="77"/>
    </row>
    <row r="166" spans="1:8" s="2" customFormat="1" ht="12.75" hidden="1" x14ac:dyDescent="0.2">
      <c r="A166" s="262"/>
      <c r="B166" s="265"/>
      <c r="C166" s="269"/>
      <c r="D166" s="270"/>
      <c r="E166" s="271"/>
      <c r="F166" s="78"/>
      <c r="G166" s="78"/>
      <c r="H166" s="79">
        <f>ROUNDUP(F166/168*G166,2)</f>
        <v>0</v>
      </c>
    </row>
    <row r="167" spans="1:8" s="2" customFormat="1" ht="25.5" hidden="1" x14ac:dyDescent="0.2">
      <c r="A167" s="260"/>
      <c r="B167" s="263"/>
      <c r="C167" s="266"/>
      <c r="D167" s="267"/>
      <c r="E167" s="268"/>
      <c r="F167" s="51" t="s">
        <v>167</v>
      </c>
      <c r="G167" s="47" t="s">
        <v>157</v>
      </c>
      <c r="H167" s="111">
        <f>SUM(H168:H177)</f>
        <v>0</v>
      </c>
    </row>
    <row r="168" spans="1:8" s="2" customFormat="1" ht="12.75" hidden="1" x14ac:dyDescent="0.2">
      <c r="A168" s="261"/>
      <c r="B168" s="264"/>
      <c r="C168" s="255"/>
      <c r="D168" s="256"/>
      <c r="E168" s="257"/>
      <c r="F168" s="74"/>
      <c r="G168" s="74"/>
      <c r="H168" s="75"/>
    </row>
    <row r="169" spans="1:8" s="2" customFormat="1" ht="12.75" hidden="1" x14ac:dyDescent="0.2">
      <c r="A169" s="261"/>
      <c r="B169" s="264"/>
      <c r="C169" s="252"/>
      <c r="D169" s="253"/>
      <c r="E169" s="254"/>
      <c r="F169" s="76"/>
      <c r="G169" s="76"/>
      <c r="H169" s="77"/>
    </row>
    <row r="170" spans="1:8" s="2" customFormat="1" ht="12.75" hidden="1" x14ac:dyDescent="0.2">
      <c r="A170" s="261"/>
      <c r="B170" s="264"/>
      <c r="C170" s="252"/>
      <c r="D170" s="253"/>
      <c r="E170" s="254"/>
      <c r="F170" s="76"/>
      <c r="G170" s="76"/>
      <c r="H170" s="77"/>
    </row>
    <row r="171" spans="1:8" s="2" customFormat="1" ht="12.75" hidden="1" x14ac:dyDescent="0.2">
      <c r="A171" s="261"/>
      <c r="B171" s="264"/>
      <c r="C171" s="252"/>
      <c r="D171" s="253"/>
      <c r="E171" s="254"/>
      <c r="F171" s="76"/>
      <c r="G171" s="76"/>
      <c r="H171" s="77"/>
    </row>
    <row r="172" spans="1:8" s="2" customFormat="1" ht="12.75" hidden="1" x14ac:dyDescent="0.2">
      <c r="A172" s="261"/>
      <c r="B172" s="264"/>
      <c r="C172" s="252"/>
      <c r="D172" s="253"/>
      <c r="E172" s="254"/>
      <c r="F172" s="76"/>
      <c r="G172" s="76"/>
      <c r="H172" s="77"/>
    </row>
    <row r="173" spans="1:8" s="2" customFormat="1" ht="12.75" hidden="1" x14ac:dyDescent="0.2">
      <c r="A173" s="261"/>
      <c r="B173" s="264"/>
      <c r="C173" s="252"/>
      <c r="D173" s="253"/>
      <c r="E173" s="254"/>
      <c r="F173" s="76"/>
      <c r="G173" s="76"/>
      <c r="H173" s="77"/>
    </row>
    <row r="174" spans="1:8" s="2" customFormat="1" ht="12.75" hidden="1" x14ac:dyDescent="0.2">
      <c r="A174" s="261"/>
      <c r="B174" s="264"/>
      <c r="C174" s="252"/>
      <c r="D174" s="253"/>
      <c r="E174" s="254"/>
      <c r="F174" s="76"/>
      <c r="G174" s="76"/>
      <c r="H174" s="77"/>
    </row>
    <row r="175" spans="1:8" s="2" customFormat="1" ht="12.75" hidden="1" x14ac:dyDescent="0.2">
      <c r="A175" s="261"/>
      <c r="B175" s="264"/>
      <c r="C175" s="252"/>
      <c r="D175" s="253"/>
      <c r="E175" s="254"/>
      <c r="F175" s="76"/>
      <c r="G175" s="76"/>
      <c r="H175" s="77"/>
    </row>
    <row r="176" spans="1:8" s="2" customFormat="1" ht="12.75" hidden="1" x14ac:dyDescent="0.2">
      <c r="A176" s="261"/>
      <c r="B176" s="264"/>
      <c r="C176" s="252"/>
      <c r="D176" s="253"/>
      <c r="E176" s="254"/>
      <c r="F176" s="76"/>
      <c r="G176" s="76"/>
      <c r="H176" s="77"/>
    </row>
    <row r="177" spans="1:8" s="2" customFormat="1" ht="12.75" hidden="1" x14ac:dyDescent="0.2">
      <c r="A177" s="262"/>
      <c r="B177" s="265"/>
      <c r="C177" s="269"/>
      <c r="D177" s="270"/>
      <c r="E177" s="271"/>
      <c r="F177" s="78"/>
      <c r="G177" s="78"/>
      <c r="H177" s="79">
        <f>ROUNDUP(F177/168*G177,2)</f>
        <v>0</v>
      </c>
    </row>
    <row r="178" spans="1:8" s="2" customFormat="1" ht="12.75" hidden="1" x14ac:dyDescent="0.2">
      <c r="A178" s="48" t="s">
        <v>85</v>
      </c>
      <c r="B178" s="277" t="s">
        <v>86</v>
      </c>
      <c r="C178" s="277"/>
      <c r="D178" s="277"/>
      <c r="E178" s="277"/>
      <c r="F178" s="277"/>
      <c r="G178" s="277"/>
      <c r="H178" s="43">
        <f>SUM(H179)</f>
        <v>0</v>
      </c>
    </row>
    <row r="179" spans="1:8" s="2" customFormat="1" hidden="1" x14ac:dyDescent="0.2">
      <c r="A179" s="246"/>
      <c r="B179" s="249"/>
      <c r="C179" s="266"/>
      <c r="D179" s="267"/>
      <c r="E179" s="268"/>
      <c r="F179" s="47" t="s">
        <v>167</v>
      </c>
      <c r="G179" s="47" t="s">
        <v>166</v>
      </c>
      <c r="H179" s="111">
        <f>SUM(H180:H189)</f>
        <v>0</v>
      </c>
    </row>
    <row r="180" spans="1:8" s="2" customFormat="1" ht="12.75" hidden="1" x14ac:dyDescent="0.2">
      <c r="A180" s="247"/>
      <c r="B180" s="250"/>
      <c r="C180" s="255"/>
      <c r="D180" s="256"/>
      <c r="E180" s="257"/>
      <c r="F180" s="74"/>
      <c r="G180" s="74"/>
      <c r="H180" s="75">
        <f>ROUND(F180*G180,2)</f>
        <v>0</v>
      </c>
    </row>
    <row r="181" spans="1:8" s="2" customFormat="1" ht="12.75" hidden="1" x14ac:dyDescent="0.2">
      <c r="A181" s="247"/>
      <c r="B181" s="250"/>
      <c r="C181" s="252"/>
      <c r="D181" s="253"/>
      <c r="E181" s="254"/>
      <c r="F181" s="76"/>
      <c r="G181" s="76"/>
      <c r="H181" s="77">
        <f>ROUND(F181*G181,2)</f>
        <v>0</v>
      </c>
    </row>
    <row r="182" spans="1:8" s="2" customFormat="1" ht="12.75" hidden="1" x14ac:dyDescent="0.2">
      <c r="A182" s="247"/>
      <c r="B182" s="250"/>
      <c r="C182" s="252"/>
      <c r="D182" s="253"/>
      <c r="E182" s="254"/>
      <c r="F182" s="76"/>
      <c r="G182" s="76"/>
      <c r="H182" s="77">
        <f t="shared" ref="H182:H189" si="28">ROUND(F182*G182,2)</f>
        <v>0</v>
      </c>
    </row>
    <row r="183" spans="1:8" s="2" customFormat="1" ht="12.75" hidden="1" x14ac:dyDescent="0.2">
      <c r="A183" s="247"/>
      <c r="B183" s="250"/>
      <c r="C183" s="252"/>
      <c r="D183" s="253"/>
      <c r="E183" s="254"/>
      <c r="F183" s="76"/>
      <c r="G183" s="76"/>
      <c r="H183" s="77">
        <f t="shared" si="28"/>
        <v>0</v>
      </c>
    </row>
    <row r="184" spans="1:8" s="2" customFormat="1" ht="12.75" hidden="1" x14ac:dyDescent="0.2">
      <c r="A184" s="247"/>
      <c r="B184" s="250"/>
      <c r="C184" s="252"/>
      <c r="D184" s="253"/>
      <c r="E184" s="254"/>
      <c r="F184" s="76"/>
      <c r="G184" s="76"/>
      <c r="H184" s="77">
        <f t="shared" si="28"/>
        <v>0</v>
      </c>
    </row>
    <row r="185" spans="1:8" s="2" customFormat="1" ht="12.75" hidden="1" x14ac:dyDescent="0.2">
      <c r="A185" s="247"/>
      <c r="B185" s="250"/>
      <c r="C185" s="252"/>
      <c r="D185" s="253"/>
      <c r="E185" s="254"/>
      <c r="F185" s="76"/>
      <c r="G185" s="76"/>
      <c r="H185" s="77">
        <f t="shared" si="28"/>
        <v>0</v>
      </c>
    </row>
    <row r="186" spans="1:8" s="2" customFormat="1" ht="12.75" hidden="1" x14ac:dyDescent="0.2">
      <c r="A186" s="247"/>
      <c r="B186" s="250"/>
      <c r="C186" s="252"/>
      <c r="D186" s="253"/>
      <c r="E186" s="254"/>
      <c r="F186" s="76"/>
      <c r="G186" s="76"/>
      <c r="H186" s="77">
        <f t="shared" si="28"/>
        <v>0</v>
      </c>
    </row>
    <row r="187" spans="1:8" s="2" customFormat="1" ht="12.75" hidden="1" x14ac:dyDescent="0.2">
      <c r="A187" s="247"/>
      <c r="B187" s="250"/>
      <c r="C187" s="252"/>
      <c r="D187" s="253"/>
      <c r="E187" s="254"/>
      <c r="F187" s="76"/>
      <c r="G187" s="76"/>
      <c r="H187" s="77">
        <f t="shared" si="28"/>
        <v>0</v>
      </c>
    </row>
    <row r="188" spans="1:8" s="2" customFormat="1" ht="12.75" hidden="1" x14ac:dyDescent="0.2">
      <c r="A188" s="247"/>
      <c r="B188" s="250"/>
      <c r="C188" s="252"/>
      <c r="D188" s="253"/>
      <c r="E188" s="254"/>
      <c r="F188" s="76"/>
      <c r="G188" s="76"/>
      <c r="H188" s="77">
        <f t="shared" si="28"/>
        <v>0</v>
      </c>
    </row>
    <row r="189" spans="1:8" s="2" customFormat="1" ht="12.75" hidden="1" x14ac:dyDescent="0.2">
      <c r="A189" s="248"/>
      <c r="B189" s="251"/>
      <c r="C189" s="269"/>
      <c r="D189" s="270"/>
      <c r="E189" s="271"/>
      <c r="F189" s="78"/>
      <c r="G189" s="78"/>
      <c r="H189" s="79">
        <f t="shared" si="28"/>
        <v>0</v>
      </c>
    </row>
    <row r="190" spans="1:8" s="2" customFormat="1" ht="25.5" hidden="1" x14ac:dyDescent="0.2">
      <c r="A190" s="246"/>
      <c r="B190" s="249"/>
      <c r="C190" s="266"/>
      <c r="D190" s="267"/>
      <c r="E190" s="268"/>
      <c r="F190" s="51" t="s">
        <v>167</v>
      </c>
      <c r="G190" s="47" t="s">
        <v>157</v>
      </c>
      <c r="H190" s="111">
        <f>SUM(H191:H200)</f>
        <v>0</v>
      </c>
    </row>
    <row r="191" spans="1:8" s="2" customFormat="1" ht="12.75" hidden="1" x14ac:dyDescent="0.2">
      <c r="A191" s="247"/>
      <c r="B191" s="250"/>
      <c r="C191" s="255"/>
      <c r="D191" s="256"/>
      <c r="E191" s="257"/>
      <c r="F191" s="74"/>
      <c r="G191" s="74"/>
      <c r="H191" s="75">
        <f>ROUNDUP(F191/168*G191,2)</f>
        <v>0</v>
      </c>
    </row>
    <row r="192" spans="1:8" s="2" customFormat="1" ht="12.75" hidden="1" x14ac:dyDescent="0.2">
      <c r="A192" s="247"/>
      <c r="B192" s="250"/>
      <c r="C192" s="252"/>
      <c r="D192" s="253"/>
      <c r="E192" s="254"/>
      <c r="F192" s="76"/>
      <c r="G192" s="76"/>
      <c r="H192" s="77">
        <f t="shared" ref="H192:H200" si="29">ROUNDUP(F192/168*G192,2)</f>
        <v>0</v>
      </c>
    </row>
    <row r="193" spans="1:8" s="2" customFormat="1" ht="12.75" hidden="1" x14ac:dyDescent="0.2">
      <c r="A193" s="247"/>
      <c r="B193" s="250"/>
      <c r="C193" s="252"/>
      <c r="D193" s="253"/>
      <c r="E193" s="254"/>
      <c r="F193" s="76"/>
      <c r="G193" s="76"/>
      <c r="H193" s="77">
        <f t="shared" si="29"/>
        <v>0</v>
      </c>
    </row>
    <row r="194" spans="1:8" s="2" customFormat="1" ht="12.75" hidden="1" x14ac:dyDescent="0.2">
      <c r="A194" s="247"/>
      <c r="B194" s="250"/>
      <c r="C194" s="252"/>
      <c r="D194" s="253"/>
      <c r="E194" s="254"/>
      <c r="F194" s="76"/>
      <c r="G194" s="76"/>
      <c r="H194" s="77">
        <f t="shared" si="29"/>
        <v>0</v>
      </c>
    </row>
    <row r="195" spans="1:8" s="2" customFormat="1" ht="12.75" hidden="1" x14ac:dyDescent="0.2">
      <c r="A195" s="247"/>
      <c r="B195" s="250"/>
      <c r="C195" s="252"/>
      <c r="D195" s="253"/>
      <c r="E195" s="254"/>
      <c r="F195" s="76"/>
      <c r="G195" s="76"/>
      <c r="H195" s="77">
        <f t="shared" si="29"/>
        <v>0</v>
      </c>
    </row>
    <row r="196" spans="1:8" s="2" customFormat="1" ht="12.75" hidden="1" x14ac:dyDescent="0.2">
      <c r="A196" s="247"/>
      <c r="B196" s="250"/>
      <c r="C196" s="252"/>
      <c r="D196" s="253"/>
      <c r="E196" s="254"/>
      <c r="F196" s="76"/>
      <c r="G196" s="76"/>
      <c r="H196" s="77">
        <f t="shared" si="29"/>
        <v>0</v>
      </c>
    </row>
    <row r="197" spans="1:8" s="2" customFormat="1" ht="12.75" hidden="1" x14ac:dyDescent="0.2">
      <c r="A197" s="247"/>
      <c r="B197" s="250"/>
      <c r="C197" s="252"/>
      <c r="D197" s="253"/>
      <c r="E197" s="254"/>
      <c r="F197" s="76"/>
      <c r="G197" s="76"/>
      <c r="H197" s="77">
        <f t="shared" si="29"/>
        <v>0</v>
      </c>
    </row>
    <row r="198" spans="1:8" s="2" customFormat="1" ht="12.75" hidden="1" x14ac:dyDescent="0.2">
      <c r="A198" s="247"/>
      <c r="B198" s="250"/>
      <c r="C198" s="252"/>
      <c r="D198" s="253"/>
      <c r="E198" s="254"/>
      <c r="F198" s="76"/>
      <c r="G198" s="76"/>
      <c r="H198" s="77">
        <f t="shared" si="29"/>
        <v>0</v>
      </c>
    </row>
    <row r="199" spans="1:8" s="2" customFormat="1" ht="12.75" hidden="1" x14ac:dyDescent="0.2">
      <c r="A199" s="247"/>
      <c r="B199" s="250"/>
      <c r="C199" s="252"/>
      <c r="D199" s="253"/>
      <c r="E199" s="254"/>
      <c r="F199" s="76"/>
      <c r="G199" s="76"/>
      <c r="H199" s="77">
        <f t="shared" si="29"/>
        <v>0</v>
      </c>
    </row>
    <row r="200" spans="1:8" s="2" customFormat="1" ht="12.75" hidden="1" x14ac:dyDescent="0.2">
      <c r="A200" s="248"/>
      <c r="B200" s="251"/>
      <c r="C200" s="269"/>
      <c r="D200" s="270"/>
      <c r="E200" s="271"/>
      <c r="F200" s="78"/>
      <c r="G200" s="78"/>
      <c r="H200" s="79">
        <f t="shared" si="29"/>
        <v>0</v>
      </c>
    </row>
    <row r="201" spans="1:8" s="2" customFormat="1" ht="12.75" customHeight="1" x14ac:dyDescent="0.2">
      <c r="A201" s="48" t="s">
        <v>93</v>
      </c>
      <c r="B201" s="277" t="s">
        <v>94</v>
      </c>
      <c r="C201" s="277"/>
      <c r="D201" s="277"/>
      <c r="E201" s="277"/>
      <c r="F201" s="277"/>
      <c r="G201" s="277"/>
      <c r="H201" s="43">
        <f>SUM(H202,H213)</f>
        <v>70</v>
      </c>
    </row>
    <row r="202" spans="1:8" s="2" customFormat="1" x14ac:dyDescent="0.2">
      <c r="A202" s="246">
        <v>2311</v>
      </c>
      <c r="B202" s="249" t="s">
        <v>19</v>
      </c>
      <c r="C202" s="266"/>
      <c r="D202" s="267"/>
      <c r="E202" s="268"/>
      <c r="F202" s="47" t="s">
        <v>326</v>
      </c>
      <c r="G202" s="47" t="s">
        <v>166</v>
      </c>
      <c r="H202" s="111">
        <f>SUM(H203:H212)</f>
        <v>70</v>
      </c>
    </row>
    <row r="203" spans="1:8" s="2" customFormat="1" ht="12.75" x14ac:dyDescent="0.2">
      <c r="A203" s="247"/>
      <c r="B203" s="250"/>
      <c r="C203" s="255" t="s">
        <v>192</v>
      </c>
      <c r="D203" s="256"/>
      <c r="E203" s="257"/>
      <c r="F203" s="74">
        <v>0.02</v>
      </c>
      <c r="G203" s="74">
        <v>1000</v>
      </c>
      <c r="H203" s="75">
        <f>ROUND(F203*G203,2)</f>
        <v>20</v>
      </c>
    </row>
    <row r="204" spans="1:8" s="2" customFormat="1" ht="12.75" customHeight="1" x14ac:dyDescent="0.2">
      <c r="A204" s="247"/>
      <c r="B204" s="250"/>
      <c r="C204" s="252" t="s">
        <v>172</v>
      </c>
      <c r="D204" s="253"/>
      <c r="E204" s="254"/>
      <c r="F204" s="76">
        <v>0.05</v>
      </c>
      <c r="G204" s="76">
        <v>1000</v>
      </c>
      <c r="H204" s="77">
        <f>ROUND(F204*G204,2)</f>
        <v>50</v>
      </c>
    </row>
    <row r="205" spans="1:8" s="2" customFormat="1" ht="12.75" hidden="1" x14ac:dyDescent="0.2">
      <c r="A205" s="247"/>
      <c r="B205" s="250"/>
      <c r="C205" s="252"/>
      <c r="D205" s="253"/>
      <c r="E205" s="254"/>
      <c r="F205" s="76"/>
      <c r="G205" s="76"/>
      <c r="H205" s="77">
        <f t="shared" ref="H205:H212" si="30">ROUND(F205*G205,2)</f>
        <v>0</v>
      </c>
    </row>
    <row r="206" spans="1:8" s="2" customFormat="1" ht="12.75" hidden="1" x14ac:dyDescent="0.2">
      <c r="A206" s="247"/>
      <c r="B206" s="250"/>
      <c r="C206" s="252"/>
      <c r="D206" s="253"/>
      <c r="E206" s="254"/>
      <c r="F206" s="76"/>
      <c r="G206" s="76"/>
      <c r="H206" s="77">
        <f t="shared" si="30"/>
        <v>0</v>
      </c>
    </row>
    <row r="207" spans="1:8" s="2" customFormat="1" ht="12.75" hidden="1" x14ac:dyDescent="0.2">
      <c r="A207" s="247"/>
      <c r="B207" s="250"/>
      <c r="C207" s="252"/>
      <c r="D207" s="253"/>
      <c r="E207" s="254"/>
      <c r="F207" s="76"/>
      <c r="G207" s="76"/>
      <c r="H207" s="77">
        <f t="shared" si="30"/>
        <v>0</v>
      </c>
    </row>
    <row r="208" spans="1:8" s="2" customFormat="1" ht="12.75" hidden="1" x14ac:dyDescent="0.2">
      <c r="A208" s="247"/>
      <c r="B208" s="250"/>
      <c r="C208" s="252"/>
      <c r="D208" s="253"/>
      <c r="E208" s="254"/>
      <c r="F208" s="76"/>
      <c r="G208" s="76"/>
      <c r="H208" s="77">
        <f t="shared" si="30"/>
        <v>0</v>
      </c>
    </row>
    <row r="209" spans="1:8" s="2" customFormat="1" ht="12.75" hidden="1" x14ac:dyDescent="0.2">
      <c r="A209" s="247"/>
      <c r="B209" s="250"/>
      <c r="C209" s="252"/>
      <c r="D209" s="253"/>
      <c r="E209" s="254"/>
      <c r="F209" s="76"/>
      <c r="G209" s="76"/>
      <c r="H209" s="77">
        <f t="shared" si="30"/>
        <v>0</v>
      </c>
    </row>
    <row r="210" spans="1:8" s="2" customFormat="1" ht="12.75" hidden="1" x14ac:dyDescent="0.2">
      <c r="A210" s="247"/>
      <c r="B210" s="250"/>
      <c r="C210" s="252"/>
      <c r="D210" s="253"/>
      <c r="E210" s="254"/>
      <c r="F210" s="76"/>
      <c r="G210" s="76"/>
      <c r="H210" s="77">
        <f t="shared" si="30"/>
        <v>0</v>
      </c>
    </row>
    <row r="211" spans="1:8" s="2" customFormat="1" ht="12.75" hidden="1" x14ac:dyDescent="0.2">
      <c r="A211" s="247"/>
      <c r="B211" s="250"/>
      <c r="C211" s="252"/>
      <c r="D211" s="253"/>
      <c r="E211" s="254"/>
      <c r="F211" s="76"/>
      <c r="G211" s="76"/>
      <c r="H211" s="77">
        <f t="shared" si="30"/>
        <v>0</v>
      </c>
    </row>
    <row r="212" spans="1:8" s="2" customFormat="1" ht="12.75" hidden="1" x14ac:dyDescent="0.2">
      <c r="A212" s="248"/>
      <c r="B212" s="251"/>
      <c r="C212" s="269"/>
      <c r="D212" s="270"/>
      <c r="E212" s="271"/>
      <c r="F212" s="78"/>
      <c r="G212" s="78"/>
      <c r="H212" s="79">
        <f t="shared" si="30"/>
        <v>0</v>
      </c>
    </row>
    <row r="213" spans="1:8" s="2" customFormat="1" ht="25.5" hidden="1" x14ac:dyDescent="0.2">
      <c r="A213" s="246">
        <v>2350</v>
      </c>
      <c r="B213" s="249" t="s">
        <v>24</v>
      </c>
      <c r="C213" s="266"/>
      <c r="D213" s="267"/>
      <c r="E213" s="268"/>
      <c r="F213" s="51" t="s">
        <v>167</v>
      </c>
      <c r="G213" s="47" t="s">
        <v>157</v>
      </c>
      <c r="H213" s="111">
        <f>SUM(H214:H223)</f>
        <v>0</v>
      </c>
    </row>
    <row r="214" spans="1:8" s="2" customFormat="1" ht="12.75" hidden="1" customHeight="1" x14ac:dyDescent="0.2">
      <c r="A214" s="247"/>
      <c r="B214" s="250"/>
      <c r="C214" s="255"/>
      <c r="D214" s="256"/>
      <c r="E214" s="257"/>
      <c r="F214" s="74"/>
      <c r="G214" s="74"/>
      <c r="H214" s="75">
        <f>ROUNDUP(F214/168*G214,2)</f>
        <v>0</v>
      </c>
    </row>
    <row r="215" spans="1:8" s="2" customFormat="1" ht="12.75" hidden="1" x14ac:dyDescent="0.2">
      <c r="A215" s="247"/>
      <c r="B215" s="250"/>
      <c r="C215" s="252"/>
      <c r="D215" s="253"/>
      <c r="E215" s="254"/>
      <c r="F215" s="76"/>
      <c r="G215" s="76"/>
      <c r="H215" s="77">
        <f t="shared" ref="H215:H223" si="31">ROUNDUP(F215/168*G215,2)</f>
        <v>0</v>
      </c>
    </row>
    <row r="216" spans="1:8" s="2" customFormat="1" ht="12.75" hidden="1" x14ac:dyDescent="0.2">
      <c r="A216" s="247"/>
      <c r="B216" s="250"/>
      <c r="C216" s="252"/>
      <c r="D216" s="253"/>
      <c r="E216" s="254"/>
      <c r="F216" s="76"/>
      <c r="G216" s="76"/>
      <c r="H216" s="77">
        <f t="shared" si="31"/>
        <v>0</v>
      </c>
    </row>
    <row r="217" spans="1:8" s="2" customFormat="1" ht="12.75" hidden="1" x14ac:dyDescent="0.2">
      <c r="A217" s="247"/>
      <c r="B217" s="250"/>
      <c r="C217" s="252"/>
      <c r="D217" s="253"/>
      <c r="E217" s="254"/>
      <c r="F217" s="76"/>
      <c r="G217" s="76"/>
      <c r="H217" s="77">
        <f t="shared" si="31"/>
        <v>0</v>
      </c>
    </row>
    <row r="218" spans="1:8" s="2" customFormat="1" ht="12.75" hidden="1" x14ac:dyDescent="0.2">
      <c r="A218" s="247"/>
      <c r="B218" s="250"/>
      <c r="C218" s="252"/>
      <c r="D218" s="253"/>
      <c r="E218" s="254"/>
      <c r="F218" s="76"/>
      <c r="G218" s="76"/>
      <c r="H218" s="77">
        <f t="shared" si="31"/>
        <v>0</v>
      </c>
    </row>
    <row r="219" spans="1:8" s="2" customFormat="1" ht="12.75" hidden="1" x14ac:dyDescent="0.2">
      <c r="A219" s="247"/>
      <c r="B219" s="250"/>
      <c r="C219" s="252"/>
      <c r="D219" s="253"/>
      <c r="E219" s="254"/>
      <c r="F219" s="76"/>
      <c r="G219" s="76"/>
      <c r="H219" s="77">
        <f t="shared" si="31"/>
        <v>0</v>
      </c>
    </row>
    <row r="220" spans="1:8" s="2" customFormat="1" ht="12.75" hidden="1" x14ac:dyDescent="0.2">
      <c r="A220" s="247"/>
      <c r="B220" s="250"/>
      <c r="C220" s="252"/>
      <c r="D220" s="253"/>
      <c r="E220" s="254"/>
      <c r="F220" s="76"/>
      <c r="G220" s="76"/>
      <c r="H220" s="77">
        <f t="shared" si="31"/>
        <v>0</v>
      </c>
    </row>
    <row r="221" spans="1:8" s="2" customFormat="1" ht="12.75" hidden="1" x14ac:dyDescent="0.2">
      <c r="A221" s="247"/>
      <c r="B221" s="250"/>
      <c r="C221" s="252"/>
      <c r="D221" s="253"/>
      <c r="E221" s="254"/>
      <c r="F221" s="76"/>
      <c r="G221" s="76"/>
      <c r="H221" s="77">
        <f t="shared" si="31"/>
        <v>0</v>
      </c>
    </row>
    <row r="222" spans="1:8" s="2" customFormat="1" ht="12.75" hidden="1" x14ac:dyDescent="0.2">
      <c r="A222" s="247"/>
      <c r="B222" s="250"/>
      <c r="C222" s="252"/>
      <c r="D222" s="253"/>
      <c r="E222" s="254"/>
      <c r="F222" s="76"/>
      <c r="G222" s="76"/>
      <c r="H222" s="77">
        <f t="shared" si="31"/>
        <v>0</v>
      </c>
    </row>
    <row r="223" spans="1:8" s="2" customFormat="1" ht="12.75" hidden="1" x14ac:dyDescent="0.2">
      <c r="A223" s="248"/>
      <c r="B223" s="251"/>
      <c r="C223" s="269"/>
      <c r="D223" s="270"/>
      <c r="E223" s="271"/>
      <c r="F223" s="78"/>
      <c r="G223" s="78"/>
      <c r="H223" s="79">
        <f t="shared" si="31"/>
        <v>0</v>
      </c>
    </row>
    <row r="224" spans="1:8" s="2" customFormat="1" ht="12.75" hidden="1" x14ac:dyDescent="0.2">
      <c r="A224" s="49" t="s">
        <v>109</v>
      </c>
      <c r="B224" s="277" t="s">
        <v>25</v>
      </c>
      <c r="C224" s="277"/>
      <c r="D224" s="277"/>
      <c r="E224" s="277"/>
      <c r="F224" s="277"/>
      <c r="G224" s="277"/>
      <c r="H224" s="43">
        <f>SUM(H225,H237)</f>
        <v>0</v>
      </c>
    </row>
    <row r="225" spans="1:8" s="2" customFormat="1" ht="12.75" hidden="1" customHeight="1" x14ac:dyDescent="0.2">
      <c r="A225" s="48">
        <v>5120</v>
      </c>
      <c r="B225" s="277" t="s">
        <v>168</v>
      </c>
      <c r="C225" s="277"/>
      <c r="D225" s="277"/>
      <c r="E225" s="277"/>
      <c r="F225" s="277"/>
      <c r="G225" s="277"/>
      <c r="H225" s="43">
        <f>SUM(H226)</f>
        <v>0</v>
      </c>
    </row>
    <row r="226" spans="1:8" s="2" customFormat="1" ht="38.25" hidden="1" x14ac:dyDescent="0.2">
      <c r="A226" s="331">
        <v>5121</v>
      </c>
      <c r="B226" s="279" t="s">
        <v>169</v>
      </c>
      <c r="C226" s="190" t="s">
        <v>171</v>
      </c>
      <c r="D226" s="47" t="s">
        <v>170</v>
      </c>
      <c r="E226" s="190" t="s">
        <v>166</v>
      </c>
      <c r="F226" s="190" t="s">
        <v>167</v>
      </c>
      <c r="G226" s="47" t="s">
        <v>157</v>
      </c>
      <c r="H226" s="111">
        <f>SUM(H227:H236)</f>
        <v>0</v>
      </c>
    </row>
    <row r="227" spans="1:8" s="2" customFormat="1" ht="12.75" hidden="1" x14ac:dyDescent="0.2">
      <c r="A227" s="332"/>
      <c r="B227" s="280"/>
      <c r="C227" s="67"/>
      <c r="D227" s="282">
        <v>20</v>
      </c>
      <c r="E227" s="67"/>
      <c r="F227" s="67"/>
      <c r="G227" s="67"/>
      <c r="H227" s="54">
        <f>ROUNDUP(F227*$D$227%/12/168*E227*$G$227,2)</f>
        <v>0</v>
      </c>
    </row>
    <row r="228" spans="1:8" s="2" customFormat="1" ht="12.75" hidden="1" x14ac:dyDescent="0.2">
      <c r="A228" s="332"/>
      <c r="B228" s="280"/>
      <c r="C228" s="68"/>
      <c r="D228" s="283"/>
      <c r="E228" s="68"/>
      <c r="F228" s="68"/>
      <c r="G228" s="68"/>
      <c r="H228" s="56">
        <f t="shared" ref="H228:H236" si="32">ROUNDUP(F228*$D$227%/12/168*E228*$G$227,2)</f>
        <v>0</v>
      </c>
    </row>
    <row r="229" spans="1:8" s="2" customFormat="1" ht="12.75" hidden="1" x14ac:dyDescent="0.2">
      <c r="A229" s="332"/>
      <c r="B229" s="280"/>
      <c r="C229" s="68"/>
      <c r="D229" s="283"/>
      <c r="E229" s="68"/>
      <c r="F229" s="68"/>
      <c r="G229" s="68"/>
      <c r="H229" s="56">
        <f t="shared" si="32"/>
        <v>0</v>
      </c>
    </row>
    <row r="230" spans="1:8" s="2" customFormat="1" ht="12.75" hidden="1" x14ac:dyDescent="0.2">
      <c r="A230" s="332"/>
      <c r="B230" s="280"/>
      <c r="C230" s="68"/>
      <c r="D230" s="283"/>
      <c r="E230" s="68"/>
      <c r="F230" s="68"/>
      <c r="G230" s="68"/>
      <c r="H230" s="56">
        <f t="shared" si="32"/>
        <v>0</v>
      </c>
    </row>
    <row r="231" spans="1:8" s="2" customFormat="1" ht="12.75" hidden="1" x14ac:dyDescent="0.2">
      <c r="A231" s="332"/>
      <c r="B231" s="280"/>
      <c r="C231" s="68"/>
      <c r="D231" s="283"/>
      <c r="E231" s="68"/>
      <c r="F231" s="68"/>
      <c r="G231" s="68"/>
      <c r="H231" s="56">
        <f t="shared" si="32"/>
        <v>0</v>
      </c>
    </row>
    <row r="232" spans="1:8" s="2" customFormat="1" ht="12.75" hidden="1" x14ac:dyDescent="0.2">
      <c r="A232" s="332"/>
      <c r="B232" s="280"/>
      <c r="C232" s="68"/>
      <c r="D232" s="283"/>
      <c r="E232" s="68"/>
      <c r="F232" s="68"/>
      <c r="G232" s="68"/>
      <c r="H232" s="56">
        <f t="shared" si="32"/>
        <v>0</v>
      </c>
    </row>
    <row r="233" spans="1:8" s="2" customFormat="1" ht="12.75" hidden="1" x14ac:dyDescent="0.2">
      <c r="A233" s="332"/>
      <c r="B233" s="280"/>
      <c r="C233" s="68"/>
      <c r="D233" s="283"/>
      <c r="E233" s="68"/>
      <c r="F233" s="68"/>
      <c r="G233" s="68"/>
      <c r="H233" s="56">
        <f t="shared" si="32"/>
        <v>0</v>
      </c>
    </row>
    <row r="234" spans="1:8" s="2" customFormat="1" ht="12.75" hidden="1" x14ac:dyDescent="0.2">
      <c r="A234" s="332"/>
      <c r="B234" s="280"/>
      <c r="C234" s="68"/>
      <c r="D234" s="283"/>
      <c r="E234" s="68"/>
      <c r="F234" s="68"/>
      <c r="G234" s="68"/>
      <c r="H234" s="56">
        <f t="shared" si="32"/>
        <v>0</v>
      </c>
    </row>
    <row r="235" spans="1:8" s="2" customFormat="1" ht="12.75" hidden="1" x14ac:dyDescent="0.2">
      <c r="A235" s="332"/>
      <c r="B235" s="280"/>
      <c r="C235" s="68"/>
      <c r="D235" s="283"/>
      <c r="E235" s="68"/>
      <c r="F235" s="68"/>
      <c r="G235" s="68"/>
      <c r="H235" s="56">
        <f t="shared" si="32"/>
        <v>0</v>
      </c>
    </row>
    <row r="236" spans="1:8" s="2" customFormat="1" ht="12.75" hidden="1" x14ac:dyDescent="0.2">
      <c r="A236" s="333"/>
      <c r="B236" s="281"/>
      <c r="C236" s="70"/>
      <c r="D236" s="284"/>
      <c r="E236" s="70"/>
      <c r="F236" s="70"/>
      <c r="G236" s="70"/>
      <c r="H236" s="58">
        <f t="shared" si="32"/>
        <v>0</v>
      </c>
    </row>
    <row r="237" spans="1:8" s="2" customFormat="1" ht="12.75" hidden="1" x14ac:dyDescent="0.2">
      <c r="A237" s="48" t="s">
        <v>110</v>
      </c>
      <c r="B237" s="277" t="s">
        <v>111</v>
      </c>
      <c r="C237" s="277"/>
      <c r="D237" s="277"/>
      <c r="E237" s="277"/>
      <c r="F237" s="277"/>
      <c r="G237" s="277"/>
      <c r="H237" s="43">
        <f>SUM(H238,H249)</f>
        <v>0</v>
      </c>
    </row>
    <row r="238" spans="1:8" s="2" customFormat="1" ht="38.25" hidden="1" x14ac:dyDescent="0.2">
      <c r="A238" s="331" t="s">
        <v>117</v>
      </c>
      <c r="B238" s="279" t="s">
        <v>33</v>
      </c>
      <c r="C238" s="190" t="s">
        <v>171</v>
      </c>
      <c r="D238" s="47" t="s">
        <v>170</v>
      </c>
      <c r="E238" s="190" t="s">
        <v>166</v>
      </c>
      <c r="F238" s="190" t="s">
        <v>167</v>
      </c>
      <c r="G238" s="47" t="s">
        <v>157</v>
      </c>
      <c r="H238" s="111">
        <f>SUM(H239:H248)</f>
        <v>0</v>
      </c>
    </row>
    <row r="239" spans="1:8" s="2" customFormat="1" ht="12.75" hidden="1" x14ac:dyDescent="0.2">
      <c r="A239" s="332"/>
      <c r="B239" s="280"/>
      <c r="C239" s="67"/>
      <c r="D239" s="282">
        <v>20</v>
      </c>
      <c r="E239" s="67"/>
      <c r="F239" s="67"/>
      <c r="G239" s="67"/>
      <c r="H239" s="54">
        <f>ROUNDUP(F239*$D$239%/12/168*E239*$G$239,2)</f>
        <v>0</v>
      </c>
    </row>
    <row r="240" spans="1:8" s="2" customFormat="1" ht="12.75" hidden="1" x14ac:dyDescent="0.2">
      <c r="A240" s="332"/>
      <c r="B240" s="280"/>
      <c r="C240" s="68"/>
      <c r="D240" s="283"/>
      <c r="E240" s="68"/>
      <c r="F240" s="68"/>
      <c r="G240" s="68"/>
      <c r="H240" s="56">
        <f t="shared" ref="H240:H248" si="33">ROUNDUP(F240*$D$239%/12/168*E240*$G$239,2)</f>
        <v>0</v>
      </c>
    </row>
    <row r="241" spans="1:8" s="2" customFormat="1" ht="12.75" hidden="1" x14ac:dyDescent="0.2">
      <c r="A241" s="332"/>
      <c r="B241" s="280"/>
      <c r="C241" s="68"/>
      <c r="D241" s="283"/>
      <c r="E241" s="68"/>
      <c r="F241" s="68"/>
      <c r="G241" s="68"/>
      <c r="H241" s="56">
        <f t="shared" si="33"/>
        <v>0</v>
      </c>
    </row>
    <row r="242" spans="1:8" s="2" customFormat="1" ht="12.75" hidden="1" x14ac:dyDescent="0.2">
      <c r="A242" s="332"/>
      <c r="B242" s="280"/>
      <c r="C242" s="68"/>
      <c r="D242" s="283"/>
      <c r="E242" s="68"/>
      <c r="F242" s="68"/>
      <c r="G242" s="68"/>
      <c r="H242" s="56">
        <f t="shared" si="33"/>
        <v>0</v>
      </c>
    </row>
    <row r="243" spans="1:8" s="2" customFormat="1" ht="12.75" hidden="1" x14ac:dyDescent="0.2">
      <c r="A243" s="332"/>
      <c r="B243" s="280"/>
      <c r="C243" s="68"/>
      <c r="D243" s="283"/>
      <c r="E243" s="68"/>
      <c r="F243" s="68"/>
      <c r="G243" s="68"/>
      <c r="H243" s="56">
        <f t="shared" si="33"/>
        <v>0</v>
      </c>
    </row>
    <row r="244" spans="1:8" s="2" customFormat="1" ht="12.75" hidden="1" x14ac:dyDescent="0.2">
      <c r="A244" s="332"/>
      <c r="B244" s="280"/>
      <c r="C244" s="68"/>
      <c r="D244" s="283"/>
      <c r="E244" s="68"/>
      <c r="F244" s="68"/>
      <c r="G244" s="68"/>
      <c r="H244" s="56">
        <f t="shared" si="33"/>
        <v>0</v>
      </c>
    </row>
    <row r="245" spans="1:8" s="2" customFormat="1" ht="12.75" hidden="1" x14ac:dyDescent="0.2">
      <c r="A245" s="332"/>
      <c r="B245" s="280"/>
      <c r="C245" s="68"/>
      <c r="D245" s="283"/>
      <c r="E245" s="68"/>
      <c r="F245" s="68"/>
      <c r="G245" s="68"/>
      <c r="H245" s="56">
        <f t="shared" si="33"/>
        <v>0</v>
      </c>
    </row>
    <row r="246" spans="1:8" s="2" customFormat="1" ht="12.75" hidden="1" x14ac:dyDescent="0.2">
      <c r="A246" s="332"/>
      <c r="B246" s="280"/>
      <c r="C246" s="68"/>
      <c r="D246" s="283"/>
      <c r="E246" s="68"/>
      <c r="F246" s="68"/>
      <c r="G246" s="68"/>
      <c r="H246" s="56">
        <f t="shared" si="33"/>
        <v>0</v>
      </c>
    </row>
    <row r="247" spans="1:8" s="2" customFormat="1" ht="12.75" hidden="1" x14ac:dyDescent="0.2">
      <c r="A247" s="332"/>
      <c r="B247" s="280"/>
      <c r="C247" s="68"/>
      <c r="D247" s="283"/>
      <c r="E247" s="68"/>
      <c r="F247" s="68"/>
      <c r="G247" s="68"/>
      <c r="H247" s="56">
        <f t="shared" si="33"/>
        <v>0</v>
      </c>
    </row>
    <row r="248" spans="1:8" s="2" customFormat="1" ht="12.75" hidden="1" x14ac:dyDescent="0.2">
      <c r="A248" s="333"/>
      <c r="B248" s="281"/>
      <c r="C248" s="70"/>
      <c r="D248" s="284"/>
      <c r="E248" s="70"/>
      <c r="F248" s="70"/>
      <c r="G248" s="70"/>
      <c r="H248" s="58">
        <f t="shared" si="33"/>
        <v>0</v>
      </c>
    </row>
    <row r="249" spans="1:8" s="2" customFormat="1" ht="38.25" hidden="1" x14ac:dyDescent="0.2">
      <c r="A249" s="331" t="s">
        <v>118</v>
      </c>
      <c r="B249" s="279" t="s">
        <v>31</v>
      </c>
      <c r="C249" s="190" t="s">
        <v>171</v>
      </c>
      <c r="D249" s="47" t="s">
        <v>170</v>
      </c>
      <c r="E249" s="190" t="s">
        <v>166</v>
      </c>
      <c r="F249" s="190" t="s">
        <v>167</v>
      </c>
      <c r="G249" s="47" t="s">
        <v>157</v>
      </c>
      <c r="H249" s="111">
        <f>SUM(H250:H259)</f>
        <v>0</v>
      </c>
    </row>
    <row r="250" spans="1:8" s="2" customFormat="1" ht="12.75" hidden="1" x14ac:dyDescent="0.2">
      <c r="A250" s="332"/>
      <c r="B250" s="280"/>
      <c r="C250" s="67"/>
      <c r="D250" s="282">
        <v>20</v>
      </c>
      <c r="E250" s="67"/>
      <c r="F250" s="67"/>
      <c r="G250" s="67"/>
      <c r="H250" s="54">
        <f>ROUNDUP(F250*$D$250%/12/168*E250*$G$250,2)</f>
        <v>0</v>
      </c>
    </row>
    <row r="251" spans="1:8" s="2" customFormat="1" ht="12.75" hidden="1" x14ac:dyDescent="0.2">
      <c r="A251" s="332"/>
      <c r="B251" s="280"/>
      <c r="C251" s="68"/>
      <c r="D251" s="283"/>
      <c r="E251" s="68"/>
      <c r="F251" s="68"/>
      <c r="G251" s="68"/>
      <c r="H251" s="56">
        <f t="shared" ref="H251:H259" si="34">ROUNDUP(F251*$D$250%/12/168*E251*$G$250,2)</f>
        <v>0</v>
      </c>
    </row>
    <row r="252" spans="1:8" s="2" customFormat="1" ht="12.75" hidden="1" x14ac:dyDescent="0.2">
      <c r="A252" s="332"/>
      <c r="B252" s="280"/>
      <c r="C252" s="68"/>
      <c r="D252" s="283"/>
      <c r="E252" s="68"/>
      <c r="F252" s="68"/>
      <c r="G252" s="68"/>
      <c r="H252" s="56">
        <f t="shared" si="34"/>
        <v>0</v>
      </c>
    </row>
    <row r="253" spans="1:8" s="2" customFormat="1" ht="12.75" hidden="1" x14ac:dyDescent="0.2">
      <c r="A253" s="332"/>
      <c r="B253" s="280"/>
      <c r="C253" s="68"/>
      <c r="D253" s="283"/>
      <c r="E253" s="68"/>
      <c r="F253" s="68"/>
      <c r="G253" s="68"/>
      <c r="H253" s="56">
        <f t="shared" si="34"/>
        <v>0</v>
      </c>
    </row>
    <row r="254" spans="1:8" s="2" customFormat="1" ht="12.75" hidden="1" x14ac:dyDescent="0.2">
      <c r="A254" s="332"/>
      <c r="B254" s="280"/>
      <c r="C254" s="68"/>
      <c r="D254" s="283"/>
      <c r="E254" s="68"/>
      <c r="F254" s="68"/>
      <c r="G254" s="68"/>
      <c r="H254" s="56">
        <f t="shared" si="34"/>
        <v>0</v>
      </c>
    </row>
    <row r="255" spans="1:8" s="2" customFormat="1" ht="12.75" hidden="1" x14ac:dyDescent="0.2">
      <c r="A255" s="332"/>
      <c r="B255" s="280"/>
      <c r="C255" s="68"/>
      <c r="D255" s="283"/>
      <c r="E255" s="68"/>
      <c r="F255" s="68"/>
      <c r="G255" s="68"/>
      <c r="H255" s="56">
        <f t="shared" si="34"/>
        <v>0</v>
      </c>
    </row>
    <row r="256" spans="1:8" s="2" customFormat="1" ht="12.75" hidden="1" x14ac:dyDescent="0.2">
      <c r="A256" s="332"/>
      <c r="B256" s="280"/>
      <c r="C256" s="68"/>
      <c r="D256" s="283"/>
      <c r="E256" s="68"/>
      <c r="F256" s="68"/>
      <c r="G256" s="68"/>
      <c r="H256" s="56">
        <f t="shared" si="34"/>
        <v>0</v>
      </c>
    </row>
    <row r="257" spans="1:8" s="2" customFormat="1" ht="12.75" hidden="1" x14ac:dyDescent="0.2">
      <c r="A257" s="332"/>
      <c r="B257" s="280"/>
      <c r="C257" s="68"/>
      <c r="D257" s="283"/>
      <c r="E257" s="68"/>
      <c r="F257" s="68"/>
      <c r="G257" s="68"/>
      <c r="H257" s="56">
        <f t="shared" si="34"/>
        <v>0</v>
      </c>
    </row>
    <row r="258" spans="1:8" s="2" customFormat="1" ht="12.75" hidden="1" x14ac:dyDescent="0.2">
      <c r="A258" s="332"/>
      <c r="B258" s="280"/>
      <c r="C258" s="68"/>
      <c r="D258" s="283"/>
      <c r="E258" s="68"/>
      <c r="F258" s="68"/>
      <c r="G258" s="68"/>
      <c r="H258" s="56">
        <f t="shared" si="34"/>
        <v>0</v>
      </c>
    </row>
    <row r="259" spans="1:8" s="2" customFormat="1" ht="12.75" hidden="1" x14ac:dyDescent="0.2">
      <c r="A259" s="332"/>
      <c r="B259" s="280"/>
      <c r="C259" s="68"/>
      <c r="D259" s="284"/>
      <c r="E259" s="68"/>
      <c r="F259" s="68"/>
      <c r="G259" s="70"/>
      <c r="H259" s="56">
        <f t="shared" si="34"/>
        <v>0</v>
      </c>
    </row>
    <row r="260" spans="1:8" s="2" customFormat="1" ht="12.75" x14ac:dyDescent="0.2">
      <c r="A260" s="289" t="s">
        <v>120</v>
      </c>
      <c r="B260" s="290"/>
      <c r="C260" s="290"/>
      <c r="D260" s="290"/>
      <c r="E260" s="290"/>
      <c r="F260" s="290"/>
      <c r="G260" s="291"/>
      <c r="H260" s="45">
        <f>SUM(H224,H154,H12)</f>
        <v>78.38</v>
      </c>
    </row>
    <row r="261" spans="1:8" s="2" customFormat="1" ht="6" customHeight="1" x14ac:dyDescent="0.2">
      <c r="A261" s="321"/>
      <c r="B261" s="321"/>
      <c r="C261" s="321"/>
      <c r="D261" s="321"/>
      <c r="E261" s="321"/>
      <c r="F261" s="321"/>
      <c r="G261" s="321"/>
      <c r="H261" s="321"/>
    </row>
    <row r="262" spans="1:8" s="2" customFormat="1" ht="12.75" x14ac:dyDescent="0.2">
      <c r="A262" s="322" t="s">
        <v>18</v>
      </c>
      <c r="B262" s="323"/>
      <c r="C262" s="323"/>
      <c r="D262" s="323"/>
      <c r="E262" s="323"/>
      <c r="F262" s="323"/>
      <c r="G262" s="323"/>
      <c r="H262" s="324"/>
    </row>
    <row r="263" spans="1:8" s="2" customFormat="1" ht="12.75" x14ac:dyDescent="0.2">
      <c r="A263" s="42" t="s">
        <v>36</v>
      </c>
      <c r="B263" s="277" t="s">
        <v>14</v>
      </c>
      <c r="C263" s="277"/>
      <c r="D263" s="277"/>
      <c r="E263" s="277"/>
      <c r="F263" s="277"/>
      <c r="G263" s="277"/>
      <c r="H263" s="43">
        <f>SUM(H264,H361)</f>
        <v>9.8699999999999992</v>
      </c>
    </row>
    <row r="264" spans="1:8" s="2" customFormat="1" ht="12.75" x14ac:dyDescent="0.2">
      <c r="A264" s="49" t="s">
        <v>37</v>
      </c>
      <c r="B264" s="277" t="s">
        <v>38</v>
      </c>
      <c r="C264" s="277"/>
      <c r="D264" s="277"/>
      <c r="E264" s="277"/>
      <c r="F264" s="277"/>
      <c r="G264" s="277"/>
      <c r="H264" s="43">
        <f>SUM(H265,H276,H287,H298,H340,H319,)</f>
        <v>7.67</v>
      </c>
    </row>
    <row r="265" spans="1:8" s="2" customFormat="1" ht="25.5" hidden="1" x14ac:dyDescent="0.2">
      <c r="A265" s="246" t="s">
        <v>42</v>
      </c>
      <c r="B265" s="249" t="s">
        <v>43</v>
      </c>
      <c r="C265" s="287" t="s">
        <v>156</v>
      </c>
      <c r="D265" s="288"/>
      <c r="E265" s="47" t="s">
        <v>164</v>
      </c>
      <c r="F265" s="190" t="s">
        <v>39</v>
      </c>
      <c r="G265" s="47" t="s">
        <v>157</v>
      </c>
      <c r="H265" s="111">
        <f>SUM(H266:H275)</f>
        <v>0</v>
      </c>
    </row>
    <row r="266" spans="1:8" s="2" customFormat="1" ht="12.75" hidden="1" x14ac:dyDescent="0.2">
      <c r="A266" s="247"/>
      <c r="B266" s="250"/>
      <c r="C266" s="294"/>
      <c r="D266" s="295"/>
      <c r="E266" s="187"/>
      <c r="F266" s="62"/>
      <c r="G266" s="61"/>
      <c r="H266" s="54">
        <f>ROUNDUP((F266/168*G266),2)</f>
        <v>0</v>
      </c>
    </row>
    <row r="267" spans="1:8" s="2" customFormat="1" ht="12.75" hidden="1" x14ac:dyDescent="0.2">
      <c r="A267" s="247"/>
      <c r="B267" s="250"/>
      <c r="C267" s="274"/>
      <c r="D267" s="276"/>
      <c r="E267" s="188"/>
      <c r="F267" s="64"/>
      <c r="G267" s="63"/>
      <c r="H267" s="56">
        <f t="shared" ref="H267:H286" si="35">ROUNDUP((F267/168*G267),2)</f>
        <v>0</v>
      </c>
    </row>
    <row r="268" spans="1:8" s="2" customFormat="1" ht="12.75" hidden="1" x14ac:dyDescent="0.2">
      <c r="A268" s="247"/>
      <c r="B268" s="250"/>
      <c r="C268" s="274"/>
      <c r="D268" s="276"/>
      <c r="E268" s="188"/>
      <c r="F268" s="64"/>
      <c r="G268" s="63"/>
      <c r="H268" s="56">
        <f t="shared" si="35"/>
        <v>0</v>
      </c>
    </row>
    <row r="269" spans="1:8" s="2" customFormat="1" ht="12.75" hidden="1" x14ac:dyDescent="0.2">
      <c r="A269" s="247"/>
      <c r="B269" s="250"/>
      <c r="C269" s="274"/>
      <c r="D269" s="276"/>
      <c r="E269" s="188"/>
      <c r="F269" s="64"/>
      <c r="G269" s="63"/>
      <c r="H269" s="56">
        <f t="shared" si="35"/>
        <v>0</v>
      </c>
    </row>
    <row r="270" spans="1:8" s="2" customFormat="1" ht="12.75" hidden="1" x14ac:dyDescent="0.2">
      <c r="A270" s="247"/>
      <c r="B270" s="250"/>
      <c r="C270" s="274"/>
      <c r="D270" s="276"/>
      <c r="E270" s="188"/>
      <c r="F270" s="64"/>
      <c r="G270" s="63"/>
      <c r="H270" s="56">
        <f t="shared" si="35"/>
        <v>0</v>
      </c>
    </row>
    <row r="271" spans="1:8" s="2" customFormat="1" ht="12.75" hidden="1" x14ac:dyDescent="0.2">
      <c r="A271" s="247"/>
      <c r="B271" s="250"/>
      <c r="C271" s="274"/>
      <c r="D271" s="276"/>
      <c r="E271" s="188"/>
      <c r="F271" s="64"/>
      <c r="G271" s="63"/>
      <c r="H271" s="56">
        <f t="shared" si="35"/>
        <v>0</v>
      </c>
    </row>
    <row r="272" spans="1:8" s="2" customFormat="1" ht="12.75" hidden="1" x14ac:dyDescent="0.2">
      <c r="A272" s="247"/>
      <c r="B272" s="250"/>
      <c r="C272" s="274"/>
      <c r="D272" s="276"/>
      <c r="E272" s="188"/>
      <c r="F272" s="64"/>
      <c r="G272" s="63"/>
      <c r="H272" s="56">
        <f t="shared" si="35"/>
        <v>0</v>
      </c>
    </row>
    <row r="273" spans="1:9" s="2" customFormat="1" ht="12.75" hidden="1" x14ac:dyDescent="0.2">
      <c r="A273" s="247"/>
      <c r="B273" s="250"/>
      <c r="C273" s="274"/>
      <c r="D273" s="276"/>
      <c r="E273" s="188"/>
      <c r="F273" s="64"/>
      <c r="G273" s="63"/>
      <c r="H273" s="56">
        <f t="shared" si="35"/>
        <v>0</v>
      </c>
    </row>
    <row r="274" spans="1:9" s="2" customFormat="1" ht="12.75" hidden="1" x14ac:dyDescent="0.2">
      <c r="A274" s="247"/>
      <c r="B274" s="250"/>
      <c r="C274" s="274"/>
      <c r="D274" s="276"/>
      <c r="E274" s="188"/>
      <c r="F274" s="64"/>
      <c r="G274" s="63"/>
      <c r="H274" s="56">
        <f t="shared" si="35"/>
        <v>0</v>
      </c>
    </row>
    <row r="275" spans="1:9" s="2" customFormat="1" ht="12.75" hidden="1" x14ac:dyDescent="0.2">
      <c r="A275" s="248"/>
      <c r="B275" s="251"/>
      <c r="C275" s="296"/>
      <c r="D275" s="298"/>
      <c r="E275" s="189"/>
      <c r="F275" s="66"/>
      <c r="G275" s="65"/>
      <c r="H275" s="58">
        <f t="shared" si="35"/>
        <v>0</v>
      </c>
    </row>
    <row r="276" spans="1:9" s="2" customFormat="1" ht="25.5" x14ac:dyDescent="0.2">
      <c r="A276" s="246" t="s">
        <v>44</v>
      </c>
      <c r="B276" s="249" t="s">
        <v>45</v>
      </c>
      <c r="C276" s="287" t="s">
        <v>349</v>
      </c>
      <c r="D276" s="288"/>
      <c r="E276" s="47" t="s">
        <v>164</v>
      </c>
      <c r="F276" s="190" t="s">
        <v>39</v>
      </c>
      <c r="G276" s="47" t="s">
        <v>157</v>
      </c>
      <c r="H276" s="111">
        <f>SUM(H277:H286)</f>
        <v>7.67</v>
      </c>
    </row>
    <row r="277" spans="1:9" s="2" customFormat="1" ht="12.75" x14ac:dyDescent="0.2">
      <c r="A277" s="247"/>
      <c r="B277" s="250"/>
      <c r="C277" s="274" t="s">
        <v>358</v>
      </c>
      <c r="D277" s="276"/>
      <c r="E277" s="188">
        <v>10</v>
      </c>
      <c r="F277" s="64">
        <v>1287</v>
      </c>
      <c r="G277" s="63">
        <v>1</v>
      </c>
      <c r="H277" s="54">
        <f t="shared" si="35"/>
        <v>7.67</v>
      </c>
      <c r="I277" s="2" t="s">
        <v>212</v>
      </c>
    </row>
    <row r="278" spans="1:9" s="2" customFormat="1" ht="26.25" hidden="1" customHeight="1" x14ac:dyDescent="0.2">
      <c r="A278" s="247"/>
      <c r="B278" s="250"/>
      <c r="C278" s="274"/>
      <c r="D278" s="276"/>
      <c r="E278" s="188"/>
      <c r="F278" s="64"/>
      <c r="G278" s="63"/>
      <c r="H278" s="56">
        <f t="shared" si="35"/>
        <v>0</v>
      </c>
    </row>
    <row r="279" spans="1:9" s="2" customFormat="1" ht="12.75" hidden="1" x14ac:dyDescent="0.2">
      <c r="A279" s="247"/>
      <c r="B279" s="250"/>
      <c r="C279" s="274"/>
      <c r="D279" s="276"/>
      <c r="E279" s="188"/>
      <c r="F279" s="64"/>
      <c r="G279" s="63"/>
      <c r="H279" s="56">
        <f t="shared" si="35"/>
        <v>0</v>
      </c>
    </row>
    <row r="280" spans="1:9" s="2" customFormat="1" ht="12.75" hidden="1" x14ac:dyDescent="0.2">
      <c r="A280" s="247"/>
      <c r="B280" s="250"/>
      <c r="C280" s="274"/>
      <c r="D280" s="276"/>
      <c r="E280" s="188"/>
      <c r="F280" s="64"/>
      <c r="G280" s="63"/>
      <c r="H280" s="56">
        <f t="shared" si="35"/>
        <v>0</v>
      </c>
    </row>
    <row r="281" spans="1:9" s="2" customFormat="1" ht="12.75" hidden="1" x14ac:dyDescent="0.2">
      <c r="A281" s="247"/>
      <c r="B281" s="250"/>
      <c r="C281" s="274"/>
      <c r="D281" s="276"/>
      <c r="E281" s="188"/>
      <c r="F281" s="64"/>
      <c r="G281" s="63"/>
      <c r="H281" s="56">
        <f t="shared" si="35"/>
        <v>0</v>
      </c>
    </row>
    <row r="282" spans="1:9" s="2" customFormat="1" ht="12.75" hidden="1" x14ac:dyDescent="0.2">
      <c r="A282" s="247"/>
      <c r="B282" s="250"/>
      <c r="C282" s="274"/>
      <c r="D282" s="276"/>
      <c r="E282" s="188"/>
      <c r="F282" s="64"/>
      <c r="G282" s="63"/>
      <c r="H282" s="56">
        <f t="shared" si="35"/>
        <v>0</v>
      </c>
    </row>
    <row r="283" spans="1:9" s="2" customFormat="1" ht="12.75" hidden="1" x14ac:dyDescent="0.2">
      <c r="A283" s="247"/>
      <c r="B283" s="250"/>
      <c r="C283" s="274"/>
      <c r="D283" s="276"/>
      <c r="E283" s="188"/>
      <c r="F283" s="64"/>
      <c r="G283" s="63"/>
      <c r="H283" s="56">
        <f t="shared" si="35"/>
        <v>0</v>
      </c>
    </row>
    <row r="284" spans="1:9" s="2" customFormat="1" ht="12.75" hidden="1" x14ac:dyDescent="0.2">
      <c r="A284" s="247"/>
      <c r="B284" s="250"/>
      <c r="C284" s="274"/>
      <c r="D284" s="276"/>
      <c r="E284" s="188"/>
      <c r="F284" s="64"/>
      <c r="G284" s="63"/>
      <c r="H284" s="56">
        <f t="shared" si="35"/>
        <v>0</v>
      </c>
    </row>
    <row r="285" spans="1:9" s="2" customFormat="1" ht="12.75" hidden="1" x14ac:dyDescent="0.2">
      <c r="A285" s="247"/>
      <c r="B285" s="250"/>
      <c r="C285" s="274"/>
      <c r="D285" s="276"/>
      <c r="E285" s="188"/>
      <c r="F285" s="64"/>
      <c r="G285" s="63"/>
      <c r="H285" s="56">
        <f t="shared" si="35"/>
        <v>0</v>
      </c>
    </row>
    <row r="286" spans="1:9" s="2" customFormat="1" ht="12.75" hidden="1" x14ac:dyDescent="0.2">
      <c r="A286" s="248"/>
      <c r="B286" s="251"/>
      <c r="C286" s="296"/>
      <c r="D286" s="298"/>
      <c r="E286" s="189"/>
      <c r="F286" s="66"/>
      <c r="G286" s="65"/>
      <c r="H286" s="58">
        <f t="shared" si="35"/>
        <v>0</v>
      </c>
    </row>
    <row r="287" spans="1:9" s="2" customFormat="1" ht="25.5" hidden="1" x14ac:dyDescent="0.2">
      <c r="A287" s="246" t="s">
        <v>51</v>
      </c>
      <c r="B287" s="249" t="s">
        <v>15</v>
      </c>
      <c r="C287" s="266" t="s">
        <v>158</v>
      </c>
      <c r="D287" s="267"/>
      <c r="E287" s="268"/>
      <c r="F287" s="51" t="s">
        <v>159</v>
      </c>
      <c r="G287" s="47" t="s">
        <v>157</v>
      </c>
      <c r="H287" s="111">
        <f>SUM(H288:H297)</f>
        <v>0</v>
      </c>
    </row>
    <row r="288" spans="1:9" s="2" customFormat="1" ht="12.75" hidden="1" x14ac:dyDescent="0.2">
      <c r="A288" s="247"/>
      <c r="B288" s="250"/>
      <c r="C288" s="294"/>
      <c r="D288" s="301"/>
      <c r="E288" s="295"/>
      <c r="F288" s="62"/>
      <c r="G288" s="61">
        <f>G266</f>
        <v>0</v>
      </c>
      <c r="H288" s="54">
        <f>ROUNDUP((F288/168*G288),2)</f>
        <v>0</v>
      </c>
    </row>
    <row r="289" spans="1:8" s="2" customFormat="1" ht="12.75" hidden="1" x14ac:dyDescent="0.2">
      <c r="A289" s="247"/>
      <c r="B289" s="250"/>
      <c r="C289" s="274"/>
      <c r="D289" s="275"/>
      <c r="E289" s="276"/>
      <c r="F289" s="64"/>
      <c r="G289" s="63">
        <f t="shared" ref="G289:G297" si="36">G267</f>
        <v>0</v>
      </c>
      <c r="H289" s="56">
        <f t="shared" ref="H289:H297" si="37">ROUNDUP((F289/168*G289),2)</f>
        <v>0</v>
      </c>
    </row>
    <row r="290" spans="1:8" s="2" customFormat="1" ht="12.75" hidden="1" x14ac:dyDescent="0.2">
      <c r="A290" s="247"/>
      <c r="B290" s="250"/>
      <c r="C290" s="274"/>
      <c r="D290" s="275"/>
      <c r="E290" s="276"/>
      <c r="F290" s="64"/>
      <c r="G290" s="63">
        <f t="shared" si="36"/>
        <v>0</v>
      </c>
      <c r="H290" s="56">
        <f t="shared" si="37"/>
        <v>0</v>
      </c>
    </row>
    <row r="291" spans="1:8" s="2" customFormat="1" ht="12.75" hidden="1" x14ac:dyDescent="0.2">
      <c r="A291" s="247"/>
      <c r="B291" s="250"/>
      <c r="C291" s="274"/>
      <c r="D291" s="275"/>
      <c r="E291" s="276"/>
      <c r="F291" s="64"/>
      <c r="G291" s="63">
        <f t="shared" si="36"/>
        <v>0</v>
      </c>
      <c r="H291" s="56">
        <f t="shared" si="37"/>
        <v>0</v>
      </c>
    </row>
    <row r="292" spans="1:8" s="2" customFormat="1" ht="12.75" hidden="1" x14ac:dyDescent="0.2">
      <c r="A292" s="247"/>
      <c r="B292" s="250"/>
      <c r="C292" s="274"/>
      <c r="D292" s="275"/>
      <c r="E292" s="276"/>
      <c r="F292" s="64"/>
      <c r="G292" s="63">
        <f t="shared" si="36"/>
        <v>0</v>
      </c>
      <c r="H292" s="56">
        <f t="shared" si="37"/>
        <v>0</v>
      </c>
    </row>
    <row r="293" spans="1:8" s="2" customFormat="1" ht="12.75" hidden="1" x14ac:dyDescent="0.2">
      <c r="A293" s="247"/>
      <c r="B293" s="250"/>
      <c r="C293" s="274"/>
      <c r="D293" s="275"/>
      <c r="E293" s="276"/>
      <c r="F293" s="64"/>
      <c r="G293" s="63">
        <f t="shared" si="36"/>
        <v>0</v>
      </c>
      <c r="H293" s="56">
        <f t="shared" si="37"/>
        <v>0</v>
      </c>
    </row>
    <row r="294" spans="1:8" s="2" customFormat="1" ht="12.75" hidden="1" x14ac:dyDescent="0.2">
      <c r="A294" s="247"/>
      <c r="B294" s="250"/>
      <c r="C294" s="274"/>
      <c r="D294" s="275"/>
      <c r="E294" s="276"/>
      <c r="F294" s="64"/>
      <c r="G294" s="63">
        <f t="shared" si="36"/>
        <v>0</v>
      </c>
      <c r="H294" s="56">
        <f t="shared" si="37"/>
        <v>0</v>
      </c>
    </row>
    <row r="295" spans="1:8" s="2" customFormat="1" ht="12.75" hidden="1" x14ac:dyDescent="0.2">
      <c r="A295" s="247"/>
      <c r="B295" s="250"/>
      <c r="C295" s="274"/>
      <c r="D295" s="275"/>
      <c r="E295" s="276"/>
      <c r="F295" s="64"/>
      <c r="G295" s="63">
        <f t="shared" si="36"/>
        <v>0</v>
      </c>
      <c r="H295" s="56">
        <f t="shared" si="37"/>
        <v>0</v>
      </c>
    </row>
    <row r="296" spans="1:8" s="2" customFormat="1" ht="12.75" hidden="1" x14ac:dyDescent="0.2">
      <c r="A296" s="247"/>
      <c r="B296" s="250"/>
      <c r="C296" s="274"/>
      <c r="D296" s="275"/>
      <c r="E296" s="276"/>
      <c r="F296" s="64"/>
      <c r="G296" s="63">
        <f t="shared" si="36"/>
        <v>0</v>
      </c>
      <c r="H296" s="56">
        <f t="shared" si="37"/>
        <v>0</v>
      </c>
    </row>
    <row r="297" spans="1:8" s="2" customFormat="1" ht="12.75" hidden="1" x14ac:dyDescent="0.2">
      <c r="A297" s="248"/>
      <c r="B297" s="251"/>
      <c r="C297" s="296"/>
      <c r="D297" s="297"/>
      <c r="E297" s="298"/>
      <c r="F297" s="66"/>
      <c r="G297" s="65">
        <f t="shared" si="36"/>
        <v>0</v>
      </c>
      <c r="H297" s="58">
        <f t="shared" si="37"/>
        <v>0</v>
      </c>
    </row>
    <row r="298" spans="1:8" s="2" customFormat="1" ht="25.5" hidden="1" x14ac:dyDescent="0.2">
      <c r="A298" s="303" t="s">
        <v>53</v>
      </c>
      <c r="B298" s="304" t="s">
        <v>54</v>
      </c>
      <c r="C298" s="287" t="s">
        <v>349</v>
      </c>
      <c r="D298" s="288"/>
      <c r="E298" s="47" t="s">
        <v>161</v>
      </c>
      <c r="F298" s="190" t="s">
        <v>39</v>
      </c>
      <c r="G298" s="47" t="s">
        <v>157</v>
      </c>
      <c r="H298" s="111">
        <f>SUM(H299:H318)</f>
        <v>0</v>
      </c>
    </row>
    <row r="299" spans="1:8" s="2" customFormat="1" ht="12.75" hidden="1" customHeight="1" x14ac:dyDescent="0.2">
      <c r="A299" s="303"/>
      <c r="B299" s="304"/>
      <c r="C299" s="299">
        <f>C266</f>
        <v>0</v>
      </c>
      <c r="D299" s="300"/>
      <c r="E299" s="292">
        <v>5</v>
      </c>
      <c r="F299" s="52">
        <f>F266</f>
        <v>0</v>
      </c>
      <c r="G299" s="53">
        <f>G266</f>
        <v>0</v>
      </c>
      <c r="H299" s="54">
        <f>ROUNDUP((F299*$E$299%)/168*G299,2)</f>
        <v>0</v>
      </c>
    </row>
    <row r="300" spans="1:8" s="2" customFormat="1" ht="12.75" hidden="1" customHeight="1" x14ac:dyDescent="0.2">
      <c r="A300" s="303"/>
      <c r="B300" s="304"/>
      <c r="C300" s="258">
        <f t="shared" ref="C300:G308" si="38">C267</f>
        <v>0</v>
      </c>
      <c r="D300" s="259"/>
      <c r="E300" s="293"/>
      <c r="F300" s="59">
        <f t="shared" si="38"/>
        <v>0</v>
      </c>
      <c r="G300" s="55">
        <f t="shared" si="38"/>
        <v>0</v>
      </c>
      <c r="H300" s="56">
        <f t="shared" ref="H300:H318" si="39">ROUNDUP((F300*$E$299%)/168*G300,2)</f>
        <v>0</v>
      </c>
    </row>
    <row r="301" spans="1:8" s="2" customFormat="1" ht="12.75" hidden="1" customHeight="1" x14ac:dyDescent="0.2">
      <c r="A301" s="303"/>
      <c r="B301" s="304"/>
      <c r="C301" s="258">
        <f t="shared" si="38"/>
        <v>0</v>
      </c>
      <c r="D301" s="259"/>
      <c r="E301" s="293"/>
      <c r="F301" s="59">
        <f t="shared" si="38"/>
        <v>0</v>
      </c>
      <c r="G301" s="55">
        <f t="shared" si="38"/>
        <v>0</v>
      </c>
      <c r="H301" s="56">
        <f t="shared" si="39"/>
        <v>0</v>
      </c>
    </row>
    <row r="302" spans="1:8" s="2" customFormat="1" ht="12.75" hidden="1" customHeight="1" x14ac:dyDescent="0.2">
      <c r="A302" s="303"/>
      <c r="B302" s="304"/>
      <c r="C302" s="258">
        <f t="shared" si="38"/>
        <v>0</v>
      </c>
      <c r="D302" s="259"/>
      <c r="E302" s="293"/>
      <c r="F302" s="59">
        <f t="shared" si="38"/>
        <v>0</v>
      </c>
      <c r="G302" s="55">
        <f t="shared" si="38"/>
        <v>0</v>
      </c>
      <c r="H302" s="56">
        <f t="shared" si="39"/>
        <v>0</v>
      </c>
    </row>
    <row r="303" spans="1:8" s="2" customFormat="1" ht="12.75" hidden="1" customHeight="1" x14ac:dyDescent="0.2">
      <c r="A303" s="303"/>
      <c r="B303" s="304"/>
      <c r="C303" s="258">
        <f t="shared" si="38"/>
        <v>0</v>
      </c>
      <c r="D303" s="259"/>
      <c r="E303" s="293"/>
      <c r="F303" s="59">
        <f t="shared" si="38"/>
        <v>0</v>
      </c>
      <c r="G303" s="55">
        <f t="shared" si="38"/>
        <v>0</v>
      </c>
      <c r="H303" s="56">
        <f t="shared" si="39"/>
        <v>0</v>
      </c>
    </row>
    <row r="304" spans="1:8" s="2" customFormat="1" ht="12.75" hidden="1" customHeight="1" x14ac:dyDescent="0.2">
      <c r="A304" s="303"/>
      <c r="B304" s="304"/>
      <c r="C304" s="258">
        <f t="shared" si="38"/>
        <v>0</v>
      </c>
      <c r="D304" s="259"/>
      <c r="E304" s="293"/>
      <c r="F304" s="59">
        <f t="shared" si="38"/>
        <v>0</v>
      </c>
      <c r="G304" s="55">
        <f t="shared" si="38"/>
        <v>0</v>
      </c>
      <c r="H304" s="56">
        <f t="shared" si="39"/>
        <v>0</v>
      </c>
    </row>
    <row r="305" spans="1:8" s="2" customFormat="1" ht="12.75" hidden="1" customHeight="1" x14ac:dyDescent="0.2">
      <c r="A305" s="303"/>
      <c r="B305" s="304"/>
      <c r="C305" s="258">
        <f t="shared" si="38"/>
        <v>0</v>
      </c>
      <c r="D305" s="259"/>
      <c r="E305" s="293"/>
      <c r="F305" s="59">
        <f t="shared" si="38"/>
        <v>0</v>
      </c>
      <c r="G305" s="55">
        <f t="shared" si="38"/>
        <v>0</v>
      </c>
      <c r="H305" s="56">
        <f t="shared" si="39"/>
        <v>0</v>
      </c>
    </row>
    <row r="306" spans="1:8" s="2" customFormat="1" ht="12.75" hidden="1" customHeight="1" x14ac:dyDescent="0.2">
      <c r="A306" s="303"/>
      <c r="B306" s="304"/>
      <c r="C306" s="258">
        <f t="shared" si="38"/>
        <v>0</v>
      </c>
      <c r="D306" s="259"/>
      <c r="E306" s="293"/>
      <c r="F306" s="59">
        <f t="shared" si="38"/>
        <v>0</v>
      </c>
      <c r="G306" s="55">
        <f t="shared" si="38"/>
        <v>0</v>
      </c>
      <c r="H306" s="56">
        <f t="shared" si="39"/>
        <v>0</v>
      </c>
    </row>
    <row r="307" spans="1:8" s="2" customFormat="1" ht="12.75" hidden="1" customHeight="1" x14ac:dyDescent="0.2">
      <c r="A307" s="303"/>
      <c r="B307" s="304"/>
      <c r="C307" s="258">
        <f t="shared" si="38"/>
        <v>0</v>
      </c>
      <c r="D307" s="259"/>
      <c r="E307" s="293"/>
      <c r="F307" s="59">
        <f t="shared" si="38"/>
        <v>0</v>
      </c>
      <c r="G307" s="55">
        <f t="shared" si="38"/>
        <v>0</v>
      </c>
      <c r="H307" s="56">
        <f t="shared" si="39"/>
        <v>0</v>
      </c>
    </row>
    <row r="308" spans="1:8" s="2" customFormat="1" ht="12.75" hidden="1" customHeight="1" x14ac:dyDescent="0.2">
      <c r="A308" s="303"/>
      <c r="B308" s="304"/>
      <c r="C308" s="258">
        <f t="shared" si="38"/>
        <v>0</v>
      </c>
      <c r="D308" s="259"/>
      <c r="E308" s="293"/>
      <c r="F308" s="59">
        <f t="shared" si="38"/>
        <v>0</v>
      </c>
      <c r="G308" s="55">
        <f t="shared" si="38"/>
        <v>0</v>
      </c>
      <c r="H308" s="56">
        <f t="shared" si="39"/>
        <v>0</v>
      </c>
    </row>
    <row r="309" spans="1:8" s="2" customFormat="1" ht="12.75" hidden="1" x14ac:dyDescent="0.2">
      <c r="A309" s="303"/>
      <c r="B309" s="304"/>
      <c r="C309" s="258" t="str">
        <f>C277</f>
        <v>Vecākais grāmatvedis</v>
      </c>
      <c r="D309" s="259"/>
      <c r="E309" s="293"/>
      <c r="F309" s="59">
        <f>F277</f>
        <v>1287</v>
      </c>
      <c r="G309" s="55"/>
      <c r="H309" s="56">
        <f t="shared" si="39"/>
        <v>0</v>
      </c>
    </row>
    <row r="310" spans="1:8" s="2" customFormat="1" ht="27" hidden="1" customHeight="1" x14ac:dyDescent="0.2">
      <c r="A310" s="303"/>
      <c r="B310" s="304"/>
      <c r="C310" s="258">
        <f t="shared" ref="C310:G317" si="40">C278</f>
        <v>0</v>
      </c>
      <c r="D310" s="259"/>
      <c r="E310" s="293"/>
      <c r="F310" s="59">
        <f t="shared" si="40"/>
        <v>0</v>
      </c>
      <c r="G310" s="55">
        <f t="shared" si="40"/>
        <v>0</v>
      </c>
      <c r="H310" s="56">
        <f>ROUNDUP((F310*$E$299%)/168*G310,2)</f>
        <v>0</v>
      </c>
    </row>
    <row r="311" spans="1:8" s="2" customFormat="1" ht="12.75" hidden="1" x14ac:dyDescent="0.2">
      <c r="A311" s="303"/>
      <c r="B311" s="304"/>
      <c r="C311" s="258">
        <f t="shared" si="40"/>
        <v>0</v>
      </c>
      <c r="D311" s="259"/>
      <c r="E311" s="293"/>
      <c r="F311" s="59">
        <f t="shared" si="40"/>
        <v>0</v>
      </c>
      <c r="G311" s="55">
        <f t="shared" si="40"/>
        <v>0</v>
      </c>
      <c r="H311" s="56">
        <f t="shared" si="39"/>
        <v>0</v>
      </c>
    </row>
    <row r="312" spans="1:8" s="2" customFormat="1" ht="12.75" hidden="1" x14ac:dyDescent="0.2">
      <c r="A312" s="303"/>
      <c r="B312" s="304"/>
      <c r="C312" s="258">
        <f t="shared" si="40"/>
        <v>0</v>
      </c>
      <c r="D312" s="259"/>
      <c r="E312" s="293"/>
      <c r="F312" s="59">
        <f t="shared" si="40"/>
        <v>0</v>
      </c>
      <c r="G312" s="55">
        <f t="shared" si="40"/>
        <v>0</v>
      </c>
      <c r="H312" s="56">
        <f t="shared" si="39"/>
        <v>0</v>
      </c>
    </row>
    <row r="313" spans="1:8" s="2" customFormat="1" ht="12.75" hidden="1" x14ac:dyDescent="0.2">
      <c r="A313" s="303"/>
      <c r="B313" s="304"/>
      <c r="C313" s="258">
        <f t="shared" si="40"/>
        <v>0</v>
      </c>
      <c r="D313" s="259"/>
      <c r="E313" s="293"/>
      <c r="F313" s="59">
        <f t="shared" si="40"/>
        <v>0</v>
      </c>
      <c r="G313" s="55">
        <f t="shared" si="40"/>
        <v>0</v>
      </c>
      <c r="H313" s="56">
        <f t="shared" si="39"/>
        <v>0</v>
      </c>
    </row>
    <row r="314" spans="1:8" s="2" customFormat="1" ht="12.75" hidden="1" x14ac:dyDescent="0.2">
      <c r="A314" s="303"/>
      <c r="B314" s="304"/>
      <c r="C314" s="258">
        <f t="shared" si="40"/>
        <v>0</v>
      </c>
      <c r="D314" s="259"/>
      <c r="E314" s="293"/>
      <c r="F314" s="59">
        <f t="shared" si="40"/>
        <v>0</v>
      </c>
      <c r="G314" s="55">
        <f t="shared" si="40"/>
        <v>0</v>
      </c>
      <c r="H314" s="56">
        <f t="shared" si="39"/>
        <v>0</v>
      </c>
    </row>
    <row r="315" spans="1:8" s="2" customFormat="1" ht="12.75" hidden="1" x14ac:dyDescent="0.2">
      <c r="A315" s="303"/>
      <c r="B315" s="304"/>
      <c r="C315" s="258">
        <f t="shared" si="40"/>
        <v>0</v>
      </c>
      <c r="D315" s="259"/>
      <c r="E315" s="293"/>
      <c r="F315" s="59">
        <f t="shared" si="40"/>
        <v>0</v>
      </c>
      <c r="G315" s="55">
        <f t="shared" si="40"/>
        <v>0</v>
      </c>
      <c r="H315" s="56">
        <f t="shared" si="39"/>
        <v>0</v>
      </c>
    </row>
    <row r="316" spans="1:8" s="2" customFormat="1" ht="12.75" hidden="1" x14ac:dyDescent="0.2">
      <c r="A316" s="303"/>
      <c r="B316" s="304"/>
      <c r="C316" s="258">
        <f t="shared" si="40"/>
        <v>0</v>
      </c>
      <c r="D316" s="259"/>
      <c r="E316" s="293"/>
      <c r="F316" s="59">
        <f t="shared" si="40"/>
        <v>0</v>
      </c>
      <c r="G316" s="55">
        <f t="shared" si="40"/>
        <v>0</v>
      </c>
      <c r="H316" s="56">
        <f t="shared" si="39"/>
        <v>0</v>
      </c>
    </row>
    <row r="317" spans="1:8" s="2" customFormat="1" ht="12" hidden="1" customHeight="1" x14ac:dyDescent="0.2">
      <c r="A317" s="303"/>
      <c r="B317" s="304"/>
      <c r="C317" s="179">
        <f t="shared" si="40"/>
        <v>0</v>
      </c>
      <c r="D317" s="180"/>
      <c r="E317" s="293"/>
      <c r="F317" s="59">
        <f t="shared" si="40"/>
        <v>0</v>
      </c>
      <c r="G317" s="55">
        <f t="shared" si="40"/>
        <v>0</v>
      </c>
      <c r="H317" s="56">
        <f t="shared" si="39"/>
        <v>0</v>
      </c>
    </row>
    <row r="318" spans="1:8" s="2" customFormat="1" ht="12.75" hidden="1" x14ac:dyDescent="0.2">
      <c r="A318" s="303"/>
      <c r="B318" s="304"/>
      <c r="C318" s="258">
        <f>C297</f>
        <v>0</v>
      </c>
      <c r="D318" s="259"/>
      <c r="E318" s="293"/>
      <c r="F318" s="59">
        <f>F297</f>
        <v>0</v>
      </c>
      <c r="G318" s="55">
        <f>G297</f>
        <v>0</v>
      </c>
      <c r="H318" s="56">
        <f t="shared" si="39"/>
        <v>0</v>
      </c>
    </row>
    <row r="319" spans="1:8" s="2" customFormat="1" ht="25.5" hidden="1" x14ac:dyDescent="0.2">
      <c r="A319" s="246" t="s">
        <v>55</v>
      </c>
      <c r="B319" s="249" t="s">
        <v>56</v>
      </c>
      <c r="C319" s="287" t="s">
        <v>349</v>
      </c>
      <c r="D319" s="288"/>
      <c r="E319" s="82" t="s">
        <v>161</v>
      </c>
      <c r="F319" s="81" t="s">
        <v>39</v>
      </c>
      <c r="G319" s="82" t="s">
        <v>157</v>
      </c>
      <c r="H319" s="120">
        <f>SUM(H320:H339)</f>
        <v>0</v>
      </c>
    </row>
    <row r="320" spans="1:8" s="2" customFormat="1" ht="12.75" hidden="1" x14ac:dyDescent="0.2">
      <c r="A320" s="247"/>
      <c r="B320" s="250"/>
      <c r="C320" s="299">
        <f t="shared" ref="C320:C329" si="41">C266</f>
        <v>0</v>
      </c>
      <c r="D320" s="300"/>
      <c r="E320" s="313">
        <v>5</v>
      </c>
      <c r="F320" s="52">
        <f t="shared" ref="F320:G329" si="42">F266</f>
        <v>0</v>
      </c>
      <c r="G320" s="52">
        <f t="shared" si="42"/>
        <v>0</v>
      </c>
      <c r="H320" s="54">
        <f>ROUNDUP((F320*$E$320%)/168*G320,2)</f>
        <v>0</v>
      </c>
    </row>
    <row r="321" spans="1:8" s="2" customFormat="1" ht="12.75" hidden="1" x14ac:dyDescent="0.2">
      <c r="A321" s="247"/>
      <c r="B321" s="250"/>
      <c r="C321" s="258">
        <f t="shared" si="41"/>
        <v>0</v>
      </c>
      <c r="D321" s="259"/>
      <c r="E321" s="314"/>
      <c r="F321" s="59">
        <f t="shared" si="42"/>
        <v>0</v>
      </c>
      <c r="G321" s="55">
        <f t="shared" si="42"/>
        <v>0</v>
      </c>
      <c r="H321" s="56">
        <f t="shared" ref="H321:H339" si="43">ROUNDUP((F321*$E$320%)/168*G321,2)</f>
        <v>0</v>
      </c>
    </row>
    <row r="322" spans="1:8" s="2" customFormat="1" ht="12.75" hidden="1" x14ac:dyDescent="0.2">
      <c r="A322" s="247"/>
      <c r="B322" s="250"/>
      <c r="C322" s="258">
        <f t="shared" si="41"/>
        <v>0</v>
      </c>
      <c r="D322" s="259"/>
      <c r="E322" s="314"/>
      <c r="F322" s="59">
        <f t="shared" si="42"/>
        <v>0</v>
      </c>
      <c r="G322" s="55">
        <f t="shared" si="42"/>
        <v>0</v>
      </c>
      <c r="H322" s="56">
        <f t="shared" si="43"/>
        <v>0</v>
      </c>
    </row>
    <row r="323" spans="1:8" s="2" customFormat="1" ht="12.75" hidden="1" x14ac:dyDescent="0.2">
      <c r="A323" s="247"/>
      <c r="B323" s="250"/>
      <c r="C323" s="258">
        <f t="shared" si="41"/>
        <v>0</v>
      </c>
      <c r="D323" s="259"/>
      <c r="E323" s="314"/>
      <c r="F323" s="59">
        <f t="shared" si="42"/>
        <v>0</v>
      </c>
      <c r="G323" s="55">
        <f t="shared" si="42"/>
        <v>0</v>
      </c>
      <c r="H323" s="56">
        <f t="shared" si="43"/>
        <v>0</v>
      </c>
    </row>
    <row r="324" spans="1:8" s="2" customFormat="1" ht="12.75" hidden="1" x14ac:dyDescent="0.2">
      <c r="A324" s="247"/>
      <c r="B324" s="250"/>
      <c r="C324" s="258">
        <f t="shared" si="41"/>
        <v>0</v>
      </c>
      <c r="D324" s="259"/>
      <c r="E324" s="314"/>
      <c r="F324" s="59">
        <f t="shared" si="42"/>
        <v>0</v>
      </c>
      <c r="G324" s="55">
        <f t="shared" si="42"/>
        <v>0</v>
      </c>
      <c r="H324" s="56">
        <f t="shared" si="43"/>
        <v>0</v>
      </c>
    </row>
    <row r="325" spans="1:8" s="2" customFormat="1" ht="12.75" hidden="1" x14ac:dyDescent="0.2">
      <c r="A325" s="247"/>
      <c r="B325" s="250"/>
      <c r="C325" s="258">
        <f t="shared" si="41"/>
        <v>0</v>
      </c>
      <c r="D325" s="259"/>
      <c r="E325" s="314"/>
      <c r="F325" s="59">
        <f t="shared" si="42"/>
        <v>0</v>
      </c>
      <c r="G325" s="55">
        <f t="shared" si="42"/>
        <v>0</v>
      </c>
      <c r="H325" s="56">
        <f t="shared" si="43"/>
        <v>0</v>
      </c>
    </row>
    <row r="326" spans="1:8" s="2" customFormat="1" ht="12.75" hidden="1" x14ac:dyDescent="0.2">
      <c r="A326" s="247"/>
      <c r="B326" s="250"/>
      <c r="C326" s="258">
        <f t="shared" si="41"/>
        <v>0</v>
      </c>
      <c r="D326" s="259"/>
      <c r="E326" s="314"/>
      <c r="F326" s="59">
        <f t="shared" si="42"/>
        <v>0</v>
      </c>
      <c r="G326" s="55">
        <f t="shared" si="42"/>
        <v>0</v>
      </c>
      <c r="H326" s="56">
        <f t="shared" si="43"/>
        <v>0</v>
      </c>
    </row>
    <row r="327" spans="1:8" s="2" customFormat="1" ht="12.75" hidden="1" x14ac:dyDescent="0.2">
      <c r="A327" s="247"/>
      <c r="B327" s="250"/>
      <c r="C327" s="258">
        <f t="shared" si="41"/>
        <v>0</v>
      </c>
      <c r="D327" s="259"/>
      <c r="E327" s="314"/>
      <c r="F327" s="59">
        <f t="shared" si="42"/>
        <v>0</v>
      </c>
      <c r="G327" s="55">
        <f t="shared" si="42"/>
        <v>0</v>
      </c>
      <c r="H327" s="56">
        <f t="shared" si="43"/>
        <v>0</v>
      </c>
    </row>
    <row r="328" spans="1:8" s="2" customFormat="1" ht="12.75" hidden="1" x14ac:dyDescent="0.2">
      <c r="A328" s="247"/>
      <c r="B328" s="250"/>
      <c r="C328" s="258">
        <f t="shared" si="41"/>
        <v>0</v>
      </c>
      <c r="D328" s="259"/>
      <c r="E328" s="314"/>
      <c r="F328" s="59">
        <f t="shared" si="42"/>
        <v>0</v>
      </c>
      <c r="G328" s="55">
        <f t="shared" si="42"/>
        <v>0</v>
      </c>
      <c r="H328" s="56">
        <f t="shared" si="43"/>
        <v>0</v>
      </c>
    </row>
    <row r="329" spans="1:8" s="2" customFormat="1" ht="12.75" hidden="1" x14ac:dyDescent="0.2">
      <c r="A329" s="247"/>
      <c r="B329" s="250"/>
      <c r="C329" s="258">
        <f t="shared" si="41"/>
        <v>0</v>
      </c>
      <c r="D329" s="259"/>
      <c r="E329" s="314"/>
      <c r="F329" s="59">
        <f t="shared" si="42"/>
        <v>0</v>
      </c>
      <c r="G329" s="55">
        <f t="shared" si="42"/>
        <v>0</v>
      </c>
      <c r="H329" s="56">
        <f t="shared" si="43"/>
        <v>0</v>
      </c>
    </row>
    <row r="330" spans="1:8" s="2" customFormat="1" ht="12.75" hidden="1" x14ac:dyDescent="0.2">
      <c r="A330" s="247"/>
      <c r="B330" s="250"/>
      <c r="C330" s="258" t="str">
        <f t="shared" ref="C330:C339" si="44">C277</f>
        <v>Vecākais grāmatvedis</v>
      </c>
      <c r="D330" s="259"/>
      <c r="E330" s="314"/>
      <c r="F330" s="59">
        <f t="shared" ref="F330:G339" si="45">F277</f>
        <v>1287</v>
      </c>
      <c r="G330" s="55"/>
      <c r="H330" s="56">
        <f t="shared" si="43"/>
        <v>0</v>
      </c>
    </row>
    <row r="331" spans="1:8" s="2" customFormat="1" ht="31.5" hidden="1" customHeight="1" x14ac:dyDescent="0.2">
      <c r="A331" s="247"/>
      <c r="B331" s="250"/>
      <c r="C331" s="258">
        <f t="shared" si="44"/>
        <v>0</v>
      </c>
      <c r="D331" s="259"/>
      <c r="E331" s="314"/>
      <c r="F331" s="59">
        <f t="shared" si="45"/>
        <v>0</v>
      </c>
      <c r="G331" s="55">
        <f t="shared" si="45"/>
        <v>0</v>
      </c>
      <c r="H331" s="56">
        <f t="shared" si="43"/>
        <v>0</v>
      </c>
    </row>
    <row r="332" spans="1:8" s="2" customFormat="1" ht="12.75" hidden="1" x14ac:dyDescent="0.2">
      <c r="A332" s="247"/>
      <c r="B332" s="250"/>
      <c r="C332" s="258">
        <f t="shared" si="44"/>
        <v>0</v>
      </c>
      <c r="D332" s="259"/>
      <c r="E332" s="314"/>
      <c r="F332" s="59">
        <f t="shared" si="45"/>
        <v>0</v>
      </c>
      <c r="G332" s="55">
        <f t="shared" si="45"/>
        <v>0</v>
      </c>
      <c r="H332" s="56">
        <f t="shared" si="43"/>
        <v>0</v>
      </c>
    </row>
    <row r="333" spans="1:8" s="2" customFormat="1" ht="12.75" hidden="1" x14ac:dyDescent="0.2">
      <c r="A333" s="247"/>
      <c r="B333" s="250"/>
      <c r="C333" s="258">
        <f t="shared" si="44"/>
        <v>0</v>
      </c>
      <c r="D333" s="259"/>
      <c r="E333" s="314"/>
      <c r="F333" s="59">
        <f t="shared" si="45"/>
        <v>0</v>
      </c>
      <c r="G333" s="55">
        <f t="shared" si="45"/>
        <v>0</v>
      </c>
      <c r="H333" s="56">
        <f t="shared" si="43"/>
        <v>0</v>
      </c>
    </row>
    <row r="334" spans="1:8" s="2" customFormat="1" ht="12.75" hidden="1" x14ac:dyDescent="0.2">
      <c r="A334" s="247"/>
      <c r="B334" s="250"/>
      <c r="C334" s="258">
        <f t="shared" si="44"/>
        <v>0</v>
      </c>
      <c r="D334" s="259"/>
      <c r="E334" s="314"/>
      <c r="F334" s="59">
        <f t="shared" si="45"/>
        <v>0</v>
      </c>
      <c r="G334" s="55">
        <f t="shared" si="45"/>
        <v>0</v>
      </c>
      <c r="H334" s="56">
        <f t="shared" si="43"/>
        <v>0</v>
      </c>
    </row>
    <row r="335" spans="1:8" s="2" customFormat="1" ht="12.75" hidden="1" x14ac:dyDescent="0.2">
      <c r="A335" s="247"/>
      <c r="B335" s="250"/>
      <c r="C335" s="258">
        <f t="shared" si="44"/>
        <v>0</v>
      </c>
      <c r="D335" s="259"/>
      <c r="E335" s="314"/>
      <c r="F335" s="59">
        <f t="shared" si="45"/>
        <v>0</v>
      </c>
      <c r="G335" s="55">
        <f t="shared" si="45"/>
        <v>0</v>
      </c>
      <c r="H335" s="56">
        <f t="shared" si="43"/>
        <v>0</v>
      </c>
    </row>
    <row r="336" spans="1:8" s="2" customFormat="1" ht="12.75" hidden="1" x14ac:dyDescent="0.2">
      <c r="A336" s="247"/>
      <c r="B336" s="250"/>
      <c r="C336" s="258">
        <f t="shared" si="44"/>
        <v>0</v>
      </c>
      <c r="D336" s="259"/>
      <c r="E336" s="314"/>
      <c r="F336" s="59">
        <f t="shared" si="45"/>
        <v>0</v>
      </c>
      <c r="G336" s="55">
        <f t="shared" si="45"/>
        <v>0</v>
      </c>
      <c r="H336" s="56">
        <f t="shared" si="43"/>
        <v>0</v>
      </c>
    </row>
    <row r="337" spans="1:8" s="2" customFormat="1" ht="12.75" hidden="1" x14ac:dyDescent="0.2">
      <c r="A337" s="247"/>
      <c r="B337" s="250"/>
      <c r="C337" s="258">
        <f t="shared" si="44"/>
        <v>0</v>
      </c>
      <c r="D337" s="259"/>
      <c r="E337" s="314"/>
      <c r="F337" s="59">
        <f t="shared" si="45"/>
        <v>0</v>
      </c>
      <c r="G337" s="55">
        <f t="shared" si="45"/>
        <v>0</v>
      </c>
      <c r="H337" s="56">
        <f t="shared" si="43"/>
        <v>0</v>
      </c>
    </row>
    <row r="338" spans="1:8" s="2" customFormat="1" ht="12.75" hidden="1" x14ac:dyDescent="0.2">
      <c r="A338" s="247"/>
      <c r="B338" s="250"/>
      <c r="C338" s="258">
        <f t="shared" si="44"/>
        <v>0</v>
      </c>
      <c r="D338" s="259"/>
      <c r="E338" s="314"/>
      <c r="F338" s="59">
        <f t="shared" si="45"/>
        <v>0</v>
      </c>
      <c r="G338" s="55">
        <f t="shared" si="45"/>
        <v>0</v>
      </c>
      <c r="H338" s="56">
        <f t="shared" si="43"/>
        <v>0</v>
      </c>
    </row>
    <row r="339" spans="1:8" s="2" customFormat="1" ht="12.75" hidden="1" x14ac:dyDescent="0.2">
      <c r="A339" s="248"/>
      <c r="B339" s="251"/>
      <c r="C339" s="258">
        <f t="shared" si="44"/>
        <v>0</v>
      </c>
      <c r="D339" s="259"/>
      <c r="E339" s="315"/>
      <c r="F339" s="60">
        <f t="shared" si="45"/>
        <v>0</v>
      </c>
      <c r="G339" s="57">
        <f t="shared" si="45"/>
        <v>0</v>
      </c>
      <c r="H339" s="58">
        <f t="shared" si="43"/>
        <v>0</v>
      </c>
    </row>
    <row r="340" spans="1:8" s="2" customFormat="1" ht="25.5" hidden="1" x14ac:dyDescent="0.2">
      <c r="A340" s="246" t="s">
        <v>57</v>
      </c>
      <c r="B340" s="249" t="s">
        <v>58</v>
      </c>
      <c r="C340" s="287" t="s">
        <v>349</v>
      </c>
      <c r="D340" s="288"/>
      <c r="E340" s="47" t="s">
        <v>161</v>
      </c>
      <c r="F340" s="190" t="s">
        <v>39</v>
      </c>
      <c r="G340" s="47" t="s">
        <v>157</v>
      </c>
      <c r="H340" s="111">
        <f>SUM(H341:H360)</f>
        <v>0</v>
      </c>
    </row>
    <row r="341" spans="1:8" s="2" customFormat="1" ht="12.75" hidden="1" x14ac:dyDescent="0.2">
      <c r="A341" s="247"/>
      <c r="B341" s="250"/>
      <c r="C341" s="309">
        <f t="shared" ref="C341:C350" si="46">C266</f>
        <v>0</v>
      </c>
      <c r="D341" s="310"/>
      <c r="E341" s="282">
        <v>10</v>
      </c>
      <c r="F341" s="67">
        <f t="shared" ref="F341:G350" si="47">F266</f>
        <v>0</v>
      </c>
      <c r="G341" s="53">
        <f t="shared" si="47"/>
        <v>0</v>
      </c>
      <c r="H341" s="54">
        <f>ROUNDUP((F341*$E$341%)/168*G341,2)</f>
        <v>0</v>
      </c>
    </row>
    <row r="342" spans="1:8" s="2" customFormat="1" ht="12.75" hidden="1" x14ac:dyDescent="0.2">
      <c r="A342" s="247"/>
      <c r="B342" s="250"/>
      <c r="C342" s="311">
        <f t="shared" si="46"/>
        <v>0</v>
      </c>
      <c r="D342" s="312"/>
      <c r="E342" s="283"/>
      <c r="F342" s="68">
        <f t="shared" si="47"/>
        <v>0</v>
      </c>
      <c r="G342" s="55">
        <f t="shared" si="47"/>
        <v>0</v>
      </c>
      <c r="H342" s="56">
        <f t="shared" ref="H342:H360" si="48">ROUNDUP((F342*$E$341%)/168*G342,2)</f>
        <v>0</v>
      </c>
    </row>
    <row r="343" spans="1:8" s="2" customFormat="1" ht="12.75" hidden="1" x14ac:dyDescent="0.2">
      <c r="A343" s="247"/>
      <c r="B343" s="250"/>
      <c r="C343" s="311">
        <f t="shared" si="46"/>
        <v>0</v>
      </c>
      <c r="D343" s="312"/>
      <c r="E343" s="283"/>
      <c r="F343" s="68">
        <f t="shared" si="47"/>
        <v>0</v>
      </c>
      <c r="G343" s="55">
        <f t="shared" si="47"/>
        <v>0</v>
      </c>
      <c r="H343" s="56">
        <f t="shared" si="48"/>
        <v>0</v>
      </c>
    </row>
    <row r="344" spans="1:8" s="2" customFormat="1" ht="12.75" hidden="1" x14ac:dyDescent="0.2">
      <c r="A344" s="247"/>
      <c r="B344" s="250"/>
      <c r="C344" s="311">
        <f t="shared" si="46"/>
        <v>0</v>
      </c>
      <c r="D344" s="312"/>
      <c r="E344" s="283"/>
      <c r="F344" s="68">
        <f t="shared" si="47"/>
        <v>0</v>
      </c>
      <c r="G344" s="55">
        <f t="shared" si="47"/>
        <v>0</v>
      </c>
      <c r="H344" s="56">
        <f t="shared" si="48"/>
        <v>0</v>
      </c>
    </row>
    <row r="345" spans="1:8" s="2" customFormat="1" ht="12.75" hidden="1" x14ac:dyDescent="0.2">
      <c r="A345" s="247"/>
      <c r="B345" s="250"/>
      <c r="C345" s="311">
        <f t="shared" si="46"/>
        <v>0</v>
      </c>
      <c r="D345" s="312"/>
      <c r="E345" s="283"/>
      <c r="F345" s="68">
        <f t="shared" si="47"/>
        <v>0</v>
      </c>
      <c r="G345" s="55">
        <f t="shared" si="47"/>
        <v>0</v>
      </c>
      <c r="H345" s="56">
        <f t="shared" si="48"/>
        <v>0</v>
      </c>
    </row>
    <row r="346" spans="1:8" s="2" customFormat="1" ht="12.75" hidden="1" x14ac:dyDescent="0.2">
      <c r="A346" s="247"/>
      <c r="B346" s="250"/>
      <c r="C346" s="311">
        <f t="shared" si="46"/>
        <v>0</v>
      </c>
      <c r="D346" s="312"/>
      <c r="E346" s="283"/>
      <c r="F346" s="68">
        <f t="shared" si="47"/>
        <v>0</v>
      </c>
      <c r="G346" s="55">
        <f t="shared" si="47"/>
        <v>0</v>
      </c>
      <c r="H346" s="56">
        <f t="shared" si="48"/>
        <v>0</v>
      </c>
    </row>
    <row r="347" spans="1:8" s="2" customFormat="1" ht="12.75" hidden="1" x14ac:dyDescent="0.2">
      <c r="A347" s="247"/>
      <c r="B347" s="250"/>
      <c r="C347" s="311">
        <f t="shared" si="46"/>
        <v>0</v>
      </c>
      <c r="D347" s="312"/>
      <c r="E347" s="283"/>
      <c r="F347" s="68">
        <f t="shared" si="47"/>
        <v>0</v>
      </c>
      <c r="G347" s="55">
        <f t="shared" si="47"/>
        <v>0</v>
      </c>
      <c r="H347" s="56">
        <f t="shared" si="48"/>
        <v>0</v>
      </c>
    </row>
    <row r="348" spans="1:8" s="2" customFormat="1" ht="12.75" hidden="1" x14ac:dyDescent="0.2">
      <c r="A348" s="247"/>
      <c r="B348" s="250"/>
      <c r="C348" s="311">
        <f t="shared" si="46"/>
        <v>0</v>
      </c>
      <c r="D348" s="312"/>
      <c r="E348" s="283"/>
      <c r="F348" s="68">
        <f t="shared" si="47"/>
        <v>0</v>
      </c>
      <c r="G348" s="55">
        <f t="shared" si="47"/>
        <v>0</v>
      </c>
      <c r="H348" s="56">
        <f t="shared" si="48"/>
        <v>0</v>
      </c>
    </row>
    <row r="349" spans="1:8" s="2" customFormat="1" ht="12.75" hidden="1" x14ac:dyDescent="0.2">
      <c r="A349" s="247"/>
      <c r="B349" s="250"/>
      <c r="C349" s="311">
        <f t="shared" si="46"/>
        <v>0</v>
      </c>
      <c r="D349" s="312"/>
      <c r="E349" s="283"/>
      <c r="F349" s="68">
        <f t="shared" si="47"/>
        <v>0</v>
      </c>
      <c r="G349" s="55">
        <f t="shared" si="47"/>
        <v>0</v>
      </c>
      <c r="H349" s="56">
        <f t="shared" si="48"/>
        <v>0</v>
      </c>
    </row>
    <row r="350" spans="1:8" s="2" customFormat="1" ht="12.75" hidden="1" x14ac:dyDescent="0.2">
      <c r="A350" s="247"/>
      <c r="B350" s="250"/>
      <c r="C350" s="311">
        <f t="shared" si="46"/>
        <v>0</v>
      </c>
      <c r="D350" s="312"/>
      <c r="E350" s="283"/>
      <c r="F350" s="68">
        <f t="shared" si="47"/>
        <v>0</v>
      </c>
      <c r="G350" s="55">
        <f t="shared" si="47"/>
        <v>0</v>
      </c>
      <c r="H350" s="56">
        <f t="shared" si="48"/>
        <v>0</v>
      </c>
    </row>
    <row r="351" spans="1:8" s="2" customFormat="1" ht="12.75" hidden="1" x14ac:dyDescent="0.2">
      <c r="A351" s="247"/>
      <c r="B351" s="250"/>
      <c r="C351" s="274" t="str">
        <f t="shared" ref="C351:C360" si="49">C277</f>
        <v>Vecākais grāmatvedis</v>
      </c>
      <c r="D351" s="276"/>
      <c r="E351" s="283"/>
      <c r="F351" s="69">
        <f t="shared" ref="F351:G360" si="50">F277</f>
        <v>1287</v>
      </c>
      <c r="G351" s="55"/>
      <c r="H351" s="56">
        <f t="shared" si="48"/>
        <v>0</v>
      </c>
    </row>
    <row r="352" spans="1:8" s="2" customFormat="1" ht="30" hidden="1" customHeight="1" x14ac:dyDescent="0.2">
      <c r="A352" s="247"/>
      <c r="B352" s="250"/>
      <c r="C352" s="274">
        <f t="shared" si="49"/>
        <v>0</v>
      </c>
      <c r="D352" s="276"/>
      <c r="E352" s="283"/>
      <c r="F352" s="69">
        <f t="shared" si="50"/>
        <v>0</v>
      </c>
      <c r="G352" s="55">
        <f t="shared" si="50"/>
        <v>0</v>
      </c>
      <c r="H352" s="56">
        <f t="shared" si="48"/>
        <v>0</v>
      </c>
    </row>
    <row r="353" spans="1:8" s="2" customFormat="1" ht="12.75" hidden="1" customHeight="1" x14ac:dyDescent="0.2">
      <c r="A353" s="247"/>
      <c r="B353" s="250"/>
      <c r="C353" s="311">
        <f t="shared" si="49"/>
        <v>0</v>
      </c>
      <c r="D353" s="312"/>
      <c r="E353" s="283"/>
      <c r="F353" s="69">
        <f t="shared" si="50"/>
        <v>0</v>
      </c>
      <c r="G353" s="55">
        <f t="shared" si="50"/>
        <v>0</v>
      </c>
      <c r="H353" s="56">
        <f t="shared" si="48"/>
        <v>0</v>
      </c>
    </row>
    <row r="354" spans="1:8" s="2" customFormat="1" ht="12.75" hidden="1" customHeight="1" x14ac:dyDescent="0.2">
      <c r="A354" s="247"/>
      <c r="B354" s="250"/>
      <c r="C354" s="311">
        <f t="shared" si="49"/>
        <v>0</v>
      </c>
      <c r="D354" s="312"/>
      <c r="E354" s="283"/>
      <c r="F354" s="69">
        <f t="shared" si="50"/>
        <v>0</v>
      </c>
      <c r="G354" s="55">
        <f t="shared" si="50"/>
        <v>0</v>
      </c>
      <c r="H354" s="56">
        <f t="shared" si="48"/>
        <v>0</v>
      </c>
    </row>
    <row r="355" spans="1:8" s="2" customFormat="1" ht="12.75" hidden="1" customHeight="1" x14ac:dyDescent="0.2">
      <c r="A355" s="247"/>
      <c r="B355" s="250"/>
      <c r="C355" s="311">
        <f t="shared" si="49"/>
        <v>0</v>
      </c>
      <c r="D355" s="312"/>
      <c r="E355" s="283"/>
      <c r="F355" s="69">
        <f t="shared" si="50"/>
        <v>0</v>
      </c>
      <c r="G355" s="55">
        <f t="shared" si="50"/>
        <v>0</v>
      </c>
      <c r="H355" s="56">
        <f t="shared" si="48"/>
        <v>0</v>
      </c>
    </row>
    <row r="356" spans="1:8" s="2" customFormat="1" ht="12.75" hidden="1" customHeight="1" x14ac:dyDescent="0.2">
      <c r="A356" s="247"/>
      <c r="B356" s="250"/>
      <c r="C356" s="311">
        <f t="shared" si="49"/>
        <v>0</v>
      </c>
      <c r="D356" s="312"/>
      <c r="E356" s="283"/>
      <c r="F356" s="69">
        <f t="shared" si="50"/>
        <v>0</v>
      </c>
      <c r="G356" s="55">
        <f t="shared" si="50"/>
        <v>0</v>
      </c>
      <c r="H356" s="56">
        <f t="shared" si="48"/>
        <v>0</v>
      </c>
    </row>
    <row r="357" spans="1:8" s="2" customFormat="1" ht="12.75" hidden="1" customHeight="1" x14ac:dyDescent="0.2">
      <c r="A357" s="247"/>
      <c r="B357" s="250"/>
      <c r="C357" s="311">
        <f t="shared" si="49"/>
        <v>0</v>
      </c>
      <c r="D357" s="312"/>
      <c r="E357" s="283"/>
      <c r="F357" s="69">
        <f t="shared" si="50"/>
        <v>0</v>
      </c>
      <c r="G357" s="55">
        <f t="shared" si="50"/>
        <v>0</v>
      </c>
      <c r="H357" s="56">
        <f t="shared" si="48"/>
        <v>0</v>
      </c>
    </row>
    <row r="358" spans="1:8" s="2" customFormat="1" ht="12.75" hidden="1" customHeight="1" x14ac:dyDescent="0.2">
      <c r="A358" s="247"/>
      <c r="B358" s="250"/>
      <c r="C358" s="311">
        <f t="shared" si="49"/>
        <v>0</v>
      </c>
      <c r="D358" s="312"/>
      <c r="E358" s="283"/>
      <c r="F358" s="69">
        <f t="shared" si="50"/>
        <v>0</v>
      </c>
      <c r="G358" s="55">
        <f t="shared" si="50"/>
        <v>0</v>
      </c>
      <c r="H358" s="56">
        <f t="shared" si="48"/>
        <v>0</v>
      </c>
    </row>
    <row r="359" spans="1:8" s="2" customFormat="1" ht="12.75" hidden="1" customHeight="1" x14ac:dyDescent="0.2">
      <c r="A359" s="247"/>
      <c r="B359" s="250"/>
      <c r="C359" s="311">
        <f t="shared" si="49"/>
        <v>0</v>
      </c>
      <c r="D359" s="312"/>
      <c r="E359" s="283"/>
      <c r="F359" s="69">
        <f t="shared" si="50"/>
        <v>0</v>
      </c>
      <c r="G359" s="55">
        <f t="shared" si="50"/>
        <v>0</v>
      </c>
      <c r="H359" s="56">
        <f t="shared" si="48"/>
        <v>0</v>
      </c>
    </row>
    <row r="360" spans="1:8" s="2" customFormat="1" ht="12.75" hidden="1" x14ac:dyDescent="0.2">
      <c r="A360" s="248"/>
      <c r="B360" s="251"/>
      <c r="C360" s="311">
        <f t="shared" si="49"/>
        <v>0</v>
      </c>
      <c r="D360" s="312"/>
      <c r="E360" s="284"/>
      <c r="F360" s="71">
        <f t="shared" si="50"/>
        <v>0</v>
      </c>
      <c r="G360" s="57">
        <f t="shared" si="50"/>
        <v>0</v>
      </c>
      <c r="H360" s="58">
        <f t="shared" si="48"/>
        <v>0</v>
      </c>
    </row>
    <row r="361" spans="1:8" s="2" customFormat="1" ht="12.75" customHeight="1" x14ac:dyDescent="0.2">
      <c r="A361" s="49" t="s">
        <v>65</v>
      </c>
      <c r="B361" s="277" t="s">
        <v>66</v>
      </c>
      <c r="C361" s="277"/>
      <c r="D361" s="277"/>
      <c r="E361" s="277"/>
      <c r="F361" s="277"/>
      <c r="G361" s="277"/>
      <c r="H361" s="43">
        <f>SUM(H362,H363,H384)</f>
        <v>2.1999999999999997</v>
      </c>
    </row>
    <row r="362" spans="1:8" s="2" customFormat="1" ht="12.75" customHeight="1" x14ac:dyDescent="0.2">
      <c r="A362" s="181" t="s">
        <v>67</v>
      </c>
      <c r="B362" s="304" t="s">
        <v>356</v>
      </c>
      <c r="C362" s="304"/>
      <c r="D362" s="304"/>
      <c r="E362" s="304"/>
      <c r="F362" s="304"/>
      <c r="G362" s="304"/>
      <c r="H362" s="44">
        <f>ROUNDUP((H264+H363)*0.2359,2)</f>
        <v>1.89</v>
      </c>
    </row>
    <row r="363" spans="1:8" s="2" customFormat="1" ht="25.5" customHeight="1" x14ac:dyDescent="0.2">
      <c r="A363" s="246" t="s">
        <v>70</v>
      </c>
      <c r="B363" s="249" t="s">
        <v>71</v>
      </c>
      <c r="C363" s="287" t="s">
        <v>349</v>
      </c>
      <c r="D363" s="288"/>
      <c r="E363" s="47" t="s">
        <v>161</v>
      </c>
      <c r="F363" s="190" t="s">
        <v>39</v>
      </c>
      <c r="G363" s="47" t="s">
        <v>157</v>
      </c>
      <c r="H363" s="111">
        <f>SUM(H364:H383)</f>
        <v>0.31</v>
      </c>
    </row>
    <row r="364" spans="1:8" s="2" customFormat="1" ht="12.75" hidden="1" customHeight="1" x14ac:dyDescent="0.2">
      <c r="A364" s="247"/>
      <c r="B364" s="250"/>
      <c r="C364" s="294">
        <f t="shared" ref="C364:C373" si="51">C266</f>
        <v>0</v>
      </c>
      <c r="D364" s="295"/>
      <c r="E364" s="316">
        <v>4</v>
      </c>
      <c r="F364" s="62">
        <f t="shared" ref="F364:G373" si="52">F266</f>
        <v>0</v>
      </c>
      <c r="G364" s="62">
        <f t="shared" si="52"/>
        <v>0</v>
      </c>
      <c r="H364" s="54">
        <f>ROUNDUP((F364*$E$364%)/168*G364,2)</f>
        <v>0</v>
      </c>
    </row>
    <row r="365" spans="1:8" s="2" customFormat="1" ht="12.75" hidden="1" customHeight="1" x14ac:dyDescent="0.2">
      <c r="A365" s="247"/>
      <c r="B365" s="250"/>
      <c r="C365" s="274">
        <f t="shared" si="51"/>
        <v>0</v>
      </c>
      <c r="D365" s="276"/>
      <c r="E365" s="317"/>
      <c r="F365" s="64">
        <f t="shared" si="52"/>
        <v>0</v>
      </c>
      <c r="G365" s="64">
        <f t="shared" si="52"/>
        <v>0</v>
      </c>
      <c r="H365" s="56">
        <f t="shared" ref="H365:H372" si="53">ROUNDUP((F365*$E$364%)/168*G365,2)</f>
        <v>0</v>
      </c>
    </row>
    <row r="366" spans="1:8" s="2" customFormat="1" ht="12.75" hidden="1" customHeight="1" x14ac:dyDescent="0.2">
      <c r="A366" s="247"/>
      <c r="B366" s="250"/>
      <c r="C366" s="274">
        <f t="shared" si="51"/>
        <v>0</v>
      </c>
      <c r="D366" s="276"/>
      <c r="E366" s="317"/>
      <c r="F366" s="64">
        <f t="shared" si="52"/>
        <v>0</v>
      </c>
      <c r="G366" s="64">
        <f t="shared" si="52"/>
        <v>0</v>
      </c>
      <c r="H366" s="56">
        <f t="shared" si="53"/>
        <v>0</v>
      </c>
    </row>
    <row r="367" spans="1:8" s="2" customFormat="1" ht="12.75" hidden="1" customHeight="1" x14ac:dyDescent="0.2">
      <c r="A367" s="247"/>
      <c r="B367" s="250"/>
      <c r="C367" s="274">
        <f t="shared" si="51"/>
        <v>0</v>
      </c>
      <c r="D367" s="276"/>
      <c r="E367" s="317"/>
      <c r="F367" s="64">
        <f t="shared" si="52"/>
        <v>0</v>
      </c>
      <c r="G367" s="64">
        <f t="shared" si="52"/>
        <v>0</v>
      </c>
      <c r="H367" s="56">
        <f t="shared" si="53"/>
        <v>0</v>
      </c>
    </row>
    <row r="368" spans="1:8" s="2" customFormat="1" ht="12.75" hidden="1" customHeight="1" x14ac:dyDescent="0.2">
      <c r="A368" s="247"/>
      <c r="B368" s="250"/>
      <c r="C368" s="274">
        <f t="shared" si="51"/>
        <v>0</v>
      </c>
      <c r="D368" s="276"/>
      <c r="E368" s="317"/>
      <c r="F368" s="64">
        <f t="shared" si="52"/>
        <v>0</v>
      </c>
      <c r="G368" s="64">
        <f t="shared" si="52"/>
        <v>0</v>
      </c>
      <c r="H368" s="56">
        <f t="shared" si="53"/>
        <v>0</v>
      </c>
    </row>
    <row r="369" spans="1:8" s="2" customFormat="1" ht="12.75" hidden="1" customHeight="1" x14ac:dyDescent="0.2">
      <c r="A369" s="247"/>
      <c r="B369" s="250"/>
      <c r="C369" s="274">
        <f t="shared" si="51"/>
        <v>0</v>
      </c>
      <c r="D369" s="276"/>
      <c r="E369" s="317"/>
      <c r="F369" s="64">
        <f t="shared" si="52"/>
        <v>0</v>
      </c>
      <c r="G369" s="64">
        <f t="shared" si="52"/>
        <v>0</v>
      </c>
      <c r="H369" s="56">
        <f t="shared" si="53"/>
        <v>0</v>
      </c>
    </row>
    <row r="370" spans="1:8" s="2" customFormat="1" ht="12.75" hidden="1" customHeight="1" x14ac:dyDescent="0.2">
      <c r="A370" s="247"/>
      <c r="B370" s="250"/>
      <c r="C370" s="274">
        <f t="shared" si="51"/>
        <v>0</v>
      </c>
      <c r="D370" s="276"/>
      <c r="E370" s="317"/>
      <c r="F370" s="64">
        <f t="shared" si="52"/>
        <v>0</v>
      </c>
      <c r="G370" s="64">
        <f t="shared" si="52"/>
        <v>0</v>
      </c>
      <c r="H370" s="56">
        <f t="shared" si="53"/>
        <v>0</v>
      </c>
    </row>
    <row r="371" spans="1:8" s="2" customFormat="1" ht="12.75" hidden="1" customHeight="1" x14ac:dyDescent="0.2">
      <c r="A371" s="247"/>
      <c r="B371" s="250"/>
      <c r="C371" s="274">
        <f t="shared" si="51"/>
        <v>0</v>
      </c>
      <c r="D371" s="276"/>
      <c r="E371" s="317"/>
      <c r="F371" s="64">
        <f t="shared" si="52"/>
        <v>0</v>
      </c>
      <c r="G371" s="64">
        <f t="shared" si="52"/>
        <v>0</v>
      </c>
      <c r="H371" s="56">
        <f t="shared" si="53"/>
        <v>0</v>
      </c>
    </row>
    <row r="372" spans="1:8" s="2" customFormat="1" ht="12.75" hidden="1" customHeight="1" x14ac:dyDescent="0.2">
      <c r="A372" s="247"/>
      <c r="B372" s="250"/>
      <c r="C372" s="274">
        <f t="shared" si="51"/>
        <v>0</v>
      </c>
      <c r="D372" s="276"/>
      <c r="E372" s="317"/>
      <c r="F372" s="64">
        <f t="shared" si="52"/>
        <v>0</v>
      </c>
      <c r="G372" s="64">
        <f t="shared" si="52"/>
        <v>0</v>
      </c>
      <c r="H372" s="56">
        <f t="shared" si="53"/>
        <v>0</v>
      </c>
    </row>
    <row r="373" spans="1:8" s="2" customFormat="1" ht="12.75" hidden="1" customHeight="1" x14ac:dyDescent="0.2">
      <c r="A373" s="247"/>
      <c r="B373" s="250"/>
      <c r="C373" s="274">
        <f t="shared" si="51"/>
        <v>0</v>
      </c>
      <c r="D373" s="276"/>
      <c r="E373" s="317"/>
      <c r="F373" s="64">
        <f t="shared" si="52"/>
        <v>0</v>
      </c>
      <c r="G373" s="64">
        <f t="shared" si="52"/>
        <v>0</v>
      </c>
      <c r="H373" s="56">
        <f>ROUNDUP((F373*$E$364%)/168*G373,2)</f>
        <v>0</v>
      </c>
    </row>
    <row r="374" spans="1:8" s="2" customFormat="1" ht="12.75" x14ac:dyDescent="0.2">
      <c r="A374" s="247"/>
      <c r="B374" s="250"/>
      <c r="C374" s="274" t="str">
        <f t="shared" ref="C374:C383" si="54">C277</f>
        <v>Vecākais grāmatvedis</v>
      </c>
      <c r="D374" s="276"/>
      <c r="E374" s="317"/>
      <c r="F374" s="64">
        <f t="shared" ref="F374:G383" si="55">F277</f>
        <v>1287</v>
      </c>
      <c r="G374" s="55">
        <f t="shared" si="55"/>
        <v>1</v>
      </c>
      <c r="H374" s="56">
        <f>ROUNDUP((F374*$E$364%)/168*G374,2)</f>
        <v>0.31</v>
      </c>
    </row>
    <row r="375" spans="1:8" s="2" customFormat="1" ht="24.75" hidden="1" customHeight="1" x14ac:dyDescent="0.2">
      <c r="A375" s="247"/>
      <c r="B375" s="250"/>
      <c r="C375" s="274">
        <f t="shared" si="54"/>
        <v>0</v>
      </c>
      <c r="D375" s="276"/>
      <c r="E375" s="317"/>
      <c r="F375" s="64">
        <f t="shared" si="55"/>
        <v>0</v>
      </c>
      <c r="G375" s="55">
        <f t="shared" si="55"/>
        <v>0</v>
      </c>
      <c r="H375" s="56">
        <f t="shared" ref="H375:H383" si="56">ROUNDUP((F375*$E$364%)/168*G375,2)</f>
        <v>0</v>
      </c>
    </row>
    <row r="376" spans="1:8" s="2" customFormat="1" ht="12.75" hidden="1" x14ac:dyDescent="0.2">
      <c r="A376" s="247"/>
      <c r="B376" s="250"/>
      <c r="C376" s="274">
        <f t="shared" si="54"/>
        <v>0</v>
      </c>
      <c r="D376" s="276"/>
      <c r="E376" s="317"/>
      <c r="F376" s="64">
        <f t="shared" si="55"/>
        <v>0</v>
      </c>
      <c r="G376" s="55">
        <f t="shared" si="55"/>
        <v>0</v>
      </c>
      <c r="H376" s="56">
        <f t="shared" si="56"/>
        <v>0</v>
      </c>
    </row>
    <row r="377" spans="1:8" s="2" customFormat="1" ht="12.75" hidden="1" x14ac:dyDescent="0.2">
      <c r="A377" s="247"/>
      <c r="B377" s="250"/>
      <c r="C377" s="274">
        <f t="shared" si="54"/>
        <v>0</v>
      </c>
      <c r="D377" s="276"/>
      <c r="E377" s="317"/>
      <c r="F377" s="64">
        <f t="shared" si="55"/>
        <v>0</v>
      </c>
      <c r="G377" s="55">
        <f t="shared" si="55"/>
        <v>0</v>
      </c>
      <c r="H377" s="56">
        <f t="shared" si="56"/>
        <v>0</v>
      </c>
    </row>
    <row r="378" spans="1:8" s="2" customFormat="1" ht="12.75" hidden="1" x14ac:dyDescent="0.2">
      <c r="A378" s="247"/>
      <c r="B378" s="250"/>
      <c r="C378" s="274">
        <f t="shared" si="54"/>
        <v>0</v>
      </c>
      <c r="D378" s="276"/>
      <c r="E378" s="317"/>
      <c r="F378" s="64">
        <f t="shared" si="55"/>
        <v>0</v>
      </c>
      <c r="G378" s="55">
        <f t="shared" si="55"/>
        <v>0</v>
      </c>
      <c r="H378" s="56">
        <f t="shared" si="56"/>
        <v>0</v>
      </c>
    </row>
    <row r="379" spans="1:8" s="2" customFormat="1" ht="12.75" hidden="1" x14ac:dyDescent="0.2">
      <c r="A379" s="247"/>
      <c r="B379" s="250"/>
      <c r="C379" s="274">
        <f t="shared" si="54"/>
        <v>0</v>
      </c>
      <c r="D379" s="276"/>
      <c r="E379" s="317"/>
      <c r="F379" s="64">
        <f t="shared" si="55"/>
        <v>0</v>
      </c>
      <c r="G379" s="55">
        <f t="shared" si="55"/>
        <v>0</v>
      </c>
      <c r="H379" s="56">
        <f t="shared" si="56"/>
        <v>0</v>
      </c>
    </row>
    <row r="380" spans="1:8" s="2" customFormat="1" ht="12.75" hidden="1" x14ac:dyDescent="0.2">
      <c r="A380" s="247"/>
      <c r="B380" s="250"/>
      <c r="C380" s="274">
        <f t="shared" si="54"/>
        <v>0</v>
      </c>
      <c r="D380" s="276"/>
      <c r="E380" s="317"/>
      <c r="F380" s="64">
        <f t="shared" si="55"/>
        <v>0</v>
      </c>
      <c r="G380" s="55">
        <f t="shared" si="55"/>
        <v>0</v>
      </c>
      <c r="H380" s="56">
        <f t="shared" si="56"/>
        <v>0</v>
      </c>
    </row>
    <row r="381" spans="1:8" s="2" customFormat="1" ht="12.75" hidden="1" x14ac:dyDescent="0.2">
      <c r="A381" s="247"/>
      <c r="B381" s="250"/>
      <c r="C381" s="274">
        <f t="shared" si="54"/>
        <v>0</v>
      </c>
      <c r="D381" s="276"/>
      <c r="E381" s="317"/>
      <c r="F381" s="64">
        <f t="shared" si="55"/>
        <v>0</v>
      </c>
      <c r="G381" s="55">
        <f t="shared" si="55"/>
        <v>0</v>
      </c>
      <c r="H381" s="56">
        <f t="shared" si="56"/>
        <v>0</v>
      </c>
    </row>
    <row r="382" spans="1:8" s="2" customFormat="1" ht="12.75" hidden="1" x14ac:dyDescent="0.2">
      <c r="A382" s="247"/>
      <c r="B382" s="250"/>
      <c r="C382" s="274">
        <f t="shared" si="54"/>
        <v>0</v>
      </c>
      <c r="D382" s="276"/>
      <c r="E382" s="317"/>
      <c r="F382" s="64">
        <f t="shared" si="55"/>
        <v>0</v>
      </c>
      <c r="G382" s="55">
        <f t="shared" si="55"/>
        <v>0</v>
      </c>
      <c r="H382" s="56">
        <f t="shared" si="56"/>
        <v>0</v>
      </c>
    </row>
    <row r="383" spans="1:8" s="2" customFormat="1" ht="12.75" hidden="1" x14ac:dyDescent="0.2">
      <c r="A383" s="248"/>
      <c r="B383" s="251"/>
      <c r="C383" s="274">
        <f t="shared" si="54"/>
        <v>0</v>
      </c>
      <c r="D383" s="276"/>
      <c r="E383" s="318"/>
      <c r="F383" s="66">
        <f t="shared" si="55"/>
        <v>0</v>
      </c>
      <c r="G383" s="55">
        <f t="shared" si="55"/>
        <v>0</v>
      </c>
      <c r="H383" s="58">
        <f t="shared" si="56"/>
        <v>0</v>
      </c>
    </row>
    <row r="384" spans="1:8" s="2" customFormat="1" ht="25.5" hidden="1" customHeight="1" x14ac:dyDescent="0.2">
      <c r="A384" s="246" t="s">
        <v>82</v>
      </c>
      <c r="B384" s="249" t="s">
        <v>83</v>
      </c>
      <c r="C384" s="287" t="s">
        <v>349</v>
      </c>
      <c r="D384" s="288"/>
      <c r="E384" s="47" t="s">
        <v>161</v>
      </c>
      <c r="F384" s="190" t="s">
        <v>39</v>
      </c>
      <c r="G384" s="47" t="s">
        <v>157</v>
      </c>
      <c r="H384" s="111">
        <f>SUM(H385:H404)</f>
        <v>0</v>
      </c>
    </row>
    <row r="385" spans="1:8" s="2" customFormat="1" ht="12.75" hidden="1" customHeight="1" x14ac:dyDescent="0.2">
      <c r="A385" s="247"/>
      <c r="B385" s="250"/>
      <c r="C385" s="294">
        <f t="shared" ref="C385:C394" si="57">C266</f>
        <v>0</v>
      </c>
      <c r="D385" s="295"/>
      <c r="E385" s="316">
        <v>1</v>
      </c>
      <c r="F385" s="62">
        <f t="shared" ref="F385:G394" si="58">F266</f>
        <v>0</v>
      </c>
      <c r="G385" s="55">
        <f t="shared" si="58"/>
        <v>0</v>
      </c>
      <c r="H385" s="54">
        <f>ROUNDUP((F385*$E$385%)/168*G385,2)</f>
        <v>0</v>
      </c>
    </row>
    <row r="386" spans="1:8" s="2" customFormat="1" ht="12.75" hidden="1" x14ac:dyDescent="0.2">
      <c r="A386" s="247"/>
      <c r="B386" s="250"/>
      <c r="C386" s="274">
        <f t="shared" si="57"/>
        <v>0</v>
      </c>
      <c r="D386" s="276"/>
      <c r="E386" s="317"/>
      <c r="F386" s="64">
        <f t="shared" si="58"/>
        <v>0</v>
      </c>
      <c r="G386" s="55">
        <f t="shared" si="58"/>
        <v>0</v>
      </c>
      <c r="H386" s="56">
        <f t="shared" ref="H386:H391" si="59">ROUNDUP((F386*$E$385%)/168*G386,2)</f>
        <v>0</v>
      </c>
    </row>
    <row r="387" spans="1:8" s="2" customFormat="1" ht="12.75" hidden="1" x14ac:dyDescent="0.2">
      <c r="A387" s="247"/>
      <c r="B387" s="250"/>
      <c r="C387" s="274">
        <f t="shared" si="57"/>
        <v>0</v>
      </c>
      <c r="D387" s="276"/>
      <c r="E387" s="317"/>
      <c r="F387" s="64">
        <f t="shared" si="58"/>
        <v>0</v>
      </c>
      <c r="G387" s="55">
        <f t="shared" si="58"/>
        <v>0</v>
      </c>
      <c r="H387" s="56">
        <f t="shared" si="59"/>
        <v>0</v>
      </c>
    </row>
    <row r="388" spans="1:8" s="2" customFormat="1" ht="12.75" hidden="1" x14ac:dyDescent="0.2">
      <c r="A388" s="247"/>
      <c r="B388" s="250"/>
      <c r="C388" s="274">
        <f t="shared" si="57"/>
        <v>0</v>
      </c>
      <c r="D388" s="276"/>
      <c r="E388" s="317"/>
      <c r="F388" s="64">
        <f t="shared" si="58"/>
        <v>0</v>
      </c>
      <c r="G388" s="55">
        <f t="shared" si="58"/>
        <v>0</v>
      </c>
      <c r="H388" s="56">
        <f t="shared" si="59"/>
        <v>0</v>
      </c>
    </row>
    <row r="389" spans="1:8" s="2" customFormat="1" ht="12.75" hidden="1" x14ac:dyDescent="0.2">
      <c r="A389" s="247"/>
      <c r="B389" s="250"/>
      <c r="C389" s="274">
        <f t="shared" si="57"/>
        <v>0</v>
      </c>
      <c r="D389" s="276"/>
      <c r="E389" s="317"/>
      <c r="F389" s="64">
        <f t="shared" si="58"/>
        <v>0</v>
      </c>
      <c r="G389" s="55">
        <f t="shared" si="58"/>
        <v>0</v>
      </c>
      <c r="H389" s="56">
        <f t="shared" si="59"/>
        <v>0</v>
      </c>
    </row>
    <row r="390" spans="1:8" s="2" customFormat="1" ht="12.75" hidden="1" x14ac:dyDescent="0.2">
      <c r="A390" s="247"/>
      <c r="B390" s="250"/>
      <c r="C390" s="274">
        <f t="shared" si="57"/>
        <v>0</v>
      </c>
      <c r="D390" s="276"/>
      <c r="E390" s="317"/>
      <c r="F390" s="64">
        <f t="shared" si="58"/>
        <v>0</v>
      </c>
      <c r="G390" s="55">
        <f t="shared" si="58"/>
        <v>0</v>
      </c>
      <c r="H390" s="56">
        <f t="shared" si="59"/>
        <v>0</v>
      </c>
    </row>
    <row r="391" spans="1:8" s="2" customFormat="1" ht="12.75" hidden="1" x14ac:dyDescent="0.2">
      <c r="A391" s="247"/>
      <c r="B391" s="250"/>
      <c r="C391" s="274">
        <f t="shared" si="57"/>
        <v>0</v>
      </c>
      <c r="D391" s="276"/>
      <c r="E391" s="317"/>
      <c r="F391" s="64">
        <f t="shared" si="58"/>
        <v>0</v>
      </c>
      <c r="G391" s="55">
        <f t="shared" si="58"/>
        <v>0</v>
      </c>
      <c r="H391" s="56">
        <f t="shared" si="59"/>
        <v>0</v>
      </c>
    </row>
    <row r="392" spans="1:8" s="2" customFormat="1" ht="12.75" hidden="1" x14ac:dyDescent="0.2">
      <c r="A392" s="247"/>
      <c r="B392" s="250"/>
      <c r="C392" s="274">
        <f t="shared" si="57"/>
        <v>0</v>
      </c>
      <c r="D392" s="276"/>
      <c r="E392" s="317"/>
      <c r="F392" s="64">
        <f t="shared" si="58"/>
        <v>0</v>
      </c>
      <c r="G392" s="55">
        <f t="shared" si="58"/>
        <v>0</v>
      </c>
      <c r="H392" s="56">
        <f>ROUNDUP((F392*$E$385%)/168*G392,2)</f>
        <v>0</v>
      </c>
    </row>
    <row r="393" spans="1:8" s="2" customFormat="1" ht="12.75" hidden="1" x14ac:dyDescent="0.2">
      <c r="A393" s="247"/>
      <c r="B393" s="250"/>
      <c r="C393" s="274">
        <f t="shared" si="57"/>
        <v>0</v>
      </c>
      <c r="D393" s="276"/>
      <c r="E393" s="317"/>
      <c r="F393" s="64">
        <f t="shared" si="58"/>
        <v>0</v>
      </c>
      <c r="G393" s="55">
        <f t="shared" si="58"/>
        <v>0</v>
      </c>
      <c r="H393" s="56">
        <f>ROUNDUP((F393*$E$385%)/168*G393,2)</f>
        <v>0</v>
      </c>
    </row>
    <row r="394" spans="1:8" s="2" customFormat="1" ht="12.75" hidden="1" x14ac:dyDescent="0.2">
      <c r="A394" s="247"/>
      <c r="B394" s="250"/>
      <c r="C394" s="274">
        <f t="shared" si="57"/>
        <v>0</v>
      </c>
      <c r="D394" s="276"/>
      <c r="E394" s="317"/>
      <c r="F394" s="64">
        <f t="shared" si="58"/>
        <v>0</v>
      </c>
      <c r="G394" s="55">
        <f t="shared" si="58"/>
        <v>0</v>
      </c>
      <c r="H394" s="56">
        <f>ROUNDUP((F394*$E$385%)/168*G394,2)</f>
        <v>0</v>
      </c>
    </row>
    <row r="395" spans="1:8" s="2" customFormat="1" ht="12.75" hidden="1" x14ac:dyDescent="0.2">
      <c r="A395" s="247"/>
      <c r="B395" s="250"/>
      <c r="C395" s="274" t="str">
        <f t="shared" ref="C395:C404" si="60">C277</f>
        <v>Vecākais grāmatvedis</v>
      </c>
      <c r="D395" s="276"/>
      <c r="E395" s="317"/>
      <c r="F395" s="64">
        <f t="shared" ref="F395:G404" si="61">F277</f>
        <v>1287</v>
      </c>
      <c r="G395" s="55"/>
      <c r="H395" s="56">
        <f>ROUNDUP((F395*$E$385%)/168*G395,2)</f>
        <v>0</v>
      </c>
    </row>
    <row r="396" spans="1:8" s="2" customFormat="1" ht="27" hidden="1" customHeight="1" x14ac:dyDescent="0.2">
      <c r="A396" s="247"/>
      <c r="B396" s="250"/>
      <c r="C396" s="274">
        <f t="shared" si="60"/>
        <v>0</v>
      </c>
      <c r="D396" s="276"/>
      <c r="E396" s="317"/>
      <c r="F396" s="64">
        <f t="shared" si="61"/>
        <v>0</v>
      </c>
      <c r="G396" s="55">
        <f t="shared" si="61"/>
        <v>0</v>
      </c>
      <c r="H396" s="56">
        <f t="shared" ref="H396:H404" si="62">ROUNDUP((F396*$E$385%)/168*G396,2)</f>
        <v>0</v>
      </c>
    </row>
    <row r="397" spans="1:8" s="2" customFormat="1" ht="12.75" hidden="1" x14ac:dyDescent="0.2">
      <c r="A397" s="247"/>
      <c r="B397" s="250"/>
      <c r="C397" s="274">
        <f t="shared" si="60"/>
        <v>0</v>
      </c>
      <c r="D397" s="276"/>
      <c r="E397" s="317"/>
      <c r="F397" s="64">
        <f t="shared" si="61"/>
        <v>0</v>
      </c>
      <c r="G397" s="64">
        <f t="shared" si="61"/>
        <v>0</v>
      </c>
      <c r="H397" s="56">
        <f t="shared" si="62"/>
        <v>0</v>
      </c>
    </row>
    <row r="398" spans="1:8" s="2" customFormat="1" ht="12.75" hidden="1" x14ac:dyDescent="0.2">
      <c r="A398" s="247"/>
      <c r="B398" s="250"/>
      <c r="C398" s="274">
        <f t="shared" si="60"/>
        <v>0</v>
      </c>
      <c r="D398" s="276"/>
      <c r="E398" s="317"/>
      <c r="F398" s="64">
        <f t="shared" si="61"/>
        <v>0</v>
      </c>
      <c r="G398" s="64">
        <f t="shared" si="61"/>
        <v>0</v>
      </c>
      <c r="H398" s="56">
        <f t="shared" si="62"/>
        <v>0</v>
      </c>
    </row>
    <row r="399" spans="1:8" s="2" customFormat="1" ht="12.75" hidden="1" x14ac:dyDescent="0.2">
      <c r="A399" s="247"/>
      <c r="B399" s="250"/>
      <c r="C399" s="274">
        <f t="shared" si="60"/>
        <v>0</v>
      </c>
      <c r="D399" s="276"/>
      <c r="E399" s="317"/>
      <c r="F399" s="64">
        <f t="shared" si="61"/>
        <v>0</v>
      </c>
      <c r="G399" s="64">
        <f t="shared" si="61"/>
        <v>0</v>
      </c>
      <c r="H399" s="56">
        <f t="shared" si="62"/>
        <v>0</v>
      </c>
    </row>
    <row r="400" spans="1:8" s="2" customFormat="1" ht="12.75" hidden="1" x14ac:dyDescent="0.2">
      <c r="A400" s="247"/>
      <c r="B400" s="250"/>
      <c r="C400" s="274">
        <f t="shared" si="60"/>
        <v>0</v>
      </c>
      <c r="D400" s="276"/>
      <c r="E400" s="317"/>
      <c r="F400" s="64">
        <f t="shared" si="61"/>
        <v>0</v>
      </c>
      <c r="G400" s="64">
        <f t="shared" si="61"/>
        <v>0</v>
      </c>
      <c r="H400" s="56">
        <f t="shared" si="62"/>
        <v>0</v>
      </c>
    </row>
    <row r="401" spans="1:9" s="2" customFormat="1" ht="12.75" hidden="1" x14ac:dyDescent="0.2">
      <c r="A401" s="247"/>
      <c r="B401" s="250"/>
      <c r="C401" s="274">
        <f t="shared" si="60"/>
        <v>0</v>
      </c>
      <c r="D401" s="276"/>
      <c r="E401" s="317"/>
      <c r="F401" s="64">
        <f t="shared" si="61"/>
        <v>0</v>
      </c>
      <c r="G401" s="64">
        <f t="shared" si="61"/>
        <v>0</v>
      </c>
      <c r="H401" s="56">
        <f t="shared" si="62"/>
        <v>0</v>
      </c>
    </row>
    <row r="402" spans="1:9" s="2" customFormat="1" ht="12.75" hidden="1" x14ac:dyDescent="0.2">
      <c r="A402" s="247"/>
      <c r="B402" s="250"/>
      <c r="C402" s="274">
        <f t="shared" si="60"/>
        <v>0</v>
      </c>
      <c r="D402" s="276"/>
      <c r="E402" s="317"/>
      <c r="F402" s="64">
        <f t="shared" si="61"/>
        <v>0</v>
      </c>
      <c r="G402" s="64">
        <f t="shared" si="61"/>
        <v>0</v>
      </c>
      <c r="H402" s="56">
        <f t="shared" si="62"/>
        <v>0</v>
      </c>
    </row>
    <row r="403" spans="1:9" s="2" customFormat="1" ht="12.75" hidden="1" x14ac:dyDescent="0.2">
      <c r="A403" s="247"/>
      <c r="B403" s="250"/>
      <c r="C403" s="274">
        <f t="shared" si="60"/>
        <v>0</v>
      </c>
      <c r="D403" s="276"/>
      <c r="E403" s="317"/>
      <c r="F403" s="64">
        <f t="shared" si="61"/>
        <v>0</v>
      </c>
      <c r="G403" s="64">
        <f t="shared" si="61"/>
        <v>0</v>
      </c>
      <c r="H403" s="56">
        <f t="shared" si="62"/>
        <v>0</v>
      </c>
    </row>
    <row r="404" spans="1:9" s="2" customFormat="1" ht="12.75" hidden="1" x14ac:dyDescent="0.2">
      <c r="A404" s="248"/>
      <c r="B404" s="251"/>
      <c r="C404" s="296">
        <f t="shared" si="60"/>
        <v>0</v>
      </c>
      <c r="D404" s="298"/>
      <c r="E404" s="318"/>
      <c r="F404" s="66">
        <f t="shared" si="61"/>
        <v>0</v>
      </c>
      <c r="G404" s="66">
        <f t="shared" si="61"/>
        <v>0</v>
      </c>
      <c r="H404" s="58">
        <f t="shared" si="62"/>
        <v>0</v>
      </c>
    </row>
    <row r="405" spans="1:9" s="2" customFormat="1" ht="12.75" x14ac:dyDescent="0.2">
      <c r="A405" s="49" t="s">
        <v>84</v>
      </c>
      <c r="B405" s="277" t="s">
        <v>17</v>
      </c>
      <c r="C405" s="277"/>
      <c r="D405" s="277"/>
      <c r="E405" s="277"/>
      <c r="F405" s="277"/>
      <c r="G405" s="277"/>
      <c r="H405" s="43">
        <f>SUM(H406,H429)</f>
        <v>3.98</v>
      </c>
    </row>
    <row r="406" spans="1:9" s="2" customFormat="1" ht="12.75" x14ac:dyDescent="0.2">
      <c r="A406" s="48" t="s">
        <v>85</v>
      </c>
      <c r="B406" s="277" t="s">
        <v>86</v>
      </c>
      <c r="C406" s="277"/>
      <c r="D406" s="277"/>
      <c r="E406" s="277"/>
      <c r="F406" s="277"/>
      <c r="G406" s="277"/>
      <c r="H406" s="43">
        <f>SUM(H407,H418)</f>
        <v>9.9999999999999992E-2</v>
      </c>
    </row>
    <row r="407" spans="1:9" s="2" customFormat="1" ht="25.5" x14ac:dyDescent="0.2">
      <c r="A407" s="246">
        <v>2220</v>
      </c>
      <c r="B407" s="249" t="s">
        <v>88</v>
      </c>
      <c r="C407" s="266" t="s">
        <v>171</v>
      </c>
      <c r="D407" s="267"/>
      <c r="E407" s="268"/>
      <c r="F407" s="47" t="s">
        <v>327</v>
      </c>
      <c r="G407" s="47" t="s">
        <v>157</v>
      </c>
      <c r="H407" s="111">
        <f>SUM(H408:H417)</f>
        <v>9.9999999999999992E-2</v>
      </c>
    </row>
    <row r="408" spans="1:9" s="2" customFormat="1" ht="30" customHeight="1" x14ac:dyDescent="0.2">
      <c r="A408" s="247"/>
      <c r="B408" s="250"/>
      <c r="C408" s="255" t="s">
        <v>198</v>
      </c>
      <c r="D408" s="256"/>
      <c r="E408" s="257"/>
      <c r="F408" s="74">
        <f>ROUND(7*1.147,2)</f>
        <v>8.0299999999999994</v>
      </c>
      <c r="G408" s="74">
        <f>G26+G277</f>
        <v>2</v>
      </c>
      <c r="H408" s="75">
        <f>ROUNDUP(F408/168*G408,2)</f>
        <v>9.9999999999999992E-2</v>
      </c>
      <c r="I408" s="149" t="s">
        <v>384</v>
      </c>
    </row>
    <row r="409" spans="1:9" s="2" customFormat="1" ht="12" hidden="1" customHeight="1" x14ac:dyDescent="0.2">
      <c r="A409" s="247"/>
      <c r="B409" s="250"/>
      <c r="C409" s="252"/>
      <c r="D409" s="253"/>
      <c r="E409" s="254"/>
      <c r="F409" s="76"/>
      <c r="G409" s="76"/>
      <c r="H409" s="77">
        <f t="shared" ref="H409:H417" si="63">ROUNDUP(F409/168*G409,2)</f>
        <v>0</v>
      </c>
    </row>
    <row r="410" spans="1:9" s="2" customFormat="1" ht="12" hidden="1" customHeight="1" x14ac:dyDescent="0.2">
      <c r="A410" s="247"/>
      <c r="B410" s="250"/>
      <c r="C410" s="252"/>
      <c r="D410" s="253"/>
      <c r="E410" s="254"/>
      <c r="F410" s="76"/>
      <c r="G410" s="76"/>
      <c r="H410" s="77">
        <f t="shared" si="63"/>
        <v>0</v>
      </c>
    </row>
    <row r="411" spans="1:9" s="2" customFormat="1" ht="12" hidden="1" customHeight="1" x14ac:dyDescent="0.2">
      <c r="A411" s="247"/>
      <c r="B411" s="250"/>
      <c r="C411" s="252"/>
      <c r="D411" s="253"/>
      <c r="E411" s="254"/>
      <c r="F411" s="76"/>
      <c r="G411" s="76"/>
      <c r="H411" s="77">
        <f t="shared" si="63"/>
        <v>0</v>
      </c>
    </row>
    <row r="412" spans="1:9" s="2" customFormat="1" ht="12" hidden="1" customHeight="1" x14ac:dyDescent="0.2">
      <c r="A412" s="247"/>
      <c r="B412" s="250"/>
      <c r="C412" s="252"/>
      <c r="D412" s="253"/>
      <c r="E412" s="254"/>
      <c r="F412" s="76"/>
      <c r="G412" s="76"/>
      <c r="H412" s="77">
        <f t="shared" si="63"/>
        <v>0</v>
      </c>
    </row>
    <row r="413" spans="1:9" s="2" customFormat="1" ht="12" hidden="1" customHeight="1" x14ac:dyDescent="0.2">
      <c r="A413" s="247"/>
      <c r="B413" s="250"/>
      <c r="C413" s="252"/>
      <c r="D413" s="253"/>
      <c r="E413" s="254"/>
      <c r="F413" s="76"/>
      <c r="G413" s="76"/>
      <c r="H413" s="77">
        <f t="shared" si="63"/>
        <v>0</v>
      </c>
    </row>
    <row r="414" spans="1:9" s="2" customFormat="1" ht="12" hidden="1" customHeight="1" x14ac:dyDescent="0.2">
      <c r="A414" s="247"/>
      <c r="B414" s="250"/>
      <c r="C414" s="252"/>
      <c r="D414" s="253"/>
      <c r="E414" s="254"/>
      <c r="F414" s="76"/>
      <c r="G414" s="76"/>
      <c r="H414" s="77">
        <f t="shared" si="63"/>
        <v>0</v>
      </c>
    </row>
    <row r="415" spans="1:9" s="2" customFormat="1" ht="12" hidden="1" customHeight="1" x14ac:dyDescent="0.2">
      <c r="A415" s="247"/>
      <c r="B415" s="250"/>
      <c r="C415" s="252"/>
      <c r="D415" s="253"/>
      <c r="E415" s="254"/>
      <c r="F415" s="76"/>
      <c r="G415" s="76"/>
      <c r="H415" s="77">
        <f t="shared" si="63"/>
        <v>0</v>
      </c>
    </row>
    <row r="416" spans="1:9" s="2" customFormat="1" ht="12" hidden="1" customHeight="1" x14ac:dyDescent="0.2">
      <c r="A416" s="247"/>
      <c r="B416" s="250"/>
      <c r="C416" s="252"/>
      <c r="D416" s="253"/>
      <c r="E416" s="254"/>
      <c r="F416" s="76"/>
      <c r="G416" s="76"/>
      <c r="H416" s="77">
        <f t="shared" si="63"/>
        <v>0</v>
      </c>
    </row>
    <row r="417" spans="1:9" s="2" customFormat="1" ht="12" hidden="1" customHeight="1" x14ac:dyDescent="0.2">
      <c r="A417" s="248"/>
      <c r="B417" s="251"/>
      <c r="C417" s="269"/>
      <c r="D417" s="270"/>
      <c r="E417" s="271"/>
      <c r="F417" s="78"/>
      <c r="G417" s="78"/>
      <c r="H417" s="79">
        <f t="shared" si="63"/>
        <v>0</v>
      </c>
    </row>
    <row r="418" spans="1:9" s="2" customFormat="1" ht="12" hidden="1" customHeight="1" x14ac:dyDescent="0.2">
      <c r="A418" s="246"/>
      <c r="B418" s="249"/>
      <c r="C418" s="266"/>
      <c r="D418" s="267"/>
      <c r="E418" s="268"/>
      <c r="F418" s="47"/>
      <c r="G418" s="47"/>
      <c r="H418" s="111">
        <f>SUM(H419:H428)</f>
        <v>0</v>
      </c>
    </row>
    <row r="419" spans="1:9" s="2" customFormat="1" ht="12" hidden="1" customHeight="1" x14ac:dyDescent="0.2">
      <c r="A419" s="247"/>
      <c r="B419" s="250"/>
      <c r="C419" s="255"/>
      <c r="D419" s="256"/>
      <c r="E419" s="257"/>
      <c r="F419" s="74"/>
      <c r="G419" s="74"/>
      <c r="H419" s="75">
        <f>ROUNDUP(F419/168*G419,2)</f>
        <v>0</v>
      </c>
    </row>
    <row r="420" spans="1:9" s="2" customFormat="1" ht="12" hidden="1" customHeight="1" x14ac:dyDescent="0.2">
      <c r="A420" s="247"/>
      <c r="B420" s="250"/>
      <c r="C420" s="252"/>
      <c r="D420" s="253"/>
      <c r="E420" s="254"/>
      <c r="F420" s="76"/>
      <c r="G420" s="76"/>
      <c r="H420" s="77">
        <f t="shared" ref="H420:H428" si="64">ROUNDUP(F420/168*G420,2)</f>
        <v>0</v>
      </c>
    </row>
    <row r="421" spans="1:9" s="2" customFormat="1" ht="12" hidden="1" customHeight="1" x14ac:dyDescent="0.2">
      <c r="A421" s="247"/>
      <c r="B421" s="250"/>
      <c r="C421" s="252"/>
      <c r="D421" s="253"/>
      <c r="E421" s="254"/>
      <c r="F421" s="76"/>
      <c r="G421" s="76"/>
      <c r="H421" s="77">
        <f t="shared" si="64"/>
        <v>0</v>
      </c>
    </row>
    <row r="422" spans="1:9" s="2" customFormat="1" ht="12" hidden="1" customHeight="1" x14ac:dyDescent="0.2">
      <c r="A422" s="247"/>
      <c r="B422" s="250"/>
      <c r="C422" s="252"/>
      <c r="D422" s="253"/>
      <c r="E422" s="254"/>
      <c r="F422" s="76"/>
      <c r="G422" s="76"/>
      <c r="H422" s="77">
        <f t="shared" si="64"/>
        <v>0</v>
      </c>
    </row>
    <row r="423" spans="1:9" s="2" customFormat="1" ht="12" hidden="1" customHeight="1" x14ac:dyDescent="0.2">
      <c r="A423" s="247"/>
      <c r="B423" s="250"/>
      <c r="C423" s="252"/>
      <c r="D423" s="253"/>
      <c r="E423" s="254"/>
      <c r="F423" s="76"/>
      <c r="G423" s="76"/>
      <c r="H423" s="77">
        <f t="shared" si="64"/>
        <v>0</v>
      </c>
    </row>
    <row r="424" spans="1:9" s="2" customFormat="1" ht="12" hidden="1" customHeight="1" x14ac:dyDescent="0.2">
      <c r="A424" s="247"/>
      <c r="B424" s="250"/>
      <c r="C424" s="252"/>
      <c r="D424" s="253"/>
      <c r="E424" s="254"/>
      <c r="F424" s="76"/>
      <c r="G424" s="76"/>
      <c r="H424" s="77">
        <f t="shared" si="64"/>
        <v>0</v>
      </c>
    </row>
    <row r="425" spans="1:9" s="2" customFormat="1" ht="12" hidden="1" customHeight="1" x14ac:dyDescent="0.2">
      <c r="A425" s="247"/>
      <c r="B425" s="250"/>
      <c r="C425" s="252"/>
      <c r="D425" s="253"/>
      <c r="E425" s="254"/>
      <c r="F425" s="76"/>
      <c r="G425" s="76"/>
      <c r="H425" s="77">
        <f t="shared" si="64"/>
        <v>0</v>
      </c>
    </row>
    <row r="426" spans="1:9" s="2" customFormat="1" ht="12" hidden="1" customHeight="1" x14ac:dyDescent="0.2">
      <c r="A426" s="247"/>
      <c r="B426" s="250"/>
      <c r="C426" s="252"/>
      <c r="D426" s="253"/>
      <c r="E426" s="254"/>
      <c r="F426" s="76"/>
      <c r="G426" s="76"/>
      <c r="H426" s="77">
        <f t="shared" si="64"/>
        <v>0</v>
      </c>
    </row>
    <row r="427" spans="1:9" s="2" customFormat="1" ht="12" hidden="1" customHeight="1" x14ac:dyDescent="0.2">
      <c r="A427" s="247"/>
      <c r="B427" s="250"/>
      <c r="C427" s="252"/>
      <c r="D427" s="253"/>
      <c r="E427" s="254"/>
      <c r="F427" s="76"/>
      <c r="G427" s="76"/>
      <c r="H427" s="77">
        <f t="shared" si="64"/>
        <v>0</v>
      </c>
    </row>
    <row r="428" spans="1:9" s="2" customFormat="1" ht="12.75" hidden="1" x14ac:dyDescent="0.2">
      <c r="A428" s="248"/>
      <c r="B428" s="251"/>
      <c r="C428" s="269"/>
      <c r="D428" s="270"/>
      <c r="E428" s="271"/>
      <c r="F428" s="78"/>
      <c r="G428" s="78"/>
      <c r="H428" s="79">
        <f t="shared" si="64"/>
        <v>0</v>
      </c>
    </row>
    <row r="429" spans="1:9" s="2" customFormat="1" ht="12.75" customHeight="1" x14ac:dyDescent="0.2">
      <c r="A429" s="48" t="s">
        <v>93</v>
      </c>
      <c r="B429" s="277" t="s">
        <v>94</v>
      </c>
      <c r="C429" s="277"/>
      <c r="D429" s="277"/>
      <c r="E429" s="277"/>
      <c r="F429" s="277"/>
      <c r="G429" s="277"/>
      <c r="H429" s="43">
        <f>SUM(H430,H452,H441)</f>
        <v>3.88</v>
      </c>
    </row>
    <row r="430" spans="1:9" s="2" customFormat="1" ht="15" customHeight="1" x14ac:dyDescent="0.2">
      <c r="A430" s="246">
        <v>2311</v>
      </c>
      <c r="B430" s="249" t="s">
        <v>19</v>
      </c>
      <c r="C430" s="266" t="s">
        <v>171</v>
      </c>
      <c r="D430" s="267"/>
      <c r="E430" s="268"/>
      <c r="F430" s="47" t="s">
        <v>326</v>
      </c>
      <c r="G430" s="47" t="s">
        <v>166</v>
      </c>
      <c r="H430" s="111">
        <f>SUM(H431:H440)</f>
        <v>2.52</v>
      </c>
    </row>
    <row r="431" spans="1:9" s="2" customFormat="1" ht="12.75" x14ac:dyDescent="0.2">
      <c r="A431" s="247"/>
      <c r="B431" s="250"/>
      <c r="C431" s="255" t="s">
        <v>214</v>
      </c>
      <c r="D431" s="256"/>
      <c r="E431" s="257"/>
      <c r="F431" s="74">
        <f>ROUND(0.02*1.095,2)</f>
        <v>0.02</v>
      </c>
      <c r="G431" s="74">
        <f>12*3</f>
        <v>36</v>
      </c>
      <c r="H431" s="75">
        <f>ROUND(F431*G431,2)</f>
        <v>0.72</v>
      </c>
      <c r="I431" s="2" t="s">
        <v>362</v>
      </c>
    </row>
    <row r="432" spans="1:9" s="2" customFormat="1" ht="12.75" x14ac:dyDescent="0.2">
      <c r="A432" s="247"/>
      <c r="B432" s="250"/>
      <c r="C432" s="252" t="s">
        <v>173</v>
      </c>
      <c r="D432" s="253"/>
      <c r="E432" s="254"/>
      <c r="F432" s="76">
        <f>ROUND(0.05*1.095,2)</f>
        <v>0.05</v>
      </c>
      <c r="G432" s="76">
        <f>12*3</f>
        <v>36</v>
      </c>
      <c r="H432" s="77">
        <f>ROUND(F432*G432,2)</f>
        <v>1.8</v>
      </c>
    </row>
    <row r="433" spans="1:8" s="2" customFormat="1" ht="12.75" hidden="1" x14ac:dyDescent="0.2">
      <c r="A433" s="247"/>
      <c r="B433" s="250"/>
      <c r="C433" s="252"/>
      <c r="D433" s="253"/>
      <c r="E433" s="254"/>
      <c r="F433" s="76"/>
      <c r="G433" s="76"/>
      <c r="H433" s="77">
        <f t="shared" ref="H433:H440" si="65">ROUND(F433*G433,2)</f>
        <v>0</v>
      </c>
    </row>
    <row r="434" spans="1:8" s="2" customFormat="1" ht="12.75" hidden="1" x14ac:dyDescent="0.2">
      <c r="A434" s="247"/>
      <c r="B434" s="250"/>
      <c r="C434" s="252"/>
      <c r="D434" s="253"/>
      <c r="E434" s="254"/>
      <c r="F434" s="76"/>
      <c r="G434" s="76"/>
      <c r="H434" s="77">
        <f t="shared" si="65"/>
        <v>0</v>
      </c>
    </row>
    <row r="435" spans="1:8" s="2" customFormat="1" ht="12.75" hidden="1" x14ac:dyDescent="0.2">
      <c r="A435" s="247"/>
      <c r="B435" s="250"/>
      <c r="C435" s="252"/>
      <c r="D435" s="253"/>
      <c r="E435" s="254"/>
      <c r="F435" s="76"/>
      <c r="G435" s="76"/>
      <c r="H435" s="77">
        <f t="shared" si="65"/>
        <v>0</v>
      </c>
    </row>
    <row r="436" spans="1:8" s="2" customFormat="1" ht="12.75" hidden="1" x14ac:dyDescent="0.2">
      <c r="A436" s="247"/>
      <c r="B436" s="250"/>
      <c r="C436" s="252"/>
      <c r="D436" s="253"/>
      <c r="E436" s="254"/>
      <c r="F436" s="76"/>
      <c r="G436" s="76"/>
      <c r="H436" s="77">
        <f t="shared" si="65"/>
        <v>0</v>
      </c>
    </row>
    <row r="437" spans="1:8" s="2" customFormat="1" ht="12.75" hidden="1" x14ac:dyDescent="0.2">
      <c r="A437" s="247"/>
      <c r="B437" s="250"/>
      <c r="C437" s="252"/>
      <c r="D437" s="253"/>
      <c r="E437" s="254"/>
      <c r="F437" s="76"/>
      <c r="G437" s="76"/>
      <c r="H437" s="77">
        <f t="shared" si="65"/>
        <v>0</v>
      </c>
    </row>
    <row r="438" spans="1:8" s="2" customFormat="1" ht="12.75" hidden="1" x14ac:dyDescent="0.2">
      <c r="A438" s="247"/>
      <c r="B438" s="250"/>
      <c r="C438" s="252"/>
      <c r="D438" s="253"/>
      <c r="E438" s="254"/>
      <c r="F438" s="76"/>
      <c r="G438" s="76"/>
      <c r="H438" s="77">
        <f t="shared" si="65"/>
        <v>0</v>
      </c>
    </row>
    <row r="439" spans="1:8" s="2" customFormat="1" ht="12.75" hidden="1" x14ac:dyDescent="0.2">
      <c r="A439" s="247"/>
      <c r="B439" s="250"/>
      <c r="C439" s="252"/>
      <c r="D439" s="253"/>
      <c r="E439" s="254"/>
      <c r="F439" s="76"/>
      <c r="G439" s="76"/>
      <c r="H439" s="77">
        <f t="shared" si="65"/>
        <v>0</v>
      </c>
    </row>
    <row r="440" spans="1:8" s="2" customFormat="1" ht="12.75" hidden="1" x14ac:dyDescent="0.2">
      <c r="A440" s="248"/>
      <c r="B440" s="251"/>
      <c r="C440" s="269"/>
      <c r="D440" s="270"/>
      <c r="E440" s="271"/>
      <c r="F440" s="78"/>
      <c r="G440" s="78"/>
      <c r="H440" s="79">
        <f t="shared" si="65"/>
        <v>0</v>
      </c>
    </row>
    <row r="441" spans="1:8" s="2" customFormat="1" ht="38.25" x14ac:dyDescent="0.2">
      <c r="A441" s="246">
        <v>2312</v>
      </c>
      <c r="B441" s="249" t="s">
        <v>319</v>
      </c>
      <c r="C441" s="266" t="s">
        <v>171</v>
      </c>
      <c r="D441" s="267"/>
      <c r="E441" s="51" t="s">
        <v>325</v>
      </c>
      <c r="F441" s="51" t="s">
        <v>322</v>
      </c>
      <c r="G441" s="47" t="s">
        <v>157</v>
      </c>
      <c r="H441" s="111">
        <f>SUM(H442:H451)</f>
        <v>0.08</v>
      </c>
    </row>
    <row r="442" spans="1:8" s="2" customFormat="1" ht="12.75" x14ac:dyDescent="0.2">
      <c r="A442" s="247"/>
      <c r="B442" s="250"/>
      <c r="C442" s="255" t="s">
        <v>320</v>
      </c>
      <c r="D442" s="256"/>
      <c r="E442" s="74">
        <v>165</v>
      </c>
      <c r="F442" s="74">
        <v>5</v>
      </c>
      <c r="G442" s="154">
        <f>G26+G277+G278</f>
        <v>2</v>
      </c>
      <c r="H442" s="75">
        <f>ROUNDUP(E442/F442/12/168*G442,2)</f>
        <v>0.04</v>
      </c>
    </row>
    <row r="443" spans="1:8" s="2" customFormat="1" ht="12.75" x14ac:dyDescent="0.2">
      <c r="A443" s="247"/>
      <c r="B443" s="250"/>
      <c r="C443" s="252" t="s">
        <v>321</v>
      </c>
      <c r="D443" s="253"/>
      <c r="E443" s="153">
        <v>157</v>
      </c>
      <c r="F443" s="76">
        <v>5</v>
      </c>
      <c r="G443" s="155">
        <f>G442</f>
        <v>2</v>
      </c>
      <c r="H443" s="77">
        <f>ROUNDUP(E443/F443/12/168*G443,2)</f>
        <v>0.04</v>
      </c>
    </row>
    <row r="444" spans="1:8" s="2" customFormat="1" ht="12.75" hidden="1" x14ac:dyDescent="0.2">
      <c r="A444" s="247"/>
      <c r="B444" s="250"/>
      <c r="C444" s="252"/>
      <c r="D444" s="253"/>
      <c r="E444" s="177"/>
      <c r="F444" s="76"/>
      <c r="G444" s="76"/>
      <c r="H444" s="77">
        <f t="shared" ref="H444:H451" si="66">ROUNDUP(F444/168*G444,2)</f>
        <v>0</v>
      </c>
    </row>
    <row r="445" spans="1:8" s="2" customFormat="1" ht="12.75" hidden="1" x14ac:dyDescent="0.2">
      <c r="A445" s="247"/>
      <c r="B445" s="250"/>
      <c r="C445" s="252"/>
      <c r="D445" s="253"/>
      <c r="E445" s="177"/>
      <c r="F445" s="76"/>
      <c r="G445" s="76"/>
      <c r="H445" s="77">
        <f t="shared" si="66"/>
        <v>0</v>
      </c>
    </row>
    <row r="446" spans="1:8" s="2" customFormat="1" ht="12.75" hidden="1" x14ac:dyDescent="0.2">
      <c r="A446" s="247"/>
      <c r="B446" s="250"/>
      <c r="C446" s="252"/>
      <c r="D446" s="253"/>
      <c r="E446" s="177"/>
      <c r="F446" s="76"/>
      <c r="G446" s="76"/>
      <c r="H446" s="77">
        <f t="shared" si="66"/>
        <v>0</v>
      </c>
    </row>
    <row r="447" spans="1:8" s="2" customFormat="1" ht="12.75" hidden="1" x14ac:dyDescent="0.2">
      <c r="A447" s="247"/>
      <c r="B447" s="250"/>
      <c r="C447" s="252"/>
      <c r="D447" s="253"/>
      <c r="E447" s="177"/>
      <c r="F447" s="76"/>
      <c r="G447" s="76"/>
      <c r="H447" s="77">
        <f t="shared" si="66"/>
        <v>0</v>
      </c>
    </row>
    <row r="448" spans="1:8" s="2" customFormat="1" ht="12.75" hidden="1" x14ac:dyDescent="0.2">
      <c r="A448" s="247"/>
      <c r="B448" s="250"/>
      <c r="C448" s="252"/>
      <c r="D448" s="253"/>
      <c r="E448" s="177"/>
      <c r="F448" s="76"/>
      <c r="G448" s="76"/>
      <c r="H448" s="77">
        <f t="shared" si="66"/>
        <v>0</v>
      </c>
    </row>
    <row r="449" spans="1:9" s="2" customFormat="1" ht="12.75" hidden="1" x14ac:dyDescent="0.2">
      <c r="A449" s="247"/>
      <c r="B449" s="250"/>
      <c r="C449" s="252"/>
      <c r="D449" s="253"/>
      <c r="E449" s="177"/>
      <c r="F449" s="76"/>
      <c r="G449" s="76"/>
      <c r="H449" s="77">
        <f t="shared" si="66"/>
        <v>0</v>
      </c>
    </row>
    <row r="450" spans="1:9" s="2" customFormat="1" ht="12.75" hidden="1" x14ac:dyDescent="0.2">
      <c r="A450" s="247"/>
      <c r="B450" s="250"/>
      <c r="C450" s="252"/>
      <c r="D450" s="253"/>
      <c r="E450" s="177"/>
      <c r="F450" s="76"/>
      <c r="G450" s="76"/>
      <c r="H450" s="77">
        <f t="shared" si="66"/>
        <v>0</v>
      </c>
    </row>
    <row r="451" spans="1:9" s="2" customFormat="1" ht="12.75" hidden="1" x14ac:dyDescent="0.2">
      <c r="A451" s="248"/>
      <c r="B451" s="251"/>
      <c r="C451" s="252"/>
      <c r="D451" s="253"/>
      <c r="E451" s="177"/>
      <c r="F451" s="78"/>
      <c r="G451" s="78"/>
      <c r="H451" s="79">
        <f t="shared" si="66"/>
        <v>0</v>
      </c>
    </row>
    <row r="452" spans="1:9" s="2" customFormat="1" ht="25.5" x14ac:dyDescent="0.2">
      <c r="A452" s="246">
        <v>2350</v>
      </c>
      <c r="B452" s="249" t="s">
        <v>391</v>
      </c>
      <c r="C452" s="266" t="s">
        <v>171</v>
      </c>
      <c r="D452" s="267"/>
      <c r="E452" s="268"/>
      <c r="F452" s="51" t="s">
        <v>327</v>
      </c>
      <c r="G452" s="47" t="s">
        <v>157</v>
      </c>
      <c r="H452" s="111">
        <f>SUM(H453:H462)</f>
        <v>1.28</v>
      </c>
    </row>
    <row r="453" spans="1:9" s="2" customFormat="1" ht="26.25" customHeight="1" x14ac:dyDescent="0.2">
      <c r="A453" s="247"/>
      <c r="B453" s="250"/>
      <c r="C453" s="255" t="s">
        <v>218</v>
      </c>
      <c r="D453" s="256"/>
      <c r="E453" s="257"/>
      <c r="F453" s="74">
        <f>ROUND(85*1.162,2)</f>
        <v>98.77</v>
      </c>
      <c r="G453" s="74">
        <v>2</v>
      </c>
      <c r="H453" s="75">
        <f>ROUNDUP(F453/168*G453,2)</f>
        <v>1.18</v>
      </c>
      <c r="I453" s="149" t="s">
        <v>383</v>
      </c>
    </row>
    <row r="454" spans="1:9" s="2" customFormat="1" ht="36" x14ac:dyDescent="0.2">
      <c r="A454" s="247"/>
      <c r="B454" s="250"/>
      <c r="C454" s="252" t="s">
        <v>215</v>
      </c>
      <c r="D454" s="253"/>
      <c r="E454" s="254"/>
      <c r="F454" s="76">
        <f>ROUND(7*1.162,2)</f>
        <v>8.1300000000000008</v>
      </c>
      <c r="G454" s="76">
        <v>2</v>
      </c>
      <c r="H454" s="77">
        <f t="shared" ref="H454:H462" si="67">ROUNDUP(F454/168*G454,2)</f>
        <v>9.9999999999999992E-2</v>
      </c>
      <c r="I454" s="149" t="s">
        <v>382</v>
      </c>
    </row>
    <row r="455" spans="1:9" s="2" customFormat="1" ht="12.75" hidden="1" x14ac:dyDescent="0.2">
      <c r="A455" s="247"/>
      <c r="B455" s="250"/>
      <c r="C455" s="252"/>
      <c r="D455" s="253"/>
      <c r="E455" s="254"/>
      <c r="F455" s="76"/>
      <c r="G455" s="76"/>
      <c r="H455" s="77">
        <f t="shared" si="67"/>
        <v>0</v>
      </c>
    </row>
    <row r="456" spans="1:9" s="2" customFormat="1" ht="12.75" hidden="1" x14ac:dyDescent="0.2">
      <c r="A456" s="247"/>
      <c r="B456" s="250"/>
      <c r="C456" s="252"/>
      <c r="D456" s="253"/>
      <c r="E456" s="254"/>
      <c r="F456" s="76"/>
      <c r="G456" s="76"/>
      <c r="H456" s="77">
        <f t="shared" si="67"/>
        <v>0</v>
      </c>
    </row>
    <row r="457" spans="1:9" s="2" customFormat="1" ht="12.75" hidden="1" x14ac:dyDescent="0.2">
      <c r="A457" s="247"/>
      <c r="B457" s="250"/>
      <c r="C457" s="252"/>
      <c r="D457" s="253"/>
      <c r="E457" s="254"/>
      <c r="F457" s="76"/>
      <c r="G457" s="76"/>
      <c r="H457" s="77">
        <f t="shared" si="67"/>
        <v>0</v>
      </c>
    </row>
    <row r="458" spans="1:9" s="2" customFormat="1" ht="12.75" hidden="1" x14ac:dyDescent="0.2">
      <c r="A458" s="247"/>
      <c r="B458" s="250"/>
      <c r="C458" s="252"/>
      <c r="D458" s="253"/>
      <c r="E458" s="254"/>
      <c r="F458" s="76"/>
      <c r="G458" s="76"/>
      <c r="H458" s="77">
        <f t="shared" si="67"/>
        <v>0</v>
      </c>
    </row>
    <row r="459" spans="1:9" s="2" customFormat="1" ht="12.75" hidden="1" x14ac:dyDescent="0.2">
      <c r="A459" s="247"/>
      <c r="B459" s="250"/>
      <c r="C459" s="252"/>
      <c r="D459" s="253"/>
      <c r="E459" s="254"/>
      <c r="F459" s="76"/>
      <c r="G459" s="76"/>
      <c r="H459" s="77">
        <f t="shared" si="67"/>
        <v>0</v>
      </c>
    </row>
    <row r="460" spans="1:9" s="2" customFormat="1" ht="12.75" hidden="1" x14ac:dyDescent="0.2">
      <c r="A460" s="247"/>
      <c r="B460" s="250"/>
      <c r="C460" s="252"/>
      <c r="D460" s="253"/>
      <c r="E460" s="254"/>
      <c r="F460" s="76"/>
      <c r="G460" s="76"/>
      <c r="H460" s="77">
        <f t="shared" si="67"/>
        <v>0</v>
      </c>
    </row>
    <row r="461" spans="1:9" s="2" customFormat="1" ht="12.75" hidden="1" x14ac:dyDescent="0.2">
      <c r="A461" s="247"/>
      <c r="B461" s="250"/>
      <c r="C461" s="252"/>
      <c r="D461" s="253"/>
      <c r="E461" s="254"/>
      <c r="F461" s="76"/>
      <c r="G461" s="76"/>
      <c r="H461" s="77">
        <f t="shared" si="67"/>
        <v>0</v>
      </c>
    </row>
    <row r="462" spans="1:9" s="2" customFormat="1" ht="12.75" hidden="1" x14ac:dyDescent="0.2">
      <c r="A462" s="248"/>
      <c r="B462" s="251"/>
      <c r="C462" s="269"/>
      <c r="D462" s="270"/>
      <c r="E462" s="271"/>
      <c r="F462" s="78"/>
      <c r="G462" s="78"/>
      <c r="H462" s="79">
        <f t="shared" si="67"/>
        <v>0</v>
      </c>
    </row>
    <row r="463" spans="1:9" s="2" customFormat="1" ht="12.75" x14ac:dyDescent="0.2">
      <c r="A463" s="49" t="s">
        <v>109</v>
      </c>
      <c r="B463" s="277" t="s">
        <v>25</v>
      </c>
      <c r="C463" s="277"/>
      <c r="D463" s="277"/>
      <c r="E463" s="277"/>
      <c r="F463" s="277"/>
      <c r="G463" s="277"/>
      <c r="H463" s="43">
        <f>SUM(H464,H476)</f>
        <v>0.34</v>
      </c>
    </row>
    <row r="464" spans="1:9" s="2" customFormat="1" ht="12.75" hidden="1" customHeight="1" x14ac:dyDescent="0.2">
      <c r="A464" s="48">
        <v>5120</v>
      </c>
      <c r="B464" s="277" t="s">
        <v>168</v>
      </c>
      <c r="C464" s="277"/>
      <c r="D464" s="277"/>
      <c r="E464" s="277"/>
      <c r="F464" s="277"/>
      <c r="G464" s="277"/>
      <c r="H464" s="43">
        <f>SUM(H466:H475)</f>
        <v>0</v>
      </c>
    </row>
    <row r="465" spans="1:8" s="2" customFormat="1" ht="25.5" hidden="1" x14ac:dyDescent="0.2">
      <c r="A465" s="331">
        <v>5121</v>
      </c>
      <c r="B465" s="279" t="s">
        <v>169</v>
      </c>
      <c r="C465" s="287" t="s">
        <v>171</v>
      </c>
      <c r="D465" s="288"/>
      <c r="E465" s="47" t="s">
        <v>170</v>
      </c>
      <c r="F465" s="190" t="s">
        <v>325</v>
      </c>
      <c r="G465" s="47" t="s">
        <v>157</v>
      </c>
      <c r="H465" s="111">
        <f>SUM(H466:H475)</f>
        <v>0</v>
      </c>
    </row>
    <row r="466" spans="1:8" s="2" customFormat="1" ht="12.75" hidden="1" x14ac:dyDescent="0.2">
      <c r="A466" s="332"/>
      <c r="B466" s="280"/>
      <c r="C466" s="309"/>
      <c r="D466" s="310"/>
      <c r="E466" s="282"/>
      <c r="F466" s="67"/>
      <c r="G466" s="156"/>
      <c r="H466" s="54">
        <f>ROUNDUP(F466*$E$489%/12/168*G466,2)</f>
        <v>0</v>
      </c>
    </row>
    <row r="467" spans="1:8" s="2" customFormat="1" ht="12.75" hidden="1" x14ac:dyDescent="0.2">
      <c r="A467" s="332"/>
      <c r="B467" s="280"/>
      <c r="C467" s="311"/>
      <c r="D467" s="312"/>
      <c r="E467" s="283"/>
      <c r="F467" s="68"/>
      <c r="G467" s="68"/>
      <c r="H467" s="56">
        <f>ROUNDUP(F467*$E$489%/12/168*G467,2)</f>
        <v>0</v>
      </c>
    </row>
    <row r="468" spans="1:8" s="2" customFormat="1" ht="12.75" hidden="1" x14ac:dyDescent="0.2">
      <c r="A468" s="332"/>
      <c r="B468" s="280"/>
      <c r="C468" s="311"/>
      <c r="D468" s="312"/>
      <c r="E468" s="283"/>
      <c r="F468" s="68"/>
      <c r="G468" s="68"/>
      <c r="H468" s="56">
        <f t="shared" ref="H468:H475" si="68">ROUNDUP(F468*$D$489%/12/168*E468*$G$489,2)</f>
        <v>0</v>
      </c>
    </row>
    <row r="469" spans="1:8" s="2" customFormat="1" ht="12.75" hidden="1" x14ac:dyDescent="0.2">
      <c r="A469" s="332"/>
      <c r="B469" s="280"/>
      <c r="C469" s="311"/>
      <c r="D469" s="312"/>
      <c r="E469" s="283"/>
      <c r="F469" s="68"/>
      <c r="G469" s="68"/>
      <c r="H469" s="56">
        <f t="shared" si="68"/>
        <v>0</v>
      </c>
    </row>
    <row r="470" spans="1:8" s="2" customFormat="1" ht="12.75" hidden="1" x14ac:dyDescent="0.2">
      <c r="A470" s="332"/>
      <c r="B470" s="280"/>
      <c r="C470" s="311"/>
      <c r="D470" s="312"/>
      <c r="E470" s="283"/>
      <c r="F470" s="68"/>
      <c r="G470" s="68"/>
      <c r="H470" s="56">
        <f t="shared" si="68"/>
        <v>0</v>
      </c>
    </row>
    <row r="471" spans="1:8" s="2" customFormat="1" ht="13.5" hidden="1" customHeight="1" x14ac:dyDescent="0.2">
      <c r="A471" s="332"/>
      <c r="B471" s="280"/>
      <c r="C471" s="311"/>
      <c r="D471" s="312"/>
      <c r="E471" s="283"/>
      <c r="F471" s="68"/>
      <c r="G471" s="68"/>
      <c r="H471" s="56">
        <f t="shared" si="68"/>
        <v>0</v>
      </c>
    </row>
    <row r="472" spans="1:8" s="2" customFormat="1" ht="12.75" hidden="1" customHeight="1" x14ac:dyDescent="0.2">
      <c r="A472" s="332"/>
      <c r="B472" s="280"/>
      <c r="C472" s="311"/>
      <c r="D472" s="312"/>
      <c r="E472" s="283"/>
      <c r="F472" s="68"/>
      <c r="G472" s="68"/>
      <c r="H472" s="56">
        <f t="shared" si="68"/>
        <v>0</v>
      </c>
    </row>
    <row r="473" spans="1:8" s="2" customFormat="1" ht="12.75" hidden="1" customHeight="1" x14ac:dyDescent="0.2">
      <c r="A473" s="332"/>
      <c r="B473" s="280"/>
      <c r="C473" s="311"/>
      <c r="D473" s="312"/>
      <c r="E473" s="283"/>
      <c r="F473" s="68"/>
      <c r="G473" s="68"/>
      <c r="H473" s="56">
        <f t="shared" si="68"/>
        <v>0</v>
      </c>
    </row>
    <row r="474" spans="1:8" s="2" customFormat="1" ht="12.75" hidden="1" customHeight="1" x14ac:dyDescent="0.2">
      <c r="A474" s="332"/>
      <c r="B474" s="280"/>
      <c r="C474" s="311"/>
      <c r="D474" s="312"/>
      <c r="E474" s="283"/>
      <c r="F474" s="68"/>
      <c r="G474" s="68"/>
      <c r="H474" s="56">
        <f t="shared" si="68"/>
        <v>0</v>
      </c>
    </row>
    <row r="475" spans="1:8" s="2" customFormat="1" ht="12.75" hidden="1" customHeight="1" x14ac:dyDescent="0.2">
      <c r="A475" s="333"/>
      <c r="B475" s="281"/>
      <c r="C475" s="311"/>
      <c r="D475" s="312"/>
      <c r="E475" s="284"/>
      <c r="F475" s="70"/>
      <c r="G475" s="70"/>
      <c r="H475" s="58">
        <f t="shared" si="68"/>
        <v>0</v>
      </c>
    </row>
    <row r="476" spans="1:8" s="2" customFormat="1" ht="12.75" x14ac:dyDescent="0.2">
      <c r="A476" s="48" t="s">
        <v>110</v>
      </c>
      <c r="B476" s="277" t="s">
        <v>392</v>
      </c>
      <c r="C476" s="277"/>
      <c r="D476" s="277"/>
      <c r="E476" s="277"/>
      <c r="F476" s="277"/>
      <c r="G476" s="277"/>
      <c r="H476" s="43">
        <f>SUM(H477,H488)</f>
        <v>0.34</v>
      </c>
    </row>
    <row r="477" spans="1:8" s="2" customFormat="1" ht="25.5" x14ac:dyDescent="0.2">
      <c r="A477" s="331" t="s">
        <v>117</v>
      </c>
      <c r="B477" s="279" t="s">
        <v>33</v>
      </c>
      <c r="C477" s="287" t="s">
        <v>171</v>
      </c>
      <c r="D477" s="288"/>
      <c r="E477" s="47" t="s">
        <v>170</v>
      </c>
      <c r="F477" s="190" t="s">
        <v>325</v>
      </c>
      <c r="G477" s="47" t="s">
        <v>157</v>
      </c>
      <c r="H477" s="111">
        <f>SUM(H478:H487)</f>
        <v>0.34</v>
      </c>
    </row>
    <row r="478" spans="1:8" s="2" customFormat="1" ht="12.75" x14ac:dyDescent="0.2">
      <c r="A478" s="332"/>
      <c r="B478" s="280"/>
      <c r="C478" s="309" t="s">
        <v>323</v>
      </c>
      <c r="D478" s="310"/>
      <c r="E478" s="282">
        <v>20</v>
      </c>
      <c r="F478" s="67">
        <v>1200</v>
      </c>
      <c r="G478" s="156">
        <v>2</v>
      </c>
      <c r="H478" s="54">
        <f>ROUNDUP(F478*$E$478%/12/168*G478,2)</f>
        <v>0.24000000000000002</v>
      </c>
    </row>
    <row r="479" spans="1:8" s="2" customFormat="1" ht="12.75" x14ac:dyDescent="0.2">
      <c r="A479" s="332"/>
      <c r="B479" s="280"/>
      <c r="C479" s="311" t="s">
        <v>324</v>
      </c>
      <c r="D479" s="312"/>
      <c r="E479" s="283"/>
      <c r="F479" s="68">
        <v>500</v>
      </c>
      <c r="G479" s="212">
        <v>2</v>
      </c>
      <c r="H479" s="56">
        <f>ROUNDUP(F479*$E$478%/12/168*G479,2)</f>
        <v>9.9999999999999992E-2</v>
      </c>
    </row>
    <row r="480" spans="1:8" s="2" customFormat="1" ht="12.75" hidden="1" x14ac:dyDescent="0.2">
      <c r="A480" s="332"/>
      <c r="B480" s="280"/>
      <c r="C480" s="311"/>
      <c r="D480" s="312"/>
      <c r="E480" s="283"/>
      <c r="F480" s="68"/>
      <c r="G480" s="68"/>
      <c r="H480" s="56">
        <f t="shared" ref="H480:H487" si="69">ROUNDUP(F480*$D$489%/12/168*E480*$G$489,2)</f>
        <v>0</v>
      </c>
    </row>
    <row r="481" spans="1:8" s="2" customFormat="1" ht="12.75" hidden="1" x14ac:dyDescent="0.2">
      <c r="A481" s="332"/>
      <c r="B481" s="280"/>
      <c r="C481" s="311"/>
      <c r="D481" s="312"/>
      <c r="E481" s="283"/>
      <c r="F481" s="68"/>
      <c r="G481" s="68"/>
      <c r="H481" s="56">
        <f t="shared" si="69"/>
        <v>0</v>
      </c>
    </row>
    <row r="482" spans="1:8" s="2" customFormat="1" ht="12.75" hidden="1" x14ac:dyDescent="0.2">
      <c r="A482" s="332"/>
      <c r="B482" s="280"/>
      <c r="C482" s="311"/>
      <c r="D482" s="312"/>
      <c r="E482" s="283"/>
      <c r="F482" s="68"/>
      <c r="G482" s="68"/>
      <c r="H482" s="56">
        <f t="shared" si="69"/>
        <v>0</v>
      </c>
    </row>
    <row r="483" spans="1:8" s="2" customFormat="1" ht="12.75" hidden="1" customHeight="1" x14ac:dyDescent="0.2">
      <c r="A483" s="332"/>
      <c r="B483" s="280"/>
      <c r="C483" s="311"/>
      <c r="D483" s="312"/>
      <c r="E483" s="283"/>
      <c r="F483" s="68"/>
      <c r="G483" s="68"/>
      <c r="H483" s="56">
        <f t="shared" si="69"/>
        <v>0</v>
      </c>
    </row>
    <row r="484" spans="1:8" s="2" customFormat="1" ht="12.75" hidden="1" customHeight="1" x14ac:dyDescent="0.2">
      <c r="A484" s="332"/>
      <c r="B484" s="280"/>
      <c r="C484" s="311"/>
      <c r="D484" s="312"/>
      <c r="E484" s="283"/>
      <c r="F484" s="68"/>
      <c r="G484" s="68"/>
      <c r="H484" s="56">
        <f t="shared" si="69"/>
        <v>0</v>
      </c>
    </row>
    <row r="485" spans="1:8" s="2" customFormat="1" ht="12.75" hidden="1" customHeight="1" x14ac:dyDescent="0.2">
      <c r="A485" s="332"/>
      <c r="B485" s="280"/>
      <c r="C485" s="311"/>
      <c r="D485" s="312"/>
      <c r="E485" s="283"/>
      <c r="F485" s="68"/>
      <c r="G485" s="68"/>
      <c r="H485" s="56">
        <f t="shared" si="69"/>
        <v>0</v>
      </c>
    </row>
    <row r="486" spans="1:8" s="2" customFormat="1" ht="12.75" hidden="1" customHeight="1" x14ac:dyDescent="0.2">
      <c r="A486" s="332"/>
      <c r="B486" s="280"/>
      <c r="C486" s="311"/>
      <c r="D486" s="312"/>
      <c r="E486" s="283"/>
      <c r="F486" s="68"/>
      <c r="G486" s="68"/>
      <c r="H486" s="56">
        <f t="shared" si="69"/>
        <v>0</v>
      </c>
    </row>
    <row r="487" spans="1:8" s="2" customFormat="1" ht="12.75" hidden="1" customHeight="1" x14ac:dyDescent="0.2">
      <c r="A487" s="333"/>
      <c r="B487" s="281"/>
      <c r="C487" s="311"/>
      <c r="D487" s="312"/>
      <c r="E487" s="284"/>
      <c r="F487" s="70"/>
      <c r="G487" s="70"/>
      <c r="H487" s="58">
        <f t="shared" si="69"/>
        <v>0</v>
      </c>
    </row>
    <row r="488" spans="1:8" s="2" customFormat="1" ht="38.25" hidden="1" x14ac:dyDescent="0.2">
      <c r="A488" s="331" t="s">
        <v>118</v>
      </c>
      <c r="B488" s="279" t="s">
        <v>31</v>
      </c>
      <c r="C488" s="190" t="s">
        <v>171</v>
      </c>
      <c r="D488" s="47" t="s">
        <v>170</v>
      </c>
      <c r="E488" s="190" t="s">
        <v>166</v>
      </c>
      <c r="F488" s="190" t="s">
        <v>167</v>
      </c>
      <c r="G488" s="47" t="s">
        <v>157</v>
      </c>
      <c r="H488" s="111">
        <f>SUM(H489:H498)</f>
        <v>0</v>
      </c>
    </row>
    <row r="489" spans="1:8" s="2" customFormat="1" ht="12.75" hidden="1" x14ac:dyDescent="0.2">
      <c r="A489" s="332"/>
      <c r="B489" s="280"/>
      <c r="C489" s="67"/>
      <c r="D489" s="282">
        <v>20</v>
      </c>
      <c r="E489" s="67"/>
      <c r="F489" s="67"/>
      <c r="G489" s="67"/>
      <c r="H489" s="54">
        <f>ROUNDUP(F489*$D$489%/12/168*E489*$G$489,2)</f>
        <v>0</v>
      </c>
    </row>
    <row r="490" spans="1:8" s="2" customFormat="1" ht="12.75" hidden="1" x14ac:dyDescent="0.2">
      <c r="A490" s="332"/>
      <c r="B490" s="280"/>
      <c r="C490" s="68"/>
      <c r="D490" s="283"/>
      <c r="E490" s="68"/>
      <c r="F490" s="68"/>
      <c r="G490" s="68"/>
      <c r="H490" s="56"/>
    </row>
    <row r="491" spans="1:8" s="2" customFormat="1" ht="12.75" hidden="1" x14ac:dyDescent="0.2">
      <c r="A491" s="332"/>
      <c r="B491" s="280"/>
      <c r="C491" s="68"/>
      <c r="D491" s="283"/>
      <c r="E491" s="68"/>
      <c r="F491" s="68"/>
      <c r="G491" s="68"/>
      <c r="H491" s="56"/>
    </row>
    <row r="492" spans="1:8" s="2" customFormat="1" ht="12.75" hidden="1" x14ac:dyDescent="0.2">
      <c r="A492" s="332"/>
      <c r="B492" s="280"/>
      <c r="C492" s="68"/>
      <c r="D492" s="283"/>
      <c r="E492" s="68"/>
      <c r="F492" s="68"/>
      <c r="G492" s="68"/>
      <c r="H492" s="56"/>
    </row>
    <row r="493" spans="1:8" s="2" customFormat="1" ht="12.75" hidden="1" x14ac:dyDescent="0.2">
      <c r="A493" s="332"/>
      <c r="B493" s="280"/>
      <c r="C493" s="68"/>
      <c r="D493" s="283"/>
      <c r="E493" s="68"/>
      <c r="F493" s="68"/>
      <c r="G493" s="68"/>
      <c r="H493" s="56"/>
    </row>
    <row r="494" spans="1:8" s="2" customFormat="1" ht="12.75" hidden="1" x14ac:dyDescent="0.2">
      <c r="A494" s="332"/>
      <c r="B494" s="280"/>
      <c r="C494" s="68"/>
      <c r="D494" s="283"/>
      <c r="E494" s="68"/>
      <c r="F494" s="68"/>
      <c r="G494" s="68"/>
      <c r="H494" s="56"/>
    </row>
    <row r="495" spans="1:8" s="2" customFormat="1" ht="12.75" hidden="1" x14ac:dyDescent="0.2">
      <c r="A495" s="332"/>
      <c r="B495" s="280"/>
      <c r="C495" s="68"/>
      <c r="D495" s="283"/>
      <c r="E495" s="68"/>
      <c r="F495" s="68"/>
      <c r="G495" s="68"/>
      <c r="H495" s="56"/>
    </row>
    <row r="496" spans="1:8" s="2" customFormat="1" ht="12.75" hidden="1" x14ac:dyDescent="0.2">
      <c r="A496" s="332"/>
      <c r="B496" s="280"/>
      <c r="C496" s="68"/>
      <c r="D496" s="283"/>
      <c r="E496" s="68"/>
      <c r="F496" s="68"/>
      <c r="G496" s="68"/>
      <c r="H496" s="56"/>
    </row>
    <row r="497" spans="1:8" s="2" customFormat="1" ht="12.75" hidden="1" x14ac:dyDescent="0.2">
      <c r="A497" s="332"/>
      <c r="B497" s="280"/>
      <c r="C497" s="68"/>
      <c r="D497" s="283"/>
      <c r="E497" s="68"/>
      <c r="F497" s="68"/>
      <c r="G497" s="68"/>
      <c r="H497" s="56"/>
    </row>
    <row r="498" spans="1:8" s="2" customFormat="1" ht="12.75" hidden="1" x14ac:dyDescent="0.2">
      <c r="A498" s="332"/>
      <c r="B498" s="280"/>
      <c r="C498" s="68"/>
      <c r="D498" s="284"/>
      <c r="E498" s="68"/>
      <c r="F498" s="68"/>
      <c r="G498" s="68"/>
      <c r="H498" s="56"/>
    </row>
    <row r="499" spans="1:8" s="2" customFormat="1" ht="12.75" x14ac:dyDescent="0.2">
      <c r="A499" s="325" t="s">
        <v>363</v>
      </c>
      <c r="B499" s="326"/>
      <c r="C499" s="326"/>
      <c r="D499" s="326"/>
      <c r="E499" s="326"/>
      <c r="F499" s="326"/>
      <c r="G499" s="327"/>
      <c r="H499" s="46">
        <f>SUM(H463,H405,H263)</f>
        <v>14.19</v>
      </c>
    </row>
    <row r="500" spans="1:8" s="2" customFormat="1" ht="12.75" x14ac:dyDescent="0.2">
      <c r="A500" s="328" t="s">
        <v>329</v>
      </c>
      <c r="B500" s="329"/>
      <c r="C500" s="329"/>
      <c r="D500" s="329"/>
      <c r="E500" s="329"/>
      <c r="F500" s="329"/>
      <c r="G500" s="330"/>
      <c r="H500" s="80">
        <f>ROUNDUP((H499+H260)/1000,2)</f>
        <v>9.9999999999999992E-2</v>
      </c>
    </row>
    <row r="501" spans="1:8" x14ac:dyDescent="0.25">
      <c r="H501" s="29"/>
    </row>
    <row r="502" spans="1:8" hidden="1" x14ac:dyDescent="0.25">
      <c r="H502" s="30"/>
    </row>
    <row r="503" spans="1:8" hidden="1" x14ac:dyDescent="0.25">
      <c r="H503" s="30"/>
    </row>
    <row r="504" spans="1:8" hidden="1" x14ac:dyDescent="0.25">
      <c r="H504" s="30"/>
    </row>
    <row r="505" spans="1:8" hidden="1" x14ac:dyDescent="0.25">
      <c r="H505" s="30"/>
    </row>
    <row r="506" spans="1:8" hidden="1" x14ac:dyDescent="0.25">
      <c r="H506" s="30"/>
    </row>
    <row r="507" spans="1:8" hidden="1" x14ac:dyDescent="0.25">
      <c r="H507" s="30"/>
    </row>
    <row r="508" spans="1:8" hidden="1" x14ac:dyDescent="0.25">
      <c r="H508" s="30"/>
    </row>
    <row r="509" spans="1:8" hidden="1" x14ac:dyDescent="0.25">
      <c r="H509" s="30"/>
    </row>
    <row r="510" spans="1:8" hidden="1" x14ac:dyDescent="0.25">
      <c r="H510" s="30"/>
    </row>
    <row r="511" spans="1:8" hidden="1" x14ac:dyDescent="0.25">
      <c r="H511" s="30"/>
    </row>
    <row r="512" spans="1:8" hidden="1" x14ac:dyDescent="0.25">
      <c r="H512" s="30"/>
    </row>
    <row r="513" spans="1:9" hidden="1" x14ac:dyDescent="0.25">
      <c r="H513" s="30"/>
    </row>
    <row r="514" spans="1:9" hidden="1" x14ac:dyDescent="0.25">
      <c r="H514" s="30"/>
    </row>
    <row r="515" spans="1:9" hidden="1" x14ac:dyDescent="0.25">
      <c r="H515" s="30"/>
    </row>
    <row r="516" spans="1:9" hidden="1" x14ac:dyDescent="0.25">
      <c r="H516" s="30"/>
    </row>
    <row r="517" spans="1:9" hidden="1" x14ac:dyDescent="0.25">
      <c r="H517" s="30"/>
    </row>
    <row r="518" spans="1:9" hidden="1" x14ac:dyDescent="0.25">
      <c r="H518" s="30"/>
    </row>
    <row r="519" spans="1:9" hidden="1" x14ac:dyDescent="0.25">
      <c r="H519" s="30"/>
    </row>
    <row r="520" spans="1:9" hidden="1" x14ac:dyDescent="0.25">
      <c r="H520" s="30"/>
    </row>
    <row r="521" spans="1:9" hidden="1" x14ac:dyDescent="0.25">
      <c r="H521" s="30"/>
    </row>
    <row r="522" spans="1:9" hidden="1" x14ac:dyDescent="0.25">
      <c r="H522" s="30"/>
    </row>
    <row r="523" spans="1:9" hidden="1" x14ac:dyDescent="0.25">
      <c r="H523" s="30"/>
    </row>
    <row r="524" spans="1:9" hidden="1" x14ac:dyDescent="0.25">
      <c r="H524" s="30"/>
    </row>
    <row r="525" spans="1:9" hidden="1" x14ac:dyDescent="0.25">
      <c r="H525" s="30"/>
    </row>
    <row r="526" spans="1:9" hidden="1" x14ac:dyDescent="0.25">
      <c r="H526" s="30"/>
    </row>
    <row r="527" spans="1:9" hidden="1" x14ac:dyDescent="0.25">
      <c r="H527" s="30"/>
    </row>
    <row r="528" spans="1:9" ht="15.75" x14ac:dyDescent="0.25">
      <c r="A528" s="104" t="s">
        <v>13</v>
      </c>
      <c r="B528" s="104"/>
      <c r="C528" s="104"/>
      <c r="D528" s="104"/>
      <c r="E528" s="104"/>
      <c r="F528" s="104"/>
      <c r="G528" s="104"/>
      <c r="H528" s="105">
        <f ca="1">H529+H541+H553</f>
        <v>78.38</v>
      </c>
      <c r="I528" s="106" t="b">
        <f ca="1">H528=H260</f>
        <v>1</v>
      </c>
    </row>
    <row r="529" spans="1:8" x14ac:dyDescent="0.25">
      <c r="A529" s="98">
        <v>1000</v>
      </c>
      <c r="B529" s="97"/>
      <c r="H529" s="101">
        <f ca="1">SUM(H530,H537)</f>
        <v>8.379999999999999</v>
      </c>
    </row>
    <row r="530" spans="1:8" x14ac:dyDescent="0.25">
      <c r="A530" s="191">
        <v>1100</v>
      </c>
      <c r="B530" s="97"/>
      <c r="H530" s="100">
        <f ca="1">SUM(H531:H536)</f>
        <v>6.51</v>
      </c>
    </row>
    <row r="531" spans="1:8" x14ac:dyDescent="0.25">
      <c r="A531" s="1">
        <v>1116</v>
      </c>
      <c r="B531" s="97"/>
      <c r="H531" s="99">
        <f t="shared" ref="H531:H536" ca="1" si="70">SUMIF($A$14:$H$260,A531,$H$14:$H$260)</f>
        <v>0</v>
      </c>
    </row>
    <row r="532" spans="1:8" x14ac:dyDescent="0.25">
      <c r="A532" s="1">
        <v>1119</v>
      </c>
      <c r="B532" s="97"/>
      <c r="H532" s="99">
        <f ca="1">SUMIF($A$14:$H$260,A532,$H$14:$H$260)</f>
        <v>6.51</v>
      </c>
    </row>
    <row r="533" spans="1:8" x14ac:dyDescent="0.25">
      <c r="A533" s="1">
        <v>1143</v>
      </c>
      <c r="B533" s="97"/>
      <c r="H533" s="99">
        <f t="shared" ca="1" si="70"/>
        <v>0</v>
      </c>
    </row>
    <row r="534" spans="1:8" x14ac:dyDescent="0.25">
      <c r="A534" s="1">
        <v>1146</v>
      </c>
      <c r="B534" s="97"/>
      <c r="H534" s="99">
        <f t="shared" ca="1" si="70"/>
        <v>0</v>
      </c>
    </row>
    <row r="535" spans="1:8" x14ac:dyDescent="0.25">
      <c r="A535" s="1">
        <v>1147</v>
      </c>
      <c r="B535" s="97"/>
      <c r="H535" s="99">
        <f t="shared" ca="1" si="70"/>
        <v>0</v>
      </c>
    </row>
    <row r="536" spans="1:8" x14ac:dyDescent="0.25">
      <c r="A536" s="1">
        <v>1148</v>
      </c>
      <c r="B536" s="97"/>
      <c r="H536" s="99">
        <f t="shared" ca="1" si="70"/>
        <v>0</v>
      </c>
    </row>
    <row r="537" spans="1:8" x14ac:dyDescent="0.25">
      <c r="A537" s="191">
        <v>1200</v>
      </c>
      <c r="B537" s="97"/>
      <c r="H537" s="100">
        <f ca="1">SUM(H538:H540)</f>
        <v>1.87</v>
      </c>
    </row>
    <row r="538" spans="1:8" x14ac:dyDescent="0.25">
      <c r="A538" s="1">
        <v>1210</v>
      </c>
      <c r="B538" s="97"/>
      <c r="H538" s="99">
        <f ca="1">SUMIF($A$14:$H$260,A538,$H$14:$H$260)</f>
        <v>1.6</v>
      </c>
    </row>
    <row r="539" spans="1:8" x14ac:dyDescent="0.25">
      <c r="A539" s="1">
        <v>1221</v>
      </c>
      <c r="B539" s="97"/>
      <c r="H539" s="99">
        <f ca="1">SUMIF($A$14:$H$260,A539,$H$14:$H$260)</f>
        <v>0.27</v>
      </c>
    </row>
    <row r="540" spans="1:8" x14ac:dyDescent="0.25">
      <c r="A540" s="1">
        <v>1228</v>
      </c>
      <c r="B540" s="97"/>
      <c r="H540" s="99">
        <f ca="1">SUMIF($A$14:$H$260,A540,$H$14:$H$260)</f>
        <v>0</v>
      </c>
    </row>
    <row r="541" spans="1:8" x14ac:dyDescent="0.25">
      <c r="A541" s="98">
        <v>2000</v>
      </c>
      <c r="B541" s="97"/>
      <c r="H541" s="101">
        <f ca="1">H542+H545+H547</f>
        <v>70</v>
      </c>
    </row>
    <row r="542" spans="1:8" x14ac:dyDescent="0.25">
      <c r="A542" s="191">
        <v>2100</v>
      </c>
      <c r="B542" s="97"/>
      <c r="H542" s="100">
        <f ca="1">SUM(H543:H544)</f>
        <v>0</v>
      </c>
    </row>
    <row r="543" spans="1:8" x14ac:dyDescent="0.25">
      <c r="A543" s="1">
        <v>2111</v>
      </c>
      <c r="B543" s="97"/>
      <c r="H543" s="99">
        <f ca="1">SUMIF($A$14:$H$260,A543,$H$14:$H$260)</f>
        <v>0</v>
      </c>
    </row>
    <row r="544" spans="1:8" x14ac:dyDescent="0.25">
      <c r="A544" s="1">
        <v>2112</v>
      </c>
      <c r="B544" s="97"/>
      <c r="H544" s="99">
        <f ca="1">SUMIF($A$14:$H$260,A544,$H$14:$H$260)</f>
        <v>0</v>
      </c>
    </row>
    <row r="545" spans="1:8" x14ac:dyDescent="0.25">
      <c r="A545" s="191">
        <v>2200</v>
      </c>
      <c r="B545" s="97"/>
      <c r="H545" s="100">
        <f ca="1">SUM(H546)</f>
        <v>0</v>
      </c>
    </row>
    <row r="546" spans="1:8" x14ac:dyDescent="0.25">
      <c r="A546" s="1">
        <v>2220</v>
      </c>
      <c r="B546" s="97"/>
      <c r="H546" s="99">
        <f ca="1">SUMIF($A$14:$H$260,A546,$H$14:$H$260)</f>
        <v>0</v>
      </c>
    </row>
    <row r="547" spans="1:8" x14ac:dyDescent="0.25">
      <c r="A547" s="191">
        <v>2300</v>
      </c>
      <c r="B547" s="97"/>
      <c r="H547" s="100">
        <f ca="1">SUM(H548:H552)</f>
        <v>70</v>
      </c>
    </row>
    <row r="548" spans="1:8" x14ac:dyDescent="0.25">
      <c r="A548" s="1">
        <v>2311</v>
      </c>
      <c r="B548" s="97"/>
      <c r="H548" s="99">
        <f ca="1">SUMIF($A$14:$H$260,A548,$H$14:$H$260)</f>
        <v>70</v>
      </c>
    </row>
    <row r="549" spans="1:8" x14ac:dyDescent="0.25">
      <c r="A549" s="1">
        <v>2312</v>
      </c>
      <c r="B549" s="97"/>
      <c r="H549" s="99">
        <f ca="1">SUMIF($A$14:$H$260,A549,$H$14:$H$260)</f>
        <v>0</v>
      </c>
    </row>
    <row r="550" spans="1:8" x14ac:dyDescent="0.25">
      <c r="A550" s="1">
        <v>2322</v>
      </c>
      <c r="B550" s="97"/>
      <c r="H550" s="99">
        <f ca="1">SUMIF($A$14:$H$260,A550,$H$14:$H$260)</f>
        <v>0</v>
      </c>
    </row>
    <row r="551" spans="1:8" x14ac:dyDescent="0.25">
      <c r="A551" s="1">
        <v>2329</v>
      </c>
      <c r="B551" s="97"/>
      <c r="H551" s="99">
        <f ca="1">SUMIF($A$14:$H$260,A551,$H$14:$H$260)</f>
        <v>0</v>
      </c>
    </row>
    <row r="552" spans="1:8" x14ac:dyDescent="0.25">
      <c r="A552" s="1">
        <v>2350</v>
      </c>
      <c r="B552" s="97"/>
      <c r="H552" s="99">
        <f ca="1">SUMIF($A$14:$H$260,A552,$H$14:$H$260)</f>
        <v>0</v>
      </c>
    </row>
    <row r="553" spans="1:8" x14ac:dyDescent="0.25">
      <c r="A553" s="98">
        <v>5000</v>
      </c>
      <c r="B553" s="97"/>
      <c r="H553" s="102"/>
    </row>
    <row r="554" spans="1:8" x14ac:dyDescent="0.25">
      <c r="A554" s="191">
        <v>5200</v>
      </c>
      <c r="B554" s="97"/>
      <c r="H554" s="103"/>
    </row>
    <row r="555" spans="1:8" x14ac:dyDescent="0.25">
      <c r="A555" s="1">
        <v>5231</v>
      </c>
      <c r="B555" s="97"/>
      <c r="H555" s="99">
        <f ca="1">SUMIF(A46:H225,A555,H46:H198)</f>
        <v>0</v>
      </c>
    </row>
    <row r="556" spans="1:8" x14ac:dyDescent="0.25">
      <c r="B556" s="97"/>
    </row>
    <row r="557" spans="1:8" hidden="1" x14ac:dyDescent="0.25">
      <c r="B557" s="97"/>
    </row>
    <row r="558" spans="1:8" hidden="1" x14ac:dyDescent="0.25">
      <c r="B558" s="97"/>
    </row>
    <row r="559" spans="1:8" hidden="1" x14ac:dyDescent="0.25">
      <c r="B559" s="97"/>
    </row>
    <row r="560" spans="1:8" hidden="1" x14ac:dyDescent="0.25">
      <c r="B560" s="97"/>
    </row>
    <row r="561" spans="1:9" hidden="1" x14ac:dyDescent="0.25">
      <c r="B561" s="97"/>
    </row>
    <row r="562" spans="1:9" hidden="1" x14ac:dyDescent="0.25">
      <c r="B562" s="97"/>
    </row>
    <row r="563" spans="1:9" hidden="1" x14ac:dyDescent="0.25">
      <c r="B563" s="97"/>
    </row>
    <row r="564" spans="1:9" x14ac:dyDescent="0.25">
      <c r="B564" s="97"/>
    </row>
    <row r="565" spans="1:9" x14ac:dyDescent="0.25">
      <c r="B565" s="97"/>
    </row>
    <row r="566" spans="1:9" s="106" customFormat="1" ht="15.75" x14ac:dyDescent="0.25">
      <c r="A566" s="104" t="s">
        <v>18</v>
      </c>
      <c r="B566" s="104"/>
      <c r="C566" s="104"/>
      <c r="D566" s="104"/>
      <c r="E566" s="104"/>
      <c r="F566" s="104"/>
      <c r="G566" s="104"/>
      <c r="H566" s="105">
        <f ca="1">H567+H579+H591</f>
        <v>14.19</v>
      </c>
      <c r="I566" s="106" t="b">
        <f ca="1">H566=H489</f>
        <v>0</v>
      </c>
    </row>
    <row r="567" spans="1:9" x14ac:dyDescent="0.25">
      <c r="A567" s="98">
        <v>1000</v>
      </c>
      <c r="B567" s="97"/>
      <c r="H567" s="101">
        <f ca="1">SUM(H568,H575)</f>
        <v>9.8699999999999992</v>
      </c>
    </row>
    <row r="568" spans="1:9" x14ac:dyDescent="0.25">
      <c r="A568" s="191">
        <v>1100</v>
      </c>
      <c r="B568" s="97"/>
      <c r="H568" s="100">
        <f ca="1">SUM(H569:H574)</f>
        <v>7.67</v>
      </c>
    </row>
    <row r="569" spans="1:9" x14ac:dyDescent="0.25">
      <c r="A569" s="1">
        <v>1116</v>
      </c>
      <c r="B569" s="97"/>
      <c r="H569" s="99">
        <f t="shared" ref="H569:H574" ca="1" si="71">SUMIF($A$265:$H$505,A569,$H$265:$H$505)</f>
        <v>0</v>
      </c>
    </row>
    <row r="570" spans="1:9" x14ac:dyDescent="0.25">
      <c r="A570" s="1">
        <v>1119</v>
      </c>
      <c r="B570" s="97"/>
      <c r="H570" s="99">
        <f t="shared" ca="1" si="71"/>
        <v>7.67</v>
      </c>
    </row>
    <row r="571" spans="1:9" x14ac:dyDescent="0.25">
      <c r="A571" s="1">
        <v>1143</v>
      </c>
      <c r="B571" s="97"/>
      <c r="H571" s="99">
        <f t="shared" ca="1" si="71"/>
        <v>0</v>
      </c>
    </row>
    <row r="572" spans="1:9" x14ac:dyDescent="0.25">
      <c r="A572" s="1">
        <v>1146</v>
      </c>
      <c r="B572" s="97"/>
      <c r="H572" s="99">
        <f t="shared" ca="1" si="71"/>
        <v>0</v>
      </c>
    </row>
    <row r="573" spans="1:9" x14ac:dyDescent="0.25">
      <c r="A573" s="1">
        <v>1147</v>
      </c>
      <c r="B573" s="97"/>
      <c r="H573" s="99">
        <f t="shared" ca="1" si="71"/>
        <v>0</v>
      </c>
    </row>
    <row r="574" spans="1:9" x14ac:dyDescent="0.25">
      <c r="A574" s="1">
        <v>1148</v>
      </c>
      <c r="B574" s="97"/>
      <c r="H574" s="99">
        <f t="shared" ca="1" si="71"/>
        <v>0</v>
      </c>
    </row>
    <row r="575" spans="1:9" x14ac:dyDescent="0.25">
      <c r="A575" s="191">
        <v>1200</v>
      </c>
      <c r="B575" s="97"/>
      <c r="H575" s="100">
        <f ca="1">SUM(H576:H578)</f>
        <v>2.1999999999999997</v>
      </c>
    </row>
    <row r="576" spans="1:9" x14ac:dyDescent="0.25">
      <c r="A576" s="1">
        <v>1210</v>
      </c>
      <c r="B576" s="97"/>
      <c r="H576" s="99">
        <f ca="1">SUMIF($A$265:$H$505,A576,$H$265:$H$505)</f>
        <v>1.89</v>
      </c>
    </row>
    <row r="577" spans="1:8" x14ac:dyDescent="0.25">
      <c r="A577" s="1">
        <v>1221</v>
      </c>
      <c r="B577" s="97"/>
      <c r="H577" s="99">
        <f ca="1">SUMIF($A$265:$H$505,A577,$H$265:$H$505)</f>
        <v>0.31</v>
      </c>
    </row>
    <row r="578" spans="1:8" x14ac:dyDescent="0.25">
      <c r="A578" s="1">
        <v>1228</v>
      </c>
      <c r="B578" s="97"/>
      <c r="H578" s="99">
        <f ca="1">SUMIF($A$265:$H$505,A578,$H$265:$H$505)</f>
        <v>0</v>
      </c>
    </row>
    <row r="579" spans="1:8" x14ac:dyDescent="0.25">
      <c r="A579" s="98">
        <v>2000</v>
      </c>
      <c r="B579" s="97"/>
      <c r="H579" s="101">
        <f ca="1">H580+H583+H585</f>
        <v>3.98</v>
      </c>
    </row>
    <row r="580" spans="1:8" x14ac:dyDescent="0.25">
      <c r="A580" s="191">
        <v>2100</v>
      </c>
      <c r="B580" s="97"/>
      <c r="H580" s="103">
        <f ca="1">SUM(H581:H582)</f>
        <v>0</v>
      </c>
    </row>
    <row r="581" spans="1:8" x14ac:dyDescent="0.25">
      <c r="A581" s="1">
        <v>2111</v>
      </c>
      <c r="B581" s="97"/>
      <c r="H581" s="2">
        <f ca="1">SUMIF($A$265:$H$505,A581,$H$265:$H$505)</f>
        <v>0</v>
      </c>
    </row>
    <row r="582" spans="1:8" x14ac:dyDescent="0.25">
      <c r="A582" s="1">
        <v>2112</v>
      </c>
      <c r="B582" s="97"/>
      <c r="H582" s="2">
        <f ca="1">SUMIF($A$265:$H$505,A582,$H$265:$H$505)</f>
        <v>0</v>
      </c>
    </row>
    <row r="583" spans="1:8" x14ac:dyDescent="0.25">
      <c r="A583" s="191">
        <v>2200</v>
      </c>
      <c r="B583" s="97"/>
      <c r="H583" s="100">
        <f ca="1">SUM(H584)</f>
        <v>9.9999999999999992E-2</v>
      </c>
    </row>
    <row r="584" spans="1:8" x14ac:dyDescent="0.25">
      <c r="A584" s="1">
        <v>2220</v>
      </c>
      <c r="B584" s="97"/>
      <c r="H584" s="99">
        <f ca="1">SUMIF($A$265:$H$505,A584,$H$265:$H$505)</f>
        <v>9.9999999999999992E-2</v>
      </c>
    </row>
    <row r="585" spans="1:8" x14ac:dyDescent="0.25">
      <c r="A585" s="191">
        <v>2300</v>
      </c>
      <c r="B585" s="97"/>
      <c r="H585" s="100">
        <f ca="1">SUM(H586:H590)</f>
        <v>3.88</v>
      </c>
    </row>
    <row r="586" spans="1:8" x14ac:dyDescent="0.25">
      <c r="A586" s="1">
        <v>2311</v>
      </c>
      <c r="B586" s="97"/>
      <c r="H586" s="99">
        <f ca="1">SUMIF($A$265:$H$505,A586,$H$265:$H$505)</f>
        <v>2.52</v>
      </c>
    </row>
    <row r="587" spans="1:8" x14ac:dyDescent="0.25">
      <c r="A587" s="1">
        <v>2312</v>
      </c>
      <c r="B587" s="97"/>
      <c r="H587" s="99">
        <f ca="1">SUMIF($A$265:$H$505,A587,$H$265:$H$505)</f>
        <v>0.08</v>
      </c>
    </row>
    <row r="588" spans="1:8" x14ac:dyDescent="0.25">
      <c r="A588" s="1">
        <v>2322</v>
      </c>
      <c r="B588" s="97"/>
      <c r="H588" s="2">
        <f ca="1">SUMIF($A$265:$H$505,A588,$H$265:$H$505)</f>
        <v>0</v>
      </c>
    </row>
    <row r="589" spans="1:8" x14ac:dyDescent="0.25">
      <c r="A589" s="1">
        <v>2329</v>
      </c>
      <c r="B589" s="97"/>
      <c r="H589" s="2">
        <f ca="1">SUMIF($A$265:$H$505,A589,$H$265:$H$505)</f>
        <v>0</v>
      </c>
    </row>
    <row r="590" spans="1:8" x14ac:dyDescent="0.25">
      <c r="A590" s="1">
        <v>2350</v>
      </c>
      <c r="B590" s="97"/>
      <c r="H590" s="99">
        <f ca="1">SUMIF($A$265:$H$505,A590,$H$265:$H$505)</f>
        <v>1.28</v>
      </c>
    </row>
    <row r="591" spans="1:8" x14ac:dyDescent="0.25">
      <c r="A591" s="98">
        <v>5000</v>
      </c>
      <c r="B591" s="97"/>
      <c r="H591" s="101">
        <f ca="1">H592+H594</f>
        <v>0.34</v>
      </c>
    </row>
    <row r="592" spans="1:8" x14ac:dyDescent="0.25">
      <c r="A592" s="191">
        <v>5100</v>
      </c>
      <c r="B592" s="97"/>
      <c r="H592" s="100">
        <f ca="1">SUM(H593)</f>
        <v>0</v>
      </c>
    </row>
    <row r="593" spans="1:9" x14ac:dyDescent="0.25">
      <c r="A593" s="1">
        <v>5121</v>
      </c>
      <c r="B593" s="97"/>
      <c r="H593" s="99">
        <f ca="1">SUMIF($A$265:$H$505,A593,$H$265:$H$505)</f>
        <v>0</v>
      </c>
    </row>
    <row r="594" spans="1:9" x14ac:dyDescent="0.25">
      <c r="A594" s="191">
        <v>5200</v>
      </c>
      <c r="B594" s="97"/>
      <c r="H594" s="100">
        <f ca="1">SUM(H595:H596)</f>
        <v>0.34</v>
      </c>
    </row>
    <row r="595" spans="1:9" x14ac:dyDescent="0.25">
      <c r="A595" s="1">
        <v>5238</v>
      </c>
      <c r="B595" s="97"/>
      <c r="H595" s="99">
        <f ca="1">SUMIF($A$265:$H$505,A595,$H$265:$H$505)</f>
        <v>0.34</v>
      </c>
    </row>
    <row r="596" spans="1:9" x14ac:dyDescent="0.25">
      <c r="A596" s="1">
        <v>5239</v>
      </c>
      <c r="B596" s="97"/>
      <c r="H596" s="99">
        <f ca="1">SUMIF($A$265:$H$505,A596,$H$265:$H$505)</f>
        <v>0</v>
      </c>
    </row>
    <row r="597" spans="1:9" s="106" customFormat="1" ht="15.75" x14ac:dyDescent="0.25">
      <c r="A597" s="104" t="s">
        <v>278</v>
      </c>
      <c r="B597" s="104"/>
      <c r="C597" s="104"/>
      <c r="D597" s="104"/>
      <c r="E597" s="104"/>
      <c r="F597" s="104"/>
      <c r="G597" s="104"/>
      <c r="H597" s="105">
        <f ca="1">H566+H528</f>
        <v>92.57</v>
      </c>
      <c r="I597" s="106" t="b">
        <f ca="1">H597=H490</f>
        <v>0</v>
      </c>
    </row>
  </sheetData>
  <mergeCells count="531">
    <mergeCell ref="C470:D470"/>
    <mergeCell ref="C471:D471"/>
    <mergeCell ref="C472:D472"/>
    <mergeCell ref="C473:D473"/>
    <mergeCell ref="C474:D474"/>
    <mergeCell ref="C475:D475"/>
    <mergeCell ref="A441:A451"/>
    <mergeCell ref="B441:B451"/>
    <mergeCell ref="C441:D441"/>
    <mergeCell ref="C442:D442"/>
    <mergeCell ref="C443:D443"/>
    <mergeCell ref="C444:D444"/>
    <mergeCell ref="C445:D445"/>
    <mergeCell ref="C446:D446"/>
    <mergeCell ref="C447:D447"/>
    <mergeCell ref="C448:D448"/>
    <mergeCell ref="C449:D449"/>
    <mergeCell ref="C450:D450"/>
    <mergeCell ref="C451:D451"/>
    <mergeCell ref="A499:G499"/>
    <mergeCell ref="A500:G500"/>
    <mergeCell ref="C477:D477"/>
    <mergeCell ref="C478:D478"/>
    <mergeCell ref="E478:E487"/>
    <mergeCell ref="C479:D479"/>
    <mergeCell ref="C480:D480"/>
    <mergeCell ref="C481:D481"/>
    <mergeCell ref="C482:D482"/>
    <mergeCell ref="C483:D483"/>
    <mergeCell ref="C484:D484"/>
    <mergeCell ref="C485:D485"/>
    <mergeCell ref="C486:D486"/>
    <mergeCell ref="C487:D487"/>
    <mergeCell ref="A488:A498"/>
    <mergeCell ref="B488:B498"/>
    <mergeCell ref="D489:D498"/>
    <mergeCell ref="C197:E197"/>
    <mergeCell ref="C198:E198"/>
    <mergeCell ref="C199:E199"/>
    <mergeCell ref="A179:A189"/>
    <mergeCell ref="B179:B189"/>
    <mergeCell ref="C181:E181"/>
    <mergeCell ref="C182:E182"/>
    <mergeCell ref="C183:E183"/>
    <mergeCell ref="C184:E184"/>
    <mergeCell ref="C185:E185"/>
    <mergeCell ref="C186:E186"/>
    <mergeCell ref="C187:E187"/>
    <mergeCell ref="C188:E188"/>
    <mergeCell ref="C189:E189"/>
    <mergeCell ref="C196:E196"/>
    <mergeCell ref="A167:A177"/>
    <mergeCell ref="B167:B177"/>
    <mergeCell ref="C167:E167"/>
    <mergeCell ref="C168:E168"/>
    <mergeCell ref="C169:E169"/>
    <mergeCell ref="C170:E170"/>
    <mergeCell ref="C171:E171"/>
    <mergeCell ref="C172:E172"/>
    <mergeCell ref="C173:E173"/>
    <mergeCell ref="C174:E174"/>
    <mergeCell ref="C175:E175"/>
    <mergeCell ref="C176:E176"/>
    <mergeCell ref="C177:E177"/>
    <mergeCell ref="C158:E158"/>
    <mergeCell ref="C159:E159"/>
    <mergeCell ref="C160:E160"/>
    <mergeCell ref="C161:E161"/>
    <mergeCell ref="C162:E162"/>
    <mergeCell ref="C163:E163"/>
    <mergeCell ref="C164:E164"/>
    <mergeCell ref="C165:E165"/>
    <mergeCell ref="C166:E166"/>
    <mergeCell ref="C20:D20"/>
    <mergeCell ref="C21:D21"/>
    <mergeCell ref="C22:D22"/>
    <mergeCell ref="C23:D23"/>
    <mergeCell ref="C24:D24"/>
    <mergeCell ref="C25:D25"/>
    <mergeCell ref="C26:D26"/>
    <mergeCell ref="C27:D27"/>
    <mergeCell ref="A1:H1"/>
    <mergeCell ref="A3:H3"/>
    <mergeCell ref="A5:B5"/>
    <mergeCell ref="C9:H9"/>
    <mergeCell ref="C10:H10"/>
    <mergeCell ref="A11:H11"/>
    <mergeCell ref="B12:G12"/>
    <mergeCell ref="B13:G13"/>
    <mergeCell ref="A14:A24"/>
    <mergeCell ref="B14:B24"/>
    <mergeCell ref="C14:D14"/>
    <mergeCell ref="C15:D15"/>
    <mergeCell ref="C16:D16"/>
    <mergeCell ref="C17:D17"/>
    <mergeCell ref="C18:D18"/>
    <mergeCell ref="C19:D19"/>
    <mergeCell ref="C34:D34"/>
    <mergeCell ref="C35:D35"/>
    <mergeCell ref="A36:A46"/>
    <mergeCell ref="B36:B46"/>
    <mergeCell ref="C36:E36"/>
    <mergeCell ref="C37:E37"/>
    <mergeCell ref="C38:E38"/>
    <mergeCell ref="C39:E39"/>
    <mergeCell ref="C40:E40"/>
    <mergeCell ref="C41:E41"/>
    <mergeCell ref="A25:A35"/>
    <mergeCell ref="B25:B35"/>
    <mergeCell ref="C28:D28"/>
    <mergeCell ref="C29:D29"/>
    <mergeCell ref="C30:D30"/>
    <mergeCell ref="C31:D31"/>
    <mergeCell ref="C32:D32"/>
    <mergeCell ref="C33:D33"/>
    <mergeCell ref="C49:D49"/>
    <mergeCell ref="C50:D50"/>
    <mergeCell ref="C51:D51"/>
    <mergeCell ref="C52:D52"/>
    <mergeCell ref="C53:D53"/>
    <mergeCell ref="C54:D54"/>
    <mergeCell ref="C42:E42"/>
    <mergeCell ref="C43:E43"/>
    <mergeCell ref="C44:E44"/>
    <mergeCell ref="C45:E45"/>
    <mergeCell ref="C46:E46"/>
    <mergeCell ref="C47:D47"/>
    <mergeCell ref="C48:D48"/>
    <mergeCell ref="E48:E67"/>
    <mergeCell ref="C61:D61"/>
    <mergeCell ref="C62:D62"/>
    <mergeCell ref="C63:D63"/>
    <mergeCell ref="C64:D64"/>
    <mergeCell ref="C65:D65"/>
    <mergeCell ref="C66:D66"/>
    <mergeCell ref="C55:D55"/>
    <mergeCell ref="C56:D56"/>
    <mergeCell ref="C57:D57"/>
    <mergeCell ref="C58:D58"/>
    <mergeCell ref="C59:D59"/>
    <mergeCell ref="C60:D60"/>
    <mergeCell ref="C67:D67"/>
    <mergeCell ref="A68:A88"/>
    <mergeCell ref="B68:B88"/>
    <mergeCell ref="C68:D68"/>
    <mergeCell ref="C69:D69"/>
    <mergeCell ref="E69:E88"/>
    <mergeCell ref="C70:D70"/>
    <mergeCell ref="C71:D71"/>
    <mergeCell ref="C72:D72"/>
    <mergeCell ref="C73:D73"/>
    <mergeCell ref="A47:A67"/>
    <mergeCell ref="B47:B67"/>
    <mergeCell ref="C80:D80"/>
    <mergeCell ref="C81:D81"/>
    <mergeCell ref="C82:D82"/>
    <mergeCell ref="C83:D83"/>
    <mergeCell ref="C84:D84"/>
    <mergeCell ref="C85:D85"/>
    <mergeCell ref="C74:D74"/>
    <mergeCell ref="C75:D75"/>
    <mergeCell ref="C76:D76"/>
    <mergeCell ref="C77:D77"/>
    <mergeCell ref="C78:D78"/>
    <mergeCell ref="C79:D79"/>
    <mergeCell ref="C86:D86"/>
    <mergeCell ref="C88:D88"/>
    <mergeCell ref="A89:A109"/>
    <mergeCell ref="B89:B109"/>
    <mergeCell ref="C89:D89"/>
    <mergeCell ref="C90:D90"/>
    <mergeCell ref="C100:D100"/>
    <mergeCell ref="C101:D101"/>
    <mergeCell ref="C102:D102"/>
    <mergeCell ref="C103:D103"/>
    <mergeCell ref="C104:D104"/>
    <mergeCell ref="C105:D105"/>
    <mergeCell ref="C106:D106"/>
    <mergeCell ref="C107:D107"/>
    <mergeCell ref="C108:D108"/>
    <mergeCell ref="C109:D109"/>
    <mergeCell ref="C91:D91"/>
    <mergeCell ref="C92:D92"/>
    <mergeCell ref="C93:D93"/>
    <mergeCell ref="C94:D94"/>
    <mergeCell ref="C95:D95"/>
    <mergeCell ref="C96:D96"/>
    <mergeCell ref="C97:D97"/>
    <mergeCell ref="C98:D98"/>
    <mergeCell ref="C99:D99"/>
    <mergeCell ref="B110:G110"/>
    <mergeCell ref="B111:G111"/>
    <mergeCell ref="A112:A132"/>
    <mergeCell ref="B112:B132"/>
    <mergeCell ref="C112:D112"/>
    <mergeCell ref="C113:D113"/>
    <mergeCell ref="E113:E132"/>
    <mergeCell ref="C114:D114"/>
    <mergeCell ref="C115:D115"/>
    <mergeCell ref="C116:D116"/>
    <mergeCell ref="C123:D123"/>
    <mergeCell ref="C124:D124"/>
    <mergeCell ref="C125:D125"/>
    <mergeCell ref="C126:D126"/>
    <mergeCell ref="C127:D127"/>
    <mergeCell ref="C128:D128"/>
    <mergeCell ref="C117:D117"/>
    <mergeCell ref="C118:D118"/>
    <mergeCell ref="C119:D119"/>
    <mergeCell ref="C120:D120"/>
    <mergeCell ref="C121:D121"/>
    <mergeCell ref="C122:D122"/>
    <mergeCell ref="C129:D129"/>
    <mergeCell ref="C130:D130"/>
    <mergeCell ref="C131:D131"/>
    <mergeCell ref="C132:D132"/>
    <mergeCell ref="A133:A153"/>
    <mergeCell ref="B133:B153"/>
    <mergeCell ref="C133:D133"/>
    <mergeCell ref="C134:D134"/>
    <mergeCell ref="C144:D144"/>
    <mergeCell ref="C145:D145"/>
    <mergeCell ref="C152:D152"/>
    <mergeCell ref="C153:D153"/>
    <mergeCell ref="B154:G154"/>
    <mergeCell ref="B178:G178"/>
    <mergeCell ref="C179:E179"/>
    <mergeCell ref="C180:E180"/>
    <mergeCell ref="C146:D146"/>
    <mergeCell ref="C147:D147"/>
    <mergeCell ref="C148:D148"/>
    <mergeCell ref="C149:D149"/>
    <mergeCell ref="C150:D150"/>
    <mergeCell ref="C151:D151"/>
    <mergeCell ref="E134:E153"/>
    <mergeCell ref="C135:D135"/>
    <mergeCell ref="C136:D136"/>
    <mergeCell ref="C137:D137"/>
    <mergeCell ref="C138:D138"/>
    <mergeCell ref="C139:D139"/>
    <mergeCell ref="C140:D140"/>
    <mergeCell ref="C141:D141"/>
    <mergeCell ref="C142:D142"/>
    <mergeCell ref="C143:D143"/>
    <mergeCell ref="B155:G155"/>
    <mergeCell ref="B156:B166"/>
    <mergeCell ref="C156:E156"/>
    <mergeCell ref="C157:E157"/>
    <mergeCell ref="A156:A166"/>
    <mergeCell ref="C200:E200"/>
    <mergeCell ref="B201:G201"/>
    <mergeCell ref="A202:A212"/>
    <mergeCell ref="B202:B212"/>
    <mergeCell ref="C202:E202"/>
    <mergeCell ref="C203:E203"/>
    <mergeCell ref="C204:E204"/>
    <mergeCell ref="C205:E205"/>
    <mergeCell ref="C206:E206"/>
    <mergeCell ref="C207:E207"/>
    <mergeCell ref="C208:E208"/>
    <mergeCell ref="C209:E209"/>
    <mergeCell ref="C210:E210"/>
    <mergeCell ref="C211:E211"/>
    <mergeCell ref="C212:E212"/>
    <mergeCell ref="A190:A200"/>
    <mergeCell ref="B190:B200"/>
    <mergeCell ref="C190:E190"/>
    <mergeCell ref="C191:E191"/>
    <mergeCell ref="C192:E192"/>
    <mergeCell ref="C193:E193"/>
    <mergeCell ref="C194:E194"/>
    <mergeCell ref="C195:E195"/>
    <mergeCell ref="B224:G224"/>
    <mergeCell ref="B225:G225"/>
    <mergeCell ref="C216:E216"/>
    <mergeCell ref="C217:E217"/>
    <mergeCell ref="C218:E218"/>
    <mergeCell ref="C219:E219"/>
    <mergeCell ref="C220:E220"/>
    <mergeCell ref="C221:E221"/>
    <mergeCell ref="A249:A259"/>
    <mergeCell ref="B249:B259"/>
    <mergeCell ref="D250:D259"/>
    <mergeCell ref="A213:A223"/>
    <mergeCell ref="B213:B223"/>
    <mergeCell ref="C213:E213"/>
    <mergeCell ref="C214:E214"/>
    <mergeCell ref="C215:E215"/>
    <mergeCell ref="C222:E222"/>
    <mergeCell ref="C223:E223"/>
    <mergeCell ref="A260:G260"/>
    <mergeCell ref="A261:H261"/>
    <mergeCell ref="A226:A236"/>
    <mergeCell ref="B226:B236"/>
    <mergeCell ref="D227:D236"/>
    <mergeCell ref="B237:G237"/>
    <mergeCell ref="A238:A248"/>
    <mergeCell ref="B238:B248"/>
    <mergeCell ref="D239:D248"/>
    <mergeCell ref="C270:D270"/>
    <mergeCell ref="C271:D271"/>
    <mergeCell ref="C272:D272"/>
    <mergeCell ref="C273:D273"/>
    <mergeCell ref="C274:D274"/>
    <mergeCell ref="C275:D275"/>
    <mergeCell ref="C291:E291"/>
    <mergeCell ref="A262:H262"/>
    <mergeCell ref="B263:G263"/>
    <mergeCell ref="B264:G264"/>
    <mergeCell ref="A265:A275"/>
    <mergeCell ref="B265:B275"/>
    <mergeCell ref="C265:D265"/>
    <mergeCell ref="C266:D266"/>
    <mergeCell ref="C267:D267"/>
    <mergeCell ref="C268:D268"/>
    <mergeCell ref="C269:D269"/>
    <mergeCell ref="C289:E289"/>
    <mergeCell ref="C290:E290"/>
    <mergeCell ref="C292:E292"/>
    <mergeCell ref="C293:E293"/>
    <mergeCell ref="C294:E294"/>
    <mergeCell ref="C295:E295"/>
    <mergeCell ref="C296:E296"/>
    <mergeCell ref="C297:E297"/>
    <mergeCell ref="C284:D284"/>
    <mergeCell ref="A287:A297"/>
    <mergeCell ref="B287:B297"/>
    <mergeCell ref="C287:E287"/>
    <mergeCell ref="C288:E288"/>
    <mergeCell ref="A276:A286"/>
    <mergeCell ref="B276:B286"/>
    <mergeCell ref="C276:D276"/>
    <mergeCell ref="C277:D277"/>
    <mergeCell ref="C278:D278"/>
    <mergeCell ref="C279:D279"/>
    <mergeCell ref="C280:D280"/>
    <mergeCell ref="C281:D281"/>
    <mergeCell ref="C282:D282"/>
    <mergeCell ref="C283:D283"/>
    <mergeCell ref="C285:D285"/>
    <mergeCell ref="C286:D286"/>
    <mergeCell ref="A298:A318"/>
    <mergeCell ref="B298:B318"/>
    <mergeCell ref="C298:D298"/>
    <mergeCell ref="C299:D299"/>
    <mergeCell ref="C300:D300"/>
    <mergeCell ref="C301:D301"/>
    <mergeCell ref="C302:D302"/>
    <mergeCell ref="C303:D303"/>
    <mergeCell ref="C304:D304"/>
    <mergeCell ref="C312:D312"/>
    <mergeCell ref="C313:D313"/>
    <mergeCell ref="C314:D314"/>
    <mergeCell ref="C305:D305"/>
    <mergeCell ref="C306:D306"/>
    <mergeCell ref="C307:D307"/>
    <mergeCell ref="C308:D308"/>
    <mergeCell ref="C309:D309"/>
    <mergeCell ref="C310:D310"/>
    <mergeCell ref="C316:D316"/>
    <mergeCell ref="E320:E339"/>
    <mergeCell ref="C321:D321"/>
    <mergeCell ref="C322:D322"/>
    <mergeCell ref="C323:D323"/>
    <mergeCell ref="C324:D324"/>
    <mergeCell ref="C325:D325"/>
    <mergeCell ref="C318:D318"/>
    <mergeCell ref="E299:E318"/>
    <mergeCell ref="C332:D332"/>
    <mergeCell ref="C333:D333"/>
    <mergeCell ref="C334:D334"/>
    <mergeCell ref="C335:D335"/>
    <mergeCell ref="C336:D336"/>
    <mergeCell ref="C337:D337"/>
    <mergeCell ref="C326:D326"/>
    <mergeCell ref="C327:D327"/>
    <mergeCell ref="C328:D328"/>
    <mergeCell ref="C329:D329"/>
    <mergeCell ref="C330:D330"/>
    <mergeCell ref="C331:D331"/>
    <mergeCell ref="C338:D338"/>
    <mergeCell ref="C339:D339"/>
    <mergeCell ref="C311:D311"/>
    <mergeCell ref="C315:D315"/>
    <mergeCell ref="A340:A360"/>
    <mergeCell ref="B340:B360"/>
    <mergeCell ref="C340:D340"/>
    <mergeCell ref="C341:D341"/>
    <mergeCell ref="C351:D351"/>
    <mergeCell ref="C352:D352"/>
    <mergeCell ref="C353:D353"/>
    <mergeCell ref="C354:D354"/>
    <mergeCell ref="A319:A339"/>
    <mergeCell ref="B319:B339"/>
    <mergeCell ref="C319:D319"/>
    <mergeCell ref="C320:D320"/>
    <mergeCell ref="C355:D355"/>
    <mergeCell ref="C356:D356"/>
    <mergeCell ref="C357:D357"/>
    <mergeCell ref="C358:D358"/>
    <mergeCell ref="C359:D359"/>
    <mergeCell ref="C360:D360"/>
    <mergeCell ref="E341:E360"/>
    <mergeCell ref="C342:D342"/>
    <mergeCell ref="C343:D343"/>
    <mergeCell ref="C344:D344"/>
    <mergeCell ref="C345:D345"/>
    <mergeCell ref="C346:D346"/>
    <mergeCell ref="C347:D347"/>
    <mergeCell ref="C348:D348"/>
    <mergeCell ref="C349:D349"/>
    <mergeCell ref="C350:D350"/>
    <mergeCell ref="B361:G361"/>
    <mergeCell ref="B362:G362"/>
    <mergeCell ref="A363:A383"/>
    <mergeCell ref="B363:B383"/>
    <mergeCell ref="C363:D363"/>
    <mergeCell ref="C364:D364"/>
    <mergeCell ref="E364:E383"/>
    <mergeCell ref="C365:D365"/>
    <mergeCell ref="C366:D366"/>
    <mergeCell ref="C367:D367"/>
    <mergeCell ref="C374:D374"/>
    <mergeCell ref="C375:D375"/>
    <mergeCell ref="C376:D376"/>
    <mergeCell ref="C377:D377"/>
    <mergeCell ref="C378:D378"/>
    <mergeCell ref="C379:D379"/>
    <mergeCell ref="C368:D368"/>
    <mergeCell ref="C369:D369"/>
    <mergeCell ref="C370:D370"/>
    <mergeCell ref="C371:D371"/>
    <mergeCell ref="C372:D372"/>
    <mergeCell ref="C373:D373"/>
    <mergeCell ref="C380:D380"/>
    <mergeCell ref="C381:D381"/>
    <mergeCell ref="A407:A417"/>
    <mergeCell ref="B407:B417"/>
    <mergeCell ref="C382:D382"/>
    <mergeCell ref="C383:D383"/>
    <mergeCell ref="A384:A404"/>
    <mergeCell ref="B384:B404"/>
    <mergeCell ref="C384:D384"/>
    <mergeCell ref="C385:D385"/>
    <mergeCell ref="C395:D395"/>
    <mergeCell ref="C396:D396"/>
    <mergeCell ref="C403:D403"/>
    <mergeCell ref="C404:D404"/>
    <mergeCell ref="B405:G405"/>
    <mergeCell ref="B406:G406"/>
    <mergeCell ref="C407:E407"/>
    <mergeCell ref="C408:E408"/>
    <mergeCell ref="C397:D397"/>
    <mergeCell ref="C398:D398"/>
    <mergeCell ref="C399:D399"/>
    <mergeCell ref="C400:D400"/>
    <mergeCell ref="C401:D401"/>
    <mergeCell ref="C402:D402"/>
    <mergeCell ref="E385:E404"/>
    <mergeCell ref="C386:D386"/>
    <mergeCell ref="C388:D388"/>
    <mergeCell ref="C389:D389"/>
    <mergeCell ref="C390:D390"/>
    <mergeCell ref="C391:D391"/>
    <mergeCell ref="C392:D392"/>
    <mergeCell ref="C393:D393"/>
    <mergeCell ref="C394:D394"/>
    <mergeCell ref="C428:E428"/>
    <mergeCell ref="C409:E409"/>
    <mergeCell ref="C410:E410"/>
    <mergeCell ref="C411:E411"/>
    <mergeCell ref="C412:E412"/>
    <mergeCell ref="C413:E413"/>
    <mergeCell ref="C414:E414"/>
    <mergeCell ref="C415:E415"/>
    <mergeCell ref="C416:E416"/>
    <mergeCell ref="C417:E417"/>
    <mergeCell ref="C419:E419"/>
    <mergeCell ref="C420:E420"/>
    <mergeCell ref="C421:E421"/>
    <mergeCell ref="C422:E422"/>
    <mergeCell ref="C423:E423"/>
    <mergeCell ref="C424:E424"/>
    <mergeCell ref="B476:G476"/>
    <mergeCell ref="A477:A487"/>
    <mergeCell ref="B477:B487"/>
    <mergeCell ref="B463:G463"/>
    <mergeCell ref="B464:G464"/>
    <mergeCell ref="C455:E455"/>
    <mergeCell ref="C456:E456"/>
    <mergeCell ref="C457:E457"/>
    <mergeCell ref="C458:E458"/>
    <mergeCell ref="C459:E459"/>
    <mergeCell ref="C460:E460"/>
    <mergeCell ref="A452:A462"/>
    <mergeCell ref="B452:B462"/>
    <mergeCell ref="C452:E452"/>
    <mergeCell ref="C453:E453"/>
    <mergeCell ref="C454:E454"/>
    <mergeCell ref="C461:E461"/>
    <mergeCell ref="C462:E462"/>
    <mergeCell ref="C465:D465"/>
    <mergeCell ref="C466:D466"/>
    <mergeCell ref="E466:E475"/>
    <mergeCell ref="C467:D467"/>
    <mergeCell ref="C468:D468"/>
    <mergeCell ref="C469:D469"/>
    <mergeCell ref="A418:A428"/>
    <mergeCell ref="B418:B428"/>
    <mergeCell ref="C418:E418"/>
    <mergeCell ref="C425:E425"/>
    <mergeCell ref="C426:E426"/>
    <mergeCell ref="C427:E427"/>
    <mergeCell ref="I9:I10"/>
    <mergeCell ref="A465:A475"/>
    <mergeCell ref="B465:B475"/>
    <mergeCell ref="B429:G429"/>
    <mergeCell ref="A430:A440"/>
    <mergeCell ref="B430:B440"/>
    <mergeCell ref="C430:E430"/>
    <mergeCell ref="C431:E431"/>
    <mergeCell ref="C432:E432"/>
    <mergeCell ref="C433:E433"/>
    <mergeCell ref="C434:E434"/>
    <mergeCell ref="C435:E435"/>
    <mergeCell ref="C436:E436"/>
    <mergeCell ref="C437:E437"/>
    <mergeCell ref="C438:E438"/>
    <mergeCell ref="C439:E439"/>
    <mergeCell ref="C440:E440"/>
    <mergeCell ref="C387:D387"/>
  </mergeCells>
  <conditionalFormatting sqref="G38:H46">
    <cfRule type="cellIs" dxfId="1505" priority="83" operator="equal">
      <formula>0</formula>
    </cfRule>
  </conditionalFormatting>
  <conditionalFormatting sqref="F49:H67">
    <cfRule type="cellIs" dxfId="1504" priority="82" operator="equal">
      <formula>0</formula>
    </cfRule>
  </conditionalFormatting>
  <conditionalFormatting sqref="F69:H70 H71:H76 F71:G88">
    <cfRule type="cellIs" dxfId="1503" priority="81" operator="equal">
      <formula>0</formula>
    </cfRule>
  </conditionalFormatting>
  <conditionalFormatting sqref="C133:D133">
    <cfRule type="cellIs" dxfId="1502" priority="62" operator="equal">
      <formula>0</formula>
    </cfRule>
  </conditionalFormatting>
  <conditionalFormatting sqref="C134:D153">
    <cfRule type="cellIs" dxfId="1501" priority="63" operator="equal">
      <formula>0</formula>
    </cfRule>
  </conditionalFormatting>
  <conditionalFormatting sqref="G37:H37">
    <cfRule type="cellIs" dxfId="1500" priority="61" operator="equal">
      <formula>0</formula>
    </cfRule>
  </conditionalFormatting>
  <conditionalFormatting sqref="H26:H35">
    <cfRule type="cellIs" dxfId="1499" priority="80" operator="equal">
      <formula>0</formula>
    </cfRule>
  </conditionalFormatting>
  <conditionalFormatting sqref="H15:H24">
    <cfRule type="cellIs" dxfId="1498" priority="79" operator="equal">
      <formula>0</formula>
    </cfRule>
  </conditionalFormatting>
  <conditionalFormatting sqref="C47:D56 C67:D67">
    <cfRule type="cellIs" dxfId="1497" priority="78" operator="equal">
      <formula>0</formula>
    </cfRule>
  </conditionalFormatting>
  <conditionalFormatting sqref="C57:D66">
    <cfRule type="cellIs" dxfId="1496" priority="77" operator="equal">
      <formula>0</formula>
    </cfRule>
  </conditionalFormatting>
  <conditionalFormatting sqref="C69:D88">
    <cfRule type="cellIs" dxfId="1495" priority="74" operator="equal">
      <formula>0</formula>
    </cfRule>
  </conditionalFormatting>
  <conditionalFormatting sqref="C68:D68">
    <cfRule type="cellIs" dxfId="1494" priority="76" operator="equal">
      <formula>0</formula>
    </cfRule>
  </conditionalFormatting>
  <conditionalFormatting sqref="H77:H88">
    <cfRule type="cellIs" dxfId="1493" priority="75" operator="equal">
      <formula>0</formula>
    </cfRule>
  </conditionalFormatting>
  <conditionalFormatting sqref="F90:H90 H91:H97 F91:G109">
    <cfRule type="cellIs" dxfId="1492" priority="73" operator="equal">
      <formula>0</formula>
    </cfRule>
  </conditionalFormatting>
  <conditionalFormatting sqref="C90:D109">
    <cfRule type="cellIs" dxfId="1491" priority="71" operator="equal">
      <formula>0</formula>
    </cfRule>
  </conditionalFormatting>
  <conditionalFormatting sqref="H98:H99 H101:H109">
    <cfRule type="cellIs" dxfId="1490" priority="72" operator="equal">
      <formula>0</formula>
    </cfRule>
  </conditionalFormatting>
  <conditionalFormatting sqref="C89:D89">
    <cfRule type="cellIs" dxfId="1489" priority="70" operator="equal">
      <formula>0</formula>
    </cfRule>
  </conditionalFormatting>
  <conditionalFormatting sqref="C112:D112">
    <cfRule type="cellIs" dxfId="1488" priority="69" operator="equal">
      <formula>0</formula>
    </cfRule>
  </conditionalFormatting>
  <conditionalFormatting sqref="F113:H113 H114:H120 F114:G132">
    <cfRule type="cellIs" dxfId="1487" priority="68" operator="equal">
      <formula>0</formula>
    </cfRule>
  </conditionalFormatting>
  <conditionalFormatting sqref="C113:D132">
    <cfRule type="cellIs" dxfId="1486" priority="66" operator="equal">
      <formula>0</formula>
    </cfRule>
  </conditionalFormatting>
  <conditionalFormatting sqref="H121:H132">
    <cfRule type="cellIs" dxfId="1485" priority="67" operator="equal">
      <formula>0</formula>
    </cfRule>
  </conditionalFormatting>
  <conditionalFormatting sqref="F134:H134 H135:H141 F135:G153">
    <cfRule type="cellIs" dxfId="1484" priority="65" operator="equal">
      <formula>0</formula>
    </cfRule>
  </conditionalFormatting>
  <conditionalFormatting sqref="H142:H153">
    <cfRule type="cellIs" dxfId="1483" priority="64" operator="equal">
      <formula>0</formula>
    </cfRule>
  </conditionalFormatting>
  <conditionalFormatting sqref="G288:H297">
    <cfRule type="cellIs" dxfId="1482" priority="42" operator="equal">
      <formula>0</formula>
    </cfRule>
  </conditionalFormatting>
  <conditionalFormatting sqref="C309 C299:C300">
    <cfRule type="cellIs" dxfId="1481" priority="41" operator="equal">
      <formula>0</formula>
    </cfRule>
  </conditionalFormatting>
  <conditionalFormatting sqref="F299:H310">
    <cfRule type="cellIs" dxfId="1480" priority="40" operator="equal">
      <formula>0</formula>
    </cfRule>
  </conditionalFormatting>
  <conditionalFormatting sqref="F320:G320">
    <cfRule type="cellIs" dxfId="1479" priority="39" operator="equal">
      <formula>0</formula>
    </cfRule>
  </conditionalFormatting>
  <conditionalFormatting sqref="H320">
    <cfRule type="cellIs" dxfId="1478" priority="38" operator="equal">
      <formula>0</formula>
    </cfRule>
  </conditionalFormatting>
  <conditionalFormatting sqref="F320:H339">
    <cfRule type="cellIs" dxfId="1477" priority="37" operator="equal">
      <formula>0</formula>
    </cfRule>
  </conditionalFormatting>
  <conditionalFormatting sqref="H341">
    <cfRule type="cellIs" dxfId="1476" priority="36" operator="equal">
      <formula>0</formula>
    </cfRule>
  </conditionalFormatting>
  <conditionalFormatting sqref="H341">
    <cfRule type="cellIs" dxfId="1475" priority="35" operator="equal">
      <formula>0</formula>
    </cfRule>
  </conditionalFormatting>
  <conditionalFormatting sqref="G341:G360">
    <cfRule type="cellIs" dxfId="1474" priority="34" operator="equal">
      <formula>0</formula>
    </cfRule>
  </conditionalFormatting>
  <conditionalFormatting sqref="H364:H383">
    <cfRule type="cellIs" dxfId="1473" priority="29" operator="equal">
      <formula>0</formula>
    </cfRule>
  </conditionalFormatting>
  <conditionalFormatting sqref="G374:G383 G385:G396">
    <cfRule type="cellIs" dxfId="1472" priority="25" operator="equal">
      <formula>0</formula>
    </cfRule>
  </conditionalFormatting>
  <conditionalFormatting sqref="H385:H404">
    <cfRule type="cellIs" dxfId="1471" priority="28" operator="equal">
      <formula>0</formula>
    </cfRule>
  </conditionalFormatting>
  <conditionalFormatting sqref="H385:H404">
    <cfRule type="cellIs" dxfId="1470" priority="27" operator="equal">
      <formula>0</formula>
    </cfRule>
  </conditionalFormatting>
  <conditionalFormatting sqref="H385:H404">
    <cfRule type="cellIs" dxfId="1469" priority="26" operator="equal">
      <formula>0</formula>
    </cfRule>
  </conditionalFormatting>
  <conditionalFormatting sqref="I528:I565">
    <cfRule type="cellIs" dxfId="1468" priority="60" operator="equal">
      <formula>TRUE</formula>
    </cfRule>
  </conditionalFormatting>
  <conditionalFormatting sqref="H180:H189">
    <cfRule type="cellIs" dxfId="1467" priority="59" operator="equal">
      <formula>0</formula>
    </cfRule>
  </conditionalFormatting>
  <conditionalFormatting sqref="H191:H200">
    <cfRule type="cellIs" dxfId="1466" priority="58" operator="equal">
      <formula>0</formula>
    </cfRule>
  </conditionalFormatting>
  <conditionalFormatting sqref="H157:H166">
    <cfRule type="cellIs" dxfId="1465" priority="57" operator="equal">
      <formula>0</formula>
    </cfRule>
  </conditionalFormatting>
  <conditionalFormatting sqref="H168:H177">
    <cfRule type="cellIs" dxfId="1464" priority="56" operator="equal">
      <formula>0</formula>
    </cfRule>
  </conditionalFormatting>
  <conditionalFormatting sqref="H203:H212">
    <cfRule type="cellIs" dxfId="1463" priority="55" operator="equal">
      <formula>0</formula>
    </cfRule>
  </conditionalFormatting>
  <conditionalFormatting sqref="H214:H223">
    <cfRule type="cellIs" dxfId="1462" priority="54" operator="equal">
      <formula>0</formula>
    </cfRule>
  </conditionalFormatting>
  <conditionalFormatting sqref="H227:H236 H239:H248 H250:H259">
    <cfRule type="cellIs" dxfId="1461" priority="53" operator="equal">
      <formula>0</formula>
    </cfRule>
  </conditionalFormatting>
  <conditionalFormatting sqref="H100">
    <cfRule type="cellIs" dxfId="1460" priority="52" operator="equal">
      <formula>0</formula>
    </cfRule>
  </conditionalFormatting>
  <conditionalFormatting sqref="I567:I590 I593 I595:I596">
    <cfRule type="cellIs" dxfId="1459" priority="51" operator="equal">
      <formula>TRUE</formula>
    </cfRule>
  </conditionalFormatting>
  <conditionalFormatting sqref="I566">
    <cfRule type="cellIs" dxfId="1458" priority="50" operator="equal">
      <formula>TRUE</formula>
    </cfRule>
  </conditionalFormatting>
  <conditionalFormatting sqref="I591">
    <cfRule type="cellIs" dxfId="1457" priority="49" operator="equal">
      <formula>TRUE</formula>
    </cfRule>
  </conditionalFormatting>
  <conditionalFormatting sqref="I592">
    <cfRule type="cellIs" dxfId="1456" priority="48" operator="equal">
      <formula>TRUE</formula>
    </cfRule>
  </conditionalFormatting>
  <conditionalFormatting sqref="I594">
    <cfRule type="cellIs" dxfId="1455" priority="47" operator="equal">
      <formula>TRUE</formula>
    </cfRule>
  </conditionalFormatting>
  <conditionalFormatting sqref="I597">
    <cfRule type="cellIs" dxfId="1454" priority="46" operator="equal">
      <formula>TRUE</formula>
    </cfRule>
  </conditionalFormatting>
  <conditionalFormatting sqref="C351:C352 C341:C342">
    <cfRule type="cellIs" dxfId="1453" priority="33" operator="equal">
      <formula>0</formula>
    </cfRule>
  </conditionalFormatting>
  <conditionalFormatting sqref="F341:H360">
    <cfRule type="cellIs" dxfId="1452" priority="32" operator="equal">
      <formula>0</formula>
    </cfRule>
  </conditionalFormatting>
  <conditionalFormatting sqref="G374:G383 G385:G396">
    <cfRule type="cellIs" dxfId="1451" priority="24" operator="equal">
      <formula>0</formula>
    </cfRule>
  </conditionalFormatting>
  <conditionalFormatting sqref="H431:H440">
    <cfRule type="cellIs" dxfId="1450" priority="23" operator="equal">
      <formula>0</formula>
    </cfRule>
  </conditionalFormatting>
  <conditionalFormatting sqref="H419:H428">
    <cfRule type="cellIs" dxfId="1449" priority="4" operator="equal">
      <formula>0</formula>
    </cfRule>
  </conditionalFormatting>
  <conditionalFormatting sqref="F311:H318 C314">
    <cfRule type="cellIs" dxfId="1448" priority="45" operator="equal">
      <formula>0</formula>
    </cfRule>
  </conditionalFormatting>
  <conditionalFormatting sqref="H277:H286">
    <cfRule type="cellIs" dxfId="1447" priority="43" operator="equal">
      <formula>0</formula>
    </cfRule>
  </conditionalFormatting>
  <conditionalFormatting sqref="H266:H275">
    <cfRule type="cellIs" dxfId="1446" priority="44" operator="equal">
      <formula>0</formula>
    </cfRule>
  </conditionalFormatting>
  <conditionalFormatting sqref="H364:H383">
    <cfRule type="cellIs" dxfId="1445" priority="31" operator="equal">
      <formula>0</formula>
    </cfRule>
  </conditionalFormatting>
  <conditionalFormatting sqref="H364:H383">
    <cfRule type="cellIs" dxfId="1444" priority="30" operator="equal">
      <formula>0</formula>
    </cfRule>
  </conditionalFormatting>
  <conditionalFormatting sqref="H489:H498">
    <cfRule type="cellIs" dxfId="1443" priority="21" operator="equal">
      <formula>0</formula>
    </cfRule>
  </conditionalFormatting>
  <conditionalFormatting sqref="H453:H462">
    <cfRule type="cellIs" dxfId="1442" priority="22" operator="equal">
      <formula>0</formula>
    </cfRule>
  </conditionalFormatting>
  <conditionalFormatting sqref="C343:C350">
    <cfRule type="cellIs" dxfId="1441" priority="7" operator="equal">
      <formula>0</formula>
    </cfRule>
  </conditionalFormatting>
  <conditionalFormatting sqref="C310:C313 C315:C318">
    <cfRule type="cellIs" dxfId="1440" priority="20" operator="equal">
      <formula>0</formula>
    </cfRule>
  </conditionalFormatting>
  <conditionalFormatting sqref="C330 C320:C321">
    <cfRule type="cellIs" dxfId="1439" priority="19" operator="equal">
      <formula>0</formula>
    </cfRule>
  </conditionalFormatting>
  <conditionalFormatting sqref="C331">
    <cfRule type="cellIs" dxfId="1438" priority="18" operator="equal">
      <formula>0</formula>
    </cfRule>
  </conditionalFormatting>
  <conditionalFormatting sqref="C374:D383">
    <cfRule type="cellIs" dxfId="1437" priority="17" operator="equal">
      <formula>0</formula>
    </cfRule>
  </conditionalFormatting>
  <conditionalFormatting sqref="F376:H383">
    <cfRule type="cellIs" dxfId="1436" priority="16" operator="equal">
      <formula>0</formula>
    </cfRule>
  </conditionalFormatting>
  <conditionalFormatting sqref="C385:D385">
    <cfRule type="cellIs" dxfId="1435" priority="15" operator="equal">
      <formula>0</formula>
    </cfRule>
  </conditionalFormatting>
  <conditionalFormatting sqref="C386:D404">
    <cfRule type="cellIs" dxfId="1434" priority="14" operator="equal">
      <formula>0</formula>
    </cfRule>
  </conditionalFormatting>
  <conditionalFormatting sqref="F385:H404">
    <cfRule type="cellIs" dxfId="1433" priority="13" operator="equal">
      <formula>0</formula>
    </cfRule>
  </conditionalFormatting>
  <conditionalFormatting sqref="C364:D373">
    <cfRule type="cellIs" dxfId="1432" priority="12" operator="equal">
      <formula>0</formula>
    </cfRule>
  </conditionalFormatting>
  <conditionalFormatting sqref="F364:H373">
    <cfRule type="cellIs" dxfId="1431" priority="11" operator="equal">
      <formula>0</formula>
    </cfRule>
  </conditionalFormatting>
  <conditionalFormatting sqref="C353:C360">
    <cfRule type="cellIs" dxfId="1430" priority="6" operator="equal">
      <formula>0</formula>
    </cfRule>
  </conditionalFormatting>
  <conditionalFormatting sqref="C301:C308">
    <cfRule type="cellIs" dxfId="1429" priority="10" operator="equal">
      <formula>0</formula>
    </cfRule>
  </conditionalFormatting>
  <conditionalFormatting sqref="C322:C329">
    <cfRule type="cellIs" dxfId="1428" priority="9" operator="equal">
      <formula>0</formula>
    </cfRule>
  </conditionalFormatting>
  <conditionalFormatting sqref="C332:C339">
    <cfRule type="cellIs" dxfId="1427" priority="8" operator="equal">
      <formula>0</formula>
    </cfRule>
  </conditionalFormatting>
  <conditionalFormatting sqref="H408:H417">
    <cfRule type="cellIs" dxfId="1426" priority="5" operator="equal">
      <formula>0</formula>
    </cfRule>
  </conditionalFormatting>
  <conditionalFormatting sqref="H478:H487">
    <cfRule type="cellIs" dxfId="1425" priority="3" operator="equal">
      <formula>0</formula>
    </cfRule>
  </conditionalFormatting>
  <conditionalFormatting sqref="H466:H475">
    <cfRule type="cellIs" dxfId="1424" priority="2" operator="equal">
      <formula>0</formula>
    </cfRule>
  </conditionalFormatting>
  <conditionalFormatting sqref="H442:H451">
    <cfRule type="cellIs" dxfId="1423" priority="1" operator="equal">
      <formula>0</formula>
    </cfRule>
  </conditionalFormatting>
  <printOptions horizontalCentered="1"/>
  <pageMargins left="0.23622047244094491" right="0.23622047244094491" top="0.74803149606299213" bottom="0.15748031496062992" header="0.31496062992125984" footer="0"/>
  <pageSetup paperSize="9" scale="6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I589"/>
  <sheetViews>
    <sheetView zoomScaleNormal="100" workbookViewId="0">
      <pane ySplit="10" topLeftCell="A37" activePane="bottomLeft" state="frozen"/>
      <selection pane="bottomLeft" activeCell="B4" sqref="B4"/>
    </sheetView>
  </sheetViews>
  <sheetFormatPr defaultColWidth="9.140625" defaultRowHeight="15" x14ac:dyDescent="0.25"/>
  <cols>
    <col min="1" max="1" width="9.28515625" style="1" customWidth="1"/>
    <col min="2" max="2" width="50.5703125" style="1" customWidth="1"/>
    <col min="3" max="3" width="46.7109375" style="1" customWidth="1"/>
    <col min="4" max="4" width="9.7109375" style="1" customWidth="1"/>
    <col min="5" max="5" width="9" style="1" customWidth="1"/>
    <col min="6" max="6" width="8.7109375" style="1" bestFit="1" customWidth="1"/>
    <col min="7" max="7" width="8.42578125" style="1" bestFit="1" customWidth="1"/>
    <col min="8" max="8" width="9" style="2" bestFit="1" customWidth="1"/>
    <col min="9" max="9" width="32.42578125" style="1" customWidth="1"/>
    <col min="10" max="16384" width="9.140625" style="1"/>
  </cols>
  <sheetData>
    <row r="1" spans="1:9" ht="18.75" x14ac:dyDescent="0.3">
      <c r="A1" s="228" t="s">
        <v>34</v>
      </c>
      <c r="B1" s="228"/>
      <c r="C1" s="228"/>
      <c r="D1" s="228"/>
      <c r="E1" s="228"/>
      <c r="F1" s="228"/>
      <c r="G1" s="228"/>
      <c r="H1" s="228"/>
    </row>
    <row r="2" spans="1:9" ht="11.25" customHeight="1" x14ac:dyDescent="0.25"/>
    <row r="3" spans="1:9" x14ac:dyDescent="0.25">
      <c r="A3" s="230" t="s">
        <v>338</v>
      </c>
      <c r="B3" s="230"/>
      <c r="C3" s="230"/>
      <c r="D3" s="230"/>
      <c r="E3" s="230"/>
      <c r="F3" s="230"/>
      <c r="G3" s="230"/>
      <c r="H3" s="230"/>
    </row>
    <row r="4" spans="1:9" x14ac:dyDescent="0.25">
      <c r="A4" s="31" t="s">
        <v>339</v>
      </c>
    </row>
    <row r="5" spans="1:9" x14ac:dyDescent="0.25">
      <c r="A5" s="364" t="s">
        <v>448</v>
      </c>
      <c r="B5" s="364"/>
    </row>
    <row r="6" spans="1:9" ht="7.5" customHeight="1" x14ac:dyDescent="0.25"/>
    <row r="7" spans="1:9" ht="7.5" customHeight="1" x14ac:dyDescent="0.25"/>
    <row r="8" spans="1:9" ht="7.5" customHeight="1" x14ac:dyDescent="0.25"/>
    <row r="9" spans="1:9" s="3" customFormat="1" ht="36" customHeight="1" x14ac:dyDescent="0.25">
      <c r="A9" s="175" t="s">
        <v>165</v>
      </c>
      <c r="B9" s="175" t="s">
        <v>27</v>
      </c>
      <c r="C9" s="235" t="s">
        <v>35</v>
      </c>
      <c r="D9" s="235"/>
      <c r="E9" s="235"/>
      <c r="F9" s="235"/>
      <c r="G9" s="235"/>
      <c r="H9" s="235"/>
      <c r="I9" s="278" t="s">
        <v>226</v>
      </c>
    </row>
    <row r="10" spans="1:9" s="13" customFormat="1" ht="12" x14ac:dyDescent="0.25">
      <c r="A10" s="176">
        <v>1</v>
      </c>
      <c r="B10" s="176">
        <v>2</v>
      </c>
      <c r="C10" s="236">
        <v>3</v>
      </c>
      <c r="D10" s="236"/>
      <c r="E10" s="236"/>
      <c r="F10" s="236"/>
      <c r="G10" s="236"/>
      <c r="H10" s="236"/>
      <c r="I10" s="278"/>
    </row>
    <row r="11" spans="1:9" s="2" customFormat="1" ht="12" x14ac:dyDescent="0.2">
      <c r="A11" s="237" t="s">
        <v>13</v>
      </c>
      <c r="B11" s="238"/>
      <c r="C11" s="238"/>
      <c r="D11" s="238"/>
      <c r="E11" s="238"/>
      <c r="F11" s="238"/>
      <c r="G11" s="238"/>
      <c r="H11" s="239"/>
    </row>
    <row r="12" spans="1:9" s="5" customFormat="1" ht="15" customHeight="1" x14ac:dyDescent="0.2">
      <c r="A12" s="42" t="s">
        <v>36</v>
      </c>
      <c r="B12" s="277" t="s">
        <v>14</v>
      </c>
      <c r="C12" s="277"/>
      <c r="D12" s="277"/>
      <c r="E12" s="277"/>
      <c r="F12" s="277"/>
      <c r="G12" s="277"/>
      <c r="H12" s="43">
        <f>SUM(H13,H110)</f>
        <v>13.74</v>
      </c>
    </row>
    <row r="13" spans="1:9" s="5" customFormat="1" ht="15" customHeight="1" x14ac:dyDescent="0.2">
      <c r="A13" s="49" t="s">
        <v>37</v>
      </c>
      <c r="B13" s="277" t="s">
        <v>38</v>
      </c>
      <c r="C13" s="277"/>
      <c r="D13" s="277"/>
      <c r="E13" s="277"/>
      <c r="F13" s="277"/>
      <c r="G13" s="277"/>
      <c r="H13" s="43">
        <f>SUM(H14,H25,H36,H47,H68,H89)</f>
        <v>10.71</v>
      </c>
    </row>
    <row r="14" spans="1:9" s="2" customFormat="1" ht="25.5" x14ac:dyDescent="0.2">
      <c r="A14" s="303" t="s">
        <v>42</v>
      </c>
      <c r="B14" s="249" t="s">
        <v>43</v>
      </c>
      <c r="C14" s="287" t="s">
        <v>349</v>
      </c>
      <c r="D14" s="288"/>
      <c r="E14" s="47" t="s">
        <v>164</v>
      </c>
      <c r="F14" s="190" t="s">
        <v>39</v>
      </c>
      <c r="G14" s="47" t="s">
        <v>157</v>
      </c>
      <c r="H14" s="111">
        <f>SUM(H15:H24)</f>
        <v>9.99</v>
      </c>
    </row>
    <row r="15" spans="1:9" s="2" customFormat="1" ht="12.75" x14ac:dyDescent="0.2">
      <c r="A15" s="303"/>
      <c r="B15" s="250"/>
      <c r="C15" s="294" t="s">
        <v>162</v>
      </c>
      <c r="D15" s="295"/>
      <c r="E15" s="187">
        <v>9</v>
      </c>
      <c r="F15" s="62">
        <v>1677</v>
      </c>
      <c r="G15" s="61">
        <v>1</v>
      </c>
      <c r="H15" s="54">
        <f>ROUNDUP((F15/168*G15),2)</f>
        <v>9.99</v>
      </c>
    </row>
    <row r="16" spans="1:9" s="2" customFormat="1" ht="12.75" hidden="1" customHeight="1" x14ac:dyDescent="0.2">
      <c r="A16" s="303"/>
      <c r="B16" s="250"/>
      <c r="C16" s="274"/>
      <c r="D16" s="276"/>
      <c r="E16" s="188"/>
      <c r="F16" s="64"/>
      <c r="G16" s="63"/>
      <c r="H16" s="56">
        <f t="shared" ref="H16:H24" si="0">ROUNDUP((F16/168*G16),2)</f>
        <v>0</v>
      </c>
    </row>
    <row r="17" spans="1:8" s="2" customFormat="1" ht="12.75" hidden="1" customHeight="1" x14ac:dyDescent="0.2">
      <c r="A17" s="303"/>
      <c r="B17" s="250"/>
      <c r="C17" s="274"/>
      <c r="D17" s="276"/>
      <c r="E17" s="188"/>
      <c r="F17" s="64"/>
      <c r="G17" s="63"/>
      <c r="H17" s="56">
        <f t="shared" si="0"/>
        <v>0</v>
      </c>
    </row>
    <row r="18" spans="1:8" s="2" customFormat="1" ht="12.75" hidden="1" customHeight="1" x14ac:dyDescent="0.2">
      <c r="A18" s="303"/>
      <c r="B18" s="250"/>
      <c r="C18" s="274"/>
      <c r="D18" s="276"/>
      <c r="E18" s="188"/>
      <c r="F18" s="64"/>
      <c r="G18" s="63"/>
      <c r="H18" s="56">
        <f t="shared" si="0"/>
        <v>0</v>
      </c>
    </row>
    <row r="19" spans="1:8" s="2" customFormat="1" ht="12.75" hidden="1" customHeight="1" x14ac:dyDescent="0.2">
      <c r="A19" s="303"/>
      <c r="B19" s="250"/>
      <c r="C19" s="274"/>
      <c r="D19" s="276"/>
      <c r="E19" s="188"/>
      <c r="F19" s="64"/>
      <c r="G19" s="63"/>
      <c r="H19" s="56">
        <f t="shared" si="0"/>
        <v>0</v>
      </c>
    </row>
    <row r="20" spans="1:8" s="2" customFormat="1" ht="12.75" hidden="1" customHeight="1" x14ac:dyDescent="0.2">
      <c r="A20" s="303"/>
      <c r="B20" s="250"/>
      <c r="C20" s="274"/>
      <c r="D20" s="276"/>
      <c r="E20" s="188"/>
      <c r="F20" s="64"/>
      <c r="G20" s="63"/>
      <c r="H20" s="56">
        <f t="shared" si="0"/>
        <v>0</v>
      </c>
    </row>
    <row r="21" spans="1:8" s="2" customFormat="1" ht="12.75" hidden="1" customHeight="1" x14ac:dyDescent="0.2">
      <c r="A21" s="303"/>
      <c r="B21" s="250"/>
      <c r="C21" s="274"/>
      <c r="D21" s="276"/>
      <c r="E21" s="188"/>
      <c r="F21" s="64"/>
      <c r="G21" s="63"/>
      <c r="H21" s="56">
        <f t="shared" si="0"/>
        <v>0</v>
      </c>
    </row>
    <row r="22" spans="1:8" s="2" customFormat="1" ht="12.75" hidden="1" customHeight="1" x14ac:dyDescent="0.2">
      <c r="A22" s="303"/>
      <c r="B22" s="250"/>
      <c r="C22" s="274"/>
      <c r="D22" s="276"/>
      <c r="E22" s="188"/>
      <c r="F22" s="64"/>
      <c r="G22" s="63"/>
      <c r="H22" s="56">
        <f t="shared" si="0"/>
        <v>0</v>
      </c>
    </row>
    <row r="23" spans="1:8" s="2" customFormat="1" ht="12.75" hidden="1" customHeight="1" x14ac:dyDescent="0.2">
      <c r="A23" s="303"/>
      <c r="B23" s="250"/>
      <c r="C23" s="274"/>
      <c r="D23" s="276"/>
      <c r="E23" s="188"/>
      <c r="F23" s="64"/>
      <c r="G23" s="63"/>
      <c r="H23" s="56">
        <f t="shared" si="0"/>
        <v>0</v>
      </c>
    </row>
    <row r="24" spans="1:8" s="2" customFormat="1" ht="12.75" hidden="1" customHeight="1" x14ac:dyDescent="0.2">
      <c r="A24" s="303"/>
      <c r="B24" s="251"/>
      <c r="C24" s="296"/>
      <c r="D24" s="298"/>
      <c r="E24" s="189"/>
      <c r="F24" s="66"/>
      <c r="G24" s="65"/>
      <c r="H24" s="58">
        <f t="shared" si="0"/>
        <v>0</v>
      </c>
    </row>
    <row r="25" spans="1:8" s="2" customFormat="1" ht="25.5" hidden="1" x14ac:dyDescent="0.2">
      <c r="A25" s="303" t="s">
        <v>44</v>
      </c>
      <c r="B25" s="304" t="s">
        <v>45</v>
      </c>
      <c r="C25" s="287" t="s">
        <v>156</v>
      </c>
      <c r="D25" s="288"/>
      <c r="E25" s="47" t="s">
        <v>164</v>
      </c>
      <c r="F25" s="190" t="s">
        <v>39</v>
      </c>
      <c r="G25" s="47" t="s">
        <v>157</v>
      </c>
      <c r="H25" s="50">
        <f>SUM(H26:H35)</f>
        <v>0</v>
      </c>
    </row>
    <row r="26" spans="1:8" s="2" customFormat="1" ht="12.75" hidden="1" x14ac:dyDescent="0.2">
      <c r="A26" s="303"/>
      <c r="B26" s="304"/>
      <c r="C26" s="294"/>
      <c r="D26" s="295"/>
      <c r="E26" s="187"/>
      <c r="F26" s="62"/>
      <c r="G26" s="61"/>
      <c r="H26" s="54">
        <f>ROUNDUP((F26/168*G26),2)</f>
        <v>0</v>
      </c>
    </row>
    <row r="27" spans="1:8" s="2" customFormat="1" ht="12.75" hidden="1" x14ac:dyDescent="0.2">
      <c r="A27" s="303"/>
      <c r="B27" s="304"/>
      <c r="C27" s="274"/>
      <c r="D27" s="276"/>
      <c r="E27" s="188"/>
      <c r="F27" s="64"/>
      <c r="G27" s="63"/>
      <c r="H27" s="56">
        <f t="shared" ref="H27:H35" si="1">ROUNDUP((F27/168*G27),2)</f>
        <v>0</v>
      </c>
    </row>
    <row r="28" spans="1:8" s="2" customFormat="1" ht="12.75" hidden="1" x14ac:dyDescent="0.2">
      <c r="A28" s="303"/>
      <c r="B28" s="304"/>
      <c r="C28" s="274"/>
      <c r="D28" s="276"/>
      <c r="E28" s="188"/>
      <c r="F28" s="64"/>
      <c r="G28" s="63"/>
      <c r="H28" s="56">
        <f t="shared" si="1"/>
        <v>0</v>
      </c>
    </row>
    <row r="29" spans="1:8" s="2" customFormat="1" ht="12.75" hidden="1" x14ac:dyDescent="0.2">
      <c r="A29" s="303"/>
      <c r="B29" s="304"/>
      <c r="C29" s="274"/>
      <c r="D29" s="276"/>
      <c r="E29" s="188"/>
      <c r="F29" s="64"/>
      <c r="G29" s="63"/>
      <c r="H29" s="56">
        <f t="shared" si="1"/>
        <v>0</v>
      </c>
    </row>
    <row r="30" spans="1:8" s="2" customFormat="1" ht="12.75" hidden="1" x14ac:dyDescent="0.2">
      <c r="A30" s="303"/>
      <c r="B30" s="304"/>
      <c r="C30" s="274"/>
      <c r="D30" s="276"/>
      <c r="E30" s="188"/>
      <c r="F30" s="64"/>
      <c r="G30" s="63"/>
      <c r="H30" s="56">
        <f t="shared" si="1"/>
        <v>0</v>
      </c>
    </row>
    <row r="31" spans="1:8" s="2" customFormat="1" ht="12.75" hidden="1" x14ac:dyDescent="0.2">
      <c r="A31" s="303"/>
      <c r="B31" s="304"/>
      <c r="C31" s="274"/>
      <c r="D31" s="276"/>
      <c r="E31" s="188"/>
      <c r="F31" s="64"/>
      <c r="G31" s="63"/>
      <c r="H31" s="56">
        <f t="shared" si="1"/>
        <v>0</v>
      </c>
    </row>
    <row r="32" spans="1:8" s="2" customFormat="1" ht="12.75" hidden="1" x14ac:dyDescent="0.2">
      <c r="A32" s="303"/>
      <c r="B32" s="304"/>
      <c r="C32" s="274"/>
      <c r="D32" s="276"/>
      <c r="E32" s="188"/>
      <c r="F32" s="64"/>
      <c r="G32" s="63"/>
      <c r="H32" s="56">
        <f t="shared" si="1"/>
        <v>0</v>
      </c>
    </row>
    <row r="33" spans="1:8" s="2" customFormat="1" ht="12.75" hidden="1" x14ac:dyDescent="0.2">
      <c r="A33" s="303"/>
      <c r="B33" s="304"/>
      <c r="C33" s="274"/>
      <c r="D33" s="276"/>
      <c r="E33" s="188"/>
      <c r="F33" s="64"/>
      <c r="G33" s="63"/>
      <c r="H33" s="56">
        <f t="shared" si="1"/>
        <v>0</v>
      </c>
    </row>
    <row r="34" spans="1:8" s="2" customFormat="1" ht="12.75" hidden="1" x14ac:dyDescent="0.2">
      <c r="A34" s="303"/>
      <c r="B34" s="304"/>
      <c r="C34" s="274"/>
      <c r="D34" s="276"/>
      <c r="E34" s="188"/>
      <c r="F34" s="64"/>
      <c r="G34" s="63"/>
      <c r="H34" s="56">
        <f t="shared" si="1"/>
        <v>0</v>
      </c>
    </row>
    <row r="35" spans="1:8" s="2" customFormat="1" ht="12.75" hidden="1" x14ac:dyDescent="0.2">
      <c r="A35" s="303"/>
      <c r="B35" s="304"/>
      <c r="C35" s="296"/>
      <c r="D35" s="298"/>
      <c r="E35" s="189"/>
      <c r="F35" s="66"/>
      <c r="G35" s="65"/>
      <c r="H35" s="58">
        <f t="shared" si="1"/>
        <v>0</v>
      </c>
    </row>
    <row r="36" spans="1:8" s="2" customFormat="1" ht="25.5" x14ac:dyDescent="0.2">
      <c r="A36" s="303" t="s">
        <v>51</v>
      </c>
      <c r="B36" s="304" t="s">
        <v>15</v>
      </c>
      <c r="C36" s="266" t="s">
        <v>158</v>
      </c>
      <c r="D36" s="267"/>
      <c r="E36" s="268"/>
      <c r="F36" s="51" t="s">
        <v>159</v>
      </c>
      <c r="G36" s="47" t="s">
        <v>157</v>
      </c>
      <c r="H36" s="111">
        <f>SUM(H37:H46)</f>
        <v>0.72</v>
      </c>
    </row>
    <row r="37" spans="1:8" s="2" customFormat="1" ht="12.75" x14ac:dyDescent="0.2">
      <c r="A37" s="303"/>
      <c r="B37" s="304"/>
      <c r="C37" s="299" t="s">
        <v>160</v>
      </c>
      <c r="D37" s="320"/>
      <c r="E37" s="300"/>
      <c r="F37" s="52">
        <v>120</v>
      </c>
      <c r="G37" s="52">
        <f t="shared" ref="G37:G46" si="2">G15</f>
        <v>1</v>
      </c>
      <c r="H37" s="54">
        <f>ROUNDUP((F37/168*G37),2)</f>
        <v>0.72</v>
      </c>
    </row>
    <row r="38" spans="1:8" s="2" customFormat="1" ht="12.75" hidden="1" customHeight="1" x14ac:dyDescent="0.2">
      <c r="A38" s="303"/>
      <c r="B38" s="304"/>
      <c r="C38" s="258"/>
      <c r="D38" s="308"/>
      <c r="E38" s="259"/>
      <c r="F38" s="55"/>
      <c r="G38" s="55">
        <f t="shared" si="2"/>
        <v>0</v>
      </c>
      <c r="H38" s="56">
        <f t="shared" ref="H38:H46" si="3">ROUNDUP((F38/168*G38),2)</f>
        <v>0</v>
      </c>
    </row>
    <row r="39" spans="1:8" s="2" customFormat="1" ht="12.75" hidden="1" customHeight="1" x14ac:dyDescent="0.2">
      <c r="A39" s="303"/>
      <c r="B39" s="304"/>
      <c r="C39" s="258"/>
      <c r="D39" s="308"/>
      <c r="E39" s="259"/>
      <c r="F39" s="55"/>
      <c r="G39" s="55">
        <f t="shared" si="2"/>
        <v>0</v>
      </c>
      <c r="H39" s="56">
        <f t="shared" si="3"/>
        <v>0</v>
      </c>
    </row>
    <row r="40" spans="1:8" s="2" customFormat="1" ht="12.75" hidden="1" customHeight="1" x14ac:dyDescent="0.2">
      <c r="A40" s="303"/>
      <c r="B40" s="304"/>
      <c r="C40" s="258"/>
      <c r="D40" s="308"/>
      <c r="E40" s="259"/>
      <c r="F40" s="55"/>
      <c r="G40" s="55">
        <f t="shared" si="2"/>
        <v>0</v>
      </c>
      <c r="H40" s="56">
        <f t="shared" si="3"/>
        <v>0</v>
      </c>
    </row>
    <row r="41" spans="1:8" s="2" customFormat="1" ht="12.75" hidden="1" customHeight="1" x14ac:dyDescent="0.2">
      <c r="A41" s="303"/>
      <c r="B41" s="304"/>
      <c r="C41" s="258"/>
      <c r="D41" s="308"/>
      <c r="E41" s="259"/>
      <c r="F41" s="55"/>
      <c r="G41" s="55">
        <f t="shared" si="2"/>
        <v>0</v>
      </c>
      <c r="H41" s="56">
        <f t="shared" si="3"/>
        <v>0</v>
      </c>
    </row>
    <row r="42" spans="1:8" s="2" customFormat="1" ht="12.75" hidden="1" customHeight="1" x14ac:dyDescent="0.2">
      <c r="A42" s="303"/>
      <c r="B42" s="304"/>
      <c r="C42" s="258"/>
      <c r="D42" s="308"/>
      <c r="E42" s="259"/>
      <c r="F42" s="55"/>
      <c r="G42" s="55">
        <f t="shared" si="2"/>
        <v>0</v>
      </c>
      <c r="H42" s="56">
        <f t="shared" si="3"/>
        <v>0</v>
      </c>
    </row>
    <row r="43" spans="1:8" s="2" customFormat="1" ht="12.75" hidden="1" customHeight="1" x14ac:dyDescent="0.2">
      <c r="A43" s="303"/>
      <c r="B43" s="304"/>
      <c r="C43" s="258"/>
      <c r="D43" s="308"/>
      <c r="E43" s="259"/>
      <c r="F43" s="55"/>
      <c r="G43" s="55">
        <f t="shared" si="2"/>
        <v>0</v>
      </c>
      <c r="H43" s="56">
        <f t="shared" si="3"/>
        <v>0</v>
      </c>
    </row>
    <row r="44" spans="1:8" s="2" customFormat="1" ht="12.75" hidden="1" customHeight="1" x14ac:dyDescent="0.2">
      <c r="A44" s="303"/>
      <c r="B44" s="304"/>
      <c r="C44" s="258"/>
      <c r="D44" s="308"/>
      <c r="E44" s="259"/>
      <c r="F44" s="55"/>
      <c r="G44" s="55">
        <f t="shared" si="2"/>
        <v>0</v>
      </c>
      <c r="H44" s="56">
        <f t="shared" si="3"/>
        <v>0</v>
      </c>
    </row>
    <row r="45" spans="1:8" s="2" customFormat="1" ht="12.75" hidden="1" customHeight="1" x14ac:dyDescent="0.2">
      <c r="A45" s="303"/>
      <c r="B45" s="304"/>
      <c r="C45" s="258"/>
      <c r="D45" s="308"/>
      <c r="E45" s="259"/>
      <c r="F45" s="55"/>
      <c r="G45" s="55">
        <f t="shared" si="2"/>
        <v>0</v>
      </c>
      <c r="H45" s="56">
        <f t="shared" si="3"/>
        <v>0</v>
      </c>
    </row>
    <row r="46" spans="1:8" s="2" customFormat="1" ht="12.75" hidden="1" customHeight="1" x14ac:dyDescent="0.2">
      <c r="A46" s="303"/>
      <c r="B46" s="304"/>
      <c r="C46" s="305"/>
      <c r="D46" s="306"/>
      <c r="E46" s="307"/>
      <c r="F46" s="57"/>
      <c r="G46" s="57">
        <f t="shared" si="2"/>
        <v>0</v>
      </c>
      <c r="H46" s="58">
        <f t="shared" si="3"/>
        <v>0</v>
      </c>
    </row>
    <row r="47" spans="1:8" s="2" customFormat="1" ht="25.5" hidden="1" x14ac:dyDescent="0.2">
      <c r="A47" s="303" t="s">
        <v>53</v>
      </c>
      <c r="B47" s="249" t="s">
        <v>54</v>
      </c>
      <c r="C47" s="287" t="s">
        <v>349</v>
      </c>
      <c r="D47" s="288"/>
      <c r="E47" s="47" t="s">
        <v>161</v>
      </c>
      <c r="F47" s="190" t="s">
        <v>39</v>
      </c>
      <c r="G47" s="47" t="s">
        <v>157</v>
      </c>
      <c r="H47" s="111">
        <f>SUM(H48:H67)</f>
        <v>0</v>
      </c>
    </row>
    <row r="48" spans="1:8" s="2" customFormat="1" ht="12.75" hidden="1" x14ac:dyDescent="0.2">
      <c r="A48" s="303"/>
      <c r="B48" s="250"/>
      <c r="C48" s="294" t="str">
        <f t="shared" ref="C48:C57" si="4">C15</f>
        <v>Lektors (ar SDP)</v>
      </c>
      <c r="D48" s="295"/>
      <c r="E48" s="292">
        <v>5</v>
      </c>
      <c r="F48" s="52">
        <f>F15</f>
        <v>1677</v>
      </c>
      <c r="G48" s="52"/>
      <c r="H48" s="54">
        <f>ROUNDUP((F48*$E$48%)/168*G48,2)</f>
        <v>0</v>
      </c>
    </row>
    <row r="49" spans="1:8" s="2" customFormat="1" ht="12.75" hidden="1" customHeight="1" x14ac:dyDescent="0.2">
      <c r="A49" s="303"/>
      <c r="B49" s="250"/>
      <c r="C49" s="274">
        <f t="shared" si="4"/>
        <v>0</v>
      </c>
      <c r="D49" s="276"/>
      <c r="E49" s="293"/>
      <c r="F49" s="59">
        <f t="shared" ref="F49:G57" si="5">F16</f>
        <v>0</v>
      </c>
      <c r="G49" s="73">
        <f t="shared" si="5"/>
        <v>0</v>
      </c>
      <c r="H49" s="56">
        <f t="shared" ref="H49:H67" si="6">ROUNDUP((F49*$E$48%)/168*G49,2)</f>
        <v>0</v>
      </c>
    </row>
    <row r="50" spans="1:8" s="2" customFormat="1" ht="12.75" hidden="1" customHeight="1" x14ac:dyDescent="0.2">
      <c r="A50" s="303"/>
      <c r="B50" s="250"/>
      <c r="C50" s="274">
        <f t="shared" si="4"/>
        <v>0</v>
      </c>
      <c r="D50" s="276"/>
      <c r="E50" s="293"/>
      <c r="F50" s="59">
        <f t="shared" si="5"/>
        <v>0</v>
      </c>
      <c r="G50" s="73">
        <f t="shared" si="5"/>
        <v>0</v>
      </c>
      <c r="H50" s="56">
        <f t="shared" si="6"/>
        <v>0</v>
      </c>
    </row>
    <row r="51" spans="1:8" s="2" customFormat="1" ht="12.75" hidden="1" customHeight="1" x14ac:dyDescent="0.2">
      <c r="A51" s="303"/>
      <c r="B51" s="250"/>
      <c r="C51" s="274">
        <f t="shared" si="4"/>
        <v>0</v>
      </c>
      <c r="D51" s="276"/>
      <c r="E51" s="293"/>
      <c r="F51" s="59">
        <f t="shared" si="5"/>
        <v>0</v>
      </c>
      <c r="G51" s="73">
        <f t="shared" si="5"/>
        <v>0</v>
      </c>
      <c r="H51" s="56">
        <f t="shared" si="6"/>
        <v>0</v>
      </c>
    </row>
    <row r="52" spans="1:8" s="2" customFormat="1" ht="12.75" hidden="1" customHeight="1" x14ac:dyDescent="0.2">
      <c r="A52" s="303"/>
      <c r="B52" s="250"/>
      <c r="C52" s="274">
        <f t="shared" si="4"/>
        <v>0</v>
      </c>
      <c r="D52" s="276"/>
      <c r="E52" s="293"/>
      <c r="F52" s="59">
        <f t="shared" si="5"/>
        <v>0</v>
      </c>
      <c r="G52" s="73">
        <f t="shared" si="5"/>
        <v>0</v>
      </c>
      <c r="H52" s="56">
        <f t="shared" si="6"/>
        <v>0</v>
      </c>
    </row>
    <row r="53" spans="1:8" s="2" customFormat="1" ht="12.75" hidden="1" customHeight="1" x14ac:dyDescent="0.2">
      <c r="A53" s="303"/>
      <c r="B53" s="250"/>
      <c r="C53" s="274">
        <f t="shared" si="4"/>
        <v>0</v>
      </c>
      <c r="D53" s="276"/>
      <c r="E53" s="293"/>
      <c r="F53" s="59">
        <f t="shared" si="5"/>
        <v>0</v>
      </c>
      <c r="G53" s="73">
        <f t="shared" si="5"/>
        <v>0</v>
      </c>
      <c r="H53" s="56">
        <f t="shared" si="6"/>
        <v>0</v>
      </c>
    </row>
    <row r="54" spans="1:8" s="2" customFormat="1" ht="12.75" hidden="1" customHeight="1" x14ac:dyDescent="0.2">
      <c r="A54" s="303"/>
      <c r="B54" s="250"/>
      <c r="C54" s="274">
        <f t="shared" si="4"/>
        <v>0</v>
      </c>
      <c r="D54" s="276"/>
      <c r="E54" s="293"/>
      <c r="F54" s="59">
        <f t="shared" si="5"/>
        <v>0</v>
      </c>
      <c r="G54" s="73">
        <f t="shared" si="5"/>
        <v>0</v>
      </c>
      <c r="H54" s="56">
        <f t="shared" si="6"/>
        <v>0</v>
      </c>
    </row>
    <row r="55" spans="1:8" s="2" customFormat="1" ht="12.75" hidden="1" customHeight="1" x14ac:dyDescent="0.2">
      <c r="A55" s="303"/>
      <c r="B55" s="250"/>
      <c r="C55" s="274">
        <f t="shared" si="4"/>
        <v>0</v>
      </c>
      <c r="D55" s="276"/>
      <c r="E55" s="293"/>
      <c r="F55" s="59">
        <f t="shared" si="5"/>
        <v>0</v>
      </c>
      <c r="G55" s="73">
        <f t="shared" si="5"/>
        <v>0</v>
      </c>
      <c r="H55" s="56">
        <f t="shared" si="6"/>
        <v>0</v>
      </c>
    </row>
    <row r="56" spans="1:8" s="2" customFormat="1" ht="12.75" hidden="1" customHeight="1" x14ac:dyDescent="0.2">
      <c r="A56" s="303"/>
      <c r="B56" s="250"/>
      <c r="C56" s="274">
        <f t="shared" si="4"/>
        <v>0</v>
      </c>
      <c r="D56" s="276"/>
      <c r="E56" s="293"/>
      <c r="F56" s="59">
        <f t="shared" si="5"/>
        <v>0</v>
      </c>
      <c r="G56" s="73">
        <f t="shared" si="5"/>
        <v>0</v>
      </c>
      <c r="H56" s="56">
        <f t="shared" si="6"/>
        <v>0</v>
      </c>
    </row>
    <row r="57" spans="1:8" s="2" customFormat="1" ht="12.75" hidden="1" customHeight="1" x14ac:dyDescent="0.2">
      <c r="A57" s="303"/>
      <c r="B57" s="250"/>
      <c r="C57" s="274">
        <f t="shared" si="4"/>
        <v>0</v>
      </c>
      <c r="D57" s="276"/>
      <c r="E57" s="293"/>
      <c r="F57" s="59">
        <f t="shared" si="5"/>
        <v>0</v>
      </c>
      <c r="G57" s="73">
        <f t="shared" si="5"/>
        <v>0</v>
      </c>
      <c r="H57" s="56">
        <f t="shared" si="6"/>
        <v>0</v>
      </c>
    </row>
    <row r="58" spans="1:8" s="2" customFormat="1" ht="12.75" hidden="1" customHeight="1" x14ac:dyDescent="0.2">
      <c r="A58" s="303"/>
      <c r="B58" s="250"/>
      <c r="C58" s="274">
        <f>C26</f>
        <v>0</v>
      </c>
      <c r="D58" s="276"/>
      <c r="E58" s="293"/>
      <c r="F58" s="59">
        <f>F26</f>
        <v>0</v>
      </c>
      <c r="G58" s="73">
        <f>G26</f>
        <v>0</v>
      </c>
      <c r="H58" s="56">
        <f t="shared" si="6"/>
        <v>0</v>
      </c>
    </row>
    <row r="59" spans="1:8" s="2" customFormat="1" ht="12.75" hidden="1" customHeight="1" x14ac:dyDescent="0.2">
      <c r="A59" s="303"/>
      <c r="B59" s="250"/>
      <c r="C59" s="274">
        <f t="shared" ref="C59:C67" si="7">C27</f>
        <v>0</v>
      </c>
      <c r="D59" s="276"/>
      <c r="E59" s="293"/>
      <c r="F59" s="59">
        <f t="shared" ref="F59:G67" si="8">F27</f>
        <v>0</v>
      </c>
      <c r="G59" s="73">
        <f t="shared" si="8"/>
        <v>0</v>
      </c>
      <c r="H59" s="56">
        <f t="shared" si="6"/>
        <v>0</v>
      </c>
    </row>
    <row r="60" spans="1:8" s="2" customFormat="1" ht="12.75" hidden="1" customHeight="1" x14ac:dyDescent="0.2">
      <c r="A60" s="303"/>
      <c r="B60" s="250"/>
      <c r="C60" s="274">
        <f t="shared" si="7"/>
        <v>0</v>
      </c>
      <c r="D60" s="276"/>
      <c r="E60" s="293"/>
      <c r="F60" s="59">
        <f t="shared" si="8"/>
        <v>0</v>
      </c>
      <c r="G60" s="73">
        <f t="shared" si="8"/>
        <v>0</v>
      </c>
      <c r="H60" s="56">
        <f t="shared" si="6"/>
        <v>0</v>
      </c>
    </row>
    <row r="61" spans="1:8" s="2" customFormat="1" ht="12.75" hidden="1" customHeight="1" x14ac:dyDescent="0.2">
      <c r="A61" s="303"/>
      <c r="B61" s="250"/>
      <c r="C61" s="274">
        <f t="shared" si="7"/>
        <v>0</v>
      </c>
      <c r="D61" s="276"/>
      <c r="E61" s="293"/>
      <c r="F61" s="59">
        <f t="shared" si="8"/>
        <v>0</v>
      </c>
      <c r="G61" s="73">
        <f t="shared" si="8"/>
        <v>0</v>
      </c>
      <c r="H61" s="56">
        <f t="shared" si="6"/>
        <v>0</v>
      </c>
    </row>
    <row r="62" spans="1:8" s="2" customFormat="1" ht="12.75" hidden="1" customHeight="1" x14ac:dyDescent="0.2">
      <c r="A62" s="303"/>
      <c r="B62" s="250"/>
      <c r="C62" s="274">
        <f t="shared" si="7"/>
        <v>0</v>
      </c>
      <c r="D62" s="276"/>
      <c r="E62" s="293"/>
      <c r="F62" s="59">
        <f t="shared" si="8"/>
        <v>0</v>
      </c>
      <c r="G62" s="73">
        <f t="shared" si="8"/>
        <v>0</v>
      </c>
      <c r="H62" s="56">
        <f t="shared" si="6"/>
        <v>0</v>
      </c>
    </row>
    <row r="63" spans="1:8" s="2" customFormat="1" ht="12.75" hidden="1" customHeight="1" x14ac:dyDescent="0.2">
      <c r="A63" s="303"/>
      <c r="B63" s="250"/>
      <c r="C63" s="274">
        <f t="shared" si="7"/>
        <v>0</v>
      </c>
      <c r="D63" s="276"/>
      <c r="E63" s="293"/>
      <c r="F63" s="59">
        <f t="shared" si="8"/>
        <v>0</v>
      </c>
      <c r="G63" s="73">
        <f t="shared" si="8"/>
        <v>0</v>
      </c>
      <c r="H63" s="56">
        <f t="shared" si="6"/>
        <v>0</v>
      </c>
    </row>
    <row r="64" spans="1:8" s="2" customFormat="1" ht="12.75" hidden="1" customHeight="1" x14ac:dyDescent="0.2">
      <c r="A64" s="303"/>
      <c r="B64" s="250"/>
      <c r="C64" s="274">
        <f t="shared" si="7"/>
        <v>0</v>
      </c>
      <c r="D64" s="276"/>
      <c r="E64" s="293"/>
      <c r="F64" s="59">
        <f t="shared" si="8"/>
        <v>0</v>
      </c>
      <c r="G64" s="73">
        <f t="shared" si="8"/>
        <v>0</v>
      </c>
      <c r="H64" s="56">
        <f t="shared" si="6"/>
        <v>0</v>
      </c>
    </row>
    <row r="65" spans="1:8" s="2" customFormat="1" ht="12.75" hidden="1" customHeight="1" x14ac:dyDescent="0.2">
      <c r="A65" s="303"/>
      <c r="B65" s="250"/>
      <c r="C65" s="274">
        <f t="shared" si="7"/>
        <v>0</v>
      </c>
      <c r="D65" s="276"/>
      <c r="E65" s="293"/>
      <c r="F65" s="59">
        <f t="shared" si="8"/>
        <v>0</v>
      </c>
      <c r="G65" s="73">
        <f t="shared" si="8"/>
        <v>0</v>
      </c>
      <c r="H65" s="56">
        <f t="shared" si="6"/>
        <v>0</v>
      </c>
    </row>
    <row r="66" spans="1:8" s="2" customFormat="1" ht="12.75" hidden="1" customHeight="1" x14ac:dyDescent="0.2">
      <c r="A66" s="303"/>
      <c r="B66" s="250"/>
      <c r="C66" s="274">
        <f t="shared" si="7"/>
        <v>0</v>
      </c>
      <c r="D66" s="276"/>
      <c r="E66" s="293"/>
      <c r="F66" s="59">
        <f t="shared" si="8"/>
        <v>0</v>
      </c>
      <c r="G66" s="73">
        <f t="shared" si="8"/>
        <v>0</v>
      </c>
      <c r="H66" s="56">
        <f t="shared" si="6"/>
        <v>0</v>
      </c>
    </row>
    <row r="67" spans="1:8" s="2" customFormat="1" ht="12.75" hidden="1" customHeight="1" x14ac:dyDescent="0.2">
      <c r="A67" s="303"/>
      <c r="B67" s="251"/>
      <c r="C67" s="296">
        <f t="shared" si="7"/>
        <v>0</v>
      </c>
      <c r="D67" s="298"/>
      <c r="E67" s="302"/>
      <c r="F67" s="59">
        <f t="shared" si="8"/>
        <v>0</v>
      </c>
      <c r="G67" s="73">
        <f t="shared" si="8"/>
        <v>0</v>
      </c>
      <c r="H67" s="56">
        <f t="shared" si="6"/>
        <v>0</v>
      </c>
    </row>
    <row r="68" spans="1:8" s="2" customFormat="1" ht="25.5" hidden="1" x14ac:dyDescent="0.2">
      <c r="A68" s="303" t="s">
        <v>55</v>
      </c>
      <c r="B68" s="304" t="s">
        <v>56</v>
      </c>
      <c r="C68" s="287" t="s">
        <v>349</v>
      </c>
      <c r="D68" s="288"/>
      <c r="E68" s="47" t="s">
        <v>161</v>
      </c>
      <c r="F68" s="190" t="s">
        <v>39</v>
      </c>
      <c r="G68" s="47" t="s">
        <v>157</v>
      </c>
      <c r="H68" s="111">
        <f>SUM(H69:H88)</f>
        <v>0</v>
      </c>
    </row>
    <row r="69" spans="1:8" s="2" customFormat="1" ht="12.75" hidden="1" x14ac:dyDescent="0.2">
      <c r="A69" s="303"/>
      <c r="B69" s="304"/>
      <c r="C69" s="274" t="str">
        <f>C15</f>
        <v>Lektors (ar SDP)</v>
      </c>
      <c r="D69" s="276"/>
      <c r="E69" s="292">
        <v>5</v>
      </c>
      <c r="F69" s="59">
        <f>F15</f>
        <v>1677</v>
      </c>
      <c r="G69" s="59"/>
      <c r="H69" s="56">
        <f>ROUNDUP((F69*$E$69%)/168*G69,2)</f>
        <v>0</v>
      </c>
    </row>
    <row r="70" spans="1:8" s="2" customFormat="1" ht="12.75" hidden="1" x14ac:dyDescent="0.2">
      <c r="A70" s="303"/>
      <c r="B70" s="304"/>
      <c r="C70" s="274">
        <f t="shared" ref="C70:C77" si="9">C17</f>
        <v>0</v>
      </c>
      <c r="D70" s="276"/>
      <c r="E70" s="293"/>
      <c r="F70" s="59">
        <f t="shared" ref="F70:G77" si="10">F17</f>
        <v>0</v>
      </c>
      <c r="G70" s="73">
        <f t="shared" si="10"/>
        <v>0</v>
      </c>
      <c r="H70" s="56">
        <f t="shared" ref="H70:H88" si="11">ROUNDUP((F70*$E$69%)/168*G70,2)</f>
        <v>0</v>
      </c>
    </row>
    <row r="71" spans="1:8" s="2" customFormat="1" ht="12.75" hidden="1" x14ac:dyDescent="0.2">
      <c r="A71" s="303"/>
      <c r="B71" s="304"/>
      <c r="C71" s="274">
        <f t="shared" si="9"/>
        <v>0</v>
      </c>
      <c r="D71" s="276"/>
      <c r="E71" s="293"/>
      <c r="F71" s="59">
        <f t="shared" si="10"/>
        <v>0</v>
      </c>
      <c r="G71" s="73">
        <f t="shared" si="10"/>
        <v>0</v>
      </c>
      <c r="H71" s="56">
        <f t="shared" si="11"/>
        <v>0</v>
      </c>
    </row>
    <row r="72" spans="1:8" s="2" customFormat="1" ht="12.75" hidden="1" x14ac:dyDescent="0.2">
      <c r="A72" s="303"/>
      <c r="B72" s="304"/>
      <c r="C72" s="274">
        <f t="shared" si="9"/>
        <v>0</v>
      </c>
      <c r="D72" s="276"/>
      <c r="E72" s="293"/>
      <c r="F72" s="59">
        <f t="shared" si="10"/>
        <v>0</v>
      </c>
      <c r="G72" s="73">
        <f t="shared" si="10"/>
        <v>0</v>
      </c>
      <c r="H72" s="56">
        <f t="shared" si="11"/>
        <v>0</v>
      </c>
    </row>
    <row r="73" spans="1:8" s="2" customFormat="1" ht="12.75" hidden="1" x14ac:dyDescent="0.2">
      <c r="A73" s="303"/>
      <c r="B73" s="304"/>
      <c r="C73" s="274">
        <f t="shared" si="9"/>
        <v>0</v>
      </c>
      <c r="D73" s="276"/>
      <c r="E73" s="293"/>
      <c r="F73" s="59">
        <f t="shared" si="10"/>
        <v>0</v>
      </c>
      <c r="G73" s="73">
        <f t="shared" si="10"/>
        <v>0</v>
      </c>
      <c r="H73" s="56">
        <f t="shared" si="11"/>
        <v>0</v>
      </c>
    </row>
    <row r="74" spans="1:8" s="2" customFormat="1" ht="12.75" hidden="1" x14ac:dyDescent="0.2">
      <c r="A74" s="303"/>
      <c r="B74" s="304"/>
      <c r="C74" s="274">
        <f t="shared" si="9"/>
        <v>0</v>
      </c>
      <c r="D74" s="276"/>
      <c r="E74" s="293"/>
      <c r="F74" s="59">
        <f t="shared" si="10"/>
        <v>0</v>
      </c>
      <c r="G74" s="73">
        <f t="shared" si="10"/>
        <v>0</v>
      </c>
      <c r="H74" s="56">
        <f t="shared" si="11"/>
        <v>0</v>
      </c>
    </row>
    <row r="75" spans="1:8" s="2" customFormat="1" ht="12.75" hidden="1" x14ac:dyDescent="0.2">
      <c r="A75" s="303"/>
      <c r="B75" s="304"/>
      <c r="C75" s="274">
        <f t="shared" si="9"/>
        <v>0</v>
      </c>
      <c r="D75" s="276"/>
      <c r="E75" s="293"/>
      <c r="F75" s="59">
        <f t="shared" si="10"/>
        <v>0</v>
      </c>
      <c r="G75" s="73">
        <f t="shared" si="10"/>
        <v>0</v>
      </c>
      <c r="H75" s="56">
        <f t="shared" si="11"/>
        <v>0</v>
      </c>
    </row>
    <row r="76" spans="1:8" s="2" customFormat="1" ht="12.75" hidden="1" x14ac:dyDescent="0.2">
      <c r="A76" s="303"/>
      <c r="B76" s="304"/>
      <c r="C76" s="274">
        <f t="shared" si="9"/>
        <v>0</v>
      </c>
      <c r="D76" s="276"/>
      <c r="E76" s="293"/>
      <c r="F76" s="59">
        <f t="shared" si="10"/>
        <v>0</v>
      </c>
      <c r="G76" s="73">
        <f t="shared" si="10"/>
        <v>0</v>
      </c>
      <c r="H76" s="56">
        <f t="shared" si="11"/>
        <v>0</v>
      </c>
    </row>
    <row r="77" spans="1:8" s="2" customFormat="1" ht="12.75" hidden="1" x14ac:dyDescent="0.2">
      <c r="A77" s="303"/>
      <c r="B77" s="304"/>
      <c r="C77" s="274">
        <f t="shared" si="9"/>
        <v>0</v>
      </c>
      <c r="D77" s="276"/>
      <c r="E77" s="293"/>
      <c r="F77" s="59">
        <f t="shared" si="10"/>
        <v>0</v>
      </c>
      <c r="G77" s="73">
        <f t="shared" si="10"/>
        <v>0</v>
      </c>
      <c r="H77" s="56">
        <f t="shared" si="11"/>
        <v>0</v>
      </c>
    </row>
    <row r="78" spans="1:8" s="2" customFormat="1" ht="12.75" hidden="1" x14ac:dyDescent="0.2">
      <c r="A78" s="303"/>
      <c r="B78" s="304"/>
      <c r="C78" s="274">
        <f>C26</f>
        <v>0</v>
      </c>
      <c r="D78" s="276"/>
      <c r="E78" s="293"/>
      <c r="F78" s="59">
        <f>F26</f>
        <v>0</v>
      </c>
      <c r="G78" s="73">
        <f>G26</f>
        <v>0</v>
      </c>
      <c r="H78" s="56">
        <f t="shared" si="11"/>
        <v>0</v>
      </c>
    </row>
    <row r="79" spans="1:8" s="2" customFormat="1" ht="12.75" hidden="1" x14ac:dyDescent="0.2">
      <c r="A79" s="303"/>
      <c r="B79" s="304"/>
      <c r="C79" s="274">
        <f t="shared" ref="C79:C82" si="12">C27</f>
        <v>0</v>
      </c>
      <c r="D79" s="276"/>
      <c r="E79" s="293"/>
      <c r="F79" s="59">
        <f t="shared" ref="F79:G84" si="13">F27</f>
        <v>0</v>
      </c>
      <c r="G79" s="73">
        <f t="shared" si="13"/>
        <v>0</v>
      </c>
      <c r="H79" s="56">
        <f t="shared" si="11"/>
        <v>0</v>
      </c>
    </row>
    <row r="80" spans="1:8" s="2" customFormat="1" ht="12.75" hidden="1" x14ac:dyDescent="0.2">
      <c r="A80" s="303"/>
      <c r="B80" s="304"/>
      <c r="C80" s="274">
        <f t="shared" si="12"/>
        <v>0</v>
      </c>
      <c r="D80" s="276"/>
      <c r="E80" s="293"/>
      <c r="F80" s="59">
        <f t="shared" si="13"/>
        <v>0</v>
      </c>
      <c r="G80" s="73">
        <f t="shared" si="13"/>
        <v>0</v>
      </c>
      <c r="H80" s="56">
        <f t="shared" si="11"/>
        <v>0</v>
      </c>
    </row>
    <row r="81" spans="1:8" s="2" customFormat="1" ht="12.75" hidden="1" x14ac:dyDescent="0.2">
      <c r="A81" s="303"/>
      <c r="B81" s="304"/>
      <c r="C81" s="274">
        <f t="shared" si="12"/>
        <v>0</v>
      </c>
      <c r="D81" s="276"/>
      <c r="E81" s="293"/>
      <c r="F81" s="59">
        <f t="shared" si="13"/>
        <v>0</v>
      </c>
      <c r="G81" s="73">
        <f t="shared" si="13"/>
        <v>0</v>
      </c>
      <c r="H81" s="56">
        <f t="shared" si="11"/>
        <v>0</v>
      </c>
    </row>
    <row r="82" spans="1:8" s="2" customFormat="1" ht="12.75" hidden="1" x14ac:dyDescent="0.2">
      <c r="A82" s="303"/>
      <c r="B82" s="304"/>
      <c r="C82" s="274">
        <f t="shared" si="12"/>
        <v>0</v>
      </c>
      <c r="D82" s="276"/>
      <c r="E82" s="293"/>
      <c r="F82" s="59">
        <f t="shared" si="13"/>
        <v>0</v>
      </c>
      <c r="G82" s="73">
        <f t="shared" si="13"/>
        <v>0</v>
      </c>
      <c r="H82" s="56">
        <f t="shared" si="11"/>
        <v>0</v>
      </c>
    </row>
    <row r="83" spans="1:8" s="2" customFormat="1" ht="12.75" hidden="1" x14ac:dyDescent="0.2">
      <c r="A83" s="303"/>
      <c r="B83" s="304"/>
      <c r="C83" s="274"/>
      <c r="D83" s="276"/>
      <c r="E83" s="293"/>
      <c r="F83" s="59">
        <f t="shared" si="13"/>
        <v>0</v>
      </c>
      <c r="G83" s="73">
        <f t="shared" si="13"/>
        <v>0</v>
      </c>
      <c r="H83" s="56">
        <f t="shared" si="11"/>
        <v>0</v>
      </c>
    </row>
    <row r="84" spans="1:8" s="2" customFormat="1" ht="12.75" hidden="1" x14ac:dyDescent="0.2">
      <c r="A84" s="303"/>
      <c r="B84" s="304"/>
      <c r="C84" s="274">
        <f>C31</f>
        <v>0</v>
      </c>
      <c r="D84" s="276"/>
      <c r="E84" s="293"/>
      <c r="F84" s="59">
        <f t="shared" si="13"/>
        <v>0</v>
      </c>
      <c r="G84" s="73">
        <f t="shared" si="13"/>
        <v>0</v>
      </c>
      <c r="H84" s="56">
        <f t="shared" si="11"/>
        <v>0</v>
      </c>
    </row>
    <row r="85" spans="1:8" s="2" customFormat="1" ht="12.75" hidden="1" x14ac:dyDescent="0.2">
      <c r="A85" s="303"/>
      <c r="B85" s="304"/>
      <c r="C85" s="274">
        <f>C32</f>
        <v>0</v>
      </c>
      <c r="D85" s="276"/>
      <c r="E85" s="293"/>
      <c r="F85" s="59">
        <f t="shared" ref="F85:G88" si="14">F32</f>
        <v>0</v>
      </c>
      <c r="G85" s="73">
        <f t="shared" si="14"/>
        <v>0</v>
      </c>
      <c r="H85" s="56">
        <f t="shared" si="11"/>
        <v>0</v>
      </c>
    </row>
    <row r="86" spans="1:8" s="2" customFormat="1" ht="12.75" hidden="1" x14ac:dyDescent="0.2">
      <c r="A86" s="303"/>
      <c r="B86" s="304"/>
      <c r="C86" s="274">
        <f>C33</f>
        <v>0</v>
      </c>
      <c r="D86" s="276"/>
      <c r="E86" s="293"/>
      <c r="F86" s="59">
        <f t="shared" si="14"/>
        <v>0</v>
      </c>
      <c r="G86" s="73">
        <f t="shared" si="14"/>
        <v>0</v>
      </c>
      <c r="H86" s="56">
        <f t="shared" si="11"/>
        <v>0</v>
      </c>
    </row>
    <row r="87" spans="1:8" s="2" customFormat="1" ht="12.75" hidden="1" x14ac:dyDescent="0.2">
      <c r="A87" s="303"/>
      <c r="B87" s="304"/>
      <c r="C87" s="274">
        <f>C34</f>
        <v>0</v>
      </c>
      <c r="D87" s="276"/>
      <c r="E87" s="293"/>
      <c r="F87" s="59">
        <f t="shared" si="14"/>
        <v>0</v>
      </c>
      <c r="G87" s="73">
        <f t="shared" si="14"/>
        <v>0</v>
      </c>
      <c r="H87" s="56">
        <f t="shared" si="11"/>
        <v>0</v>
      </c>
    </row>
    <row r="88" spans="1:8" s="2" customFormat="1" ht="12.75" hidden="1" x14ac:dyDescent="0.2">
      <c r="A88" s="303"/>
      <c r="B88" s="304"/>
      <c r="C88" s="274">
        <f>C35</f>
        <v>0</v>
      </c>
      <c r="D88" s="276"/>
      <c r="E88" s="293"/>
      <c r="F88" s="59">
        <f t="shared" si="14"/>
        <v>0</v>
      </c>
      <c r="G88" s="73">
        <f t="shared" si="14"/>
        <v>0</v>
      </c>
      <c r="H88" s="56">
        <f t="shared" si="11"/>
        <v>0</v>
      </c>
    </row>
    <row r="89" spans="1:8" s="2" customFormat="1" ht="25.5" hidden="1" x14ac:dyDescent="0.2">
      <c r="A89" s="303" t="s">
        <v>57</v>
      </c>
      <c r="B89" s="304" t="s">
        <v>58</v>
      </c>
      <c r="C89" s="287" t="s">
        <v>349</v>
      </c>
      <c r="D89" s="288"/>
      <c r="E89" s="47" t="s">
        <v>161</v>
      </c>
      <c r="F89" s="190" t="s">
        <v>39</v>
      </c>
      <c r="G89" s="47" t="s">
        <v>157</v>
      </c>
      <c r="H89" s="111">
        <f>SUM(H90:H109)</f>
        <v>0</v>
      </c>
    </row>
    <row r="90" spans="1:8" s="2" customFormat="1" ht="12.75" hidden="1" x14ac:dyDescent="0.2">
      <c r="A90" s="303"/>
      <c r="B90" s="304"/>
      <c r="C90" s="274" t="str">
        <f t="shared" ref="C90:C99" si="15">C15</f>
        <v>Lektors (ar SDP)</v>
      </c>
      <c r="D90" s="276"/>
      <c r="E90" s="292">
        <v>10</v>
      </c>
      <c r="F90" s="59">
        <f t="shared" ref="F90:G99" si="16">F15</f>
        <v>1677</v>
      </c>
      <c r="G90" s="59"/>
      <c r="H90" s="56">
        <f>ROUNDUP((F90*$E$90%)/168*$G$90,2)</f>
        <v>0</v>
      </c>
    </row>
    <row r="91" spans="1:8" s="2" customFormat="1" ht="12.75" hidden="1" x14ac:dyDescent="0.2">
      <c r="A91" s="303"/>
      <c r="B91" s="304"/>
      <c r="C91" s="274">
        <f t="shared" si="15"/>
        <v>0</v>
      </c>
      <c r="D91" s="276"/>
      <c r="E91" s="293"/>
      <c r="F91" s="59">
        <f t="shared" si="16"/>
        <v>0</v>
      </c>
      <c r="G91" s="73">
        <f t="shared" si="16"/>
        <v>0</v>
      </c>
      <c r="H91" s="56">
        <f t="shared" ref="H91:H109" si="17">ROUNDUP((F91*$E$90%)/168*$G$90,2)</f>
        <v>0</v>
      </c>
    </row>
    <row r="92" spans="1:8" s="2" customFormat="1" ht="12.75" hidden="1" x14ac:dyDescent="0.2">
      <c r="A92" s="303"/>
      <c r="B92" s="304"/>
      <c r="C92" s="274">
        <f t="shared" si="15"/>
        <v>0</v>
      </c>
      <c r="D92" s="276"/>
      <c r="E92" s="293"/>
      <c r="F92" s="59">
        <f t="shared" si="16"/>
        <v>0</v>
      </c>
      <c r="G92" s="73">
        <f t="shared" si="16"/>
        <v>0</v>
      </c>
      <c r="H92" s="56">
        <f t="shared" si="17"/>
        <v>0</v>
      </c>
    </row>
    <row r="93" spans="1:8" s="2" customFormat="1" ht="12.75" hidden="1" x14ac:dyDescent="0.2">
      <c r="A93" s="303"/>
      <c r="B93" s="304"/>
      <c r="C93" s="274">
        <f t="shared" si="15"/>
        <v>0</v>
      </c>
      <c r="D93" s="276"/>
      <c r="E93" s="293"/>
      <c r="F93" s="59">
        <f t="shared" si="16"/>
        <v>0</v>
      </c>
      <c r="G93" s="73">
        <f t="shared" si="16"/>
        <v>0</v>
      </c>
      <c r="H93" s="56">
        <f t="shared" si="17"/>
        <v>0</v>
      </c>
    </row>
    <row r="94" spans="1:8" s="2" customFormat="1" ht="12.75" hidden="1" x14ac:dyDescent="0.2">
      <c r="A94" s="303"/>
      <c r="B94" s="304"/>
      <c r="C94" s="274">
        <f t="shared" si="15"/>
        <v>0</v>
      </c>
      <c r="D94" s="276"/>
      <c r="E94" s="293"/>
      <c r="F94" s="59">
        <f t="shared" si="16"/>
        <v>0</v>
      </c>
      <c r="G94" s="73">
        <f t="shared" si="16"/>
        <v>0</v>
      </c>
      <c r="H94" s="56">
        <f t="shared" si="17"/>
        <v>0</v>
      </c>
    </row>
    <row r="95" spans="1:8" s="2" customFormat="1" ht="12.75" hidden="1" x14ac:dyDescent="0.2">
      <c r="A95" s="303"/>
      <c r="B95" s="304"/>
      <c r="C95" s="274">
        <f t="shared" si="15"/>
        <v>0</v>
      </c>
      <c r="D95" s="276"/>
      <c r="E95" s="293"/>
      <c r="F95" s="59">
        <f t="shared" si="16"/>
        <v>0</v>
      </c>
      <c r="G95" s="73">
        <f t="shared" si="16"/>
        <v>0</v>
      </c>
      <c r="H95" s="56">
        <f t="shared" si="17"/>
        <v>0</v>
      </c>
    </row>
    <row r="96" spans="1:8" s="2" customFormat="1" ht="12.75" hidden="1" x14ac:dyDescent="0.2">
      <c r="A96" s="303"/>
      <c r="B96" s="304"/>
      <c r="C96" s="274">
        <f t="shared" si="15"/>
        <v>0</v>
      </c>
      <c r="D96" s="276"/>
      <c r="E96" s="293"/>
      <c r="F96" s="59">
        <f t="shared" si="16"/>
        <v>0</v>
      </c>
      <c r="G96" s="73">
        <f t="shared" si="16"/>
        <v>0</v>
      </c>
      <c r="H96" s="56">
        <f t="shared" si="17"/>
        <v>0</v>
      </c>
    </row>
    <row r="97" spans="1:8" s="2" customFormat="1" ht="12.75" hidden="1" x14ac:dyDescent="0.2">
      <c r="A97" s="303"/>
      <c r="B97" s="304"/>
      <c r="C97" s="274">
        <f t="shared" si="15"/>
        <v>0</v>
      </c>
      <c r="D97" s="276"/>
      <c r="E97" s="293"/>
      <c r="F97" s="59">
        <f t="shared" si="16"/>
        <v>0</v>
      </c>
      <c r="G97" s="73">
        <f t="shared" si="16"/>
        <v>0</v>
      </c>
      <c r="H97" s="56">
        <f t="shared" si="17"/>
        <v>0</v>
      </c>
    </row>
    <row r="98" spans="1:8" s="2" customFormat="1" ht="12.75" hidden="1" x14ac:dyDescent="0.2">
      <c r="A98" s="303"/>
      <c r="B98" s="304"/>
      <c r="C98" s="274">
        <f t="shared" si="15"/>
        <v>0</v>
      </c>
      <c r="D98" s="276"/>
      <c r="E98" s="293"/>
      <c r="F98" s="59">
        <f t="shared" si="16"/>
        <v>0</v>
      </c>
      <c r="G98" s="73">
        <f t="shared" si="16"/>
        <v>0</v>
      </c>
      <c r="H98" s="56">
        <f t="shared" si="17"/>
        <v>0</v>
      </c>
    </row>
    <row r="99" spans="1:8" s="2" customFormat="1" ht="12.75" hidden="1" x14ac:dyDescent="0.2">
      <c r="A99" s="303"/>
      <c r="B99" s="304"/>
      <c r="C99" s="274">
        <f t="shared" si="15"/>
        <v>0</v>
      </c>
      <c r="D99" s="276"/>
      <c r="E99" s="293"/>
      <c r="F99" s="59">
        <f t="shared" si="16"/>
        <v>0</v>
      </c>
      <c r="G99" s="73">
        <f t="shared" si="16"/>
        <v>0</v>
      </c>
      <c r="H99" s="56">
        <f t="shared" si="17"/>
        <v>0</v>
      </c>
    </row>
    <row r="100" spans="1:8" s="2" customFormat="1" ht="12.75" hidden="1" x14ac:dyDescent="0.2">
      <c r="A100" s="303"/>
      <c r="B100" s="304"/>
      <c r="C100" s="274">
        <f t="shared" ref="C100:C109" si="18">C26</f>
        <v>0</v>
      </c>
      <c r="D100" s="276"/>
      <c r="E100" s="293"/>
      <c r="F100" s="59">
        <f t="shared" ref="F100:G109" si="19">F26</f>
        <v>0</v>
      </c>
      <c r="G100" s="59">
        <f t="shared" si="19"/>
        <v>0</v>
      </c>
      <c r="H100" s="56">
        <f t="shared" si="17"/>
        <v>0</v>
      </c>
    </row>
    <row r="101" spans="1:8" s="2" customFormat="1" ht="12.75" hidden="1" x14ac:dyDescent="0.2">
      <c r="A101" s="303"/>
      <c r="B101" s="304"/>
      <c r="C101" s="274">
        <f t="shared" si="18"/>
        <v>0</v>
      </c>
      <c r="D101" s="276"/>
      <c r="E101" s="293"/>
      <c r="F101" s="59">
        <f t="shared" si="19"/>
        <v>0</v>
      </c>
      <c r="G101" s="59">
        <f t="shared" si="19"/>
        <v>0</v>
      </c>
      <c r="H101" s="56">
        <f t="shared" si="17"/>
        <v>0</v>
      </c>
    </row>
    <row r="102" spans="1:8" s="2" customFormat="1" ht="12.75" hidden="1" x14ac:dyDescent="0.2">
      <c r="A102" s="303"/>
      <c r="B102" s="304"/>
      <c r="C102" s="274">
        <f t="shared" si="18"/>
        <v>0</v>
      </c>
      <c r="D102" s="276"/>
      <c r="E102" s="293"/>
      <c r="F102" s="59">
        <f t="shared" si="19"/>
        <v>0</v>
      </c>
      <c r="G102" s="59">
        <f t="shared" si="19"/>
        <v>0</v>
      </c>
      <c r="H102" s="56">
        <f t="shared" si="17"/>
        <v>0</v>
      </c>
    </row>
    <row r="103" spans="1:8" s="2" customFormat="1" ht="12.75" hidden="1" x14ac:dyDescent="0.2">
      <c r="A103" s="303"/>
      <c r="B103" s="304"/>
      <c r="C103" s="274">
        <f t="shared" si="18"/>
        <v>0</v>
      </c>
      <c r="D103" s="276"/>
      <c r="E103" s="293"/>
      <c r="F103" s="59">
        <f t="shared" si="19"/>
        <v>0</v>
      </c>
      <c r="G103" s="59">
        <f t="shared" si="19"/>
        <v>0</v>
      </c>
      <c r="H103" s="56">
        <f t="shared" si="17"/>
        <v>0</v>
      </c>
    </row>
    <row r="104" spans="1:8" s="2" customFormat="1" ht="12.75" hidden="1" x14ac:dyDescent="0.2">
      <c r="A104" s="303"/>
      <c r="B104" s="304"/>
      <c r="C104" s="274">
        <f t="shared" si="18"/>
        <v>0</v>
      </c>
      <c r="D104" s="276"/>
      <c r="E104" s="293"/>
      <c r="F104" s="59">
        <f t="shared" si="19"/>
        <v>0</v>
      </c>
      <c r="G104" s="59">
        <f t="shared" si="19"/>
        <v>0</v>
      </c>
      <c r="H104" s="56">
        <f t="shared" si="17"/>
        <v>0</v>
      </c>
    </row>
    <row r="105" spans="1:8" s="2" customFormat="1" ht="12.75" hidden="1" x14ac:dyDescent="0.2">
      <c r="A105" s="303"/>
      <c r="B105" s="304"/>
      <c r="C105" s="274">
        <f t="shared" si="18"/>
        <v>0</v>
      </c>
      <c r="D105" s="276"/>
      <c r="E105" s="293"/>
      <c r="F105" s="59">
        <f t="shared" si="19"/>
        <v>0</v>
      </c>
      <c r="G105" s="59">
        <f t="shared" si="19"/>
        <v>0</v>
      </c>
      <c r="H105" s="56">
        <f t="shared" si="17"/>
        <v>0</v>
      </c>
    </row>
    <row r="106" spans="1:8" s="2" customFormat="1" ht="12.75" hidden="1" x14ac:dyDescent="0.2">
      <c r="A106" s="303"/>
      <c r="B106" s="304"/>
      <c r="C106" s="274">
        <f t="shared" si="18"/>
        <v>0</v>
      </c>
      <c r="D106" s="276"/>
      <c r="E106" s="293"/>
      <c r="F106" s="59">
        <f t="shared" si="19"/>
        <v>0</v>
      </c>
      <c r="G106" s="59">
        <f t="shared" si="19"/>
        <v>0</v>
      </c>
      <c r="H106" s="56">
        <f t="shared" si="17"/>
        <v>0</v>
      </c>
    </row>
    <row r="107" spans="1:8" s="2" customFormat="1" ht="12.75" hidden="1" x14ac:dyDescent="0.2">
      <c r="A107" s="303"/>
      <c r="B107" s="304"/>
      <c r="C107" s="274">
        <f t="shared" si="18"/>
        <v>0</v>
      </c>
      <c r="D107" s="276"/>
      <c r="E107" s="293"/>
      <c r="F107" s="59">
        <f t="shared" si="19"/>
        <v>0</v>
      </c>
      <c r="G107" s="59">
        <f t="shared" si="19"/>
        <v>0</v>
      </c>
      <c r="H107" s="56">
        <f t="shared" si="17"/>
        <v>0</v>
      </c>
    </row>
    <row r="108" spans="1:8" s="2" customFormat="1" ht="12.75" hidden="1" x14ac:dyDescent="0.2">
      <c r="A108" s="303"/>
      <c r="B108" s="304"/>
      <c r="C108" s="274">
        <f t="shared" si="18"/>
        <v>0</v>
      </c>
      <c r="D108" s="276"/>
      <c r="E108" s="293"/>
      <c r="F108" s="59">
        <f t="shared" si="19"/>
        <v>0</v>
      </c>
      <c r="G108" s="59">
        <f t="shared" si="19"/>
        <v>0</v>
      </c>
      <c r="H108" s="56">
        <f t="shared" si="17"/>
        <v>0</v>
      </c>
    </row>
    <row r="109" spans="1:8" s="2" customFormat="1" ht="12.75" hidden="1" x14ac:dyDescent="0.2">
      <c r="A109" s="303"/>
      <c r="B109" s="304"/>
      <c r="C109" s="274">
        <f t="shared" si="18"/>
        <v>0</v>
      </c>
      <c r="D109" s="276"/>
      <c r="E109" s="302"/>
      <c r="F109" s="59">
        <f t="shared" si="19"/>
        <v>0</v>
      </c>
      <c r="G109" s="59">
        <f t="shared" si="19"/>
        <v>0</v>
      </c>
      <c r="H109" s="56">
        <f t="shared" si="17"/>
        <v>0</v>
      </c>
    </row>
    <row r="110" spans="1:8" s="5" customFormat="1" ht="12.75" x14ac:dyDescent="0.2">
      <c r="A110" s="49" t="s">
        <v>65</v>
      </c>
      <c r="B110" s="277" t="s">
        <v>66</v>
      </c>
      <c r="C110" s="277"/>
      <c r="D110" s="277"/>
      <c r="E110" s="277"/>
      <c r="F110" s="277"/>
      <c r="G110" s="277"/>
      <c r="H110" s="43">
        <f>SUM(H111,H112,H133)</f>
        <v>3.03</v>
      </c>
    </row>
    <row r="111" spans="1:8" s="2" customFormat="1" ht="12.75" x14ac:dyDescent="0.2">
      <c r="A111" s="181" t="s">
        <v>67</v>
      </c>
      <c r="B111" s="304" t="s">
        <v>356</v>
      </c>
      <c r="C111" s="304"/>
      <c r="D111" s="304"/>
      <c r="E111" s="304"/>
      <c r="F111" s="304"/>
      <c r="G111" s="304"/>
      <c r="H111" s="44">
        <f>ROUNDUP((H13+H112)*0.2359,2)</f>
        <v>2.63</v>
      </c>
    </row>
    <row r="112" spans="1:8" s="2" customFormat="1" ht="25.5" x14ac:dyDescent="0.2">
      <c r="A112" s="303" t="s">
        <v>70</v>
      </c>
      <c r="B112" s="304" t="s">
        <v>71</v>
      </c>
      <c r="C112" s="287" t="s">
        <v>349</v>
      </c>
      <c r="D112" s="288"/>
      <c r="E112" s="47" t="s">
        <v>161</v>
      </c>
      <c r="F112" s="190" t="s">
        <v>39</v>
      </c>
      <c r="G112" s="47" t="s">
        <v>157</v>
      </c>
      <c r="H112" s="111">
        <f>SUM(H113:H132)</f>
        <v>0.4</v>
      </c>
    </row>
    <row r="113" spans="1:8" s="2" customFormat="1" ht="12.75" x14ac:dyDescent="0.2">
      <c r="A113" s="303"/>
      <c r="B113" s="304"/>
      <c r="C113" s="274" t="str">
        <f t="shared" ref="C113:C122" si="20">C15</f>
        <v>Lektors (ar SDP)</v>
      </c>
      <c r="D113" s="276"/>
      <c r="E113" s="292">
        <v>4</v>
      </c>
      <c r="F113" s="59">
        <f t="shared" ref="F113:G122" si="21">F15</f>
        <v>1677</v>
      </c>
      <c r="G113" s="59">
        <f t="shared" si="21"/>
        <v>1</v>
      </c>
      <c r="H113" s="56">
        <f>ROUNDUP((F113*$E$113%)/168*G113,2)</f>
        <v>0.4</v>
      </c>
    </row>
    <row r="114" spans="1:8" s="2" customFormat="1" ht="12.75" hidden="1" x14ac:dyDescent="0.2">
      <c r="A114" s="303"/>
      <c r="B114" s="304"/>
      <c r="C114" s="274">
        <f t="shared" si="20"/>
        <v>0</v>
      </c>
      <c r="D114" s="276"/>
      <c r="E114" s="293"/>
      <c r="F114" s="59">
        <f t="shared" si="21"/>
        <v>0</v>
      </c>
      <c r="G114" s="73">
        <f t="shared" si="21"/>
        <v>0</v>
      </c>
      <c r="H114" s="56">
        <f t="shared" ref="H114:H132" si="22">ROUNDUP((F114*$E$113%)/168*G114,2)</f>
        <v>0</v>
      </c>
    </row>
    <row r="115" spans="1:8" s="2" customFormat="1" ht="12.75" hidden="1" x14ac:dyDescent="0.2">
      <c r="A115" s="303"/>
      <c r="B115" s="304"/>
      <c r="C115" s="274">
        <f t="shared" si="20"/>
        <v>0</v>
      </c>
      <c r="D115" s="276"/>
      <c r="E115" s="293"/>
      <c r="F115" s="59">
        <f t="shared" si="21"/>
        <v>0</v>
      </c>
      <c r="G115" s="73">
        <f t="shared" si="21"/>
        <v>0</v>
      </c>
      <c r="H115" s="56">
        <f t="shared" si="22"/>
        <v>0</v>
      </c>
    </row>
    <row r="116" spans="1:8" s="2" customFormat="1" ht="12.75" hidden="1" x14ac:dyDescent="0.2">
      <c r="A116" s="303"/>
      <c r="B116" s="304"/>
      <c r="C116" s="274">
        <f t="shared" si="20"/>
        <v>0</v>
      </c>
      <c r="D116" s="276"/>
      <c r="E116" s="293"/>
      <c r="F116" s="59">
        <f t="shared" si="21"/>
        <v>0</v>
      </c>
      <c r="G116" s="73">
        <f t="shared" si="21"/>
        <v>0</v>
      </c>
      <c r="H116" s="56">
        <f t="shared" si="22"/>
        <v>0</v>
      </c>
    </row>
    <row r="117" spans="1:8" s="2" customFormat="1" ht="12.75" hidden="1" x14ac:dyDescent="0.2">
      <c r="A117" s="303"/>
      <c r="B117" s="304"/>
      <c r="C117" s="274">
        <f t="shared" si="20"/>
        <v>0</v>
      </c>
      <c r="D117" s="276"/>
      <c r="E117" s="293"/>
      <c r="F117" s="59">
        <f t="shared" si="21"/>
        <v>0</v>
      </c>
      <c r="G117" s="73">
        <f t="shared" si="21"/>
        <v>0</v>
      </c>
      <c r="H117" s="56">
        <f t="shared" si="22"/>
        <v>0</v>
      </c>
    </row>
    <row r="118" spans="1:8" s="2" customFormat="1" ht="12.75" hidden="1" x14ac:dyDescent="0.2">
      <c r="A118" s="303"/>
      <c r="B118" s="304"/>
      <c r="C118" s="274">
        <f t="shared" si="20"/>
        <v>0</v>
      </c>
      <c r="D118" s="276"/>
      <c r="E118" s="293"/>
      <c r="F118" s="59">
        <f t="shared" si="21"/>
        <v>0</v>
      </c>
      <c r="G118" s="73">
        <f t="shared" si="21"/>
        <v>0</v>
      </c>
      <c r="H118" s="56">
        <f t="shared" si="22"/>
        <v>0</v>
      </c>
    </row>
    <row r="119" spans="1:8" s="2" customFormat="1" ht="12.75" hidden="1" x14ac:dyDescent="0.2">
      <c r="A119" s="303"/>
      <c r="B119" s="304"/>
      <c r="C119" s="274">
        <f t="shared" si="20"/>
        <v>0</v>
      </c>
      <c r="D119" s="276"/>
      <c r="E119" s="293"/>
      <c r="F119" s="59">
        <f t="shared" si="21"/>
        <v>0</v>
      </c>
      <c r="G119" s="73">
        <f t="shared" si="21"/>
        <v>0</v>
      </c>
      <c r="H119" s="56">
        <f t="shared" si="22"/>
        <v>0</v>
      </c>
    </row>
    <row r="120" spans="1:8" s="2" customFormat="1" ht="12.75" hidden="1" x14ac:dyDescent="0.2">
      <c r="A120" s="303"/>
      <c r="B120" s="304"/>
      <c r="C120" s="274">
        <f t="shared" si="20"/>
        <v>0</v>
      </c>
      <c r="D120" s="276"/>
      <c r="E120" s="293"/>
      <c r="F120" s="59">
        <f t="shared" si="21"/>
        <v>0</v>
      </c>
      <c r="G120" s="73">
        <f t="shared" si="21"/>
        <v>0</v>
      </c>
      <c r="H120" s="56">
        <f t="shared" si="22"/>
        <v>0</v>
      </c>
    </row>
    <row r="121" spans="1:8" s="2" customFormat="1" ht="12.75" hidden="1" x14ac:dyDescent="0.2">
      <c r="A121" s="303"/>
      <c r="B121" s="304"/>
      <c r="C121" s="274">
        <f t="shared" si="20"/>
        <v>0</v>
      </c>
      <c r="D121" s="276"/>
      <c r="E121" s="293"/>
      <c r="F121" s="59">
        <f t="shared" si="21"/>
        <v>0</v>
      </c>
      <c r="G121" s="73">
        <f t="shared" si="21"/>
        <v>0</v>
      </c>
      <c r="H121" s="56">
        <f t="shared" si="22"/>
        <v>0</v>
      </c>
    </row>
    <row r="122" spans="1:8" s="2" customFormat="1" ht="12.75" hidden="1" x14ac:dyDescent="0.2">
      <c r="A122" s="303"/>
      <c r="B122" s="304"/>
      <c r="C122" s="274">
        <f t="shared" si="20"/>
        <v>0</v>
      </c>
      <c r="D122" s="276"/>
      <c r="E122" s="293"/>
      <c r="F122" s="59">
        <f t="shared" si="21"/>
        <v>0</v>
      </c>
      <c r="G122" s="73">
        <f t="shared" si="21"/>
        <v>0</v>
      </c>
      <c r="H122" s="56">
        <f t="shared" si="22"/>
        <v>0</v>
      </c>
    </row>
    <row r="123" spans="1:8" s="2" customFormat="1" ht="12.75" hidden="1" x14ac:dyDescent="0.2">
      <c r="A123" s="303"/>
      <c r="B123" s="304"/>
      <c r="C123" s="274">
        <f t="shared" ref="C123:C132" si="23">C26</f>
        <v>0</v>
      </c>
      <c r="D123" s="276"/>
      <c r="E123" s="293"/>
      <c r="F123" s="59">
        <f t="shared" ref="F123:G132" si="24">F26</f>
        <v>0</v>
      </c>
      <c r="G123" s="59">
        <f t="shared" si="24"/>
        <v>0</v>
      </c>
      <c r="H123" s="56">
        <f t="shared" si="22"/>
        <v>0</v>
      </c>
    </row>
    <row r="124" spans="1:8" s="2" customFormat="1" ht="12.75" hidden="1" x14ac:dyDescent="0.2">
      <c r="A124" s="303"/>
      <c r="B124" s="304"/>
      <c r="C124" s="274">
        <f t="shared" si="23"/>
        <v>0</v>
      </c>
      <c r="D124" s="276"/>
      <c r="E124" s="293"/>
      <c r="F124" s="59">
        <f t="shared" si="24"/>
        <v>0</v>
      </c>
      <c r="G124" s="59">
        <f t="shared" si="24"/>
        <v>0</v>
      </c>
      <c r="H124" s="56">
        <f t="shared" si="22"/>
        <v>0</v>
      </c>
    </row>
    <row r="125" spans="1:8" s="2" customFormat="1" ht="12.75" hidden="1" x14ac:dyDescent="0.2">
      <c r="A125" s="303"/>
      <c r="B125" s="304"/>
      <c r="C125" s="274">
        <f t="shared" si="23"/>
        <v>0</v>
      </c>
      <c r="D125" s="276"/>
      <c r="E125" s="293"/>
      <c r="F125" s="59">
        <f t="shared" si="24"/>
        <v>0</v>
      </c>
      <c r="G125" s="59">
        <f t="shared" si="24"/>
        <v>0</v>
      </c>
      <c r="H125" s="56">
        <f t="shared" si="22"/>
        <v>0</v>
      </c>
    </row>
    <row r="126" spans="1:8" s="2" customFormat="1" ht="12.75" hidden="1" x14ac:dyDescent="0.2">
      <c r="A126" s="303"/>
      <c r="B126" s="304"/>
      <c r="C126" s="274">
        <f t="shared" si="23"/>
        <v>0</v>
      </c>
      <c r="D126" s="276"/>
      <c r="E126" s="293"/>
      <c r="F126" s="59">
        <f t="shared" si="24"/>
        <v>0</v>
      </c>
      <c r="G126" s="59">
        <f t="shared" si="24"/>
        <v>0</v>
      </c>
      <c r="H126" s="56">
        <f t="shared" si="22"/>
        <v>0</v>
      </c>
    </row>
    <row r="127" spans="1:8" s="2" customFormat="1" ht="12.75" hidden="1" x14ac:dyDescent="0.2">
      <c r="A127" s="303"/>
      <c r="B127" s="304"/>
      <c r="C127" s="274">
        <f t="shared" si="23"/>
        <v>0</v>
      </c>
      <c r="D127" s="276"/>
      <c r="E127" s="293"/>
      <c r="F127" s="59">
        <f t="shared" si="24"/>
        <v>0</v>
      </c>
      <c r="G127" s="59">
        <f t="shared" si="24"/>
        <v>0</v>
      </c>
      <c r="H127" s="56">
        <f t="shared" si="22"/>
        <v>0</v>
      </c>
    </row>
    <row r="128" spans="1:8" s="2" customFormat="1" ht="12.75" hidden="1" x14ac:dyDescent="0.2">
      <c r="A128" s="303"/>
      <c r="B128" s="304"/>
      <c r="C128" s="274">
        <f t="shared" si="23"/>
        <v>0</v>
      </c>
      <c r="D128" s="276"/>
      <c r="E128" s="293"/>
      <c r="F128" s="59">
        <f t="shared" si="24"/>
        <v>0</v>
      </c>
      <c r="G128" s="59">
        <f t="shared" si="24"/>
        <v>0</v>
      </c>
      <c r="H128" s="56">
        <f t="shared" si="22"/>
        <v>0</v>
      </c>
    </row>
    <row r="129" spans="1:8" s="2" customFormat="1" ht="12.75" hidden="1" x14ac:dyDescent="0.2">
      <c r="A129" s="303"/>
      <c r="B129" s="304"/>
      <c r="C129" s="274">
        <f t="shared" si="23"/>
        <v>0</v>
      </c>
      <c r="D129" s="276"/>
      <c r="E129" s="293"/>
      <c r="F129" s="59">
        <f t="shared" si="24"/>
        <v>0</v>
      </c>
      <c r="G129" s="59">
        <f t="shared" si="24"/>
        <v>0</v>
      </c>
      <c r="H129" s="56">
        <f t="shared" si="22"/>
        <v>0</v>
      </c>
    </row>
    <row r="130" spans="1:8" s="2" customFormat="1" ht="12.75" hidden="1" x14ac:dyDescent="0.2">
      <c r="A130" s="303"/>
      <c r="B130" s="304"/>
      <c r="C130" s="274">
        <f t="shared" si="23"/>
        <v>0</v>
      </c>
      <c r="D130" s="276"/>
      <c r="E130" s="293"/>
      <c r="F130" s="59">
        <f t="shared" si="24"/>
        <v>0</v>
      </c>
      <c r="G130" s="59">
        <f t="shared" si="24"/>
        <v>0</v>
      </c>
      <c r="H130" s="56">
        <f t="shared" si="22"/>
        <v>0</v>
      </c>
    </row>
    <row r="131" spans="1:8" s="2" customFormat="1" ht="12.75" hidden="1" x14ac:dyDescent="0.2">
      <c r="A131" s="303"/>
      <c r="B131" s="304"/>
      <c r="C131" s="274">
        <f t="shared" si="23"/>
        <v>0</v>
      </c>
      <c r="D131" s="276"/>
      <c r="E131" s="293"/>
      <c r="F131" s="59">
        <f t="shared" si="24"/>
        <v>0</v>
      </c>
      <c r="G131" s="59">
        <f t="shared" si="24"/>
        <v>0</v>
      </c>
      <c r="H131" s="56">
        <f t="shared" si="22"/>
        <v>0</v>
      </c>
    </row>
    <row r="132" spans="1:8" s="2" customFormat="1" ht="12.75" hidden="1" x14ac:dyDescent="0.2">
      <c r="A132" s="303"/>
      <c r="B132" s="304"/>
      <c r="C132" s="274">
        <f t="shared" si="23"/>
        <v>0</v>
      </c>
      <c r="D132" s="276"/>
      <c r="E132" s="302"/>
      <c r="F132" s="59">
        <f t="shared" si="24"/>
        <v>0</v>
      </c>
      <c r="G132" s="59">
        <f t="shared" si="24"/>
        <v>0</v>
      </c>
      <c r="H132" s="56">
        <f t="shared" si="22"/>
        <v>0</v>
      </c>
    </row>
    <row r="133" spans="1:8" s="2" customFormat="1" ht="25.5" hidden="1" x14ac:dyDescent="0.2">
      <c r="A133" s="303" t="s">
        <v>82</v>
      </c>
      <c r="B133" s="304" t="s">
        <v>83</v>
      </c>
      <c r="C133" s="287" t="s">
        <v>349</v>
      </c>
      <c r="D133" s="288"/>
      <c r="E133" s="47" t="s">
        <v>161</v>
      </c>
      <c r="F133" s="190" t="s">
        <v>39</v>
      </c>
      <c r="G133" s="47" t="s">
        <v>157</v>
      </c>
      <c r="H133" s="111">
        <f>SUM(H134:H153)</f>
        <v>0</v>
      </c>
    </row>
    <row r="134" spans="1:8" s="2" customFormat="1" ht="12.75" hidden="1" x14ac:dyDescent="0.2">
      <c r="A134" s="303"/>
      <c r="B134" s="304"/>
      <c r="C134" s="274" t="str">
        <f t="shared" ref="C134:C143" si="25">C15</f>
        <v>Lektors (ar SDP)</v>
      </c>
      <c r="D134" s="276"/>
      <c r="E134" s="292">
        <v>1</v>
      </c>
      <c r="F134" s="59">
        <f t="shared" ref="F134:G143" si="26">F15</f>
        <v>1677</v>
      </c>
      <c r="G134" s="59"/>
      <c r="H134" s="56">
        <f>ROUNDUP((F134*$E$134%)/168*G134,2)</f>
        <v>0</v>
      </c>
    </row>
    <row r="135" spans="1:8" s="2" customFormat="1" ht="12.75" hidden="1" x14ac:dyDescent="0.2">
      <c r="A135" s="303"/>
      <c r="B135" s="304"/>
      <c r="C135" s="274">
        <f t="shared" si="25"/>
        <v>0</v>
      </c>
      <c r="D135" s="276"/>
      <c r="E135" s="293"/>
      <c r="F135" s="59">
        <f t="shared" si="26"/>
        <v>0</v>
      </c>
      <c r="G135" s="73">
        <f t="shared" si="26"/>
        <v>0</v>
      </c>
      <c r="H135" s="56">
        <f t="shared" ref="H135:H153" si="27">ROUNDUP((F135*$E$134%)/168*G135,2)</f>
        <v>0</v>
      </c>
    </row>
    <row r="136" spans="1:8" s="2" customFormat="1" ht="12.75" hidden="1" x14ac:dyDescent="0.2">
      <c r="A136" s="303"/>
      <c r="B136" s="304"/>
      <c r="C136" s="274">
        <f t="shared" si="25"/>
        <v>0</v>
      </c>
      <c r="D136" s="276"/>
      <c r="E136" s="293"/>
      <c r="F136" s="59">
        <f t="shared" si="26"/>
        <v>0</v>
      </c>
      <c r="G136" s="73">
        <f t="shared" si="26"/>
        <v>0</v>
      </c>
      <c r="H136" s="56">
        <f t="shared" si="27"/>
        <v>0</v>
      </c>
    </row>
    <row r="137" spans="1:8" s="2" customFormat="1" ht="12.75" hidden="1" x14ac:dyDescent="0.2">
      <c r="A137" s="303"/>
      <c r="B137" s="304"/>
      <c r="C137" s="274">
        <f t="shared" si="25"/>
        <v>0</v>
      </c>
      <c r="D137" s="276"/>
      <c r="E137" s="293"/>
      <c r="F137" s="59">
        <f t="shared" si="26"/>
        <v>0</v>
      </c>
      <c r="G137" s="73">
        <f t="shared" si="26"/>
        <v>0</v>
      </c>
      <c r="H137" s="56">
        <f t="shared" si="27"/>
        <v>0</v>
      </c>
    </row>
    <row r="138" spans="1:8" s="2" customFormat="1" ht="12.75" hidden="1" x14ac:dyDescent="0.2">
      <c r="A138" s="303"/>
      <c r="B138" s="304"/>
      <c r="C138" s="274">
        <f t="shared" si="25"/>
        <v>0</v>
      </c>
      <c r="D138" s="276"/>
      <c r="E138" s="293"/>
      <c r="F138" s="59">
        <f t="shared" si="26"/>
        <v>0</v>
      </c>
      <c r="G138" s="73">
        <f t="shared" si="26"/>
        <v>0</v>
      </c>
      <c r="H138" s="56">
        <f t="shared" si="27"/>
        <v>0</v>
      </c>
    </row>
    <row r="139" spans="1:8" s="2" customFormat="1" ht="12.75" hidden="1" x14ac:dyDescent="0.2">
      <c r="A139" s="303"/>
      <c r="B139" s="304"/>
      <c r="C139" s="274">
        <f t="shared" si="25"/>
        <v>0</v>
      </c>
      <c r="D139" s="276"/>
      <c r="E139" s="293"/>
      <c r="F139" s="59">
        <f t="shared" si="26"/>
        <v>0</v>
      </c>
      <c r="G139" s="73">
        <f t="shared" si="26"/>
        <v>0</v>
      </c>
      <c r="H139" s="56">
        <f t="shared" si="27"/>
        <v>0</v>
      </c>
    </row>
    <row r="140" spans="1:8" s="2" customFormat="1" ht="12.75" hidden="1" x14ac:dyDescent="0.2">
      <c r="A140" s="303"/>
      <c r="B140" s="304"/>
      <c r="C140" s="274">
        <f t="shared" si="25"/>
        <v>0</v>
      </c>
      <c r="D140" s="276"/>
      <c r="E140" s="293"/>
      <c r="F140" s="59">
        <f t="shared" si="26"/>
        <v>0</v>
      </c>
      <c r="G140" s="73">
        <f t="shared" si="26"/>
        <v>0</v>
      </c>
      <c r="H140" s="56">
        <f t="shared" si="27"/>
        <v>0</v>
      </c>
    </row>
    <row r="141" spans="1:8" s="2" customFormat="1" ht="12.75" hidden="1" x14ac:dyDescent="0.2">
      <c r="A141" s="303"/>
      <c r="B141" s="304"/>
      <c r="C141" s="274">
        <f t="shared" si="25"/>
        <v>0</v>
      </c>
      <c r="D141" s="276"/>
      <c r="E141" s="293"/>
      <c r="F141" s="59">
        <f t="shared" si="26"/>
        <v>0</v>
      </c>
      <c r="G141" s="73">
        <f t="shared" si="26"/>
        <v>0</v>
      </c>
      <c r="H141" s="56">
        <f t="shared" si="27"/>
        <v>0</v>
      </c>
    </row>
    <row r="142" spans="1:8" s="2" customFormat="1" ht="12.75" hidden="1" x14ac:dyDescent="0.2">
      <c r="A142" s="303"/>
      <c r="B142" s="304"/>
      <c r="C142" s="274">
        <f t="shared" si="25"/>
        <v>0</v>
      </c>
      <c r="D142" s="276"/>
      <c r="E142" s="293"/>
      <c r="F142" s="59">
        <f t="shared" si="26"/>
        <v>0</v>
      </c>
      <c r="G142" s="73">
        <f t="shared" si="26"/>
        <v>0</v>
      </c>
      <c r="H142" s="56">
        <f t="shared" si="27"/>
        <v>0</v>
      </c>
    </row>
    <row r="143" spans="1:8" s="2" customFormat="1" ht="12.75" hidden="1" x14ac:dyDescent="0.2">
      <c r="A143" s="303"/>
      <c r="B143" s="304"/>
      <c r="C143" s="274">
        <f t="shared" si="25"/>
        <v>0</v>
      </c>
      <c r="D143" s="276"/>
      <c r="E143" s="293"/>
      <c r="F143" s="59">
        <f t="shared" si="26"/>
        <v>0</v>
      </c>
      <c r="G143" s="73">
        <f t="shared" si="26"/>
        <v>0</v>
      </c>
      <c r="H143" s="56">
        <f t="shared" si="27"/>
        <v>0</v>
      </c>
    </row>
    <row r="144" spans="1:8" s="2" customFormat="1" ht="12.75" hidden="1" x14ac:dyDescent="0.2">
      <c r="A144" s="303"/>
      <c r="B144" s="304"/>
      <c r="C144" s="274">
        <f t="shared" ref="C144:C153" si="28">C26</f>
        <v>0</v>
      </c>
      <c r="D144" s="276"/>
      <c r="E144" s="293"/>
      <c r="F144" s="59">
        <f t="shared" ref="F144:G153" si="29">F26</f>
        <v>0</v>
      </c>
      <c r="G144" s="59">
        <f t="shared" si="29"/>
        <v>0</v>
      </c>
      <c r="H144" s="56">
        <f t="shared" si="27"/>
        <v>0</v>
      </c>
    </row>
    <row r="145" spans="1:8" s="2" customFormat="1" ht="12.75" hidden="1" x14ac:dyDescent="0.2">
      <c r="A145" s="303"/>
      <c r="B145" s="304"/>
      <c r="C145" s="274">
        <f t="shared" si="28"/>
        <v>0</v>
      </c>
      <c r="D145" s="276"/>
      <c r="E145" s="293"/>
      <c r="F145" s="59">
        <f t="shared" si="29"/>
        <v>0</v>
      </c>
      <c r="G145" s="59">
        <f t="shared" si="29"/>
        <v>0</v>
      </c>
      <c r="H145" s="56">
        <f t="shared" si="27"/>
        <v>0</v>
      </c>
    </row>
    <row r="146" spans="1:8" s="2" customFormat="1" ht="12.75" hidden="1" x14ac:dyDescent="0.2">
      <c r="A146" s="303"/>
      <c r="B146" s="304"/>
      <c r="C146" s="274">
        <f t="shared" si="28"/>
        <v>0</v>
      </c>
      <c r="D146" s="276"/>
      <c r="E146" s="293"/>
      <c r="F146" s="59">
        <f t="shared" si="29"/>
        <v>0</v>
      </c>
      <c r="G146" s="59">
        <f t="shared" si="29"/>
        <v>0</v>
      </c>
      <c r="H146" s="56">
        <f t="shared" si="27"/>
        <v>0</v>
      </c>
    </row>
    <row r="147" spans="1:8" s="2" customFormat="1" ht="12.75" hidden="1" x14ac:dyDescent="0.2">
      <c r="A147" s="303"/>
      <c r="B147" s="304"/>
      <c r="C147" s="274">
        <f t="shared" si="28"/>
        <v>0</v>
      </c>
      <c r="D147" s="276"/>
      <c r="E147" s="293"/>
      <c r="F147" s="59">
        <f t="shared" si="29"/>
        <v>0</v>
      </c>
      <c r="G147" s="59">
        <f t="shared" si="29"/>
        <v>0</v>
      </c>
      <c r="H147" s="56">
        <f t="shared" si="27"/>
        <v>0</v>
      </c>
    </row>
    <row r="148" spans="1:8" s="2" customFormat="1" ht="12.75" hidden="1" x14ac:dyDescent="0.2">
      <c r="A148" s="303"/>
      <c r="B148" s="304"/>
      <c r="C148" s="274">
        <f t="shared" si="28"/>
        <v>0</v>
      </c>
      <c r="D148" s="276"/>
      <c r="E148" s="293"/>
      <c r="F148" s="59">
        <f t="shared" si="29"/>
        <v>0</v>
      </c>
      <c r="G148" s="59">
        <f t="shared" si="29"/>
        <v>0</v>
      </c>
      <c r="H148" s="56">
        <f t="shared" si="27"/>
        <v>0</v>
      </c>
    </row>
    <row r="149" spans="1:8" s="2" customFormat="1" ht="12.75" hidden="1" x14ac:dyDescent="0.2">
      <c r="A149" s="303"/>
      <c r="B149" s="304"/>
      <c r="C149" s="274">
        <f t="shared" si="28"/>
        <v>0</v>
      </c>
      <c r="D149" s="276"/>
      <c r="E149" s="293"/>
      <c r="F149" s="59">
        <f t="shared" si="29"/>
        <v>0</v>
      </c>
      <c r="G149" s="59">
        <f t="shared" si="29"/>
        <v>0</v>
      </c>
      <c r="H149" s="56">
        <f t="shared" si="27"/>
        <v>0</v>
      </c>
    </row>
    <row r="150" spans="1:8" s="2" customFormat="1" ht="12.75" hidden="1" x14ac:dyDescent="0.2">
      <c r="A150" s="303"/>
      <c r="B150" s="304"/>
      <c r="C150" s="274">
        <f t="shared" si="28"/>
        <v>0</v>
      </c>
      <c r="D150" s="276"/>
      <c r="E150" s="293"/>
      <c r="F150" s="59">
        <f t="shared" si="29"/>
        <v>0</v>
      </c>
      <c r="G150" s="59">
        <f t="shared" si="29"/>
        <v>0</v>
      </c>
      <c r="H150" s="56">
        <f t="shared" si="27"/>
        <v>0</v>
      </c>
    </row>
    <row r="151" spans="1:8" s="2" customFormat="1" ht="12.75" hidden="1" x14ac:dyDescent="0.2">
      <c r="A151" s="303"/>
      <c r="B151" s="304"/>
      <c r="C151" s="274">
        <f t="shared" si="28"/>
        <v>0</v>
      </c>
      <c r="D151" s="276"/>
      <c r="E151" s="293"/>
      <c r="F151" s="59">
        <f t="shared" si="29"/>
        <v>0</v>
      </c>
      <c r="G151" s="59">
        <f t="shared" si="29"/>
        <v>0</v>
      </c>
      <c r="H151" s="56">
        <f t="shared" si="27"/>
        <v>0</v>
      </c>
    </row>
    <row r="152" spans="1:8" s="2" customFormat="1" ht="12.75" hidden="1" x14ac:dyDescent="0.2">
      <c r="A152" s="303"/>
      <c r="B152" s="304"/>
      <c r="C152" s="274">
        <f t="shared" si="28"/>
        <v>0</v>
      </c>
      <c r="D152" s="276"/>
      <c r="E152" s="293"/>
      <c r="F152" s="59">
        <f t="shared" si="29"/>
        <v>0</v>
      </c>
      <c r="G152" s="59">
        <f t="shared" si="29"/>
        <v>0</v>
      </c>
      <c r="H152" s="56">
        <f t="shared" si="27"/>
        <v>0</v>
      </c>
    </row>
    <row r="153" spans="1:8" s="2" customFormat="1" ht="12.75" hidden="1" x14ac:dyDescent="0.2">
      <c r="A153" s="303"/>
      <c r="B153" s="304"/>
      <c r="C153" s="274">
        <f t="shared" si="28"/>
        <v>0</v>
      </c>
      <c r="D153" s="276"/>
      <c r="E153" s="302"/>
      <c r="F153" s="59">
        <f t="shared" si="29"/>
        <v>0</v>
      </c>
      <c r="G153" s="59">
        <f t="shared" si="29"/>
        <v>0</v>
      </c>
      <c r="H153" s="56">
        <f t="shared" si="27"/>
        <v>0</v>
      </c>
    </row>
    <row r="154" spans="1:8" s="2" customFormat="1" ht="12.75" x14ac:dyDescent="0.2">
      <c r="A154" s="49" t="s">
        <v>84</v>
      </c>
      <c r="B154" s="277" t="s">
        <v>17</v>
      </c>
      <c r="C154" s="277"/>
      <c r="D154" s="277"/>
      <c r="E154" s="277"/>
      <c r="F154" s="277"/>
      <c r="G154" s="277"/>
      <c r="H154" s="43">
        <f>SUM(H155,H178,H201)</f>
        <v>11.98</v>
      </c>
    </row>
    <row r="155" spans="1:8" s="2" customFormat="1" ht="12.75" hidden="1" x14ac:dyDescent="0.2">
      <c r="A155" s="42">
        <v>2100</v>
      </c>
      <c r="B155" s="277" t="s">
        <v>204</v>
      </c>
      <c r="C155" s="277"/>
      <c r="D155" s="277"/>
      <c r="E155" s="277"/>
      <c r="F155" s="277"/>
      <c r="G155" s="277"/>
      <c r="H155" s="43">
        <f>SUM(H156,H167)</f>
        <v>0</v>
      </c>
    </row>
    <row r="156" spans="1:8" s="2" customFormat="1" ht="25.5" hidden="1" x14ac:dyDescent="0.2">
      <c r="A156" s="260"/>
      <c r="B156" s="263"/>
      <c r="C156" s="266" t="s">
        <v>171</v>
      </c>
      <c r="D156" s="267"/>
      <c r="E156" s="268"/>
      <c r="F156" s="51" t="s">
        <v>167</v>
      </c>
      <c r="G156" s="47" t="s">
        <v>157</v>
      </c>
      <c r="H156" s="111">
        <f>SUM(H157:H166)</f>
        <v>0</v>
      </c>
    </row>
    <row r="157" spans="1:8" s="2" customFormat="1" ht="12.75" hidden="1" x14ac:dyDescent="0.2">
      <c r="A157" s="261"/>
      <c r="B157" s="264"/>
      <c r="C157" s="255"/>
      <c r="D157" s="256"/>
      <c r="E157" s="257"/>
      <c r="F157" s="74"/>
      <c r="G157" s="74"/>
      <c r="H157" s="75"/>
    </row>
    <row r="158" spans="1:8" s="2" customFormat="1" ht="12.75" hidden="1" x14ac:dyDescent="0.2">
      <c r="A158" s="261"/>
      <c r="B158" s="264"/>
      <c r="C158" s="252"/>
      <c r="D158" s="253"/>
      <c r="E158" s="254"/>
      <c r="F158" s="76"/>
      <c r="G158" s="76"/>
      <c r="H158" s="77"/>
    </row>
    <row r="159" spans="1:8" s="2" customFormat="1" ht="12.75" hidden="1" x14ac:dyDescent="0.2">
      <c r="A159" s="261"/>
      <c r="B159" s="264"/>
      <c r="C159" s="252"/>
      <c r="D159" s="253"/>
      <c r="E159" s="254"/>
      <c r="F159" s="76"/>
      <c r="G159" s="76"/>
      <c r="H159" s="77"/>
    </row>
    <row r="160" spans="1:8" s="2" customFormat="1" ht="12.75" hidden="1" x14ac:dyDescent="0.2">
      <c r="A160" s="261"/>
      <c r="B160" s="264"/>
      <c r="C160" s="252"/>
      <c r="D160" s="253"/>
      <c r="E160" s="254"/>
      <c r="F160" s="76"/>
      <c r="G160" s="76"/>
      <c r="H160" s="77"/>
    </row>
    <row r="161" spans="1:8" s="2" customFormat="1" ht="12.75" hidden="1" x14ac:dyDescent="0.2">
      <c r="A161" s="261"/>
      <c r="B161" s="264"/>
      <c r="C161" s="252"/>
      <c r="D161" s="253"/>
      <c r="E161" s="254"/>
      <c r="F161" s="76"/>
      <c r="G161" s="76"/>
      <c r="H161" s="77"/>
    </row>
    <row r="162" spans="1:8" s="2" customFormat="1" ht="12.75" hidden="1" x14ac:dyDescent="0.2">
      <c r="A162" s="261"/>
      <c r="B162" s="264"/>
      <c r="C162" s="252"/>
      <c r="D162" s="253"/>
      <c r="E162" s="254"/>
      <c r="F162" s="76"/>
      <c r="G162" s="76"/>
      <c r="H162" s="77"/>
    </row>
    <row r="163" spans="1:8" s="2" customFormat="1" ht="12.75" hidden="1" x14ac:dyDescent="0.2">
      <c r="A163" s="261"/>
      <c r="B163" s="264"/>
      <c r="C163" s="252"/>
      <c r="D163" s="253"/>
      <c r="E163" s="254"/>
      <c r="F163" s="76"/>
      <c r="G163" s="76"/>
      <c r="H163" s="77"/>
    </row>
    <row r="164" spans="1:8" s="2" customFormat="1" ht="12.75" hidden="1" x14ac:dyDescent="0.2">
      <c r="A164" s="261"/>
      <c r="B164" s="264"/>
      <c r="C164" s="252"/>
      <c r="D164" s="253"/>
      <c r="E164" s="254"/>
      <c r="F164" s="76"/>
      <c r="G164" s="76"/>
      <c r="H164" s="77"/>
    </row>
    <row r="165" spans="1:8" s="2" customFormat="1" ht="12.75" hidden="1" x14ac:dyDescent="0.2">
      <c r="A165" s="261"/>
      <c r="B165" s="264"/>
      <c r="C165" s="252"/>
      <c r="D165" s="253"/>
      <c r="E165" s="254"/>
      <c r="F165" s="76"/>
      <c r="G165" s="76"/>
      <c r="H165" s="77"/>
    </row>
    <row r="166" spans="1:8" s="2" customFormat="1" ht="12.75" hidden="1" x14ac:dyDescent="0.2">
      <c r="A166" s="262"/>
      <c r="B166" s="265"/>
      <c r="C166" s="269"/>
      <c r="D166" s="270"/>
      <c r="E166" s="271"/>
      <c r="F166" s="78"/>
      <c r="G166" s="78"/>
      <c r="H166" s="79">
        <f>ROUNDUP(F166/168*G166,2)</f>
        <v>0</v>
      </c>
    </row>
    <row r="167" spans="1:8" s="2" customFormat="1" ht="25.5" hidden="1" x14ac:dyDescent="0.2">
      <c r="A167" s="260"/>
      <c r="B167" s="263"/>
      <c r="C167" s="266"/>
      <c r="D167" s="267"/>
      <c r="E167" s="268"/>
      <c r="F167" s="51" t="s">
        <v>167</v>
      </c>
      <c r="G167" s="47" t="s">
        <v>157</v>
      </c>
      <c r="H167" s="111">
        <f>SUM(H168:H177)</f>
        <v>0</v>
      </c>
    </row>
    <row r="168" spans="1:8" s="2" customFormat="1" ht="12.75" hidden="1" x14ac:dyDescent="0.2">
      <c r="A168" s="261"/>
      <c r="B168" s="264"/>
      <c r="C168" s="255"/>
      <c r="D168" s="256"/>
      <c r="E168" s="257"/>
      <c r="F168" s="74"/>
      <c r="G168" s="74"/>
      <c r="H168" s="75"/>
    </row>
    <row r="169" spans="1:8" s="2" customFormat="1" ht="12.75" hidden="1" x14ac:dyDescent="0.2">
      <c r="A169" s="261"/>
      <c r="B169" s="264"/>
      <c r="C169" s="252"/>
      <c r="D169" s="253"/>
      <c r="E169" s="254"/>
      <c r="F169" s="76"/>
      <c r="G169" s="76"/>
      <c r="H169" s="77"/>
    </row>
    <row r="170" spans="1:8" s="2" customFormat="1" ht="12.75" hidden="1" x14ac:dyDescent="0.2">
      <c r="A170" s="261"/>
      <c r="B170" s="264"/>
      <c r="C170" s="252"/>
      <c r="D170" s="253"/>
      <c r="E170" s="254"/>
      <c r="F170" s="76"/>
      <c r="G170" s="76"/>
      <c r="H170" s="77"/>
    </row>
    <row r="171" spans="1:8" s="2" customFormat="1" ht="12.75" hidden="1" x14ac:dyDescent="0.2">
      <c r="A171" s="261"/>
      <c r="B171" s="264"/>
      <c r="C171" s="252"/>
      <c r="D171" s="253"/>
      <c r="E171" s="254"/>
      <c r="F171" s="76"/>
      <c r="G171" s="76"/>
      <c r="H171" s="77"/>
    </row>
    <row r="172" spans="1:8" s="2" customFormat="1" ht="12.75" hidden="1" x14ac:dyDescent="0.2">
      <c r="A172" s="261"/>
      <c r="B172" s="264"/>
      <c r="C172" s="252"/>
      <c r="D172" s="253"/>
      <c r="E172" s="254"/>
      <c r="F172" s="76"/>
      <c r="G172" s="76"/>
      <c r="H172" s="77"/>
    </row>
    <row r="173" spans="1:8" s="2" customFormat="1" ht="12.75" hidden="1" x14ac:dyDescent="0.2">
      <c r="A173" s="261"/>
      <c r="B173" s="264"/>
      <c r="C173" s="252"/>
      <c r="D173" s="253"/>
      <c r="E173" s="254"/>
      <c r="F173" s="76"/>
      <c r="G173" s="76"/>
      <c r="H173" s="77"/>
    </row>
    <row r="174" spans="1:8" s="2" customFormat="1" ht="12.75" hidden="1" x14ac:dyDescent="0.2">
      <c r="A174" s="261"/>
      <c r="B174" s="264"/>
      <c r="C174" s="252"/>
      <c r="D174" s="253"/>
      <c r="E174" s="254"/>
      <c r="F174" s="76"/>
      <c r="G174" s="76"/>
      <c r="H174" s="77"/>
    </row>
    <row r="175" spans="1:8" s="2" customFormat="1" ht="12.75" hidden="1" x14ac:dyDescent="0.2">
      <c r="A175" s="261"/>
      <c r="B175" s="264"/>
      <c r="C175" s="252"/>
      <c r="D175" s="253"/>
      <c r="E175" s="254"/>
      <c r="F175" s="76"/>
      <c r="G175" s="76"/>
      <c r="H175" s="77"/>
    </row>
    <row r="176" spans="1:8" s="2" customFormat="1" ht="12.75" hidden="1" x14ac:dyDescent="0.2">
      <c r="A176" s="261"/>
      <c r="B176" s="264"/>
      <c r="C176" s="252"/>
      <c r="D176" s="253"/>
      <c r="E176" s="254"/>
      <c r="F176" s="76"/>
      <c r="G176" s="76"/>
      <c r="H176" s="77"/>
    </row>
    <row r="177" spans="1:8" s="2" customFormat="1" ht="12.75" hidden="1" x14ac:dyDescent="0.2">
      <c r="A177" s="262"/>
      <c r="B177" s="265"/>
      <c r="C177" s="269"/>
      <c r="D177" s="270"/>
      <c r="E177" s="271"/>
      <c r="F177" s="78"/>
      <c r="G177" s="78"/>
      <c r="H177" s="79">
        <f>ROUNDUP(F177/168*G177,2)</f>
        <v>0</v>
      </c>
    </row>
    <row r="178" spans="1:8" s="2" customFormat="1" ht="12.75" hidden="1" x14ac:dyDescent="0.2">
      <c r="A178" s="48" t="s">
        <v>85</v>
      </c>
      <c r="B178" s="277" t="s">
        <v>86</v>
      </c>
      <c r="C178" s="277"/>
      <c r="D178" s="277"/>
      <c r="E178" s="277"/>
      <c r="F178" s="277"/>
      <c r="G178" s="277"/>
      <c r="H178" s="43">
        <f>SUM(H179)</f>
        <v>0</v>
      </c>
    </row>
    <row r="179" spans="1:8" s="2" customFormat="1" hidden="1" x14ac:dyDescent="0.2">
      <c r="A179" s="246"/>
      <c r="B179" s="249"/>
      <c r="C179" s="266"/>
      <c r="D179" s="267"/>
      <c r="E179" s="268"/>
      <c r="F179" s="47" t="s">
        <v>167</v>
      </c>
      <c r="G179" s="47" t="s">
        <v>166</v>
      </c>
      <c r="H179" s="111">
        <f>SUM(H180:H189)</f>
        <v>0</v>
      </c>
    </row>
    <row r="180" spans="1:8" s="2" customFormat="1" ht="12.75" hidden="1" x14ac:dyDescent="0.2">
      <c r="A180" s="247"/>
      <c r="B180" s="250"/>
      <c r="C180" s="255"/>
      <c r="D180" s="256"/>
      <c r="E180" s="257"/>
      <c r="F180" s="74"/>
      <c r="G180" s="74"/>
      <c r="H180" s="75">
        <f>ROUND(F180*G180,2)</f>
        <v>0</v>
      </c>
    </row>
    <row r="181" spans="1:8" s="2" customFormat="1" ht="12.75" hidden="1" x14ac:dyDescent="0.2">
      <c r="A181" s="247"/>
      <c r="B181" s="250"/>
      <c r="C181" s="252"/>
      <c r="D181" s="253"/>
      <c r="E181" s="254"/>
      <c r="F181" s="76"/>
      <c r="G181" s="76"/>
      <c r="H181" s="77">
        <f>ROUND(F181*G181,2)</f>
        <v>0</v>
      </c>
    </row>
    <row r="182" spans="1:8" s="2" customFormat="1" ht="12.75" hidden="1" x14ac:dyDescent="0.2">
      <c r="A182" s="247"/>
      <c r="B182" s="250"/>
      <c r="C182" s="252"/>
      <c r="D182" s="253"/>
      <c r="E182" s="254"/>
      <c r="F182" s="76"/>
      <c r="G182" s="76"/>
      <c r="H182" s="77">
        <f t="shared" ref="H182:H189" si="30">ROUND(F182*G182,2)</f>
        <v>0</v>
      </c>
    </row>
    <row r="183" spans="1:8" s="2" customFormat="1" ht="12.75" hidden="1" x14ac:dyDescent="0.2">
      <c r="A183" s="247"/>
      <c r="B183" s="250"/>
      <c r="C183" s="252"/>
      <c r="D183" s="253"/>
      <c r="E183" s="254"/>
      <c r="F183" s="76"/>
      <c r="G183" s="76"/>
      <c r="H183" s="77">
        <f t="shared" si="30"/>
        <v>0</v>
      </c>
    </row>
    <row r="184" spans="1:8" s="2" customFormat="1" ht="12.75" hidden="1" x14ac:dyDescent="0.2">
      <c r="A184" s="247"/>
      <c r="B184" s="250"/>
      <c r="C184" s="252"/>
      <c r="D184" s="253"/>
      <c r="E184" s="254"/>
      <c r="F184" s="76"/>
      <c r="G184" s="76"/>
      <c r="H184" s="77">
        <f t="shared" si="30"/>
        <v>0</v>
      </c>
    </row>
    <row r="185" spans="1:8" s="2" customFormat="1" ht="12.75" hidden="1" x14ac:dyDescent="0.2">
      <c r="A185" s="247"/>
      <c r="B185" s="250"/>
      <c r="C185" s="252"/>
      <c r="D185" s="253"/>
      <c r="E185" s="254"/>
      <c r="F185" s="76"/>
      <c r="G185" s="76"/>
      <c r="H185" s="77">
        <f t="shared" si="30"/>
        <v>0</v>
      </c>
    </row>
    <row r="186" spans="1:8" s="2" customFormat="1" ht="12.75" hidden="1" x14ac:dyDescent="0.2">
      <c r="A186" s="247"/>
      <c r="B186" s="250"/>
      <c r="C186" s="252"/>
      <c r="D186" s="253"/>
      <c r="E186" s="254"/>
      <c r="F186" s="76"/>
      <c r="G186" s="76"/>
      <c r="H186" s="77">
        <f t="shared" si="30"/>
        <v>0</v>
      </c>
    </row>
    <row r="187" spans="1:8" s="2" customFormat="1" ht="12.75" hidden="1" x14ac:dyDescent="0.2">
      <c r="A187" s="247"/>
      <c r="B187" s="250"/>
      <c r="C187" s="252"/>
      <c r="D187" s="253"/>
      <c r="E187" s="254"/>
      <c r="F187" s="76"/>
      <c r="G187" s="76"/>
      <c r="H187" s="77">
        <f t="shared" si="30"/>
        <v>0</v>
      </c>
    </row>
    <row r="188" spans="1:8" s="2" customFormat="1" ht="12.75" hidden="1" x14ac:dyDescent="0.2">
      <c r="A188" s="247"/>
      <c r="B188" s="250"/>
      <c r="C188" s="252"/>
      <c r="D188" s="253"/>
      <c r="E188" s="254"/>
      <c r="F188" s="76"/>
      <c r="G188" s="76"/>
      <c r="H188" s="77">
        <f t="shared" si="30"/>
        <v>0</v>
      </c>
    </row>
    <row r="189" spans="1:8" s="2" customFormat="1" ht="12.75" hidden="1" x14ac:dyDescent="0.2">
      <c r="A189" s="248"/>
      <c r="B189" s="251"/>
      <c r="C189" s="269"/>
      <c r="D189" s="270"/>
      <c r="E189" s="271"/>
      <c r="F189" s="78"/>
      <c r="G189" s="78"/>
      <c r="H189" s="79">
        <f t="shared" si="30"/>
        <v>0</v>
      </c>
    </row>
    <row r="190" spans="1:8" s="2" customFormat="1" ht="25.5" hidden="1" x14ac:dyDescent="0.2">
      <c r="A190" s="246"/>
      <c r="B190" s="249"/>
      <c r="C190" s="266"/>
      <c r="D190" s="267"/>
      <c r="E190" s="268"/>
      <c r="F190" s="51" t="s">
        <v>167</v>
      </c>
      <c r="G190" s="47" t="s">
        <v>157</v>
      </c>
      <c r="H190" s="111">
        <f>SUM(H191:H200)</f>
        <v>0</v>
      </c>
    </row>
    <row r="191" spans="1:8" s="2" customFormat="1" ht="12.75" hidden="1" x14ac:dyDescent="0.2">
      <c r="A191" s="247"/>
      <c r="B191" s="250"/>
      <c r="C191" s="255"/>
      <c r="D191" s="256"/>
      <c r="E191" s="257"/>
      <c r="F191" s="74"/>
      <c r="G191" s="74"/>
      <c r="H191" s="75">
        <f>ROUNDUP(F191/168*G191,2)</f>
        <v>0</v>
      </c>
    </row>
    <row r="192" spans="1:8" s="2" customFormat="1" ht="12.75" hidden="1" x14ac:dyDescent="0.2">
      <c r="A192" s="247"/>
      <c r="B192" s="250"/>
      <c r="C192" s="252"/>
      <c r="D192" s="253"/>
      <c r="E192" s="254"/>
      <c r="F192" s="76"/>
      <c r="G192" s="76"/>
      <c r="H192" s="77">
        <f t="shared" ref="H192:H200" si="31">ROUNDUP(F192/168*G192,2)</f>
        <v>0</v>
      </c>
    </row>
    <row r="193" spans="1:9" s="2" customFormat="1" ht="12.75" hidden="1" x14ac:dyDescent="0.2">
      <c r="A193" s="247"/>
      <c r="B193" s="250"/>
      <c r="C193" s="252"/>
      <c r="D193" s="253"/>
      <c r="E193" s="254"/>
      <c r="F193" s="76"/>
      <c r="G193" s="76"/>
      <c r="H193" s="77">
        <f t="shared" si="31"/>
        <v>0</v>
      </c>
    </row>
    <row r="194" spans="1:9" s="2" customFormat="1" ht="12.75" hidden="1" x14ac:dyDescent="0.2">
      <c r="A194" s="247"/>
      <c r="B194" s="250"/>
      <c r="C194" s="252"/>
      <c r="D194" s="253"/>
      <c r="E194" s="254"/>
      <c r="F194" s="76"/>
      <c r="G194" s="76"/>
      <c r="H194" s="77">
        <f t="shared" si="31"/>
        <v>0</v>
      </c>
    </row>
    <row r="195" spans="1:9" s="2" customFormat="1" ht="12.75" hidden="1" x14ac:dyDescent="0.2">
      <c r="A195" s="247"/>
      <c r="B195" s="250"/>
      <c r="C195" s="252"/>
      <c r="D195" s="253"/>
      <c r="E195" s="254"/>
      <c r="F195" s="76"/>
      <c r="G195" s="76"/>
      <c r="H195" s="77">
        <f t="shared" si="31"/>
        <v>0</v>
      </c>
    </row>
    <row r="196" spans="1:9" s="2" customFormat="1" ht="12.75" hidden="1" x14ac:dyDescent="0.2">
      <c r="A196" s="247"/>
      <c r="B196" s="250"/>
      <c r="C196" s="252"/>
      <c r="D196" s="253"/>
      <c r="E196" s="254"/>
      <c r="F196" s="76"/>
      <c r="G196" s="76"/>
      <c r="H196" s="77">
        <f t="shared" si="31"/>
        <v>0</v>
      </c>
    </row>
    <row r="197" spans="1:9" s="2" customFormat="1" ht="12.75" hidden="1" x14ac:dyDescent="0.2">
      <c r="A197" s="247"/>
      <c r="B197" s="250"/>
      <c r="C197" s="252"/>
      <c r="D197" s="253"/>
      <c r="E197" s="254"/>
      <c r="F197" s="76"/>
      <c r="G197" s="76"/>
      <c r="H197" s="77">
        <f t="shared" si="31"/>
        <v>0</v>
      </c>
    </row>
    <row r="198" spans="1:9" s="2" customFormat="1" ht="12.75" hidden="1" x14ac:dyDescent="0.2">
      <c r="A198" s="247"/>
      <c r="B198" s="250"/>
      <c r="C198" s="252"/>
      <c r="D198" s="253"/>
      <c r="E198" s="254"/>
      <c r="F198" s="76"/>
      <c r="G198" s="76"/>
      <c r="H198" s="77">
        <f t="shared" si="31"/>
        <v>0</v>
      </c>
    </row>
    <row r="199" spans="1:9" s="2" customFormat="1" ht="12.75" hidden="1" x14ac:dyDescent="0.2">
      <c r="A199" s="247"/>
      <c r="B199" s="250"/>
      <c r="C199" s="252"/>
      <c r="D199" s="253"/>
      <c r="E199" s="254"/>
      <c r="F199" s="76"/>
      <c r="G199" s="76"/>
      <c r="H199" s="77">
        <f t="shared" si="31"/>
        <v>0</v>
      </c>
    </row>
    <row r="200" spans="1:9" s="2" customFormat="1" ht="12.75" hidden="1" x14ac:dyDescent="0.2">
      <c r="A200" s="248"/>
      <c r="B200" s="251"/>
      <c r="C200" s="269"/>
      <c r="D200" s="270"/>
      <c r="E200" s="271"/>
      <c r="F200" s="78"/>
      <c r="G200" s="78"/>
      <c r="H200" s="79">
        <f t="shared" si="31"/>
        <v>0</v>
      </c>
    </row>
    <row r="201" spans="1:9" s="2" customFormat="1" ht="12.75" customHeight="1" x14ac:dyDescent="0.2">
      <c r="A201" s="48" t="s">
        <v>93</v>
      </c>
      <c r="B201" s="277" t="s">
        <v>94</v>
      </c>
      <c r="C201" s="277"/>
      <c r="D201" s="277"/>
      <c r="E201" s="277"/>
      <c r="F201" s="277"/>
      <c r="G201" s="277"/>
      <c r="H201" s="43">
        <f>SUM(H202,H213)</f>
        <v>11.98</v>
      </c>
    </row>
    <row r="202" spans="1:9" s="2" customFormat="1" x14ac:dyDescent="0.2">
      <c r="A202" s="246">
        <v>2311</v>
      </c>
      <c r="B202" s="249" t="s">
        <v>19</v>
      </c>
      <c r="C202" s="266" t="s">
        <v>171</v>
      </c>
      <c r="D202" s="267"/>
      <c r="E202" s="268"/>
      <c r="F202" s="47" t="s">
        <v>326</v>
      </c>
      <c r="G202" s="47" t="s">
        <v>166</v>
      </c>
      <c r="H202" s="111">
        <f>SUM(H203:H212)</f>
        <v>11.98</v>
      </c>
    </row>
    <row r="203" spans="1:9" s="2" customFormat="1" ht="36" x14ac:dyDescent="0.2">
      <c r="A203" s="247"/>
      <c r="B203" s="250"/>
      <c r="C203" s="255" t="s">
        <v>214</v>
      </c>
      <c r="D203" s="256"/>
      <c r="E203" s="257"/>
      <c r="F203" s="74">
        <v>0.02</v>
      </c>
      <c r="G203" s="74">
        <v>120</v>
      </c>
      <c r="H203" s="75">
        <f>ROUND(F203*G203,2)</f>
        <v>2.4</v>
      </c>
      <c r="I203" s="149" t="s">
        <v>335</v>
      </c>
    </row>
    <row r="204" spans="1:9" s="2" customFormat="1" ht="12.75" customHeight="1" x14ac:dyDescent="0.2">
      <c r="A204" s="247"/>
      <c r="B204" s="250"/>
      <c r="C204" s="252" t="s">
        <v>296</v>
      </c>
      <c r="D204" s="253"/>
      <c r="E204" s="254"/>
      <c r="F204" s="76">
        <v>0.129</v>
      </c>
      <c r="G204" s="76">
        <v>20</v>
      </c>
      <c r="H204" s="77">
        <f>ROUND(F204*G204,2)</f>
        <v>2.58</v>
      </c>
      <c r="I204" s="2" t="s">
        <v>282</v>
      </c>
    </row>
    <row r="205" spans="1:9" s="2" customFormat="1" ht="12" customHeight="1" x14ac:dyDescent="0.2">
      <c r="A205" s="247"/>
      <c r="B205" s="250"/>
      <c r="C205" s="252" t="s">
        <v>173</v>
      </c>
      <c r="D205" s="253"/>
      <c r="E205" s="254"/>
      <c r="F205" s="76">
        <v>0.05</v>
      </c>
      <c r="G205" s="76">
        <v>140</v>
      </c>
      <c r="H205" s="77">
        <f t="shared" ref="H205:H212" si="32">ROUND(F205*G205,2)</f>
        <v>7</v>
      </c>
    </row>
    <row r="206" spans="1:9" s="2" customFormat="1" ht="12.75" hidden="1" x14ac:dyDescent="0.2">
      <c r="A206" s="247"/>
      <c r="B206" s="250"/>
      <c r="C206" s="252"/>
      <c r="D206" s="253"/>
      <c r="E206" s="254"/>
      <c r="F206" s="76"/>
      <c r="G206" s="76"/>
      <c r="H206" s="77">
        <f t="shared" si="32"/>
        <v>0</v>
      </c>
    </row>
    <row r="207" spans="1:9" s="2" customFormat="1" ht="12.75" hidden="1" x14ac:dyDescent="0.2">
      <c r="A207" s="247"/>
      <c r="B207" s="250"/>
      <c r="C207" s="252"/>
      <c r="D207" s="253"/>
      <c r="E207" s="254"/>
      <c r="F207" s="76"/>
      <c r="G207" s="76"/>
      <c r="H207" s="77">
        <f t="shared" si="32"/>
        <v>0</v>
      </c>
    </row>
    <row r="208" spans="1:9" s="2" customFormat="1" ht="12.75" hidden="1" x14ac:dyDescent="0.2">
      <c r="A208" s="247"/>
      <c r="B208" s="250"/>
      <c r="C208" s="252"/>
      <c r="D208" s="253"/>
      <c r="E208" s="254"/>
      <c r="F208" s="76"/>
      <c r="G208" s="76"/>
      <c r="H208" s="77">
        <f t="shared" si="32"/>
        <v>0</v>
      </c>
    </row>
    <row r="209" spans="1:8" s="2" customFormat="1" ht="12.75" hidden="1" x14ac:dyDescent="0.2">
      <c r="A209" s="247"/>
      <c r="B209" s="250"/>
      <c r="C209" s="252"/>
      <c r="D209" s="253"/>
      <c r="E209" s="254"/>
      <c r="F209" s="76"/>
      <c r="G209" s="76"/>
      <c r="H209" s="77">
        <f t="shared" si="32"/>
        <v>0</v>
      </c>
    </row>
    <row r="210" spans="1:8" s="2" customFormat="1" ht="12.75" hidden="1" x14ac:dyDescent="0.2">
      <c r="A210" s="247"/>
      <c r="B210" s="250"/>
      <c r="C210" s="252"/>
      <c r="D210" s="253"/>
      <c r="E210" s="254"/>
      <c r="F210" s="76"/>
      <c r="G210" s="76"/>
      <c r="H210" s="77">
        <f t="shared" si="32"/>
        <v>0</v>
      </c>
    </row>
    <row r="211" spans="1:8" s="2" customFormat="1" ht="12.75" hidden="1" x14ac:dyDescent="0.2">
      <c r="A211" s="247"/>
      <c r="B211" s="250"/>
      <c r="C211" s="252"/>
      <c r="D211" s="253"/>
      <c r="E211" s="254"/>
      <c r="F211" s="76"/>
      <c r="G211" s="76"/>
      <c r="H211" s="77">
        <f t="shared" si="32"/>
        <v>0</v>
      </c>
    </row>
    <row r="212" spans="1:8" s="2" customFormat="1" ht="12.75" hidden="1" x14ac:dyDescent="0.2">
      <c r="A212" s="248"/>
      <c r="B212" s="251"/>
      <c r="C212" s="269"/>
      <c r="D212" s="270"/>
      <c r="E212" s="271"/>
      <c r="F212" s="78"/>
      <c r="G212" s="78"/>
      <c r="H212" s="79">
        <f t="shared" si="32"/>
        <v>0</v>
      </c>
    </row>
    <row r="213" spans="1:8" s="2" customFormat="1" ht="25.5" hidden="1" x14ac:dyDescent="0.2">
      <c r="A213" s="246">
        <v>2350</v>
      </c>
      <c r="B213" s="249" t="s">
        <v>24</v>
      </c>
      <c r="C213" s="266"/>
      <c r="D213" s="267"/>
      <c r="E213" s="268"/>
      <c r="F213" s="51" t="s">
        <v>167</v>
      </c>
      <c r="G213" s="47" t="s">
        <v>157</v>
      </c>
      <c r="H213" s="111">
        <f>SUM(H214:H223)</f>
        <v>0</v>
      </c>
    </row>
    <row r="214" spans="1:8" s="2" customFormat="1" ht="12.75" hidden="1" customHeight="1" x14ac:dyDescent="0.2">
      <c r="A214" s="247"/>
      <c r="B214" s="250"/>
      <c r="C214" s="255"/>
      <c r="D214" s="256"/>
      <c r="E214" s="257"/>
      <c r="F214" s="74"/>
      <c r="G214" s="74"/>
      <c r="H214" s="75">
        <f>ROUNDUP(F214/168*G214,2)</f>
        <v>0</v>
      </c>
    </row>
    <row r="215" spans="1:8" s="2" customFormat="1" ht="12.75" hidden="1" x14ac:dyDescent="0.2">
      <c r="A215" s="247"/>
      <c r="B215" s="250"/>
      <c r="C215" s="252"/>
      <c r="D215" s="253"/>
      <c r="E215" s="254"/>
      <c r="F215" s="76"/>
      <c r="G215" s="76"/>
      <c r="H215" s="77">
        <f t="shared" ref="H215:H223" si="33">ROUNDUP(F215/168*G215,2)</f>
        <v>0</v>
      </c>
    </row>
    <row r="216" spans="1:8" s="2" customFormat="1" ht="12.75" hidden="1" x14ac:dyDescent="0.2">
      <c r="A216" s="247"/>
      <c r="B216" s="250"/>
      <c r="C216" s="252"/>
      <c r="D216" s="253"/>
      <c r="E216" s="254"/>
      <c r="F216" s="76"/>
      <c r="G216" s="76"/>
      <c r="H216" s="77">
        <f t="shared" si="33"/>
        <v>0</v>
      </c>
    </row>
    <row r="217" spans="1:8" s="2" customFormat="1" ht="12.75" hidden="1" x14ac:dyDescent="0.2">
      <c r="A217" s="247"/>
      <c r="B217" s="250"/>
      <c r="C217" s="252"/>
      <c r="D217" s="253"/>
      <c r="E217" s="254"/>
      <c r="F217" s="76"/>
      <c r="G217" s="76"/>
      <c r="H217" s="77">
        <f t="shared" si="33"/>
        <v>0</v>
      </c>
    </row>
    <row r="218" spans="1:8" s="2" customFormat="1" ht="12.75" hidden="1" x14ac:dyDescent="0.2">
      <c r="A218" s="247"/>
      <c r="B218" s="250"/>
      <c r="C218" s="252"/>
      <c r="D218" s="253"/>
      <c r="E218" s="254"/>
      <c r="F218" s="76"/>
      <c r="G218" s="76"/>
      <c r="H218" s="77">
        <f t="shared" si="33"/>
        <v>0</v>
      </c>
    </row>
    <row r="219" spans="1:8" s="2" customFormat="1" ht="12.75" hidden="1" x14ac:dyDescent="0.2">
      <c r="A219" s="247"/>
      <c r="B219" s="250"/>
      <c r="C219" s="252"/>
      <c r="D219" s="253"/>
      <c r="E219" s="254"/>
      <c r="F219" s="76"/>
      <c r="G219" s="76"/>
      <c r="H219" s="77">
        <f t="shared" si="33"/>
        <v>0</v>
      </c>
    </row>
    <row r="220" spans="1:8" s="2" customFormat="1" ht="12.75" hidden="1" x14ac:dyDescent="0.2">
      <c r="A220" s="247"/>
      <c r="B220" s="250"/>
      <c r="C220" s="252"/>
      <c r="D220" s="253"/>
      <c r="E220" s="254"/>
      <c r="F220" s="76"/>
      <c r="G220" s="76"/>
      <c r="H220" s="77">
        <f t="shared" si="33"/>
        <v>0</v>
      </c>
    </row>
    <row r="221" spans="1:8" s="2" customFormat="1" ht="12.75" hidden="1" x14ac:dyDescent="0.2">
      <c r="A221" s="247"/>
      <c r="B221" s="250"/>
      <c r="C221" s="252"/>
      <c r="D221" s="253"/>
      <c r="E221" s="254"/>
      <c r="F221" s="76"/>
      <c r="G221" s="76"/>
      <c r="H221" s="77">
        <f t="shared" si="33"/>
        <v>0</v>
      </c>
    </row>
    <row r="222" spans="1:8" s="2" customFormat="1" ht="12.75" hidden="1" x14ac:dyDescent="0.2">
      <c r="A222" s="247"/>
      <c r="B222" s="250"/>
      <c r="C222" s="252"/>
      <c r="D222" s="253"/>
      <c r="E222" s="254"/>
      <c r="F222" s="76"/>
      <c r="G222" s="76"/>
      <c r="H222" s="77">
        <f t="shared" si="33"/>
        <v>0</v>
      </c>
    </row>
    <row r="223" spans="1:8" s="2" customFormat="1" ht="12.75" hidden="1" x14ac:dyDescent="0.2">
      <c r="A223" s="248"/>
      <c r="B223" s="251"/>
      <c r="C223" s="269"/>
      <c r="D223" s="270"/>
      <c r="E223" s="271"/>
      <c r="F223" s="78"/>
      <c r="G223" s="78"/>
      <c r="H223" s="79">
        <f t="shared" si="33"/>
        <v>0</v>
      </c>
    </row>
    <row r="224" spans="1:8" s="2" customFormat="1" ht="12.75" hidden="1" x14ac:dyDescent="0.2">
      <c r="A224" s="49" t="s">
        <v>109</v>
      </c>
      <c r="B224" s="277" t="s">
        <v>25</v>
      </c>
      <c r="C224" s="277"/>
      <c r="D224" s="277"/>
      <c r="E224" s="277"/>
      <c r="F224" s="277"/>
      <c r="G224" s="277"/>
      <c r="H224" s="43">
        <f>SUM(H225,H237)</f>
        <v>0</v>
      </c>
    </row>
    <row r="225" spans="1:8" s="2" customFormat="1" ht="12.75" hidden="1" customHeight="1" x14ac:dyDescent="0.2">
      <c r="A225" s="48">
        <v>5120</v>
      </c>
      <c r="B225" s="277" t="s">
        <v>168</v>
      </c>
      <c r="C225" s="277"/>
      <c r="D225" s="277"/>
      <c r="E225" s="277"/>
      <c r="F225" s="277"/>
      <c r="G225" s="277"/>
      <c r="H225" s="43">
        <f>SUM(H226)</f>
        <v>0</v>
      </c>
    </row>
    <row r="226" spans="1:8" s="2" customFormat="1" ht="25.5" hidden="1" x14ac:dyDescent="0.2">
      <c r="A226" s="331">
        <v>5121</v>
      </c>
      <c r="B226" s="279" t="s">
        <v>169</v>
      </c>
      <c r="C226" s="190" t="s">
        <v>171</v>
      </c>
      <c r="D226" s="47" t="s">
        <v>170</v>
      </c>
      <c r="E226" s="190" t="s">
        <v>166</v>
      </c>
      <c r="F226" s="190" t="s">
        <v>167</v>
      </c>
      <c r="G226" s="47" t="s">
        <v>157</v>
      </c>
      <c r="H226" s="111">
        <f>SUM(H227:H236)</f>
        <v>0</v>
      </c>
    </row>
    <row r="227" spans="1:8" s="2" customFormat="1" ht="12.75" hidden="1" x14ac:dyDescent="0.2">
      <c r="A227" s="332"/>
      <c r="B227" s="280"/>
      <c r="C227" s="67"/>
      <c r="D227" s="282">
        <v>20</v>
      </c>
      <c r="E227" s="67"/>
      <c r="F227" s="67"/>
      <c r="G227" s="67"/>
      <c r="H227" s="54">
        <f>ROUNDUP(F227*$D$227%/12/168*E227*$G$227,2)</f>
        <v>0</v>
      </c>
    </row>
    <row r="228" spans="1:8" s="2" customFormat="1" ht="12.75" hidden="1" x14ac:dyDescent="0.2">
      <c r="A228" s="332"/>
      <c r="B228" s="280"/>
      <c r="C228" s="68"/>
      <c r="D228" s="283"/>
      <c r="E228" s="68"/>
      <c r="F228" s="68"/>
      <c r="G228" s="68"/>
      <c r="H228" s="56">
        <f t="shared" ref="H228:H236" si="34">ROUNDUP(F228*$D$227%/12/168*E228*$G$227,2)</f>
        <v>0</v>
      </c>
    </row>
    <row r="229" spans="1:8" s="2" customFormat="1" ht="12.75" hidden="1" x14ac:dyDescent="0.2">
      <c r="A229" s="332"/>
      <c r="B229" s="280"/>
      <c r="C229" s="68"/>
      <c r="D229" s="283"/>
      <c r="E229" s="68"/>
      <c r="F229" s="68"/>
      <c r="G229" s="68"/>
      <c r="H229" s="56">
        <f t="shared" si="34"/>
        <v>0</v>
      </c>
    </row>
    <row r="230" spans="1:8" s="2" customFormat="1" ht="12.75" hidden="1" x14ac:dyDescent="0.2">
      <c r="A230" s="332"/>
      <c r="B230" s="280"/>
      <c r="C230" s="68"/>
      <c r="D230" s="283"/>
      <c r="E230" s="68"/>
      <c r="F230" s="68"/>
      <c r="G230" s="68"/>
      <c r="H230" s="56">
        <f t="shared" si="34"/>
        <v>0</v>
      </c>
    </row>
    <row r="231" spans="1:8" s="2" customFormat="1" ht="12.75" hidden="1" x14ac:dyDescent="0.2">
      <c r="A231" s="332"/>
      <c r="B231" s="280"/>
      <c r="C231" s="68"/>
      <c r="D231" s="283"/>
      <c r="E231" s="68"/>
      <c r="F231" s="68"/>
      <c r="G231" s="68"/>
      <c r="H231" s="56">
        <f t="shared" si="34"/>
        <v>0</v>
      </c>
    </row>
    <row r="232" spans="1:8" s="2" customFormat="1" ht="12.75" hidden="1" x14ac:dyDescent="0.2">
      <c r="A232" s="332"/>
      <c r="B232" s="280"/>
      <c r="C232" s="68"/>
      <c r="D232" s="283"/>
      <c r="E232" s="68"/>
      <c r="F232" s="68"/>
      <c r="G232" s="68"/>
      <c r="H232" s="56">
        <f t="shared" si="34"/>
        <v>0</v>
      </c>
    </row>
    <row r="233" spans="1:8" s="2" customFormat="1" ht="12.75" hidden="1" x14ac:dyDescent="0.2">
      <c r="A233" s="332"/>
      <c r="B233" s="280"/>
      <c r="C233" s="68"/>
      <c r="D233" s="283"/>
      <c r="E233" s="68"/>
      <c r="F233" s="68"/>
      <c r="G233" s="68"/>
      <c r="H233" s="56">
        <f t="shared" si="34"/>
        <v>0</v>
      </c>
    </row>
    <row r="234" spans="1:8" s="2" customFormat="1" ht="12.75" hidden="1" x14ac:dyDescent="0.2">
      <c r="A234" s="332"/>
      <c r="B234" s="280"/>
      <c r="C234" s="68"/>
      <c r="D234" s="283"/>
      <c r="E234" s="68"/>
      <c r="F234" s="68"/>
      <c r="G234" s="68"/>
      <c r="H234" s="56">
        <f t="shared" si="34"/>
        <v>0</v>
      </c>
    </row>
    <row r="235" spans="1:8" s="2" customFormat="1" ht="12.75" hidden="1" x14ac:dyDescent="0.2">
      <c r="A235" s="332"/>
      <c r="B235" s="280"/>
      <c r="C235" s="68"/>
      <c r="D235" s="283"/>
      <c r="E235" s="68"/>
      <c r="F235" s="68"/>
      <c r="G235" s="68"/>
      <c r="H235" s="56">
        <f t="shared" si="34"/>
        <v>0</v>
      </c>
    </row>
    <row r="236" spans="1:8" s="2" customFormat="1" ht="12.75" hidden="1" x14ac:dyDescent="0.2">
      <c r="A236" s="333"/>
      <c r="B236" s="281"/>
      <c r="C236" s="70"/>
      <c r="D236" s="284"/>
      <c r="E236" s="70"/>
      <c r="F236" s="70"/>
      <c r="G236" s="70"/>
      <c r="H236" s="58">
        <f t="shared" si="34"/>
        <v>0</v>
      </c>
    </row>
    <row r="237" spans="1:8" s="2" customFormat="1" ht="12.75" hidden="1" x14ac:dyDescent="0.2">
      <c r="A237" s="48" t="s">
        <v>110</v>
      </c>
      <c r="B237" s="277" t="s">
        <v>111</v>
      </c>
      <c r="C237" s="277"/>
      <c r="D237" s="277"/>
      <c r="E237" s="277"/>
      <c r="F237" s="277"/>
      <c r="G237" s="277"/>
      <c r="H237" s="43">
        <f>SUM(H238,H249)</f>
        <v>0</v>
      </c>
    </row>
    <row r="238" spans="1:8" s="2" customFormat="1" ht="25.5" hidden="1" x14ac:dyDescent="0.2">
      <c r="A238" s="331" t="s">
        <v>117</v>
      </c>
      <c r="B238" s="279" t="s">
        <v>33</v>
      </c>
      <c r="C238" s="190" t="s">
        <v>171</v>
      </c>
      <c r="D238" s="47" t="s">
        <v>170</v>
      </c>
      <c r="E238" s="190" t="s">
        <v>166</v>
      </c>
      <c r="F238" s="190" t="s">
        <v>167</v>
      </c>
      <c r="G238" s="47" t="s">
        <v>157</v>
      </c>
      <c r="H238" s="111">
        <f>SUM(H239:H248)</f>
        <v>0</v>
      </c>
    </row>
    <row r="239" spans="1:8" s="2" customFormat="1" ht="12.75" hidden="1" x14ac:dyDescent="0.2">
      <c r="A239" s="332"/>
      <c r="B239" s="280"/>
      <c r="C239" s="67"/>
      <c r="D239" s="282">
        <v>20</v>
      </c>
      <c r="E239" s="67"/>
      <c r="F239" s="67"/>
      <c r="G239" s="67"/>
      <c r="H239" s="54">
        <f>ROUNDUP(F239*$D$239%/12/168*E239*$G$239,2)</f>
        <v>0</v>
      </c>
    </row>
    <row r="240" spans="1:8" s="2" customFormat="1" ht="12.75" hidden="1" x14ac:dyDescent="0.2">
      <c r="A240" s="332"/>
      <c r="B240" s="280"/>
      <c r="C240" s="68"/>
      <c r="D240" s="283"/>
      <c r="E240" s="68"/>
      <c r="F240" s="68"/>
      <c r="G240" s="68"/>
      <c r="H240" s="56">
        <f t="shared" ref="H240:H248" si="35">ROUNDUP(F240*$D$239%/12/168*E240*$G$239,2)</f>
        <v>0</v>
      </c>
    </row>
    <row r="241" spans="1:8" s="2" customFormat="1" ht="12.75" hidden="1" x14ac:dyDescent="0.2">
      <c r="A241" s="332"/>
      <c r="B241" s="280"/>
      <c r="C241" s="68"/>
      <c r="D241" s="283"/>
      <c r="E241" s="68"/>
      <c r="F241" s="68"/>
      <c r="G241" s="68"/>
      <c r="H241" s="56">
        <f t="shared" si="35"/>
        <v>0</v>
      </c>
    </row>
    <row r="242" spans="1:8" s="2" customFormat="1" ht="12.75" hidden="1" x14ac:dyDescent="0.2">
      <c r="A242" s="332"/>
      <c r="B242" s="280"/>
      <c r="C242" s="68"/>
      <c r="D242" s="283"/>
      <c r="E242" s="68"/>
      <c r="F242" s="68"/>
      <c r="G242" s="68"/>
      <c r="H242" s="56">
        <f t="shared" si="35"/>
        <v>0</v>
      </c>
    </row>
    <row r="243" spans="1:8" s="2" customFormat="1" ht="12.75" hidden="1" x14ac:dyDescent="0.2">
      <c r="A243" s="332"/>
      <c r="B243" s="280"/>
      <c r="C243" s="68"/>
      <c r="D243" s="283"/>
      <c r="E243" s="68"/>
      <c r="F243" s="68"/>
      <c r="G243" s="68"/>
      <c r="H243" s="56">
        <f t="shared" si="35"/>
        <v>0</v>
      </c>
    </row>
    <row r="244" spans="1:8" s="2" customFormat="1" ht="12.75" hidden="1" x14ac:dyDescent="0.2">
      <c r="A244" s="332"/>
      <c r="B244" s="280"/>
      <c r="C244" s="68"/>
      <c r="D244" s="283"/>
      <c r="E244" s="68"/>
      <c r="F244" s="68"/>
      <c r="G244" s="68"/>
      <c r="H244" s="56">
        <f t="shared" si="35"/>
        <v>0</v>
      </c>
    </row>
    <row r="245" spans="1:8" s="2" customFormat="1" ht="12.75" hidden="1" x14ac:dyDescent="0.2">
      <c r="A245" s="332"/>
      <c r="B245" s="280"/>
      <c r="C245" s="68"/>
      <c r="D245" s="283"/>
      <c r="E245" s="68"/>
      <c r="F245" s="68"/>
      <c r="G245" s="68"/>
      <c r="H245" s="56">
        <f t="shared" si="35"/>
        <v>0</v>
      </c>
    </row>
    <row r="246" spans="1:8" s="2" customFormat="1" ht="12.75" hidden="1" x14ac:dyDescent="0.2">
      <c r="A246" s="332"/>
      <c r="B246" s="280"/>
      <c r="C246" s="68"/>
      <c r="D246" s="283"/>
      <c r="E246" s="68"/>
      <c r="F246" s="68"/>
      <c r="G246" s="68"/>
      <c r="H246" s="56">
        <f t="shared" si="35"/>
        <v>0</v>
      </c>
    </row>
    <row r="247" spans="1:8" s="2" customFormat="1" ht="12.75" hidden="1" x14ac:dyDescent="0.2">
      <c r="A247" s="332"/>
      <c r="B247" s="280"/>
      <c r="C247" s="68"/>
      <c r="D247" s="283"/>
      <c r="E247" s="68"/>
      <c r="F247" s="68"/>
      <c r="G247" s="68"/>
      <c r="H247" s="56">
        <f t="shared" si="35"/>
        <v>0</v>
      </c>
    </row>
    <row r="248" spans="1:8" s="2" customFormat="1" ht="12.75" hidden="1" x14ac:dyDescent="0.2">
      <c r="A248" s="333"/>
      <c r="B248" s="281"/>
      <c r="C248" s="70"/>
      <c r="D248" s="284"/>
      <c r="E248" s="70"/>
      <c r="F248" s="70"/>
      <c r="G248" s="70"/>
      <c r="H248" s="58">
        <f t="shared" si="35"/>
        <v>0</v>
      </c>
    </row>
    <row r="249" spans="1:8" s="2" customFormat="1" ht="25.5" hidden="1" x14ac:dyDescent="0.2">
      <c r="A249" s="331" t="s">
        <v>118</v>
      </c>
      <c r="B249" s="279" t="s">
        <v>31</v>
      </c>
      <c r="C249" s="190" t="s">
        <v>171</v>
      </c>
      <c r="D249" s="47" t="s">
        <v>170</v>
      </c>
      <c r="E249" s="190" t="s">
        <v>166</v>
      </c>
      <c r="F249" s="190" t="s">
        <v>167</v>
      </c>
      <c r="G249" s="47" t="s">
        <v>157</v>
      </c>
      <c r="H249" s="111">
        <f>SUM(H250:H259)</f>
        <v>0</v>
      </c>
    </row>
    <row r="250" spans="1:8" s="2" customFormat="1" ht="12.75" hidden="1" x14ac:dyDescent="0.2">
      <c r="A250" s="332"/>
      <c r="B250" s="280"/>
      <c r="C250" s="67"/>
      <c r="D250" s="282">
        <v>20</v>
      </c>
      <c r="E250" s="67"/>
      <c r="F250" s="67"/>
      <c r="G250" s="67"/>
      <c r="H250" s="54">
        <f>ROUNDUP(F250*$D$250%/12/168*E250*$G$250,2)</f>
        <v>0</v>
      </c>
    </row>
    <row r="251" spans="1:8" s="2" customFormat="1" ht="12.75" hidden="1" x14ac:dyDescent="0.2">
      <c r="A251" s="332"/>
      <c r="B251" s="280"/>
      <c r="C251" s="68"/>
      <c r="D251" s="283"/>
      <c r="E251" s="68"/>
      <c r="F251" s="68"/>
      <c r="G251" s="68"/>
      <c r="H251" s="56">
        <f t="shared" ref="H251:H259" si="36">ROUNDUP(F251*$D$250%/12/168*E251*$G$250,2)</f>
        <v>0</v>
      </c>
    </row>
    <row r="252" spans="1:8" s="2" customFormat="1" ht="12.75" hidden="1" x14ac:dyDescent="0.2">
      <c r="A252" s="332"/>
      <c r="B252" s="280"/>
      <c r="C252" s="68"/>
      <c r="D252" s="283"/>
      <c r="E252" s="68"/>
      <c r="F252" s="68"/>
      <c r="G252" s="68"/>
      <c r="H252" s="56">
        <f t="shared" si="36"/>
        <v>0</v>
      </c>
    </row>
    <row r="253" spans="1:8" s="2" customFormat="1" ht="12.75" hidden="1" x14ac:dyDescent="0.2">
      <c r="A253" s="332"/>
      <c r="B253" s="280"/>
      <c r="C253" s="68"/>
      <c r="D253" s="283"/>
      <c r="E253" s="68"/>
      <c r="F253" s="68"/>
      <c r="G253" s="68"/>
      <c r="H253" s="56">
        <f t="shared" si="36"/>
        <v>0</v>
      </c>
    </row>
    <row r="254" spans="1:8" s="2" customFormat="1" ht="12.75" hidden="1" x14ac:dyDescent="0.2">
      <c r="A254" s="332"/>
      <c r="B254" s="280"/>
      <c r="C254" s="68"/>
      <c r="D254" s="283"/>
      <c r="E254" s="68"/>
      <c r="F254" s="68"/>
      <c r="G254" s="68"/>
      <c r="H254" s="56">
        <f t="shared" si="36"/>
        <v>0</v>
      </c>
    </row>
    <row r="255" spans="1:8" s="2" customFormat="1" ht="12.75" hidden="1" x14ac:dyDescent="0.2">
      <c r="A255" s="332"/>
      <c r="B255" s="280"/>
      <c r="C255" s="68"/>
      <c r="D255" s="283"/>
      <c r="E255" s="68"/>
      <c r="F255" s="68"/>
      <c r="G255" s="68"/>
      <c r="H255" s="56">
        <f t="shared" si="36"/>
        <v>0</v>
      </c>
    </row>
    <row r="256" spans="1:8" s="2" customFormat="1" ht="12.75" hidden="1" x14ac:dyDescent="0.2">
      <c r="A256" s="332"/>
      <c r="B256" s="280"/>
      <c r="C256" s="68"/>
      <c r="D256" s="283"/>
      <c r="E256" s="68"/>
      <c r="F256" s="68"/>
      <c r="G256" s="68"/>
      <c r="H256" s="56">
        <f t="shared" si="36"/>
        <v>0</v>
      </c>
    </row>
    <row r="257" spans="1:9" s="2" customFormat="1" ht="12.75" hidden="1" x14ac:dyDescent="0.2">
      <c r="A257" s="332"/>
      <c r="B257" s="280"/>
      <c r="C257" s="68"/>
      <c r="D257" s="283"/>
      <c r="E257" s="68"/>
      <c r="F257" s="68"/>
      <c r="G257" s="68"/>
      <c r="H257" s="56">
        <f t="shared" si="36"/>
        <v>0</v>
      </c>
    </row>
    <row r="258" spans="1:9" s="2" customFormat="1" ht="12.75" hidden="1" x14ac:dyDescent="0.2">
      <c r="A258" s="332"/>
      <c r="B258" s="280"/>
      <c r="C258" s="68"/>
      <c r="D258" s="283"/>
      <c r="E258" s="68"/>
      <c r="F258" s="68"/>
      <c r="G258" s="68"/>
      <c r="H258" s="56">
        <f t="shared" si="36"/>
        <v>0</v>
      </c>
    </row>
    <row r="259" spans="1:9" s="2" customFormat="1" ht="12.75" hidden="1" x14ac:dyDescent="0.2">
      <c r="A259" s="332"/>
      <c r="B259" s="280"/>
      <c r="C259" s="68"/>
      <c r="D259" s="284"/>
      <c r="E259" s="68"/>
      <c r="F259" s="68"/>
      <c r="G259" s="70"/>
      <c r="H259" s="56">
        <f t="shared" si="36"/>
        <v>0</v>
      </c>
    </row>
    <row r="260" spans="1:9" s="2" customFormat="1" ht="12.75" x14ac:dyDescent="0.2">
      <c r="A260" s="289" t="s">
        <v>120</v>
      </c>
      <c r="B260" s="290"/>
      <c r="C260" s="290"/>
      <c r="D260" s="290"/>
      <c r="E260" s="290"/>
      <c r="F260" s="290"/>
      <c r="G260" s="291"/>
      <c r="H260" s="45">
        <f>SUM(H224,H154,H12)</f>
        <v>25.72</v>
      </c>
    </row>
    <row r="261" spans="1:9" s="2" customFormat="1" ht="6" customHeight="1" x14ac:dyDescent="0.2">
      <c r="A261" s="321"/>
      <c r="B261" s="321"/>
      <c r="C261" s="321"/>
      <c r="D261" s="321"/>
      <c r="E261" s="321"/>
      <c r="F261" s="321"/>
      <c r="G261" s="321"/>
      <c r="H261" s="321"/>
    </row>
    <row r="262" spans="1:9" s="2" customFormat="1" ht="12.75" x14ac:dyDescent="0.2">
      <c r="A262" s="322" t="s">
        <v>18</v>
      </c>
      <c r="B262" s="323"/>
      <c r="C262" s="323"/>
      <c r="D262" s="323"/>
      <c r="E262" s="323"/>
      <c r="F262" s="323"/>
      <c r="G262" s="323"/>
      <c r="H262" s="324"/>
    </row>
    <row r="263" spans="1:9" s="2" customFormat="1" ht="12.75" x14ac:dyDescent="0.2">
      <c r="A263" s="42" t="s">
        <v>36</v>
      </c>
      <c r="B263" s="277" t="s">
        <v>14</v>
      </c>
      <c r="C263" s="277"/>
      <c r="D263" s="277"/>
      <c r="E263" s="277"/>
      <c r="F263" s="277"/>
      <c r="G263" s="277"/>
      <c r="H263" s="43">
        <f>SUM(H264,H361)</f>
        <v>34.339999999999996</v>
      </c>
    </row>
    <row r="264" spans="1:9" s="2" customFormat="1" ht="12.75" x14ac:dyDescent="0.2">
      <c r="A264" s="49" t="s">
        <v>37</v>
      </c>
      <c r="B264" s="277" t="s">
        <v>38</v>
      </c>
      <c r="C264" s="277"/>
      <c r="D264" s="277"/>
      <c r="E264" s="277"/>
      <c r="F264" s="277"/>
      <c r="G264" s="277"/>
      <c r="H264" s="43">
        <f>SUM(H265,H276,H287,H298,H340,H319,)</f>
        <v>26.72</v>
      </c>
    </row>
    <row r="265" spans="1:9" s="2" customFormat="1" ht="25.5" x14ac:dyDescent="0.2">
      <c r="A265" s="246" t="s">
        <v>42</v>
      </c>
      <c r="B265" s="249" t="s">
        <v>43</v>
      </c>
      <c r="C265" s="287" t="s">
        <v>349</v>
      </c>
      <c r="D265" s="288"/>
      <c r="E265" s="47" t="s">
        <v>164</v>
      </c>
      <c r="F265" s="190" t="s">
        <v>39</v>
      </c>
      <c r="G265" s="47" t="s">
        <v>157</v>
      </c>
      <c r="H265" s="111">
        <f>SUM(H266:H275)</f>
        <v>11.899999999999999</v>
      </c>
    </row>
    <row r="266" spans="1:9" s="2" customFormat="1" ht="24" x14ac:dyDescent="0.2">
      <c r="A266" s="247"/>
      <c r="B266" s="250"/>
      <c r="C266" s="294" t="s">
        <v>191</v>
      </c>
      <c r="D266" s="295"/>
      <c r="E266" s="187">
        <v>16</v>
      </c>
      <c r="F266" s="62">
        <v>3125</v>
      </c>
      <c r="G266" s="61">
        <v>0.33400000000000002</v>
      </c>
      <c r="H266" s="54">
        <f>ROUNDUP((F266/168*G266),2)</f>
        <v>6.22</v>
      </c>
      <c r="I266" s="149" t="s">
        <v>294</v>
      </c>
    </row>
    <row r="267" spans="1:9" s="2" customFormat="1" ht="36" x14ac:dyDescent="0.2">
      <c r="A267" s="247"/>
      <c r="B267" s="250"/>
      <c r="C267" s="274" t="s">
        <v>293</v>
      </c>
      <c r="D267" s="276"/>
      <c r="E267" s="188">
        <v>6</v>
      </c>
      <c r="F267" s="64">
        <v>1272</v>
      </c>
      <c r="G267" s="63">
        <v>0.75</v>
      </c>
      <c r="H267" s="56">
        <f t="shared" ref="H267:H286" si="37">ROUNDUP((F267/168*G267),2)</f>
        <v>5.68</v>
      </c>
      <c r="I267" s="149" t="s">
        <v>295</v>
      </c>
    </row>
    <row r="268" spans="1:9" s="2" customFormat="1" ht="12.75" hidden="1" x14ac:dyDescent="0.2">
      <c r="A268" s="247"/>
      <c r="B268" s="250"/>
      <c r="C268" s="274"/>
      <c r="D268" s="276"/>
      <c r="E268" s="188"/>
      <c r="F268" s="64"/>
      <c r="G268" s="63"/>
      <c r="H268" s="56">
        <f t="shared" si="37"/>
        <v>0</v>
      </c>
    </row>
    <row r="269" spans="1:9" s="2" customFormat="1" ht="12.75" hidden="1" x14ac:dyDescent="0.2">
      <c r="A269" s="247"/>
      <c r="B269" s="250"/>
      <c r="C269" s="274"/>
      <c r="D269" s="276"/>
      <c r="E269" s="188"/>
      <c r="F269" s="64"/>
      <c r="G269" s="63"/>
      <c r="H269" s="56">
        <f t="shared" si="37"/>
        <v>0</v>
      </c>
    </row>
    <row r="270" spans="1:9" s="2" customFormat="1" ht="12.75" hidden="1" x14ac:dyDescent="0.2">
      <c r="A270" s="247"/>
      <c r="B270" s="250"/>
      <c r="C270" s="274"/>
      <c r="D270" s="276"/>
      <c r="E270" s="188"/>
      <c r="F270" s="64"/>
      <c r="G270" s="63"/>
      <c r="H270" s="56">
        <f t="shared" si="37"/>
        <v>0</v>
      </c>
    </row>
    <row r="271" spans="1:9" s="2" customFormat="1" ht="12.75" hidden="1" x14ac:dyDescent="0.2">
      <c r="A271" s="247"/>
      <c r="B271" s="250"/>
      <c r="C271" s="274"/>
      <c r="D271" s="276"/>
      <c r="E271" s="188"/>
      <c r="F271" s="64"/>
      <c r="G271" s="63"/>
      <c r="H271" s="56">
        <f t="shared" si="37"/>
        <v>0</v>
      </c>
    </row>
    <row r="272" spans="1:9" s="2" customFormat="1" ht="12.75" hidden="1" x14ac:dyDescent="0.2">
      <c r="A272" s="247"/>
      <c r="B272" s="250"/>
      <c r="C272" s="274"/>
      <c r="D272" s="276"/>
      <c r="E272" s="188"/>
      <c r="F272" s="64"/>
      <c r="G272" s="63"/>
      <c r="H272" s="56">
        <f t="shared" si="37"/>
        <v>0</v>
      </c>
    </row>
    <row r="273" spans="1:9" s="2" customFormat="1" ht="12.75" hidden="1" x14ac:dyDescent="0.2">
      <c r="A273" s="247"/>
      <c r="B273" s="250"/>
      <c r="C273" s="274"/>
      <c r="D273" s="276"/>
      <c r="E273" s="188"/>
      <c r="F273" s="64"/>
      <c r="G273" s="63"/>
      <c r="H273" s="56">
        <f t="shared" si="37"/>
        <v>0</v>
      </c>
    </row>
    <row r="274" spans="1:9" s="2" customFormat="1" ht="12.75" hidden="1" x14ac:dyDescent="0.2">
      <c r="A274" s="247"/>
      <c r="B274" s="250"/>
      <c r="C274" s="274"/>
      <c r="D274" s="276"/>
      <c r="E274" s="188"/>
      <c r="F274" s="64"/>
      <c r="G274" s="63"/>
      <c r="H274" s="56">
        <f t="shared" si="37"/>
        <v>0</v>
      </c>
    </row>
    <row r="275" spans="1:9" s="2" customFormat="1" ht="12.75" hidden="1" x14ac:dyDescent="0.2">
      <c r="A275" s="248"/>
      <c r="B275" s="251"/>
      <c r="C275" s="296"/>
      <c r="D275" s="298"/>
      <c r="E275" s="189"/>
      <c r="F275" s="66"/>
      <c r="G275" s="65"/>
      <c r="H275" s="58">
        <f t="shared" si="37"/>
        <v>0</v>
      </c>
    </row>
    <row r="276" spans="1:9" s="2" customFormat="1" ht="25.5" x14ac:dyDescent="0.2">
      <c r="A276" s="246" t="s">
        <v>44</v>
      </c>
      <c r="B276" s="249" t="s">
        <v>45</v>
      </c>
      <c r="C276" s="287" t="s">
        <v>349</v>
      </c>
      <c r="D276" s="288"/>
      <c r="E276" s="47" t="s">
        <v>164</v>
      </c>
      <c r="F276" s="190" t="s">
        <v>39</v>
      </c>
      <c r="G276" s="47" t="s">
        <v>157</v>
      </c>
      <c r="H276" s="111">
        <f>SUM(H277:H286)</f>
        <v>14.07</v>
      </c>
    </row>
    <row r="277" spans="1:9" s="2" customFormat="1" ht="12.75" hidden="1" x14ac:dyDescent="0.2">
      <c r="A277" s="247"/>
      <c r="B277" s="250"/>
      <c r="C277" s="274"/>
      <c r="D277" s="276"/>
      <c r="E277" s="188"/>
      <c r="F277" s="64"/>
      <c r="G277" s="63"/>
      <c r="H277" s="54">
        <f t="shared" si="37"/>
        <v>0</v>
      </c>
    </row>
    <row r="278" spans="1:9" s="2" customFormat="1" ht="24" x14ac:dyDescent="0.2">
      <c r="A278" s="247"/>
      <c r="B278" s="250"/>
      <c r="C278" s="274" t="s">
        <v>357</v>
      </c>
      <c r="D278" s="276"/>
      <c r="E278" s="188">
        <v>10</v>
      </c>
      <c r="F278" s="64">
        <v>1287</v>
      </c>
      <c r="G278" s="63">
        <v>1.667</v>
      </c>
      <c r="H278" s="56">
        <f t="shared" si="37"/>
        <v>12.78</v>
      </c>
      <c r="I278" s="149" t="s">
        <v>197</v>
      </c>
    </row>
    <row r="279" spans="1:9" s="2" customFormat="1" ht="12.75" hidden="1" x14ac:dyDescent="0.2">
      <c r="A279" s="247"/>
      <c r="B279" s="250"/>
      <c r="C279" s="274"/>
      <c r="D279" s="276"/>
      <c r="E279" s="188"/>
      <c r="F279" s="64"/>
      <c r="G279" s="63"/>
      <c r="H279" s="56">
        <f t="shared" si="37"/>
        <v>0</v>
      </c>
    </row>
    <row r="280" spans="1:9" s="2" customFormat="1" ht="12.75" hidden="1" x14ac:dyDescent="0.2">
      <c r="A280" s="247"/>
      <c r="B280" s="250"/>
      <c r="C280" s="274"/>
      <c r="D280" s="276"/>
      <c r="E280" s="188"/>
      <c r="F280" s="64"/>
      <c r="G280" s="63"/>
      <c r="H280" s="56">
        <f t="shared" si="37"/>
        <v>0</v>
      </c>
    </row>
    <row r="281" spans="1:9" s="2" customFormat="1" ht="12.75" hidden="1" x14ac:dyDescent="0.2">
      <c r="A281" s="247"/>
      <c r="B281" s="250"/>
      <c r="C281" s="274"/>
      <c r="D281" s="276"/>
      <c r="E281" s="188"/>
      <c r="F281" s="64"/>
      <c r="G281" s="63"/>
      <c r="H281" s="56">
        <f t="shared" si="37"/>
        <v>0</v>
      </c>
    </row>
    <row r="282" spans="1:9" s="2" customFormat="1" ht="12.75" hidden="1" x14ac:dyDescent="0.2">
      <c r="A282" s="247"/>
      <c r="B282" s="250"/>
      <c r="C282" s="274"/>
      <c r="D282" s="276"/>
      <c r="E282" s="188"/>
      <c r="F282" s="64"/>
      <c r="G282" s="63"/>
      <c r="H282" s="56">
        <f t="shared" si="37"/>
        <v>0</v>
      </c>
    </row>
    <row r="283" spans="1:9" s="2" customFormat="1" ht="12.75" hidden="1" x14ac:dyDescent="0.2">
      <c r="A283" s="247"/>
      <c r="B283" s="250"/>
      <c r="C283" s="274"/>
      <c r="D283" s="276"/>
      <c r="E283" s="188"/>
      <c r="F283" s="64"/>
      <c r="G283" s="63"/>
      <c r="H283" s="56">
        <f t="shared" si="37"/>
        <v>0</v>
      </c>
    </row>
    <row r="284" spans="1:9" s="2" customFormat="1" ht="12.75" hidden="1" x14ac:dyDescent="0.2">
      <c r="A284" s="247"/>
      <c r="B284" s="250"/>
      <c r="C284" s="274"/>
      <c r="D284" s="276"/>
      <c r="E284" s="188"/>
      <c r="F284" s="64"/>
      <c r="G284" s="63"/>
      <c r="H284" s="56">
        <f t="shared" si="37"/>
        <v>0</v>
      </c>
    </row>
    <row r="285" spans="1:9" s="2" customFormat="1" ht="12.75" hidden="1" x14ac:dyDescent="0.2">
      <c r="A285" s="247"/>
      <c r="B285" s="250"/>
      <c r="C285" s="274"/>
      <c r="D285" s="276"/>
      <c r="E285" s="188"/>
      <c r="F285" s="64"/>
      <c r="G285" s="63"/>
      <c r="H285" s="56">
        <f t="shared" si="37"/>
        <v>0</v>
      </c>
    </row>
    <row r="286" spans="1:9" s="2" customFormat="1" ht="24" x14ac:dyDescent="0.2">
      <c r="A286" s="248"/>
      <c r="B286" s="251"/>
      <c r="C286" s="296" t="s">
        <v>299</v>
      </c>
      <c r="D286" s="298"/>
      <c r="E286" s="189">
        <v>7</v>
      </c>
      <c r="F286" s="66">
        <v>996</v>
      </c>
      <c r="G286" s="65">
        <v>0.217</v>
      </c>
      <c r="H286" s="58">
        <f t="shared" si="37"/>
        <v>1.29</v>
      </c>
      <c r="I286" s="149" t="s">
        <v>333</v>
      </c>
    </row>
    <row r="287" spans="1:9" s="2" customFormat="1" ht="25.5" x14ac:dyDescent="0.2">
      <c r="A287" s="246" t="s">
        <v>51</v>
      </c>
      <c r="B287" s="249" t="s">
        <v>15</v>
      </c>
      <c r="C287" s="266" t="s">
        <v>158</v>
      </c>
      <c r="D287" s="267"/>
      <c r="E287" s="268"/>
      <c r="F287" s="51" t="s">
        <v>159</v>
      </c>
      <c r="G287" s="47" t="s">
        <v>157</v>
      </c>
      <c r="H287" s="111">
        <f>SUM(H288:H297)</f>
        <v>0.75</v>
      </c>
    </row>
    <row r="288" spans="1:9" s="2" customFormat="1" ht="12.75" x14ac:dyDescent="0.2">
      <c r="A288" s="247"/>
      <c r="B288" s="250"/>
      <c r="C288" s="294" t="s">
        <v>179</v>
      </c>
      <c r="D288" s="301"/>
      <c r="E288" s="295"/>
      <c r="F288" s="62">
        <v>135</v>
      </c>
      <c r="G288" s="61">
        <f t="shared" ref="G288:G297" si="38">G266</f>
        <v>0.33400000000000002</v>
      </c>
      <c r="H288" s="54">
        <f>ROUNDUP((F288/168*G288),2)</f>
        <v>0.27</v>
      </c>
    </row>
    <row r="289" spans="1:8" s="2" customFormat="1" ht="12.75" x14ac:dyDescent="0.2">
      <c r="A289" s="247"/>
      <c r="B289" s="250"/>
      <c r="C289" s="274" t="s">
        <v>185</v>
      </c>
      <c r="D289" s="275"/>
      <c r="E289" s="276"/>
      <c r="F289" s="64">
        <v>106</v>
      </c>
      <c r="G289" s="63">
        <f t="shared" si="38"/>
        <v>0.75</v>
      </c>
      <c r="H289" s="56">
        <f t="shared" ref="H289:H297" si="39">ROUNDUP((F289/168*G289),2)</f>
        <v>0.48</v>
      </c>
    </row>
    <row r="290" spans="1:8" s="2" customFormat="1" ht="12.75" hidden="1" x14ac:dyDescent="0.2">
      <c r="A290" s="247"/>
      <c r="B290" s="250"/>
      <c r="C290" s="274"/>
      <c r="D290" s="275"/>
      <c r="E290" s="276"/>
      <c r="F290" s="64"/>
      <c r="G290" s="63">
        <f t="shared" si="38"/>
        <v>0</v>
      </c>
      <c r="H290" s="56">
        <f t="shared" si="39"/>
        <v>0</v>
      </c>
    </row>
    <row r="291" spans="1:8" s="2" customFormat="1" ht="12.75" hidden="1" x14ac:dyDescent="0.2">
      <c r="A291" s="247"/>
      <c r="B291" s="250"/>
      <c r="C291" s="274"/>
      <c r="D291" s="275"/>
      <c r="E291" s="276"/>
      <c r="F291" s="64"/>
      <c r="G291" s="63">
        <f t="shared" si="38"/>
        <v>0</v>
      </c>
      <c r="H291" s="56">
        <f t="shared" si="39"/>
        <v>0</v>
      </c>
    </row>
    <row r="292" spans="1:8" s="2" customFormat="1" ht="12.75" hidden="1" x14ac:dyDescent="0.2">
      <c r="A292" s="247"/>
      <c r="B292" s="250"/>
      <c r="C292" s="274"/>
      <c r="D292" s="275"/>
      <c r="E292" s="276"/>
      <c r="F292" s="64"/>
      <c r="G292" s="63">
        <f t="shared" si="38"/>
        <v>0</v>
      </c>
      <c r="H292" s="56">
        <f t="shared" si="39"/>
        <v>0</v>
      </c>
    </row>
    <row r="293" spans="1:8" s="2" customFormat="1" ht="12.75" hidden="1" x14ac:dyDescent="0.2">
      <c r="A293" s="247"/>
      <c r="B293" s="250"/>
      <c r="C293" s="274"/>
      <c r="D293" s="275"/>
      <c r="E293" s="276"/>
      <c r="F293" s="64"/>
      <c r="G293" s="63">
        <f t="shared" si="38"/>
        <v>0</v>
      </c>
      <c r="H293" s="56">
        <f t="shared" si="39"/>
        <v>0</v>
      </c>
    </row>
    <row r="294" spans="1:8" s="2" customFormat="1" ht="12.75" hidden="1" x14ac:dyDescent="0.2">
      <c r="A294" s="247"/>
      <c r="B294" s="250"/>
      <c r="C294" s="274"/>
      <c r="D294" s="275"/>
      <c r="E294" s="276"/>
      <c r="F294" s="64"/>
      <c r="G294" s="63">
        <f t="shared" si="38"/>
        <v>0</v>
      </c>
      <c r="H294" s="56">
        <f t="shared" si="39"/>
        <v>0</v>
      </c>
    </row>
    <row r="295" spans="1:8" s="2" customFormat="1" ht="12.75" hidden="1" x14ac:dyDescent="0.2">
      <c r="A295" s="247"/>
      <c r="B295" s="250"/>
      <c r="C295" s="274"/>
      <c r="D295" s="275"/>
      <c r="E295" s="276"/>
      <c r="F295" s="64"/>
      <c r="G295" s="63">
        <f t="shared" si="38"/>
        <v>0</v>
      </c>
      <c r="H295" s="56">
        <f t="shared" si="39"/>
        <v>0</v>
      </c>
    </row>
    <row r="296" spans="1:8" s="2" customFormat="1" ht="12.75" hidden="1" x14ac:dyDescent="0.2">
      <c r="A296" s="247"/>
      <c r="B296" s="250"/>
      <c r="C296" s="274"/>
      <c r="D296" s="275"/>
      <c r="E296" s="276"/>
      <c r="F296" s="64"/>
      <c r="G296" s="63">
        <f t="shared" si="38"/>
        <v>0</v>
      </c>
      <c r="H296" s="56">
        <f t="shared" si="39"/>
        <v>0</v>
      </c>
    </row>
    <row r="297" spans="1:8" s="2" customFormat="1" ht="12.75" hidden="1" x14ac:dyDescent="0.2">
      <c r="A297" s="248"/>
      <c r="B297" s="251"/>
      <c r="C297" s="296"/>
      <c r="D297" s="297"/>
      <c r="E297" s="298"/>
      <c r="F297" s="66"/>
      <c r="G297" s="65">
        <f t="shared" si="38"/>
        <v>0</v>
      </c>
      <c r="H297" s="58">
        <f t="shared" si="39"/>
        <v>0</v>
      </c>
    </row>
    <row r="298" spans="1:8" s="2" customFormat="1" ht="25.5" hidden="1" x14ac:dyDescent="0.2">
      <c r="A298" s="303" t="s">
        <v>53</v>
      </c>
      <c r="B298" s="304" t="s">
        <v>54</v>
      </c>
      <c r="C298" s="287" t="s">
        <v>349</v>
      </c>
      <c r="D298" s="288"/>
      <c r="E298" s="47" t="s">
        <v>161</v>
      </c>
      <c r="F298" s="190" t="s">
        <v>39</v>
      </c>
      <c r="G298" s="47" t="s">
        <v>157</v>
      </c>
      <c r="H298" s="111">
        <f>SUM(H299:H318)</f>
        <v>0</v>
      </c>
    </row>
    <row r="299" spans="1:8" s="2" customFormat="1" ht="12.75" hidden="1" x14ac:dyDescent="0.2">
      <c r="A299" s="303"/>
      <c r="B299" s="304"/>
      <c r="C299" s="299" t="str">
        <f t="shared" ref="C299:C308" si="40">C266</f>
        <v>VP koledžas direktors</v>
      </c>
      <c r="D299" s="300"/>
      <c r="E299" s="292">
        <v>5</v>
      </c>
      <c r="F299" s="52">
        <f t="shared" ref="F299:F308" si="41">F266</f>
        <v>3125</v>
      </c>
      <c r="G299" s="53"/>
      <c r="H299" s="54">
        <f>ROUNDUP((F299*$E$299%)/168*G299,2)</f>
        <v>0</v>
      </c>
    </row>
    <row r="300" spans="1:8" s="2" customFormat="1" ht="12.75" hidden="1" x14ac:dyDescent="0.2">
      <c r="A300" s="303"/>
      <c r="B300" s="304"/>
      <c r="C300" s="258" t="str">
        <f t="shared" si="40"/>
        <v>Vecākais inspektors Profesionālās pilnveides nodaļā</v>
      </c>
      <c r="D300" s="259"/>
      <c r="E300" s="293"/>
      <c r="F300" s="59">
        <f t="shared" si="41"/>
        <v>1272</v>
      </c>
      <c r="G300" s="55"/>
      <c r="H300" s="56">
        <f t="shared" ref="H300:H318" si="42">ROUNDUP((F300*$E$299%)/168*G300,2)</f>
        <v>0</v>
      </c>
    </row>
    <row r="301" spans="1:8" s="2" customFormat="1" ht="12.75" hidden="1" x14ac:dyDescent="0.2">
      <c r="A301" s="303"/>
      <c r="B301" s="304"/>
      <c r="C301" s="258">
        <f t="shared" si="40"/>
        <v>0</v>
      </c>
      <c r="D301" s="259"/>
      <c r="E301" s="293"/>
      <c r="F301" s="59">
        <f t="shared" si="41"/>
        <v>0</v>
      </c>
      <c r="G301" s="55"/>
      <c r="H301" s="56">
        <f t="shared" si="42"/>
        <v>0</v>
      </c>
    </row>
    <row r="302" spans="1:8" s="2" customFormat="1" ht="12.75" hidden="1" x14ac:dyDescent="0.2">
      <c r="A302" s="303"/>
      <c r="B302" s="304"/>
      <c r="C302" s="258">
        <f t="shared" si="40"/>
        <v>0</v>
      </c>
      <c r="D302" s="259"/>
      <c r="E302" s="293"/>
      <c r="F302" s="59">
        <f t="shared" si="41"/>
        <v>0</v>
      </c>
      <c r="G302" s="55"/>
      <c r="H302" s="56">
        <f t="shared" si="42"/>
        <v>0</v>
      </c>
    </row>
    <row r="303" spans="1:8" s="2" customFormat="1" ht="12.75" hidden="1" x14ac:dyDescent="0.2">
      <c r="A303" s="303"/>
      <c r="B303" s="304"/>
      <c r="C303" s="258">
        <f t="shared" si="40"/>
        <v>0</v>
      </c>
      <c r="D303" s="259"/>
      <c r="E303" s="293"/>
      <c r="F303" s="59">
        <f t="shared" si="41"/>
        <v>0</v>
      </c>
      <c r="G303" s="55"/>
      <c r="H303" s="56">
        <f t="shared" si="42"/>
        <v>0</v>
      </c>
    </row>
    <row r="304" spans="1:8" s="2" customFormat="1" ht="12.75" hidden="1" x14ac:dyDescent="0.2">
      <c r="A304" s="303"/>
      <c r="B304" s="304"/>
      <c r="C304" s="258">
        <f t="shared" si="40"/>
        <v>0</v>
      </c>
      <c r="D304" s="259"/>
      <c r="E304" s="293"/>
      <c r="F304" s="59">
        <f t="shared" si="41"/>
        <v>0</v>
      </c>
      <c r="G304" s="55"/>
      <c r="H304" s="56">
        <f t="shared" si="42"/>
        <v>0</v>
      </c>
    </row>
    <row r="305" spans="1:8" s="2" customFormat="1" ht="12.75" hidden="1" x14ac:dyDescent="0.2">
      <c r="A305" s="303"/>
      <c r="B305" s="304"/>
      <c r="C305" s="258">
        <f t="shared" si="40"/>
        <v>0</v>
      </c>
      <c r="D305" s="259"/>
      <c r="E305" s="293"/>
      <c r="F305" s="59">
        <f t="shared" si="41"/>
        <v>0</v>
      </c>
      <c r="G305" s="55"/>
      <c r="H305" s="56">
        <f t="shared" si="42"/>
        <v>0</v>
      </c>
    </row>
    <row r="306" spans="1:8" s="2" customFormat="1" ht="12.75" hidden="1" x14ac:dyDescent="0.2">
      <c r="A306" s="303"/>
      <c r="B306" s="304"/>
      <c r="C306" s="258">
        <f t="shared" si="40"/>
        <v>0</v>
      </c>
      <c r="D306" s="259"/>
      <c r="E306" s="293"/>
      <c r="F306" s="59">
        <f t="shared" si="41"/>
        <v>0</v>
      </c>
      <c r="G306" s="55"/>
      <c r="H306" s="56">
        <f t="shared" si="42"/>
        <v>0</v>
      </c>
    </row>
    <row r="307" spans="1:8" s="2" customFormat="1" ht="12.75" hidden="1" x14ac:dyDescent="0.2">
      <c r="A307" s="303"/>
      <c r="B307" s="304"/>
      <c r="C307" s="258">
        <f t="shared" si="40"/>
        <v>0</v>
      </c>
      <c r="D307" s="259"/>
      <c r="E307" s="293"/>
      <c r="F307" s="59">
        <f t="shared" si="41"/>
        <v>0</v>
      </c>
      <c r="G307" s="55"/>
      <c r="H307" s="56">
        <f t="shared" si="42"/>
        <v>0</v>
      </c>
    </row>
    <row r="308" spans="1:8" s="2" customFormat="1" ht="12.75" hidden="1" x14ac:dyDescent="0.2">
      <c r="A308" s="303"/>
      <c r="B308" s="304"/>
      <c r="C308" s="258">
        <f t="shared" si="40"/>
        <v>0</v>
      </c>
      <c r="D308" s="259"/>
      <c r="E308" s="293"/>
      <c r="F308" s="59">
        <f t="shared" si="41"/>
        <v>0</v>
      </c>
      <c r="G308" s="55"/>
      <c r="H308" s="56">
        <f t="shared" si="42"/>
        <v>0</v>
      </c>
    </row>
    <row r="309" spans="1:8" s="2" customFormat="1" ht="12.75" hidden="1" x14ac:dyDescent="0.2">
      <c r="A309" s="303"/>
      <c r="B309" s="304"/>
      <c r="C309" s="258">
        <f t="shared" ref="C309:C317" si="43">C277</f>
        <v>0</v>
      </c>
      <c r="D309" s="259"/>
      <c r="E309" s="293"/>
      <c r="F309" s="59">
        <f t="shared" ref="F309:F318" si="44">F277</f>
        <v>0</v>
      </c>
      <c r="G309" s="55"/>
      <c r="H309" s="56">
        <f t="shared" si="42"/>
        <v>0</v>
      </c>
    </row>
    <row r="310" spans="1:8" s="2" customFormat="1" ht="12.75" hidden="1" x14ac:dyDescent="0.2">
      <c r="A310" s="303"/>
      <c r="B310" s="304"/>
      <c r="C310" s="258" t="str">
        <f t="shared" si="43"/>
        <v xml:space="preserve">Vecākais grāmatvedis </v>
      </c>
      <c r="D310" s="259"/>
      <c r="E310" s="293"/>
      <c r="F310" s="59">
        <f t="shared" si="44"/>
        <v>1287</v>
      </c>
      <c r="G310" s="55"/>
      <c r="H310" s="56">
        <f>ROUNDUP((F310*$E$299%)/168*G310,2)</f>
        <v>0</v>
      </c>
    </row>
    <row r="311" spans="1:8" s="2" customFormat="1" ht="12.75" hidden="1" x14ac:dyDescent="0.2">
      <c r="A311" s="303"/>
      <c r="B311" s="304"/>
      <c r="C311" s="258">
        <f t="shared" si="43"/>
        <v>0</v>
      </c>
      <c r="D311" s="259"/>
      <c r="E311" s="293"/>
      <c r="F311" s="59">
        <f t="shared" si="44"/>
        <v>0</v>
      </c>
      <c r="G311" s="55"/>
      <c r="H311" s="56">
        <f t="shared" si="42"/>
        <v>0</v>
      </c>
    </row>
    <row r="312" spans="1:8" s="2" customFormat="1" ht="12.75" hidden="1" x14ac:dyDescent="0.2">
      <c r="A312" s="303"/>
      <c r="B312" s="304"/>
      <c r="C312" s="258">
        <f t="shared" si="43"/>
        <v>0</v>
      </c>
      <c r="D312" s="259"/>
      <c r="E312" s="293"/>
      <c r="F312" s="59">
        <f t="shared" si="44"/>
        <v>0</v>
      </c>
      <c r="G312" s="55"/>
      <c r="H312" s="56">
        <f t="shared" si="42"/>
        <v>0</v>
      </c>
    </row>
    <row r="313" spans="1:8" s="2" customFormat="1" ht="12.75" hidden="1" x14ac:dyDescent="0.2">
      <c r="A313" s="303"/>
      <c r="B313" s="304"/>
      <c r="C313" s="258">
        <f t="shared" si="43"/>
        <v>0</v>
      </c>
      <c r="D313" s="259"/>
      <c r="E313" s="293"/>
      <c r="F313" s="59">
        <f t="shared" si="44"/>
        <v>0</v>
      </c>
      <c r="G313" s="55"/>
      <c r="H313" s="56">
        <f t="shared" si="42"/>
        <v>0</v>
      </c>
    </row>
    <row r="314" spans="1:8" s="2" customFormat="1" ht="12.75" hidden="1" x14ac:dyDescent="0.2">
      <c r="A314" s="303"/>
      <c r="B314" s="304"/>
      <c r="C314" s="258">
        <f t="shared" si="43"/>
        <v>0</v>
      </c>
      <c r="D314" s="259"/>
      <c r="E314" s="293"/>
      <c r="F314" s="59">
        <f t="shared" si="44"/>
        <v>0</v>
      </c>
      <c r="G314" s="55"/>
      <c r="H314" s="56">
        <f t="shared" si="42"/>
        <v>0</v>
      </c>
    </row>
    <row r="315" spans="1:8" s="2" customFormat="1" ht="12.75" hidden="1" x14ac:dyDescent="0.2">
      <c r="A315" s="303"/>
      <c r="B315" s="304"/>
      <c r="C315" s="258">
        <f t="shared" si="43"/>
        <v>0</v>
      </c>
      <c r="D315" s="259"/>
      <c r="E315" s="293"/>
      <c r="F315" s="59">
        <f t="shared" si="44"/>
        <v>0</v>
      </c>
      <c r="G315" s="55"/>
      <c r="H315" s="56">
        <f t="shared" si="42"/>
        <v>0</v>
      </c>
    </row>
    <row r="316" spans="1:8" s="2" customFormat="1" ht="12.75" hidden="1" x14ac:dyDescent="0.2">
      <c r="A316" s="303"/>
      <c r="B316" s="304"/>
      <c r="C316" s="258">
        <f t="shared" si="43"/>
        <v>0</v>
      </c>
      <c r="D316" s="259"/>
      <c r="E316" s="293"/>
      <c r="F316" s="59">
        <f t="shared" si="44"/>
        <v>0</v>
      </c>
      <c r="G316" s="55"/>
      <c r="H316" s="56">
        <f t="shared" si="42"/>
        <v>0</v>
      </c>
    </row>
    <row r="317" spans="1:8" s="2" customFormat="1" ht="12" hidden="1" customHeight="1" x14ac:dyDescent="0.2">
      <c r="A317" s="303"/>
      <c r="B317" s="304"/>
      <c r="C317" s="258">
        <f t="shared" si="43"/>
        <v>0</v>
      </c>
      <c r="D317" s="259"/>
      <c r="E317" s="293"/>
      <c r="F317" s="59">
        <f t="shared" si="44"/>
        <v>0</v>
      </c>
      <c r="G317" s="55"/>
      <c r="H317" s="56">
        <f t="shared" si="42"/>
        <v>0</v>
      </c>
    </row>
    <row r="318" spans="1:8" s="2" customFormat="1" ht="12.75" hidden="1" x14ac:dyDescent="0.2">
      <c r="A318" s="303"/>
      <c r="B318" s="304"/>
      <c r="C318" s="285" t="s">
        <v>299</v>
      </c>
      <c r="D318" s="286"/>
      <c r="E318" s="293"/>
      <c r="F318" s="107">
        <f t="shared" si="44"/>
        <v>996</v>
      </c>
      <c r="G318" s="108"/>
      <c r="H318" s="109">
        <f t="shared" si="42"/>
        <v>0</v>
      </c>
    </row>
    <row r="319" spans="1:8" s="2" customFormat="1" ht="25.5" hidden="1" x14ac:dyDescent="0.2">
      <c r="A319" s="246" t="s">
        <v>55</v>
      </c>
      <c r="B319" s="249" t="s">
        <v>56</v>
      </c>
      <c r="C319" s="287" t="s">
        <v>349</v>
      </c>
      <c r="D319" s="288"/>
      <c r="E319" s="47" t="s">
        <v>161</v>
      </c>
      <c r="F319" s="190" t="s">
        <v>39</v>
      </c>
      <c r="G319" s="47" t="s">
        <v>157</v>
      </c>
      <c r="H319" s="111">
        <f>SUM(H320:H339)</f>
        <v>0</v>
      </c>
    </row>
    <row r="320" spans="1:8" s="2" customFormat="1" ht="12.75" hidden="1" x14ac:dyDescent="0.2">
      <c r="A320" s="247"/>
      <c r="B320" s="250"/>
      <c r="C320" s="299" t="str">
        <f t="shared" ref="C320:C329" si="45">C266</f>
        <v>VP koledžas direktors</v>
      </c>
      <c r="D320" s="300"/>
      <c r="E320" s="313">
        <v>5</v>
      </c>
      <c r="F320" s="52">
        <f t="shared" ref="F320:F329" si="46">F266</f>
        <v>3125</v>
      </c>
      <c r="G320" s="72"/>
      <c r="H320" s="54">
        <f>ROUNDUP((F320*$E$320%)/168*G320,2)</f>
        <v>0</v>
      </c>
    </row>
    <row r="321" spans="1:8" s="2" customFormat="1" ht="12.75" hidden="1" x14ac:dyDescent="0.2">
      <c r="A321" s="247"/>
      <c r="B321" s="250"/>
      <c r="C321" s="258" t="str">
        <f t="shared" si="45"/>
        <v>Vecākais inspektors Profesionālās pilnveides nodaļā</v>
      </c>
      <c r="D321" s="259"/>
      <c r="E321" s="314"/>
      <c r="F321" s="59">
        <f t="shared" si="46"/>
        <v>1272</v>
      </c>
      <c r="G321" s="55"/>
      <c r="H321" s="56">
        <f t="shared" ref="H321:H339" si="47">ROUNDUP((F321*$E$320%)/168*G321,2)</f>
        <v>0</v>
      </c>
    </row>
    <row r="322" spans="1:8" s="2" customFormat="1" ht="12.75" hidden="1" x14ac:dyDescent="0.2">
      <c r="A322" s="247"/>
      <c r="B322" s="250"/>
      <c r="C322" s="258">
        <f t="shared" si="45"/>
        <v>0</v>
      </c>
      <c r="D322" s="259"/>
      <c r="E322" s="314"/>
      <c r="F322" s="59">
        <f t="shared" si="46"/>
        <v>0</v>
      </c>
      <c r="G322" s="55"/>
      <c r="H322" s="56">
        <f t="shared" si="47"/>
        <v>0</v>
      </c>
    </row>
    <row r="323" spans="1:8" s="2" customFormat="1" ht="12.75" hidden="1" x14ac:dyDescent="0.2">
      <c r="A323" s="247"/>
      <c r="B323" s="250"/>
      <c r="C323" s="258">
        <f t="shared" si="45"/>
        <v>0</v>
      </c>
      <c r="D323" s="259"/>
      <c r="E323" s="314"/>
      <c r="F323" s="59">
        <f t="shared" si="46"/>
        <v>0</v>
      </c>
      <c r="G323" s="55"/>
      <c r="H323" s="56">
        <f t="shared" si="47"/>
        <v>0</v>
      </c>
    </row>
    <row r="324" spans="1:8" s="2" customFormat="1" ht="12.75" hidden="1" x14ac:dyDescent="0.2">
      <c r="A324" s="247"/>
      <c r="B324" s="250"/>
      <c r="C324" s="258">
        <f t="shared" si="45"/>
        <v>0</v>
      </c>
      <c r="D324" s="259"/>
      <c r="E324" s="314"/>
      <c r="F324" s="59">
        <f t="shared" si="46"/>
        <v>0</v>
      </c>
      <c r="G324" s="55"/>
      <c r="H324" s="56">
        <f t="shared" si="47"/>
        <v>0</v>
      </c>
    </row>
    <row r="325" spans="1:8" s="2" customFormat="1" ht="12.75" hidden="1" x14ac:dyDescent="0.2">
      <c r="A325" s="247"/>
      <c r="B325" s="250"/>
      <c r="C325" s="258">
        <f t="shared" si="45"/>
        <v>0</v>
      </c>
      <c r="D325" s="259"/>
      <c r="E325" s="314"/>
      <c r="F325" s="59">
        <f t="shared" si="46"/>
        <v>0</v>
      </c>
      <c r="G325" s="55"/>
      <c r="H325" s="56">
        <f t="shared" si="47"/>
        <v>0</v>
      </c>
    </row>
    <row r="326" spans="1:8" s="2" customFormat="1" ht="12.75" hidden="1" x14ac:dyDescent="0.2">
      <c r="A326" s="247"/>
      <c r="B326" s="250"/>
      <c r="C326" s="258">
        <f t="shared" si="45"/>
        <v>0</v>
      </c>
      <c r="D326" s="259"/>
      <c r="E326" s="314"/>
      <c r="F326" s="59">
        <f t="shared" si="46"/>
        <v>0</v>
      </c>
      <c r="G326" s="55"/>
      <c r="H326" s="56">
        <f t="shared" si="47"/>
        <v>0</v>
      </c>
    </row>
    <row r="327" spans="1:8" s="2" customFormat="1" ht="12.75" hidden="1" x14ac:dyDescent="0.2">
      <c r="A327" s="247"/>
      <c r="B327" s="250"/>
      <c r="C327" s="258">
        <f t="shared" si="45"/>
        <v>0</v>
      </c>
      <c r="D327" s="259"/>
      <c r="E327" s="314"/>
      <c r="F327" s="59">
        <f t="shared" si="46"/>
        <v>0</v>
      </c>
      <c r="G327" s="55"/>
      <c r="H327" s="56">
        <f t="shared" si="47"/>
        <v>0</v>
      </c>
    </row>
    <row r="328" spans="1:8" s="2" customFormat="1" ht="12.75" hidden="1" x14ac:dyDescent="0.2">
      <c r="A328" s="247"/>
      <c r="B328" s="250"/>
      <c r="C328" s="258">
        <f t="shared" si="45"/>
        <v>0</v>
      </c>
      <c r="D328" s="259"/>
      <c r="E328" s="314"/>
      <c r="F328" s="59">
        <f t="shared" si="46"/>
        <v>0</v>
      </c>
      <c r="G328" s="55"/>
      <c r="H328" s="56">
        <f t="shared" si="47"/>
        <v>0</v>
      </c>
    </row>
    <row r="329" spans="1:8" s="2" customFormat="1" ht="12.75" hidden="1" x14ac:dyDescent="0.2">
      <c r="A329" s="247"/>
      <c r="B329" s="250"/>
      <c r="C329" s="258">
        <f t="shared" si="45"/>
        <v>0</v>
      </c>
      <c r="D329" s="259"/>
      <c r="E329" s="314"/>
      <c r="F329" s="59">
        <f t="shared" si="46"/>
        <v>0</v>
      </c>
      <c r="G329" s="55"/>
      <c r="H329" s="56">
        <f t="shared" si="47"/>
        <v>0</v>
      </c>
    </row>
    <row r="330" spans="1:8" s="2" customFormat="1" ht="12.75" hidden="1" x14ac:dyDescent="0.2">
      <c r="A330" s="247"/>
      <c r="B330" s="250"/>
      <c r="C330" s="258">
        <f t="shared" ref="C330:C339" si="48">C277</f>
        <v>0</v>
      </c>
      <c r="D330" s="259"/>
      <c r="E330" s="314"/>
      <c r="F330" s="59">
        <f t="shared" ref="F330:F339" si="49">F277</f>
        <v>0</v>
      </c>
      <c r="G330" s="55"/>
      <c r="H330" s="56">
        <f t="shared" si="47"/>
        <v>0</v>
      </c>
    </row>
    <row r="331" spans="1:8" s="2" customFormat="1" ht="12.75" hidden="1" x14ac:dyDescent="0.2">
      <c r="A331" s="247"/>
      <c r="B331" s="250"/>
      <c r="C331" s="258" t="str">
        <f t="shared" si="48"/>
        <v xml:space="preserve">Vecākais grāmatvedis </v>
      </c>
      <c r="D331" s="259"/>
      <c r="E331" s="314"/>
      <c r="F331" s="59">
        <f t="shared" si="49"/>
        <v>1287</v>
      </c>
      <c r="G331" s="55"/>
      <c r="H331" s="56">
        <f t="shared" si="47"/>
        <v>0</v>
      </c>
    </row>
    <row r="332" spans="1:8" s="2" customFormat="1" ht="12.75" hidden="1" x14ac:dyDescent="0.2">
      <c r="A332" s="247"/>
      <c r="B332" s="250"/>
      <c r="C332" s="258">
        <f t="shared" si="48"/>
        <v>0</v>
      </c>
      <c r="D332" s="259"/>
      <c r="E332" s="314"/>
      <c r="F332" s="59">
        <f t="shared" si="49"/>
        <v>0</v>
      </c>
      <c r="G332" s="55"/>
      <c r="H332" s="56">
        <f t="shared" si="47"/>
        <v>0</v>
      </c>
    </row>
    <row r="333" spans="1:8" s="2" customFormat="1" ht="12.75" hidden="1" x14ac:dyDescent="0.2">
      <c r="A333" s="247"/>
      <c r="B333" s="250"/>
      <c r="C333" s="258">
        <f t="shared" si="48"/>
        <v>0</v>
      </c>
      <c r="D333" s="259"/>
      <c r="E333" s="314"/>
      <c r="F333" s="59">
        <f t="shared" si="49"/>
        <v>0</v>
      </c>
      <c r="G333" s="55"/>
      <c r="H333" s="56">
        <f t="shared" si="47"/>
        <v>0</v>
      </c>
    </row>
    <row r="334" spans="1:8" s="2" customFormat="1" ht="12.75" hidden="1" x14ac:dyDescent="0.2">
      <c r="A334" s="247"/>
      <c r="B334" s="250"/>
      <c r="C334" s="258">
        <f t="shared" si="48"/>
        <v>0</v>
      </c>
      <c r="D334" s="259"/>
      <c r="E334" s="314"/>
      <c r="F334" s="59">
        <f t="shared" si="49"/>
        <v>0</v>
      </c>
      <c r="G334" s="55"/>
      <c r="H334" s="56">
        <f t="shared" si="47"/>
        <v>0</v>
      </c>
    </row>
    <row r="335" spans="1:8" s="2" customFormat="1" ht="12.75" hidden="1" x14ac:dyDescent="0.2">
      <c r="A335" s="247"/>
      <c r="B335" s="250"/>
      <c r="C335" s="258">
        <f t="shared" si="48"/>
        <v>0</v>
      </c>
      <c r="D335" s="259"/>
      <c r="E335" s="314"/>
      <c r="F335" s="59">
        <f t="shared" si="49"/>
        <v>0</v>
      </c>
      <c r="G335" s="55"/>
      <c r="H335" s="56">
        <f t="shared" si="47"/>
        <v>0</v>
      </c>
    </row>
    <row r="336" spans="1:8" s="2" customFormat="1" ht="12.75" hidden="1" x14ac:dyDescent="0.2">
      <c r="A336" s="247"/>
      <c r="B336" s="250"/>
      <c r="C336" s="258">
        <f t="shared" si="48"/>
        <v>0</v>
      </c>
      <c r="D336" s="259"/>
      <c r="E336" s="314"/>
      <c r="F336" s="59">
        <f t="shared" si="49"/>
        <v>0</v>
      </c>
      <c r="G336" s="55"/>
      <c r="H336" s="56">
        <f t="shared" si="47"/>
        <v>0</v>
      </c>
    </row>
    <row r="337" spans="1:8" s="2" customFormat="1" ht="12.75" hidden="1" x14ac:dyDescent="0.2">
      <c r="A337" s="247"/>
      <c r="B337" s="250"/>
      <c r="C337" s="258">
        <f t="shared" si="48"/>
        <v>0</v>
      </c>
      <c r="D337" s="259"/>
      <c r="E337" s="314"/>
      <c r="F337" s="59">
        <f t="shared" si="49"/>
        <v>0</v>
      </c>
      <c r="G337" s="55"/>
      <c r="H337" s="56">
        <f t="shared" si="47"/>
        <v>0</v>
      </c>
    </row>
    <row r="338" spans="1:8" s="2" customFormat="1" ht="12.75" hidden="1" x14ac:dyDescent="0.2">
      <c r="A338" s="247"/>
      <c r="B338" s="250"/>
      <c r="C338" s="258">
        <f t="shared" si="48"/>
        <v>0</v>
      </c>
      <c r="D338" s="259"/>
      <c r="E338" s="314"/>
      <c r="F338" s="59">
        <f t="shared" si="49"/>
        <v>0</v>
      </c>
      <c r="G338" s="55"/>
      <c r="H338" s="56">
        <f t="shared" si="47"/>
        <v>0</v>
      </c>
    </row>
    <row r="339" spans="1:8" s="2" customFormat="1" ht="12.75" hidden="1" x14ac:dyDescent="0.2">
      <c r="A339" s="248"/>
      <c r="B339" s="251"/>
      <c r="C339" s="258" t="str">
        <f t="shared" si="48"/>
        <v>Lietvede</v>
      </c>
      <c r="D339" s="259"/>
      <c r="E339" s="315"/>
      <c r="F339" s="60">
        <f t="shared" si="49"/>
        <v>996</v>
      </c>
      <c r="G339" s="57"/>
      <c r="H339" s="58">
        <f t="shared" si="47"/>
        <v>0</v>
      </c>
    </row>
    <row r="340" spans="1:8" s="2" customFormat="1" ht="25.5" hidden="1" x14ac:dyDescent="0.2">
      <c r="A340" s="246" t="s">
        <v>57</v>
      </c>
      <c r="B340" s="249" t="s">
        <v>58</v>
      </c>
      <c r="C340" s="287" t="s">
        <v>349</v>
      </c>
      <c r="D340" s="288"/>
      <c r="E340" s="47" t="s">
        <v>161</v>
      </c>
      <c r="F340" s="190" t="s">
        <v>39</v>
      </c>
      <c r="G340" s="47" t="s">
        <v>157</v>
      </c>
      <c r="H340" s="111">
        <f>SUM(H341:H360)</f>
        <v>0</v>
      </c>
    </row>
    <row r="341" spans="1:8" s="2" customFormat="1" ht="12.75" hidden="1" x14ac:dyDescent="0.2">
      <c r="A341" s="247"/>
      <c r="B341" s="250"/>
      <c r="C341" s="309" t="str">
        <f t="shared" ref="C341:C350" si="50">C266</f>
        <v>VP koledžas direktors</v>
      </c>
      <c r="D341" s="310"/>
      <c r="E341" s="282">
        <v>10</v>
      </c>
      <c r="F341" s="67">
        <f t="shared" ref="F341:F350" si="51">F266</f>
        <v>3125</v>
      </c>
      <c r="G341" s="53"/>
      <c r="H341" s="54">
        <f>ROUNDUP((F341*$E$341%)/168*G341,2)</f>
        <v>0</v>
      </c>
    </row>
    <row r="342" spans="1:8" s="2" customFormat="1" ht="12.75" hidden="1" x14ac:dyDescent="0.2">
      <c r="A342" s="247"/>
      <c r="B342" s="250"/>
      <c r="C342" s="311" t="str">
        <f t="shared" si="50"/>
        <v>Vecākais inspektors Profesionālās pilnveides nodaļā</v>
      </c>
      <c r="D342" s="312"/>
      <c r="E342" s="283"/>
      <c r="F342" s="68">
        <f t="shared" si="51"/>
        <v>1272</v>
      </c>
      <c r="G342" s="55"/>
      <c r="H342" s="56">
        <f t="shared" ref="H342:H360" si="52">ROUNDUP((F342*$E$341%)/168*G342,2)</f>
        <v>0</v>
      </c>
    </row>
    <row r="343" spans="1:8" s="2" customFormat="1" ht="12.75" hidden="1" x14ac:dyDescent="0.2">
      <c r="A343" s="247"/>
      <c r="B343" s="250"/>
      <c r="C343" s="311">
        <f t="shared" si="50"/>
        <v>0</v>
      </c>
      <c r="D343" s="312"/>
      <c r="E343" s="283"/>
      <c r="F343" s="68">
        <f t="shared" si="51"/>
        <v>0</v>
      </c>
      <c r="G343" s="55"/>
      <c r="H343" s="56">
        <f t="shared" si="52"/>
        <v>0</v>
      </c>
    </row>
    <row r="344" spans="1:8" s="2" customFormat="1" ht="12.75" hidden="1" x14ac:dyDescent="0.2">
      <c r="A344" s="247"/>
      <c r="B344" s="250"/>
      <c r="C344" s="311">
        <f t="shared" si="50"/>
        <v>0</v>
      </c>
      <c r="D344" s="312"/>
      <c r="E344" s="283"/>
      <c r="F344" s="68">
        <f t="shared" si="51"/>
        <v>0</v>
      </c>
      <c r="G344" s="55"/>
      <c r="H344" s="56">
        <f t="shared" si="52"/>
        <v>0</v>
      </c>
    </row>
    <row r="345" spans="1:8" s="2" customFormat="1" ht="12.75" hidden="1" x14ac:dyDescent="0.2">
      <c r="A345" s="247"/>
      <c r="B345" s="250"/>
      <c r="C345" s="311">
        <f t="shared" si="50"/>
        <v>0</v>
      </c>
      <c r="D345" s="312"/>
      <c r="E345" s="283"/>
      <c r="F345" s="68">
        <f t="shared" si="51"/>
        <v>0</v>
      </c>
      <c r="G345" s="55"/>
      <c r="H345" s="56">
        <f t="shared" si="52"/>
        <v>0</v>
      </c>
    </row>
    <row r="346" spans="1:8" s="2" customFormat="1" ht="12.75" hidden="1" x14ac:dyDescent="0.2">
      <c r="A346" s="247"/>
      <c r="B346" s="250"/>
      <c r="C346" s="311">
        <f t="shared" si="50"/>
        <v>0</v>
      </c>
      <c r="D346" s="312"/>
      <c r="E346" s="283"/>
      <c r="F346" s="68">
        <f t="shared" si="51"/>
        <v>0</v>
      </c>
      <c r="G346" s="55"/>
      <c r="H346" s="56">
        <f t="shared" si="52"/>
        <v>0</v>
      </c>
    </row>
    <row r="347" spans="1:8" s="2" customFormat="1" ht="12.75" hidden="1" x14ac:dyDescent="0.2">
      <c r="A347" s="247"/>
      <c r="B347" s="250"/>
      <c r="C347" s="311">
        <f t="shared" si="50"/>
        <v>0</v>
      </c>
      <c r="D347" s="312"/>
      <c r="E347" s="283"/>
      <c r="F347" s="68">
        <f t="shared" si="51"/>
        <v>0</v>
      </c>
      <c r="G347" s="55"/>
      <c r="H347" s="56">
        <f t="shared" si="52"/>
        <v>0</v>
      </c>
    </row>
    <row r="348" spans="1:8" s="2" customFormat="1" ht="12.75" hidden="1" x14ac:dyDescent="0.2">
      <c r="A348" s="247"/>
      <c r="B348" s="250"/>
      <c r="C348" s="311">
        <f t="shared" si="50"/>
        <v>0</v>
      </c>
      <c r="D348" s="312"/>
      <c r="E348" s="283"/>
      <c r="F348" s="68">
        <f t="shared" si="51"/>
        <v>0</v>
      </c>
      <c r="G348" s="55"/>
      <c r="H348" s="56">
        <f t="shared" si="52"/>
        <v>0</v>
      </c>
    </row>
    <row r="349" spans="1:8" s="2" customFormat="1" ht="12.75" hidden="1" x14ac:dyDescent="0.2">
      <c r="A349" s="247"/>
      <c r="B349" s="250"/>
      <c r="C349" s="311">
        <f t="shared" si="50"/>
        <v>0</v>
      </c>
      <c r="D349" s="312"/>
      <c r="E349" s="283"/>
      <c r="F349" s="68">
        <f t="shared" si="51"/>
        <v>0</v>
      </c>
      <c r="G349" s="55"/>
      <c r="H349" s="56">
        <f t="shared" si="52"/>
        <v>0</v>
      </c>
    </row>
    <row r="350" spans="1:8" s="2" customFormat="1" ht="12.75" hidden="1" x14ac:dyDescent="0.2">
      <c r="A350" s="247"/>
      <c r="B350" s="250"/>
      <c r="C350" s="311">
        <f t="shared" si="50"/>
        <v>0</v>
      </c>
      <c r="D350" s="312"/>
      <c r="E350" s="283"/>
      <c r="F350" s="68">
        <f t="shared" si="51"/>
        <v>0</v>
      </c>
      <c r="G350" s="55"/>
      <c r="H350" s="56">
        <f t="shared" si="52"/>
        <v>0</v>
      </c>
    </row>
    <row r="351" spans="1:8" s="2" customFormat="1" ht="12.75" hidden="1" x14ac:dyDescent="0.2">
      <c r="A351" s="247"/>
      <c r="B351" s="250"/>
      <c r="C351" s="274">
        <f t="shared" ref="C351:C360" si="53">C277</f>
        <v>0</v>
      </c>
      <c r="D351" s="276"/>
      <c r="E351" s="283"/>
      <c r="F351" s="69">
        <f t="shared" ref="F351:F360" si="54">F277</f>
        <v>0</v>
      </c>
      <c r="G351" s="55"/>
      <c r="H351" s="56">
        <f t="shared" si="52"/>
        <v>0</v>
      </c>
    </row>
    <row r="352" spans="1:8" s="2" customFormat="1" ht="12.75" hidden="1" x14ac:dyDescent="0.2">
      <c r="A352" s="247"/>
      <c r="B352" s="250"/>
      <c r="C352" s="274" t="str">
        <f t="shared" si="53"/>
        <v xml:space="preserve">Vecākais grāmatvedis </v>
      </c>
      <c r="D352" s="276"/>
      <c r="E352" s="283"/>
      <c r="F352" s="69">
        <f t="shared" si="54"/>
        <v>1287</v>
      </c>
      <c r="G352" s="55"/>
      <c r="H352" s="56">
        <f t="shared" si="52"/>
        <v>0</v>
      </c>
    </row>
    <row r="353" spans="1:8" s="2" customFormat="1" ht="12.75" hidden="1" customHeight="1" x14ac:dyDescent="0.2">
      <c r="A353" s="247"/>
      <c r="B353" s="250"/>
      <c r="C353" s="311">
        <f t="shared" si="53"/>
        <v>0</v>
      </c>
      <c r="D353" s="312"/>
      <c r="E353" s="283"/>
      <c r="F353" s="69">
        <f t="shared" si="54"/>
        <v>0</v>
      </c>
      <c r="G353" s="55"/>
      <c r="H353" s="56">
        <f t="shared" si="52"/>
        <v>0</v>
      </c>
    </row>
    <row r="354" spans="1:8" s="2" customFormat="1" ht="12.75" hidden="1" customHeight="1" x14ac:dyDescent="0.2">
      <c r="A354" s="247"/>
      <c r="B354" s="250"/>
      <c r="C354" s="311">
        <f t="shared" si="53"/>
        <v>0</v>
      </c>
      <c r="D354" s="312"/>
      <c r="E354" s="283"/>
      <c r="F354" s="69">
        <f t="shared" si="54"/>
        <v>0</v>
      </c>
      <c r="G354" s="55"/>
      <c r="H354" s="56">
        <f t="shared" si="52"/>
        <v>0</v>
      </c>
    </row>
    <row r="355" spans="1:8" s="2" customFormat="1" ht="12.75" hidden="1" customHeight="1" x14ac:dyDescent="0.2">
      <c r="A355" s="247"/>
      <c r="B355" s="250"/>
      <c r="C355" s="311">
        <f t="shared" si="53"/>
        <v>0</v>
      </c>
      <c r="D355" s="312"/>
      <c r="E355" s="283"/>
      <c r="F355" s="69">
        <f t="shared" si="54"/>
        <v>0</v>
      </c>
      <c r="G355" s="55"/>
      <c r="H355" s="56">
        <f t="shared" si="52"/>
        <v>0</v>
      </c>
    </row>
    <row r="356" spans="1:8" s="2" customFormat="1" ht="12.75" hidden="1" customHeight="1" x14ac:dyDescent="0.2">
      <c r="A356" s="247"/>
      <c r="B356" s="250"/>
      <c r="C356" s="311">
        <f t="shared" si="53"/>
        <v>0</v>
      </c>
      <c r="D356" s="312"/>
      <c r="E356" s="283"/>
      <c r="F356" s="69">
        <f t="shared" si="54"/>
        <v>0</v>
      </c>
      <c r="G356" s="55"/>
      <c r="H356" s="56">
        <f t="shared" si="52"/>
        <v>0</v>
      </c>
    </row>
    <row r="357" spans="1:8" s="2" customFormat="1" ht="12.75" hidden="1" customHeight="1" x14ac:dyDescent="0.2">
      <c r="A357" s="247"/>
      <c r="B357" s="250"/>
      <c r="C357" s="311">
        <f t="shared" si="53"/>
        <v>0</v>
      </c>
      <c r="D357" s="312"/>
      <c r="E357" s="283"/>
      <c r="F357" s="69">
        <f t="shared" si="54"/>
        <v>0</v>
      </c>
      <c r="G357" s="55"/>
      <c r="H357" s="56">
        <f t="shared" si="52"/>
        <v>0</v>
      </c>
    </row>
    <row r="358" spans="1:8" s="2" customFormat="1" ht="12.75" hidden="1" customHeight="1" x14ac:dyDescent="0.2">
      <c r="A358" s="247"/>
      <c r="B358" s="250"/>
      <c r="C358" s="311">
        <f t="shared" si="53"/>
        <v>0</v>
      </c>
      <c r="D358" s="312"/>
      <c r="E358" s="283"/>
      <c r="F358" s="69">
        <f t="shared" si="54"/>
        <v>0</v>
      </c>
      <c r="G358" s="55"/>
      <c r="H358" s="56">
        <f t="shared" si="52"/>
        <v>0</v>
      </c>
    </row>
    <row r="359" spans="1:8" s="2" customFormat="1" ht="12.75" hidden="1" customHeight="1" x14ac:dyDescent="0.2">
      <c r="A359" s="247"/>
      <c r="B359" s="250"/>
      <c r="C359" s="311">
        <f t="shared" si="53"/>
        <v>0</v>
      </c>
      <c r="D359" s="312"/>
      <c r="E359" s="283"/>
      <c r="F359" s="69">
        <f t="shared" si="54"/>
        <v>0</v>
      </c>
      <c r="G359" s="55"/>
      <c r="H359" s="56">
        <f t="shared" si="52"/>
        <v>0</v>
      </c>
    </row>
    <row r="360" spans="1:8" s="2" customFormat="1" ht="12.75" hidden="1" x14ac:dyDescent="0.2">
      <c r="A360" s="248"/>
      <c r="B360" s="251"/>
      <c r="C360" s="311" t="str">
        <f t="shared" si="53"/>
        <v>Lietvede</v>
      </c>
      <c r="D360" s="312"/>
      <c r="E360" s="284"/>
      <c r="F360" s="71">
        <f t="shared" si="54"/>
        <v>996</v>
      </c>
      <c r="G360" s="57"/>
      <c r="H360" s="58">
        <f t="shared" si="52"/>
        <v>0</v>
      </c>
    </row>
    <row r="361" spans="1:8" s="2" customFormat="1" ht="12.75" customHeight="1" x14ac:dyDescent="0.2">
      <c r="A361" s="49" t="s">
        <v>65</v>
      </c>
      <c r="B361" s="277" t="s">
        <v>66</v>
      </c>
      <c r="C361" s="277"/>
      <c r="D361" s="277"/>
      <c r="E361" s="277"/>
      <c r="F361" s="277"/>
      <c r="G361" s="277"/>
      <c r="H361" s="43">
        <f>SUM(H362,H363,H384)</f>
        <v>7.6199999999999992</v>
      </c>
    </row>
    <row r="362" spans="1:8" s="2" customFormat="1" ht="12.75" customHeight="1" x14ac:dyDescent="0.2">
      <c r="A362" s="181" t="s">
        <v>67</v>
      </c>
      <c r="B362" s="304" t="s">
        <v>356</v>
      </c>
      <c r="C362" s="304"/>
      <c r="D362" s="304"/>
      <c r="E362" s="304"/>
      <c r="F362" s="304"/>
      <c r="G362" s="304"/>
      <c r="H362" s="44">
        <f>ROUNDUP((H264+H363)*0.2359,2)</f>
        <v>6.56</v>
      </c>
    </row>
    <row r="363" spans="1:8" s="2" customFormat="1" ht="25.5" customHeight="1" x14ac:dyDescent="0.2">
      <c r="A363" s="246" t="s">
        <v>70</v>
      </c>
      <c r="B363" s="249" t="s">
        <v>71</v>
      </c>
      <c r="C363" s="287" t="s">
        <v>349</v>
      </c>
      <c r="D363" s="288"/>
      <c r="E363" s="47" t="s">
        <v>161</v>
      </c>
      <c r="F363" s="190" t="s">
        <v>39</v>
      </c>
      <c r="G363" s="47" t="s">
        <v>157</v>
      </c>
      <c r="H363" s="111">
        <f>SUM(H364:H383)</f>
        <v>1.06</v>
      </c>
    </row>
    <row r="364" spans="1:8" s="2" customFormat="1" ht="12.75" x14ac:dyDescent="0.2">
      <c r="A364" s="247"/>
      <c r="B364" s="250"/>
      <c r="C364" s="294" t="str">
        <f t="shared" ref="C364:C373" si="55">C266</f>
        <v>VP koledžas direktors</v>
      </c>
      <c r="D364" s="295"/>
      <c r="E364" s="316">
        <v>4</v>
      </c>
      <c r="F364" s="62">
        <f t="shared" ref="F364:G373" si="56">F266</f>
        <v>3125</v>
      </c>
      <c r="G364" s="87">
        <f t="shared" si="56"/>
        <v>0.33400000000000002</v>
      </c>
      <c r="H364" s="54">
        <f>ROUNDUP((F364*$E$364%)/168*G364,2)</f>
        <v>0.25</v>
      </c>
    </row>
    <row r="365" spans="1:8" s="2" customFormat="1" ht="12.75" x14ac:dyDescent="0.2">
      <c r="A365" s="247"/>
      <c r="B365" s="250"/>
      <c r="C365" s="274" t="str">
        <f t="shared" si="55"/>
        <v>Vecākais inspektors Profesionālās pilnveides nodaļā</v>
      </c>
      <c r="D365" s="276"/>
      <c r="E365" s="317"/>
      <c r="F365" s="64">
        <f t="shared" si="56"/>
        <v>1272</v>
      </c>
      <c r="G365" s="148">
        <f t="shared" si="56"/>
        <v>0.75</v>
      </c>
      <c r="H365" s="56">
        <f t="shared" ref="H365:H372" si="57">ROUNDUP((F365*$E$364%)/168*G365,2)</f>
        <v>0.23</v>
      </c>
    </row>
    <row r="366" spans="1:8" s="2" customFormat="1" ht="12.75" hidden="1" x14ac:dyDescent="0.2">
      <c r="A366" s="247"/>
      <c r="B366" s="250"/>
      <c r="C366" s="274">
        <f t="shared" si="55"/>
        <v>0</v>
      </c>
      <c r="D366" s="276"/>
      <c r="E366" s="317"/>
      <c r="F366" s="64">
        <f t="shared" si="56"/>
        <v>0</v>
      </c>
      <c r="G366" s="64">
        <f t="shared" si="56"/>
        <v>0</v>
      </c>
      <c r="H366" s="56">
        <f t="shared" si="57"/>
        <v>0</v>
      </c>
    </row>
    <row r="367" spans="1:8" s="2" customFormat="1" ht="12.75" hidden="1" x14ac:dyDescent="0.2">
      <c r="A367" s="247"/>
      <c r="B367" s="250"/>
      <c r="C367" s="274">
        <f t="shared" si="55"/>
        <v>0</v>
      </c>
      <c r="D367" s="276"/>
      <c r="E367" s="317"/>
      <c r="F367" s="64">
        <f t="shared" si="56"/>
        <v>0</v>
      </c>
      <c r="G367" s="64">
        <f t="shared" si="56"/>
        <v>0</v>
      </c>
      <c r="H367" s="56">
        <f t="shared" si="57"/>
        <v>0</v>
      </c>
    </row>
    <row r="368" spans="1:8" s="2" customFormat="1" ht="12.75" hidden="1" x14ac:dyDescent="0.2">
      <c r="A368" s="247"/>
      <c r="B368" s="250"/>
      <c r="C368" s="274">
        <f t="shared" si="55"/>
        <v>0</v>
      </c>
      <c r="D368" s="276"/>
      <c r="E368" s="317"/>
      <c r="F368" s="64">
        <f t="shared" si="56"/>
        <v>0</v>
      </c>
      <c r="G368" s="64">
        <f t="shared" si="56"/>
        <v>0</v>
      </c>
      <c r="H368" s="56">
        <f t="shared" si="57"/>
        <v>0</v>
      </c>
    </row>
    <row r="369" spans="1:8" s="2" customFormat="1" ht="12.75" hidden="1" x14ac:dyDescent="0.2">
      <c r="A369" s="247"/>
      <c r="B369" s="250"/>
      <c r="C369" s="274">
        <f t="shared" si="55"/>
        <v>0</v>
      </c>
      <c r="D369" s="276"/>
      <c r="E369" s="317"/>
      <c r="F369" s="64">
        <f t="shared" si="56"/>
        <v>0</v>
      </c>
      <c r="G369" s="64">
        <f t="shared" si="56"/>
        <v>0</v>
      </c>
      <c r="H369" s="56">
        <f t="shared" si="57"/>
        <v>0</v>
      </c>
    </row>
    <row r="370" spans="1:8" s="2" customFormat="1" ht="12.75" hidden="1" x14ac:dyDescent="0.2">
      <c r="A370" s="247"/>
      <c r="B370" s="250"/>
      <c r="C370" s="274">
        <f t="shared" si="55"/>
        <v>0</v>
      </c>
      <c r="D370" s="276"/>
      <c r="E370" s="317"/>
      <c r="F370" s="64">
        <f t="shared" si="56"/>
        <v>0</v>
      </c>
      <c r="G370" s="64">
        <f t="shared" si="56"/>
        <v>0</v>
      </c>
      <c r="H370" s="56">
        <f t="shared" si="57"/>
        <v>0</v>
      </c>
    </row>
    <row r="371" spans="1:8" s="2" customFormat="1" ht="12.75" hidden="1" x14ac:dyDescent="0.2">
      <c r="A371" s="247"/>
      <c r="B371" s="250"/>
      <c r="C371" s="274">
        <f t="shared" si="55"/>
        <v>0</v>
      </c>
      <c r="D371" s="276"/>
      <c r="E371" s="317"/>
      <c r="F371" s="64">
        <f t="shared" si="56"/>
        <v>0</v>
      </c>
      <c r="G371" s="64">
        <f t="shared" si="56"/>
        <v>0</v>
      </c>
      <c r="H371" s="56">
        <f t="shared" si="57"/>
        <v>0</v>
      </c>
    </row>
    <row r="372" spans="1:8" s="2" customFormat="1" ht="12.75" hidden="1" x14ac:dyDescent="0.2">
      <c r="A372" s="247"/>
      <c r="B372" s="250"/>
      <c r="C372" s="274">
        <f t="shared" si="55"/>
        <v>0</v>
      </c>
      <c r="D372" s="276"/>
      <c r="E372" s="317"/>
      <c r="F372" s="64">
        <f t="shared" si="56"/>
        <v>0</v>
      </c>
      <c r="G372" s="64">
        <f t="shared" si="56"/>
        <v>0</v>
      </c>
      <c r="H372" s="56">
        <f t="shared" si="57"/>
        <v>0</v>
      </c>
    </row>
    <row r="373" spans="1:8" s="2" customFormat="1" ht="12.75" hidden="1" x14ac:dyDescent="0.2">
      <c r="A373" s="247"/>
      <c r="B373" s="250"/>
      <c r="C373" s="274">
        <f t="shared" si="55"/>
        <v>0</v>
      </c>
      <c r="D373" s="276"/>
      <c r="E373" s="317"/>
      <c r="F373" s="64">
        <f t="shared" si="56"/>
        <v>0</v>
      </c>
      <c r="G373" s="64">
        <f t="shared" si="56"/>
        <v>0</v>
      </c>
      <c r="H373" s="56">
        <f>ROUNDUP((F373*$E$364%)/168*G373,2)</f>
        <v>0</v>
      </c>
    </row>
    <row r="374" spans="1:8" s="2" customFormat="1" ht="12.75" hidden="1" x14ac:dyDescent="0.2">
      <c r="A374" s="247"/>
      <c r="B374" s="250"/>
      <c r="C374" s="274">
        <f t="shared" ref="C374:C383" si="58">C277</f>
        <v>0</v>
      </c>
      <c r="D374" s="276"/>
      <c r="E374" s="317"/>
      <c r="F374" s="64">
        <f t="shared" ref="F374:G383" si="59">F277</f>
        <v>0</v>
      </c>
      <c r="G374" s="55">
        <f t="shared" si="59"/>
        <v>0</v>
      </c>
      <c r="H374" s="56">
        <f>ROUNDUP((F374*$E$364%)/168*G374,2)</f>
        <v>0</v>
      </c>
    </row>
    <row r="375" spans="1:8" s="2" customFormat="1" ht="12.75" x14ac:dyDescent="0.2">
      <c r="A375" s="247"/>
      <c r="B375" s="250"/>
      <c r="C375" s="274" t="str">
        <f t="shared" si="58"/>
        <v xml:space="preserve">Vecākais grāmatvedis </v>
      </c>
      <c r="D375" s="276"/>
      <c r="E375" s="317"/>
      <c r="F375" s="64">
        <f t="shared" si="59"/>
        <v>1287</v>
      </c>
      <c r="G375" s="55">
        <f t="shared" si="59"/>
        <v>1.667</v>
      </c>
      <c r="H375" s="56">
        <f t="shared" ref="H375:H383" si="60">ROUNDUP((F375*$E$364%)/168*G375,2)</f>
        <v>0.52</v>
      </c>
    </row>
    <row r="376" spans="1:8" s="2" customFormat="1" ht="12.75" hidden="1" x14ac:dyDescent="0.2">
      <c r="A376" s="247"/>
      <c r="B376" s="250"/>
      <c r="C376" s="274">
        <f t="shared" si="58"/>
        <v>0</v>
      </c>
      <c r="D376" s="276"/>
      <c r="E376" s="317"/>
      <c r="F376" s="64">
        <f t="shared" si="59"/>
        <v>0</v>
      </c>
      <c r="G376" s="55">
        <f t="shared" si="59"/>
        <v>0</v>
      </c>
      <c r="H376" s="56">
        <f t="shared" si="60"/>
        <v>0</v>
      </c>
    </row>
    <row r="377" spans="1:8" s="2" customFormat="1" ht="12.75" hidden="1" x14ac:dyDescent="0.2">
      <c r="A377" s="247"/>
      <c r="B377" s="250"/>
      <c r="C377" s="274">
        <f t="shared" si="58"/>
        <v>0</v>
      </c>
      <c r="D377" s="276"/>
      <c r="E377" s="317"/>
      <c r="F377" s="64">
        <f t="shared" si="59"/>
        <v>0</v>
      </c>
      <c r="G377" s="55">
        <f t="shared" si="59"/>
        <v>0</v>
      </c>
      <c r="H377" s="56">
        <f t="shared" si="60"/>
        <v>0</v>
      </c>
    </row>
    <row r="378" spans="1:8" s="2" customFormat="1" ht="12.75" hidden="1" x14ac:dyDescent="0.2">
      <c r="A378" s="247"/>
      <c r="B378" s="250"/>
      <c r="C378" s="274">
        <f t="shared" si="58"/>
        <v>0</v>
      </c>
      <c r="D378" s="276"/>
      <c r="E378" s="317"/>
      <c r="F378" s="64">
        <f t="shared" si="59"/>
        <v>0</v>
      </c>
      <c r="G378" s="55">
        <f t="shared" si="59"/>
        <v>0</v>
      </c>
      <c r="H378" s="56">
        <f t="shared" si="60"/>
        <v>0</v>
      </c>
    </row>
    <row r="379" spans="1:8" s="2" customFormat="1" ht="12.75" hidden="1" x14ac:dyDescent="0.2">
      <c r="A379" s="247"/>
      <c r="B379" s="250"/>
      <c r="C379" s="274">
        <f t="shared" si="58"/>
        <v>0</v>
      </c>
      <c r="D379" s="276"/>
      <c r="E379" s="317"/>
      <c r="F379" s="64">
        <f t="shared" si="59"/>
        <v>0</v>
      </c>
      <c r="G379" s="55">
        <f t="shared" si="59"/>
        <v>0</v>
      </c>
      <c r="H379" s="56">
        <f t="shared" si="60"/>
        <v>0</v>
      </c>
    </row>
    <row r="380" spans="1:8" s="2" customFormat="1" ht="12.75" hidden="1" x14ac:dyDescent="0.2">
      <c r="A380" s="247"/>
      <c r="B380" s="250"/>
      <c r="C380" s="274">
        <f t="shared" si="58"/>
        <v>0</v>
      </c>
      <c r="D380" s="276"/>
      <c r="E380" s="317"/>
      <c r="F380" s="64">
        <f t="shared" si="59"/>
        <v>0</v>
      </c>
      <c r="G380" s="55">
        <f t="shared" si="59"/>
        <v>0</v>
      </c>
      <c r="H380" s="56">
        <f t="shared" si="60"/>
        <v>0</v>
      </c>
    </row>
    <row r="381" spans="1:8" s="2" customFormat="1" ht="12.75" hidden="1" x14ac:dyDescent="0.2">
      <c r="A381" s="247"/>
      <c r="B381" s="250"/>
      <c r="C381" s="274">
        <f t="shared" si="58"/>
        <v>0</v>
      </c>
      <c r="D381" s="276"/>
      <c r="E381" s="317"/>
      <c r="F381" s="64">
        <f t="shared" si="59"/>
        <v>0</v>
      </c>
      <c r="G381" s="55">
        <f t="shared" si="59"/>
        <v>0</v>
      </c>
      <c r="H381" s="56">
        <f t="shared" si="60"/>
        <v>0</v>
      </c>
    </row>
    <row r="382" spans="1:8" s="2" customFormat="1" ht="12.75" hidden="1" x14ac:dyDescent="0.2">
      <c r="A382" s="247"/>
      <c r="B382" s="250"/>
      <c r="C382" s="274">
        <f t="shared" si="58"/>
        <v>0</v>
      </c>
      <c r="D382" s="276"/>
      <c r="E382" s="317"/>
      <c r="F382" s="64">
        <f t="shared" si="59"/>
        <v>0</v>
      </c>
      <c r="G382" s="55">
        <f t="shared" si="59"/>
        <v>0</v>
      </c>
      <c r="H382" s="56">
        <f t="shared" si="60"/>
        <v>0</v>
      </c>
    </row>
    <row r="383" spans="1:8" s="2" customFormat="1" ht="12.75" x14ac:dyDescent="0.2">
      <c r="A383" s="248"/>
      <c r="B383" s="251"/>
      <c r="C383" s="274" t="str">
        <f t="shared" si="58"/>
        <v>Lietvede</v>
      </c>
      <c r="D383" s="276"/>
      <c r="E383" s="318"/>
      <c r="F383" s="66">
        <f t="shared" si="59"/>
        <v>996</v>
      </c>
      <c r="G383" s="55">
        <f t="shared" si="59"/>
        <v>0.217</v>
      </c>
      <c r="H383" s="58">
        <f t="shared" si="60"/>
        <v>6.0000000000000005E-2</v>
      </c>
    </row>
    <row r="384" spans="1:8" s="2" customFormat="1" ht="25.5" hidden="1" customHeight="1" x14ac:dyDescent="0.2">
      <c r="A384" s="246" t="s">
        <v>82</v>
      </c>
      <c r="B384" s="249" t="s">
        <v>83</v>
      </c>
      <c r="C384" s="287" t="s">
        <v>349</v>
      </c>
      <c r="D384" s="288"/>
      <c r="E384" s="47" t="s">
        <v>161</v>
      </c>
      <c r="F384" s="190" t="s">
        <v>39</v>
      </c>
      <c r="G384" s="47" t="s">
        <v>157</v>
      </c>
      <c r="H384" s="111">
        <f>SUM(H385:H404)</f>
        <v>0</v>
      </c>
    </row>
    <row r="385" spans="1:8" s="2" customFormat="1" ht="12.75" hidden="1" x14ac:dyDescent="0.2">
      <c r="A385" s="247"/>
      <c r="B385" s="250"/>
      <c r="C385" s="294" t="str">
        <f t="shared" ref="C385:C394" si="61">C266</f>
        <v>VP koledžas direktors</v>
      </c>
      <c r="D385" s="295"/>
      <c r="E385" s="316">
        <v>1</v>
      </c>
      <c r="F385" s="62">
        <f t="shared" ref="F385:F394" si="62">F266</f>
        <v>3125</v>
      </c>
      <c r="G385" s="55"/>
      <c r="H385" s="54">
        <f>ROUNDUP((F385*$E$385%)/168*G385,2)</f>
        <v>0</v>
      </c>
    </row>
    <row r="386" spans="1:8" s="2" customFormat="1" ht="12.75" hidden="1" x14ac:dyDescent="0.2">
      <c r="A386" s="247"/>
      <c r="B386" s="250"/>
      <c r="C386" s="274" t="str">
        <f t="shared" si="61"/>
        <v>Vecākais inspektors Profesionālās pilnveides nodaļā</v>
      </c>
      <c r="D386" s="276"/>
      <c r="E386" s="317"/>
      <c r="F386" s="64">
        <f t="shared" si="62"/>
        <v>1272</v>
      </c>
      <c r="G386" s="55"/>
      <c r="H386" s="56">
        <f t="shared" ref="H386:H391" si="63">ROUNDUP((F386*$E$385%)/168*G386,2)</f>
        <v>0</v>
      </c>
    </row>
    <row r="387" spans="1:8" s="2" customFormat="1" ht="12.75" hidden="1" x14ac:dyDescent="0.2">
      <c r="A387" s="247"/>
      <c r="B387" s="250"/>
      <c r="C387" s="274">
        <f t="shared" si="61"/>
        <v>0</v>
      </c>
      <c r="D387" s="276"/>
      <c r="E387" s="317"/>
      <c r="F387" s="64">
        <f t="shared" si="62"/>
        <v>0</v>
      </c>
      <c r="G387" s="55"/>
      <c r="H387" s="56">
        <f t="shared" si="63"/>
        <v>0</v>
      </c>
    </row>
    <row r="388" spans="1:8" s="2" customFormat="1" ht="12.75" hidden="1" x14ac:dyDescent="0.2">
      <c r="A388" s="247"/>
      <c r="B388" s="250"/>
      <c r="C388" s="274">
        <f t="shared" si="61"/>
        <v>0</v>
      </c>
      <c r="D388" s="276"/>
      <c r="E388" s="317"/>
      <c r="F388" s="64">
        <f t="shared" si="62"/>
        <v>0</v>
      </c>
      <c r="G388" s="55"/>
      <c r="H388" s="56">
        <f t="shared" si="63"/>
        <v>0</v>
      </c>
    </row>
    <row r="389" spans="1:8" s="2" customFormat="1" ht="12.75" hidden="1" x14ac:dyDescent="0.2">
      <c r="A389" s="247"/>
      <c r="B389" s="250"/>
      <c r="C389" s="274">
        <f t="shared" si="61"/>
        <v>0</v>
      </c>
      <c r="D389" s="276"/>
      <c r="E389" s="317"/>
      <c r="F389" s="64">
        <f t="shared" si="62"/>
        <v>0</v>
      </c>
      <c r="G389" s="55"/>
      <c r="H389" s="56">
        <f t="shared" si="63"/>
        <v>0</v>
      </c>
    </row>
    <row r="390" spans="1:8" s="2" customFormat="1" ht="12.75" hidden="1" x14ac:dyDescent="0.2">
      <c r="A390" s="247"/>
      <c r="B390" s="250"/>
      <c r="C390" s="274">
        <f t="shared" si="61"/>
        <v>0</v>
      </c>
      <c r="D390" s="276"/>
      <c r="E390" s="317"/>
      <c r="F390" s="64">
        <f t="shared" si="62"/>
        <v>0</v>
      </c>
      <c r="G390" s="55"/>
      <c r="H390" s="56">
        <f t="shared" si="63"/>
        <v>0</v>
      </c>
    </row>
    <row r="391" spans="1:8" s="2" customFormat="1" ht="12.75" hidden="1" x14ac:dyDescent="0.2">
      <c r="A391" s="247"/>
      <c r="B391" s="250"/>
      <c r="C391" s="274">
        <f t="shared" si="61"/>
        <v>0</v>
      </c>
      <c r="D391" s="276"/>
      <c r="E391" s="317"/>
      <c r="F391" s="64">
        <f t="shared" si="62"/>
        <v>0</v>
      </c>
      <c r="G391" s="55"/>
      <c r="H391" s="56">
        <f t="shared" si="63"/>
        <v>0</v>
      </c>
    </row>
    <row r="392" spans="1:8" s="2" customFormat="1" ht="12.75" hidden="1" x14ac:dyDescent="0.2">
      <c r="A392" s="247"/>
      <c r="B392" s="250"/>
      <c r="C392" s="274">
        <f t="shared" si="61"/>
        <v>0</v>
      </c>
      <c r="D392" s="276"/>
      <c r="E392" s="317"/>
      <c r="F392" s="64">
        <f t="shared" si="62"/>
        <v>0</v>
      </c>
      <c r="G392" s="55"/>
      <c r="H392" s="56">
        <f>ROUNDUP((F392*$E$385%)/168*G392,2)</f>
        <v>0</v>
      </c>
    </row>
    <row r="393" spans="1:8" s="2" customFormat="1" ht="12.75" hidden="1" x14ac:dyDescent="0.2">
      <c r="A393" s="247"/>
      <c r="B393" s="250"/>
      <c r="C393" s="274">
        <f t="shared" si="61"/>
        <v>0</v>
      </c>
      <c r="D393" s="276"/>
      <c r="E393" s="317"/>
      <c r="F393" s="64">
        <f t="shared" si="62"/>
        <v>0</v>
      </c>
      <c r="G393" s="55"/>
      <c r="H393" s="56">
        <f>ROUNDUP((F393*$E$385%)/168*G393,2)</f>
        <v>0</v>
      </c>
    </row>
    <row r="394" spans="1:8" s="2" customFormat="1" ht="12.75" hidden="1" x14ac:dyDescent="0.2">
      <c r="A394" s="247"/>
      <c r="B394" s="250"/>
      <c r="C394" s="274">
        <f t="shared" si="61"/>
        <v>0</v>
      </c>
      <c r="D394" s="276"/>
      <c r="E394" s="317"/>
      <c r="F394" s="64">
        <f t="shared" si="62"/>
        <v>0</v>
      </c>
      <c r="G394" s="55"/>
      <c r="H394" s="56">
        <f>ROUNDUP((F394*$E$385%)/168*G394,2)</f>
        <v>0</v>
      </c>
    </row>
    <row r="395" spans="1:8" s="2" customFormat="1" ht="12.75" hidden="1" x14ac:dyDescent="0.2">
      <c r="A395" s="247"/>
      <c r="B395" s="250"/>
      <c r="C395" s="274">
        <f t="shared" ref="C395:C404" si="64">C277</f>
        <v>0</v>
      </c>
      <c r="D395" s="276"/>
      <c r="E395" s="317"/>
      <c r="F395" s="64">
        <f t="shared" ref="F395:F404" si="65">F277</f>
        <v>0</v>
      </c>
      <c r="G395" s="55"/>
      <c r="H395" s="56">
        <f>ROUNDUP((F395*$E$385%)/168*G395,2)</f>
        <v>0</v>
      </c>
    </row>
    <row r="396" spans="1:8" s="2" customFormat="1" ht="12.75" hidden="1" x14ac:dyDescent="0.2">
      <c r="A396" s="247"/>
      <c r="B396" s="250"/>
      <c r="C396" s="274" t="str">
        <f t="shared" si="64"/>
        <v xml:space="preserve">Vecākais grāmatvedis </v>
      </c>
      <c r="D396" s="276"/>
      <c r="E396" s="317"/>
      <c r="F396" s="64">
        <f t="shared" si="65"/>
        <v>1287</v>
      </c>
      <c r="G396" s="55"/>
      <c r="H396" s="56">
        <f t="shared" ref="H396:H404" si="66">ROUNDUP((F396*$E$385%)/168*G396,2)</f>
        <v>0</v>
      </c>
    </row>
    <row r="397" spans="1:8" s="2" customFormat="1" ht="12.75" hidden="1" x14ac:dyDescent="0.2">
      <c r="A397" s="247"/>
      <c r="B397" s="250"/>
      <c r="C397" s="274">
        <f t="shared" si="64"/>
        <v>0</v>
      </c>
      <c r="D397" s="276"/>
      <c r="E397" s="317"/>
      <c r="F397" s="64">
        <f t="shared" si="65"/>
        <v>0</v>
      </c>
      <c r="G397" s="64"/>
      <c r="H397" s="56">
        <f t="shared" si="66"/>
        <v>0</v>
      </c>
    </row>
    <row r="398" spans="1:8" s="2" customFormat="1" ht="12.75" hidden="1" x14ac:dyDescent="0.2">
      <c r="A398" s="247"/>
      <c r="B398" s="250"/>
      <c r="C398" s="274">
        <f t="shared" si="64"/>
        <v>0</v>
      </c>
      <c r="D398" s="276"/>
      <c r="E398" s="317"/>
      <c r="F398" s="64">
        <f t="shared" si="65"/>
        <v>0</v>
      </c>
      <c r="G398" s="64"/>
      <c r="H398" s="56">
        <f t="shared" si="66"/>
        <v>0</v>
      </c>
    </row>
    <row r="399" spans="1:8" s="2" customFormat="1" ht="12.75" hidden="1" x14ac:dyDescent="0.2">
      <c r="A399" s="247"/>
      <c r="B399" s="250"/>
      <c r="C399" s="274">
        <f t="shared" si="64"/>
        <v>0</v>
      </c>
      <c r="D399" s="276"/>
      <c r="E399" s="317"/>
      <c r="F399" s="64">
        <f t="shared" si="65"/>
        <v>0</v>
      </c>
      <c r="G399" s="64"/>
      <c r="H399" s="56">
        <f t="shared" si="66"/>
        <v>0</v>
      </c>
    </row>
    <row r="400" spans="1:8" s="2" customFormat="1" ht="12.75" hidden="1" x14ac:dyDescent="0.2">
      <c r="A400" s="247"/>
      <c r="B400" s="250"/>
      <c r="C400" s="274">
        <f t="shared" si="64"/>
        <v>0</v>
      </c>
      <c r="D400" s="276"/>
      <c r="E400" s="317"/>
      <c r="F400" s="64">
        <f t="shared" si="65"/>
        <v>0</v>
      </c>
      <c r="G400" s="64"/>
      <c r="H400" s="56">
        <f t="shared" si="66"/>
        <v>0</v>
      </c>
    </row>
    <row r="401" spans="1:9" s="2" customFormat="1" ht="12.75" hidden="1" x14ac:dyDescent="0.2">
      <c r="A401" s="247"/>
      <c r="B401" s="250"/>
      <c r="C401" s="274">
        <f t="shared" si="64"/>
        <v>0</v>
      </c>
      <c r="D401" s="276"/>
      <c r="E401" s="317"/>
      <c r="F401" s="64">
        <f t="shared" si="65"/>
        <v>0</v>
      </c>
      <c r="G401" s="64"/>
      <c r="H401" s="56">
        <f t="shared" si="66"/>
        <v>0</v>
      </c>
    </row>
    <row r="402" spans="1:9" s="2" customFormat="1" ht="12.75" hidden="1" x14ac:dyDescent="0.2">
      <c r="A402" s="247"/>
      <c r="B402" s="250"/>
      <c r="C402" s="274">
        <f t="shared" si="64"/>
        <v>0</v>
      </c>
      <c r="D402" s="276"/>
      <c r="E402" s="317"/>
      <c r="F402" s="64">
        <f t="shared" si="65"/>
        <v>0</v>
      </c>
      <c r="G402" s="64"/>
      <c r="H402" s="56">
        <f t="shared" si="66"/>
        <v>0</v>
      </c>
    </row>
    <row r="403" spans="1:9" s="2" customFormat="1" ht="12.75" hidden="1" x14ac:dyDescent="0.2">
      <c r="A403" s="247"/>
      <c r="B403" s="250"/>
      <c r="C403" s="274">
        <f t="shared" si="64"/>
        <v>0</v>
      </c>
      <c r="D403" s="276"/>
      <c r="E403" s="317"/>
      <c r="F403" s="64">
        <f t="shared" si="65"/>
        <v>0</v>
      </c>
      <c r="G403" s="64"/>
      <c r="H403" s="56">
        <f t="shared" si="66"/>
        <v>0</v>
      </c>
    </row>
    <row r="404" spans="1:9" s="2" customFormat="1" ht="12.75" hidden="1" x14ac:dyDescent="0.2">
      <c r="A404" s="248"/>
      <c r="B404" s="251"/>
      <c r="C404" s="296" t="str">
        <f t="shared" si="64"/>
        <v>Lietvede</v>
      </c>
      <c r="D404" s="298"/>
      <c r="E404" s="318"/>
      <c r="F404" s="66">
        <f t="shared" si="65"/>
        <v>996</v>
      </c>
      <c r="G404" s="157"/>
      <c r="H404" s="58">
        <f t="shared" si="66"/>
        <v>0</v>
      </c>
    </row>
    <row r="405" spans="1:9" s="2" customFormat="1" ht="12.75" x14ac:dyDescent="0.2">
      <c r="A405" s="49" t="s">
        <v>84</v>
      </c>
      <c r="B405" s="277" t="s">
        <v>17</v>
      </c>
      <c r="C405" s="277"/>
      <c r="D405" s="277"/>
      <c r="E405" s="277"/>
      <c r="F405" s="277"/>
      <c r="G405" s="277"/>
      <c r="H405" s="43">
        <f>SUM(H406,H429)</f>
        <v>6.08</v>
      </c>
    </row>
    <row r="406" spans="1:9" s="2" customFormat="1" ht="12.75" x14ac:dyDescent="0.2">
      <c r="A406" s="48" t="s">
        <v>85</v>
      </c>
      <c r="B406" s="277" t="s">
        <v>86</v>
      </c>
      <c r="C406" s="277"/>
      <c r="D406" s="277"/>
      <c r="E406" s="277"/>
      <c r="F406" s="277"/>
      <c r="G406" s="277"/>
      <c r="H406" s="43">
        <f>SUM(H407,H418)</f>
        <v>0.18000000000000002</v>
      </c>
    </row>
    <row r="407" spans="1:9" s="2" customFormat="1" ht="25.5" x14ac:dyDescent="0.2">
      <c r="A407" s="246">
        <v>2220</v>
      </c>
      <c r="B407" s="249" t="s">
        <v>88</v>
      </c>
      <c r="C407" s="266" t="s">
        <v>171</v>
      </c>
      <c r="D407" s="267"/>
      <c r="E407" s="268"/>
      <c r="F407" s="47" t="s">
        <v>327</v>
      </c>
      <c r="G407" s="47" t="s">
        <v>157</v>
      </c>
      <c r="H407" s="111">
        <f>SUM(H408:H417)</f>
        <v>0.18000000000000002</v>
      </c>
    </row>
    <row r="408" spans="1:9" s="2" customFormat="1" ht="50.25" customHeight="1" x14ac:dyDescent="0.2">
      <c r="A408" s="247"/>
      <c r="B408" s="250"/>
      <c r="C408" s="255" t="s">
        <v>198</v>
      </c>
      <c r="D408" s="256"/>
      <c r="E408" s="257"/>
      <c r="F408" s="74">
        <f>ROUND(7*1.147,2)</f>
        <v>8.0299999999999994</v>
      </c>
      <c r="G408" s="74">
        <f>G15+G266+G267+G278</f>
        <v>3.7510000000000003</v>
      </c>
      <c r="H408" s="75">
        <f>ROUNDUP(F408/168*G408,2)</f>
        <v>0.18000000000000002</v>
      </c>
      <c r="I408" s="149" t="s">
        <v>384</v>
      </c>
    </row>
    <row r="409" spans="1:9" s="2" customFormat="1" ht="12" hidden="1" customHeight="1" x14ac:dyDescent="0.2">
      <c r="A409" s="247"/>
      <c r="B409" s="250"/>
      <c r="C409" s="252"/>
      <c r="D409" s="253"/>
      <c r="E409" s="254"/>
      <c r="F409" s="76"/>
      <c r="G409" s="76"/>
      <c r="H409" s="77">
        <f t="shared" ref="H409:H417" si="67">ROUNDUP(F409/168*G409,2)</f>
        <v>0</v>
      </c>
    </row>
    <row r="410" spans="1:9" s="2" customFormat="1" ht="12" hidden="1" customHeight="1" x14ac:dyDescent="0.2">
      <c r="A410" s="247"/>
      <c r="B410" s="250"/>
      <c r="C410" s="252"/>
      <c r="D410" s="253"/>
      <c r="E410" s="254"/>
      <c r="F410" s="76"/>
      <c r="G410" s="76"/>
      <c r="H410" s="77">
        <f t="shared" si="67"/>
        <v>0</v>
      </c>
    </row>
    <row r="411" spans="1:9" s="2" customFormat="1" ht="12" hidden="1" customHeight="1" x14ac:dyDescent="0.2">
      <c r="A411" s="247"/>
      <c r="B411" s="250"/>
      <c r="C411" s="252"/>
      <c r="D411" s="253"/>
      <c r="E411" s="254"/>
      <c r="F411" s="76"/>
      <c r="G411" s="76"/>
      <c r="H411" s="77">
        <f t="shared" si="67"/>
        <v>0</v>
      </c>
    </row>
    <row r="412" spans="1:9" s="2" customFormat="1" ht="12" hidden="1" customHeight="1" x14ac:dyDescent="0.2">
      <c r="A412" s="247"/>
      <c r="B412" s="250"/>
      <c r="C412" s="252"/>
      <c r="D412" s="253"/>
      <c r="E412" s="254"/>
      <c r="F412" s="76"/>
      <c r="G412" s="76"/>
      <c r="H412" s="77">
        <f t="shared" si="67"/>
        <v>0</v>
      </c>
    </row>
    <row r="413" spans="1:9" s="2" customFormat="1" ht="12" hidden="1" customHeight="1" x14ac:dyDescent="0.2">
      <c r="A413" s="247"/>
      <c r="B413" s="250"/>
      <c r="C413" s="252"/>
      <c r="D413" s="253"/>
      <c r="E413" s="254"/>
      <c r="F413" s="76"/>
      <c r="G413" s="76"/>
      <c r="H413" s="77">
        <f t="shared" si="67"/>
        <v>0</v>
      </c>
    </row>
    <row r="414" spans="1:9" s="2" customFormat="1" ht="12" hidden="1" customHeight="1" x14ac:dyDescent="0.2">
      <c r="A414" s="247"/>
      <c r="B414" s="250"/>
      <c r="C414" s="252"/>
      <c r="D414" s="253"/>
      <c r="E414" s="254"/>
      <c r="F414" s="76"/>
      <c r="G414" s="76"/>
      <c r="H414" s="77">
        <f t="shared" si="67"/>
        <v>0</v>
      </c>
    </row>
    <row r="415" spans="1:9" s="2" customFormat="1" ht="12" hidden="1" customHeight="1" x14ac:dyDescent="0.2">
      <c r="A415" s="247"/>
      <c r="B415" s="250"/>
      <c r="C415" s="252"/>
      <c r="D415" s="253"/>
      <c r="E415" s="254"/>
      <c r="F415" s="76"/>
      <c r="G415" s="76"/>
      <c r="H415" s="77">
        <f t="shared" si="67"/>
        <v>0</v>
      </c>
    </row>
    <row r="416" spans="1:9" s="2" customFormat="1" ht="12" hidden="1" customHeight="1" x14ac:dyDescent="0.2">
      <c r="A416" s="247"/>
      <c r="B416" s="250"/>
      <c r="C416" s="252"/>
      <c r="D416" s="253"/>
      <c r="E416" s="254"/>
      <c r="F416" s="76"/>
      <c r="G416" s="76"/>
      <c r="H416" s="77">
        <f t="shared" si="67"/>
        <v>0</v>
      </c>
    </row>
    <row r="417" spans="1:9" s="2" customFormat="1" ht="12" hidden="1" customHeight="1" x14ac:dyDescent="0.2">
      <c r="A417" s="248"/>
      <c r="B417" s="251"/>
      <c r="C417" s="269"/>
      <c r="D417" s="270"/>
      <c r="E417" s="271"/>
      <c r="F417" s="78"/>
      <c r="G417" s="78"/>
      <c r="H417" s="79">
        <f t="shared" si="67"/>
        <v>0</v>
      </c>
    </row>
    <row r="418" spans="1:9" s="2" customFormat="1" ht="12" hidden="1" customHeight="1" x14ac:dyDescent="0.2">
      <c r="A418" s="246"/>
      <c r="B418" s="249"/>
      <c r="C418" s="266"/>
      <c r="D418" s="267"/>
      <c r="E418" s="268"/>
      <c r="F418" s="47"/>
      <c r="G418" s="47"/>
      <c r="H418" s="111">
        <f>SUM(H419:H428)</f>
        <v>0</v>
      </c>
    </row>
    <row r="419" spans="1:9" s="2" customFormat="1" ht="12" hidden="1" customHeight="1" x14ac:dyDescent="0.2">
      <c r="A419" s="247"/>
      <c r="B419" s="250"/>
      <c r="C419" s="255"/>
      <c r="D419" s="256"/>
      <c r="E419" s="257"/>
      <c r="F419" s="74"/>
      <c r="G419" s="74"/>
      <c r="H419" s="75">
        <f>ROUNDUP(F419/168*G419,2)</f>
        <v>0</v>
      </c>
    </row>
    <row r="420" spans="1:9" s="2" customFormat="1" ht="12" hidden="1" customHeight="1" x14ac:dyDescent="0.2">
      <c r="A420" s="247"/>
      <c r="B420" s="250"/>
      <c r="C420" s="252"/>
      <c r="D420" s="253"/>
      <c r="E420" s="254"/>
      <c r="F420" s="76"/>
      <c r="G420" s="76"/>
      <c r="H420" s="77">
        <f t="shared" ref="H420:H428" si="68">ROUNDUP(F420/168*G420,2)</f>
        <v>0</v>
      </c>
    </row>
    <row r="421" spans="1:9" s="2" customFormat="1" ht="12" hidden="1" customHeight="1" x14ac:dyDescent="0.2">
      <c r="A421" s="247"/>
      <c r="B421" s="250"/>
      <c r="C421" s="252"/>
      <c r="D421" s="253"/>
      <c r="E421" s="254"/>
      <c r="F421" s="76"/>
      <c r="G421" s="76"/>
      <c r="H421" s="77">
        <f t="shared" si="68"/>
        <v>0</v>
      </c>
    </row>
    <row r="422" spans="1:9" s="2" customFormat="1" ht="12" hidden="1" customHeight="1" x14ac:dyDescent="0.2">
      <c r="A422" s="247"/>
      <c r="B422" s="250"/>
      <c r="C422" s="252"/>
      <c r="D422" s="253"/>
      <c r="E422" s="254"/>
      <c r="F422" s="76"/>
      <c r="G422" s="76"/>
      <c r="H422" s="77">
        <f t="shared" si="68"/>
        <v>0</v>
      </c>
    </row>
    <row r="423" spans="1:9" s="2" customFormat="1" ht="12" hidden="1" customHeight="1" x14ac:dyDescent="0.2">
      <c r="A423" s="247"/>
      <c r="B423" s="250"/>
      <c r="C423" s="252"/>
      <c r="D423" s="253"/>
      <c r="E423" s="254"/>
      <c r="F423" s="76"/>
      <c r="G423" s="76"/>
      <c r="H423" s="77">
        <f t="shared" si="68"/>
        <v>0</v>
      </c>
    </row>
    <row r="424" spans="1:9" s="2" customFormat="1" ht="12" hidden="1" customHeight="1" x14ac:dyDescent="0.2">
      <c r="A424" s="247"/>
      <c r="B424" s="250"/>
      <c r="C424" s="252"/>
      <c r="D424" s="253"/>
      <c r="E424" s="254"/>
      <c r="F424" s="76"/>
      <c r="G424" s="76"/>
      <c r="H424" s="77">
        <f t="shared" si="68"/>
        <v>0</v>
      </c>
    </row>
    <row r="425" spans="1:9" s="2" customFormat="1" ht="12" hidden="1" customHeight="1" x14ac:dyDescent="0.2">
      <c r="A425" s="247"/>
      <c r="B425" s="250"/>
      <c r="C425" s="252"/>
      <c r="D425" s="253"/>
      <c r="E425" s="254"/>
      <c r="F425" s="76"/>
      <c r="G425" s="76"/>
      <c r="H425" s="77">
        <f t="shared" si="68"/>
        <v>0</v>
      </c>
    </row>
    <row r="426" spans="1:9" s="2" customFormat="1" ht="12" hidden="1" customHeight="1" x14ac:dyDescent="0.2">
      <c r="A426" s="247"/>
      <c r="B426" s="250"/>
      <c r="C426" s="252"/>
      <c r="D426" s="253"/>
      <c r="E426" s="254"/>
      <c r="F426" s="76"/>
      <c r="G426" s="76"/>
      <c r="H426" s="77">
        <f t="shared" si="68"/>
        <v>0</v>
      </c>
    </row>
    <row r="427" spans="1:9" s="2" customFormat="1" ht="12" hidden="1" customHeight="1" x14ac:dyDescent="0.2">
      <c r="A427" s="247"/>
      <c r="B427" s="250"/>
      <c r="C427" s="252"/>
      <c r="D427" s="253"/>
      <c r="E427" s="254"/>
      <c r="F427" s="76"/>
      <c r="G427" s="76"/>
      <c r="H427" s="77">
        <f t="shared" si="68"/>
        <v>0</v>
      </c>
    </row>
    <row r="428" spans="1:9" s="2" customFormat="1" ht="12.75" hidden="1" x14ac:dyDescent="0.2">
      <c r="A428" s="248"/>
      <c r="B428" s="251"/>
      <c r="C428" s="269"/>
      <c r="D428" s="270"/>
      <c r="E428" s="271"/>
      <c r="F428" s="78"/>
      <c r="G428" s="78"/>
      <c r="H428" s="79">
        <f t="shared" si="68"/>
        <v>0</v>
      </c>
    </row>
    <row r="429" spans="1:9" s="2" customFormat="1" ht="12.75" customHeight="1" x14ac:dyDescent="0.2">
      <c r="A429" s="48" t="s">
        <v>93</v>
      </c>
      <c r="B429" s="277" t="s">
        <v>94</v>
      </c>
      <c r="C429" s="277"/>
      <c r="D429" s="277"/>
      <c r="E429" s="277"/>
      <c r="F429" s="277"/>
      <c r="G429" s="277"/>
      <c r="H429" s="43">
        <f>SUM(H430,H452,H441)</f>
        <v>5.9</v>
      </c>
    </row>
    <row r="430" spans="1:9" s="2" customFormat="1" ht="15" customHeight="1" x14ac:dyDescent="0.2">
      <c r="A430" s="246">
        <v>2311</v>
      </c>
      <c r="B430" s="249" t="s">
        <v>19</v>
      </c>
      <c r="C430" s="266" t="s">
        <v>171</v>
      </c>
      <c r="D430" s="267"/>
      <c r="E430" s="268"/>
      <c r="F430" s="47" t="s">
        <v>326</v>
      </c>
      <c r="G430" s="47" t="s">
        <v>166</v>
      </c>
      <c r="H430" s="111">
        <f>SUM(H431:H440)</f>
        <v>4.2</v>
      </c>
    </row>
    <row r="431" spans="1:9" s="2" customFormat="1" ht="24" x14ac:dyDescent="0.2">
      <c r="A431" s="247"/>
      <c r="B431" s="250"/>
      <c r="C431" s="255" t="s">
        <v>192</v>
      </c>
      <c r="D431" s="256"/>
      <c r="E431" s="257"/>
      <c r="F431" s="74">
        <f>ROUND(0.02*1.095,2)</f>
        <v>0.02</v>
      </c>
      <c r="G431" s="74">
        <v>60</v>
      </c>
      <c r="H431" s="75">
        <f>ROUND(F431*G431,2)</f>
        <v>1.2</v>
      </c>
      <c r="I431" s="162" t="s">
        <v>336</v>
      </c>
    </row>
    <row r="432" spans="1:9" s="2" customFormat="1" ht="12.75" x14ac:dyDescent="0.2">
      <c r="A432" s="247"/>
      <c r="B432" s="250"/>
      <c r="C432" s="252" t="s">
        <v>173</v>
      </c>
      <c r="D432" s="253"/>
      <c r="E432" s="254"/>
      <c r="F432" s="76">
        <f>ROUND(0.05*1.095,2)</f>
        <v>0.05</v>
      </c>
      <c r="G432" s="76">
        <v>60</v>
      </c>
      <c r="H432" s="77">
        <f>ROUND(F432*G432,2)</f>
        <v>3</v>
      </c>
    </row>
    <row r="433" spans="1:8" s="2" customFormat="1" ht="12.75" hidden="1" x14ac:dyDescent="0.2">
      <c r="A433" s="247"/>
      <c r="B433" s="250"/>
      <c r="C433" s="252"/>
      <c r="D433" s="253"/>
      <c r="E433" s="254"/>
      <c r="F433" s="76"/>
      <c r="G433" s="76"/>
      <c r="H433" s="77">
        <f t="shared" ref="H433:H440" si="69">ROUND(F433*G433,2)</f>
        <v>0</v>
      </c>
    </row>
    <row r="434" spans="1:8" s="2" customFormat="1" ht="12.75" hidden="1" x14ac:dyDescent="0.2">
      <c r="A434" s="247"/>
      <c r="B434" s="250"/>
      <c r="C434" s="252"/>
      <c r="D434" s="253"/>
      <c r="E434" s="254"/>
      <c r="F434" s="76"/>
      <c r="G434" s="76"/>
      <c r="H434" s="77">
        <f t="shared" si="69"/>
        <v>0</v>
      </c>
    </row>
    <row r="435" spans="1:8" s="2" customFormat="1" ht="12.75" hidden="1" x14ac:dyDescent="0.2">
      <c r="A435" s="247"/>
      <c r="B435" s="250"/>
      <c r="C435" s="252"/>
      <c r="D435" s="253"/>
      <c r="E435" s="254"/>
      <c r="F435" s="76"/>
      <c r="G435" s="76"/>
      <c r="H435" s="77">
        <f t="shared" si="69"/>
        <v>0</v>
      </c>
    </row>
    <row r="436" spans="1:8" s="2" customFormat="1" ht="12.75" hidden="1" x14ac:dyDescent="0.2">
      <c r="A436" s="247"/>
      <c r="B436" s="250"/>
      <c r="C436" s="252"/>
      <c r="D436" s="253"/>
      <c r="E436" s="254"/>
      <c r="F436" s="76"/>
      <c r="G436" s="76"/>
      <c r="H436" s="77">
        <f t="shared" si="69"/>
        <v>0</v>
      </c>
    </row>
    <row r="437" spans="1:8" s="2" customFormat="1" ht="12.75" hidden="1" x14ac:dyDescent="0.2">
      <c r="A437" s="247"/>
      <c r="B437" s="250"/>
      <c r="C437" s="252"/>
      <c r="D437" s="253"/>
      <c r="E437" s="254"/>
      <c r="F437" s="76"/>
      <c r="G437" s="76"/>
      <c r="H437" s="77">
        <f t="shared" si="69"/>
        <v>0</v>
      </c>
    </row>
    <row r="438" spans="1:8" s="2" customFormat="1" ht="12.75" hidden="1" x14ac:dyDescent="0.2">
      <c r="A438" s="247"/>
      <c r="B438" s="250"/>
      <c r="C438" s="252"/>
      <c r="D438" s="253"/>
      <c r="E438" s="254"/>
      <c r="F438" s="76"/>
      <c r="G438" s="76"/>
      <c r="H438" s="77">
        <f t="shared" si="69"/>
        <v>0</v>
      </c>
    </row>
    <row r="439" spans="1:8" s="2" customFormat="1" ht="12.75" hidden="1" x14ac:dyDescent="0.2">
      <c r="A439" s="247"/>
      <c r="B439" s="250"/>
      <c r="C439" s="252"/>
      <c r="D439" s="253"/>
      <c r="E439" s="254"/>
      <c r="F439" s="76"/>
      <c r="G439" s="76"/>
      <c r="H439" s="77">
        <f t="shared" si="69"/>
        <v>0</v>
      </c>
    </row>
    <row r="440" spans="1:8" s="2" customFormat="1" ht="12.75" hidden="1" x14ac:dyDescent="0.2">
      <c r="A440" s="248"/>
      <c r="B440" s="251"/>
      <c r="C440" s="269"/>
      <c r="D440" s="270"/>
      <c r="E440" s="271"/>
      <c r="F440" s="78"/>
      <c r="G440" s="78"/>
      <c r="H440" s="79">
        <f t="shared" si="69"/>
        <v>0</v>
      </c>
    </row>
    <row r="441" spans="1:8" s="2" customFormat="1" ht="38.25" x14ac:dyDescent="0.2">
      <c r="A441" s="246">
        <v>2312</v>
      </c>
      <c r="B441" s="249" t="s">
        <v>319</v>
      </c>
      <c r="C441" s="266" t="s">
        <v>171</v>
      </c>
      <c r="D441" s="267"/>
      <c r="E441" s="51" t="s">
        <v>325</v>
      </c>
      <c r="F441" s="51" t="s">
        <v>322</v>
      </c>
      <c r="G441" s="47" t="s">
        <v>157</v>
      </c>
      <c r="H441" s="111">
        <f>SUM(H442:H451)</f>
        <v>0.08</v>
      </c>
    </row>
    <row r="442" spans="1:8" s="2" customFormat="1" ht="12.75" x14ac:dyDescent="0.2">
      <c r="A442" s="247"/>
      <c r="B442" s="250"/>
      <c r="C442" s="255" t="s">
        <v>320</v>
      </c>
      <c r="D442" s="256"/>
      <c r="E442" s="74">
        <v>165</v>
      </c>
      <c r="F442" s="74">
        <v>5</v>
      </c>
      <c r="G442" s="154">
        <f>G267+G278</f>
        <v>2.4169999999999998</v>
      </c>
      <c r="H442" s="75">
        <f>ROUNDUP(E442/F442/12/168*G442,2)</f>
        <v>0.04</v>
      </c>
    </row>
    <row r="443" spans="1:8" s="2" customFormat="1" ht="12.75" x14ac:dyDescent="0.2">
      <c r="A443" s="247"/>
      <c r="B443" s="250"/>
      <c r="C443" s="252" t="s">
        <v>321</v>
      </c>
      <c r="D443" s="253"/>
      <c r="E443" s="153">
        <v>157</v>
      </c>
      <c r="F443" s="76">
        <v>5</v>
      </c>
      <c r="G443" s="155">
        <f>G442</f>
        <v>2.4169999999999998</v>
      </c>
      <c r="H443" s="77">
        <f>ROUNDUP(E443/F443/12/168*G443,2)</f>
        <v>0.04</v>
      </c>
    </row>
    <row r="444" spans="1:8" s="2" customFormat="1" ht="12.75" hidden="1" x14ac:dyDescent="0.2">
      <c r="A444" s="247"/>
      <c r="B444" s="250"/>
      <c r="C444" s="252"/>
      <c r="D444" s="253"/>
      <c r="E444" s="177"/>
      <c r="F444" s="76"/>
      <c r="G444" s="76"/>
      <c r="H444" s="77">
        <f t="shared" ref="H444:H451" si="70">ROUNDUP(F444/168*G444,2)</f>
        <v>0</v>
      </c>
    </row>
    <row r="445" spans="1:8" s="2" customFormat="1" ht="12.75" hidden="1" x14ac:dyDescent="0.2">
      <c r="A445" s="247"/>
      <c r="B445" s="250"/>
      <c r="C445" s="252"/>
      <c r="D445" s="253"/>
      <c r="E445" s="177"/>
      <c r="F445" s="76"/>
      <c r="G445" s="76"/>
      <c r="H445" s="77">
        <f t="shared" si="70"/>
        <v>0</v>
      </c>
    </row>
    <row r="446" spans="1:8" s="2" customFormat="1" ht="12.75" hidden="1" x14ac:dyDescent="0.2">
      <c r="A446" s="247"/>
      <c r="B446" s="250"/>
      <c r="C446" s="252"/>
      <c r="D446" s="253"/>
      <c r="E446" s="177"/>
      <c r="F446" s="76"/>
      <c r="G446" s="76"/>
      <c r="H446" s="77">
        <f t="shared" si="70"/>
        <v>0</v>
      </c>
    </row>
    <row r="447" spans="1:8" s="2" customFormat="1" ht="12.75" hidden="1" x14ac:dyDescent="0.2">
      <c r="A447" s="247"/>
      <c r="B447" s="250"/>
      <c r="C447" s="252"/>
      <c r="D447" s="253"/>
      <c r="E447" s="177"/>
      <c r="F447" s="76"/>
      <c r="G447" s="76"/>
      <c r="H447" s="77">
        <f t="shared" si="70"/>
        <v>0</v>
      </c>
    </row>
    <row r="448" spans="1:8" s="2" customFormat="1" ht="12.75" hidden="1" x14ac:dyDescent="0.2">
      <c r="A448" s="247"/>
      <c r="B448" s="250"/>
      <c r="C448" s="252"/>
      <c r="D448" s="253"/>
      <c r="E448" s="177"/>
      <c r="F448" s="76"/>
      <c r="G448" s="76"/>
      <c r="H448" s="77">
        <f t="shared" si="70"/>
        <v>0</v>
      </c>
    </row>
    <row r="449" spans="1:9" s="2" customFormat="1" ht="12.75" hidden="1" x14ac:dyDescent="0.2">
      <c r="A449" s="247"/>
      <c r="B449" s="250"/>
      <c r="C449" s="252"/>
      <c r="D449" s="253"/>
      <c r="E449" s="177"/>
      <c r="F449" s="76"/>
      <c r="G449" s="76"/>
      <c r="H449" s="77">
        <f t="shared" si="70"/>
        <v>0</v>
      </c>
    </row>
    <row r="450" spans="1:9" s="2" customFormat="1" ht="12.75" hidden="1" x14ac:dyDescent="0.2">
      <c r="A450" s="247"/>
      <c r="B450" s="250"/>
      <c r="C450" s="252"/>
      <c r="D450" s="253"/>
      <c r="E450" s="177"/>
      <c r="F450" s="76"/>
      <c r="G450" s="76"/>
      <c r="H450" s="77">
        <f t="shared" si="70"/>
        <v>0</v>
      </c>
    </row>
    <row r="451" spans="1:9" s="2" customFormat="1" ht="12.75" hidden="1" x14ac:dyDescent="0.2">
      <c r="A451" s="248"/>
      <c r="B451" s="251"/>
      <c r="C451" s="252"/>
      <c r="D451" s="253"/>
      <c r="E451" s="177"/>
      <c r="F451" s="78"/>
      <c r="G451" s="78"/>
      <c r="H451" s="79">
        <f t="shared" si="70"/>
        <v>0</v>
      </c>
    </row>
    <row r="452" spans="1:9" s="2" customFormat="1" ht="25.5" x14ac:dyDescent="0.2">
      <c r="A452" s="246">
        <v>2350</v>
      </c>
      <c r="B452" s="249" t="s">
        <v>391</v>
      </c>
      <c r="C452" s="266" t="s">
        <v>171</v>
      </c>
      <c r="D452" s="267"/>
      <c r="E452" s="268"/>
      <c r="F452" s="51" t="s">
        <v>327</v>
      </c>
      <c r="G452" s="47" t="s">
        <v>157</v>
      </c>
      <c r="H452" s="111">
        <f>SUM(H453:H462)</f>
        <v>1.6199999999999999</v>
      </c>
    </row>
    <row r="453" spans="1:9" s="2" customFormat="1" ht="51.75" customHeight="1" x14ac:dyDescent="0.2">
      <c r="A453" s="247"/>
      <c r="B453" s="250"/>
      <c r="C453" s="255" t="s">
        <v>199</v>
      </c>
      <c r="D453" s="256"/>
      <c r="E453" s="257"/>
      <c r="F453" s="74">
        <f>ROUND(85*1.162,2)</f>
        <v>98.77</v>
      </c>
      <c r="G453" s="74">
        <v>2.4169999999999998</v>
      </c>
      <c r="H453" s="75">
        <f>ROUNDUP(F453/168*G453,2)</f>
        <v>1.43</v>
      </c>
      <c r="I453" s="149" t="s">
        <v>383</v>
      </c>
    </row>
    <row r="454" spans="1:9" s="2" customFormat="1" ht="48" x14ac:dyDescent="0.2">
      <c r="A454" s="247"/>
      <c r="B454" s="250"/>
      <c r="C454" s="252" t="s">
        <v>200</v>
      </c>
      <c r="D454" s="253"/>
      <c r="E454" s="254"/>
      <c r="F454" s="76">
        <f>ROUND(7*1.162,2)</f>
        <v>8.1300000000000008</v>
      </c>
      <c r="G454" s="76">
        <v>3.7509999999999999</v>
      </c>
      <c r="H454" s="77">
        <f t="shared" ref="H454:H462" si="71">ROUNDUP(F454/168*G454,2)</f>
        <v>0.19</v>
      </c>
      <c r="I454" s="149" t="s">
        <v>382</v>
      </c>
    </row>
    <row r="455" spans="1:9" s="2" customFormat="1" ht="12.75" hidden="1" x14ac:dyDescent="0.2">
      <c r="A455" s="247"/>
      <c r="B455" s="250"/>
      <c r="C455" s="252"/>
      <c r="D455" s="253"/>
      <c r="E455" s="254"/>
      <c r="F455" s="76"/>
      <c r="G455" s="76"/>
      <c r="H455" s="77">
        <f t="shared" si="71"/>
        <v>0</v>
      </c>
    </row>
    <row r="456" spans="1:9" s="2" customFormat="1" ht="12.75" hidden="1" x14ac:dyDescent="0.2">
      <c r="A456" s="247"/>
      <c r="B456" s="250"/>
      <c r="C456" s="252"/>
      <c r="D456" s="253"/>
      <c r="E456" s="254"/>
      <c r="F456" s="76"/>
      <c r="G456" s="76"/>
      <c r="H456" s="77">
        <f t="shared" si="71"/>
        <v>0</v>
      </c>
    </row>
    <row r="457" spans="1:9" s="2" customFormat="1" ht="12.75" hidden="1" x14ac:dyDescent="0.2">
      <c r="A457" s="247"/>
      <c r="B457" s="250"/>
      <c r="C457" s="252"/>
      <c r="D457" s="253"/>
      <c r="E457" s="254"/>
      <c r="F457" s="76"/>
      <c r="G457" s="76"/>
      <c r="H457" s="77">
        <f t="shared" si="71"/>
        <v>0</v>
      </c>
    </row>
    <row r="458" spans="1:9" s="2" customFormat="1" ht="12.75" hidden="1" x14ac:dyDescent="0.2">
      <c r="A458" s="247"/>
      <c r="B458" s="250"/>
      <c r="C458" s="252"/>
      <c r="D458" s="253"/>
      <c r="E458" s="254"/>
      <c r="F458" s="76"/>
      <c r="G458" s="76"/>
      <c r="H458" s="77">
        <f t="shared" si="71"/>
        <v>0</v>
      </c>
    </row>
    <row r="459" spans="1:9" s="2" customFormat="1" ht="12.75" hidden="1" x14ac:dyDescent="0.2">
      <c r="A459" s="247"/>
      <c r="B459" s="250"/>
      <c r="C459" s="252"/>
      <c r="D459" s="253"/>
      <c r="E459" s="254"/>
      <c r="F459" s="76"/>
      <c r="G459" s="76"/>
      <c r="H459" s="77">
        <f t="shared" si="71"/>
        <v>0</v>
      </c>
    </row>
    <row r="460" spans="1:9" s="2" customFormat="1" ht="12.75" hidden="1" x14ac:dyDescent="0.2">
      <c r="A460" s="247"/>
      <c r="B460" s="250"/>
      <c r="C460" s="252"/>
      <c r="D460" s="253"/>
      <c r="E460" s="254"/>
      <c r="F460" s="76"/>
      <c r="G460" s="76"/>
      <c r="H460" s="77">
        <f t="shared" si="71"/>
        <v>0</v>
      </c>
    </row>
    <row r="461" spans="1:9" s="2" customFormat="1" ht="12.75" hidden="1" x14ac:dyDescent="0.2">
      <c r="A461" s="247"/>
      <c r="B461" s="250"/>
      <c r="C461" s="252"/>
      <c r="D461" s="253"/>
      <c r="E461" s="254"/>
      <c r="F461" s="76"/>
      <c r="G461" s="76"/>
      <c r="H461" s="77">
        <f t="shared" si="71"/>
        <v>0</v>
      </c>
    </row>
    <row r="462" spans="1:9" s="2" customFormat="1" ht="12.75" hidden="1" x14ac:dyDescent="0.2">
      <c r="A462" s="248"/>
      <c r="B462" s="251"/>
      <c r="C462" s="269"/>
      <c r="D462" s="270"/>
      <c r="E462" s="271"/>
      <c r="F462" s="78"/>
      <c r="G462" s="78"/>
      <c r="H462" s="79">
        <f t="shared" si="71"/>
        <v>0</v>
      </c>
    </row>
    <row r="463" spans="1:9" s="2" customFormat="1" ht="12.75" x14ac:dyDescent="0.2">
      <c r="A463" s="49" t="s">
        <v>109</v>
      </c>
      <c r="B463" s="277" t="s">
        <v>25</v>
      </c>
      <c r="C463" s="277"/>
      <c r="D463" s="277"/>
      <c r="E463" s="277"/>
      <c r="F463" s="277"/>
      <c r="G463" s="277"/>
      <c r="H463" s="43">
        <f>SUM(H464,H476)</f>
        <v>0.38</v>
      </c>
    </row>
    <row r="464" spans="1:9" s="2" customFormat="1" ht="12.75" hidden="1" customHeight="1" x14ac:dyDescent="0.2">
      <c r="A464" s="48">
        <v>5120</v>
      </c>
      <c r="B464" s="277" t="s">
        <v>168</v>
      </c>
      <c r="C464" s="277"/>
      <c r="D464" s="277"/>
      <c r="E464" s="277"/>
      <c r="F464" s="277"/>
      <c r="G464" s="277"/>
      <c r="H464" s="43">
        <f>SUM(H466:H475)</f>
        <v>0</v>
      </c>
    </row>
    <row r="465" spans="1:8" s="2" customFormat="1" ht="25.5" hidden="1" x14ac:dyDescent="0.2">
      <c r="A465" s="331">
        <v>5121</v>
      </c>
      <c r="B465" s="279" t="s">
        <v>169</v>
      </c>
      <c r="C465" s="287" t="s">
        <v>171</v>
      </c>
      <c r="D465" s="288"/>
      <c r="E465" s="47" t="s">
        <v>170</v>
      </c>
      <c r="F465" s="190" t="s">
        <v>325</v>
      </c>
      <c r="G465" s="47" t="s">
        <v>157</v>
      </c>
      <c r="H465" s="111">
        <f>SUM(H466:H475)</f>
        <v>0</v>
      </c>
    </row>
    <row r="466" spans="1:8" s="2" customFormat="1" ht="12.75" hidden="1" x14ac:dyDescent="0.2">
      <c r="A466" s="332"/>
      <c r="B466" s="280"/>
      <c r="C466" s="309"/>
      <c r="D466" s="310"/>
      <c r="E466" s="282"/>
      <c r="F466" s="67"/>
      <c r="G466" s="156"/>
      <c r="H466" s="54">
        <f>ROUNDUP(F466*$E$478%/12/168*G466,2)</f>
        <v>0</v>
      </c>
    </row>
    <row r="467" spans="1:8" s="2" customFormat="1" ht="12.75" hidden="1" x14ac:dyDescent="0.2">
      <c r="A467" s="332"/>
      <c r="B467" s="280"/>
      <c r="C467" s="311"/>
      <c r="D467" s="312"/>
      <c r="E467" s="283"/>
      <c r="F467" s="68"/>
      <c r="G467" s="68"/>
      <c r="H467" s="56">
        <f>ROUNDUP(F467*$E$478%/12/168*G467,2)</f>
        <v>0</v>
      </c>
    </row>
    <row r="468" spans="1:8" s="2" customFormat="1" ht="12.75" hidden="1" x14ac:dyDescent="0.2">
      <c r="A468" s="332"/>
      <c r="B468" s="280"/>
      <c r="C468" s="311"/>
      <c r="D468" s="312"/>
      <c r="E468" s="283"/>
      <c r="F468" s="68"/>
      <c r="G468" s="68"/>
      <c r="H468" s="56">
        <f t="shared" ref="H468:H475" si="72">ROUNDUP(F468*$D$489%/12/168*E468*$G$489,2)</f>
        <v>0</v>
      </c>
    </row>
    <row r="469" spans="1:8" s="2" customFormat="1" ht="12.75" hidden="1" x14ac:dyDescent="0.2">
      <c r="A469" s="332"/>
      <c r="B469" s="280"/>
      <c r="C469" s="311"/>
      <c r="D469" s="312"/>
      <c r="E469" s="283"/>
      <c r="F469" s="68"/>
      <c r="G469" s="68"/>
      <c r="H469" s="56">
        <f t="shared" si="72"/>
        <v>0</v>
      </c>
    </row>
    <row r="470" spans="1:8" s="2" customFormat="1" ht="12.75" hidden="1" x14ac:dyDescent="0.2">
      <c r="A470" s="332"/>
      <c r="B470" s="280"/>
      <c r="C470" s="311"/>
      <c r="D470" s="312"/>
      <c r="E470" s="283"/>
      <c r="F470" s="68"/>
      <c r="G470" s="68"/>
      <c r="H470" s="56">
        <f t="shared" si="72"/>
        <v>0</v>
      </c>
    </row>
    <row r="471" spans="1:8" s="2" customFormat="1" ht="12.75" hidden="1" customHeight="1" x14ac:dyDescent="0.2">
      <c r="A471" s="332"/>
      <c r="B471" s="280"/>
      <c r="C471" s="311"/>
      <c r="D471" s="312"/>
      <c r="E471" s="283"/>
      <c r="F471" s="68"/>
      <c r="G471" s="68"/>
      <c r="H471" s="56">
        <f t="shared" si="72"/>
        <v>0</v>
      </c>
    </row>
    <row r="472" spans="1:8" s="2" customFormat="1" ht="12.75" hidden="1" customHeight="1" x14ac:dyDescent="0.2">
      <c r="A472" s="332"/>
      <c r="B472" s="280"/>
      <c r="C472" s="311"/>
      <c r="D472" s="312"/>
      <c r="E472" s="283"/>
      <c r="F472" s="68"/>
      <c r="G472" s="68"/>
      <c r="H472" s="56">
        <f t="shared" si="72"/>
        <v>0</v>
      </c>
    </row>
    <row r="473" spans="1:8" s="2" customFormat="1" ht="12.75" hidden="1" customHeight="1" x14ac:dyDescent="0.2">
      <c r="A473" s="332"/>
      <c r="B473" s="280"/>
      <c r="C473" s="311"/>
      <c r="D473" s="312"/>
      <c r="E473" s="283"/>
      <c r="F473" s="68"/>
      <c r="G473" s="68"/>
      <c r="H473" s="56">
        <f t="shared" si="72"/>
        <v>0</v>
      </c>
    </row>
    <row r="474" spans="1:8" s="2" customFormat="1" ht="12.75" hidden="1" customHeight="1" x14ac:dyDescent="0.2">
      <c r="A474" s="332"/>
      <c r="B474" s="280"/>
      <c r="C474" s="311"/>
      <c r="D474" s="312"/>
      <c r="E474" s="283"/>
      <c r="F474" s="68"/>
      <c r="G474" s="68"/>
      <c r="H474" s="56">
        <f t="shared" si="72"/>
        <v>0</v>
      </c>
    </row>
    <row r="475" spans="1:8" s="2" customFormat="1" ht="12.75" hidden="1" customHeight="1" x14ac:dyDescent="0.2">
      <c r="A475" s="333"/>
      <c r="B475" s="281"/>
      <c r="C475" s="311"/>
      <c r="D475" s="312"/>
      <c r="E475" s="284"/>
      <c r="F475" s="70"/>
      <c r="G475" s="70"/>
      <c r="H475" s="58">
        <f t="shared" si="72"/>
        <v>0</v>
      </c>
    </row>
    <row r="476" spans="1:8" s="2" customFormat="1" ht="12.75" x14ac:dyDescent="0.2">
      <c r="A476" s="48" t="s">
        <v>110</v>
      </c>
      <c r="B476" s="277" t="s">
        <v>392</v>
      </c>
      <c r="C476" s="277"/>
      <c r="D476" s="277"/>
      <c r="E476" s="277"/>
      <c r="F476" s="277"/>
      <c r="G476" s="277"/>
      <c r="H476" s="43">
        <f>SUM(H477,H488)</f>
        <v>0.38</v>
      </c>
    </row>
    <row r="477" spans="1:8" s="2" customFormat="1" ht="25.5" x14ac:dyDescent="0.2">
      <c r="A477" s="331" t="s">
        <v>117</v>
      </c>
      <c r="B477" s="279" t="s">
        <v>33</v>
      </c>
      <c r="C477" s="287" t="s">
        <v>171</v>
      </c>
      <c r="D477" s="288"/>
      <c r="E477" s="47" t="s">
        <v>170</v>
      </c>
      <c r="F477" s="190" t="s">
        <v>325</v>
      </c>
      <c r="G477" s="47" t="s">
        <v>157</v>
      </c>
      <c r="H477" s="111">
        <f>SUM(H478:H487)</f>
        <v>0.38</v>
      </c>
    </row>
    <row r="478" spans="1:8" s="2" customFormat="1" ht="12.75" x14ac:dyDescent="0.2">
      <c r="A478" s="332"/>
      <c r="B478" s="280"/>
      <c r="C478" s="309" t="s">
        <v>323</v>
      </c>
      <c r="D478" s="310"/>
      <c r="E478" s="282">
        <v>20</v>
      </c>
      <c r="F478" s="67">
        <v>1200</v>
      </c>
      <c r="G478" s="156">
        <f>G453</f>
        <v>2.4169999999999998</v>
      </c>
      <c r="H478" s="54">
        <f>ROUNDUP(F478*$E$478%/12/168*G478,2)</f>
        <v>0.29000000000000004</v>
      </c>
    </row>
    <row r="479" spans="1:8" s="2" customFormat="1" ht="12.75" x14ac:dyDescent="0.2">
      <c r="A479" s="332"/>
      <c r="B479" s="280"/>
      <c r="C479" s="311" t="s">
        <v>324</v>
      </c>
      <c r="D479" s="312"/>
      <c r="E479" s="283"/>
      <c r="F479" s="68">
        <v>500</v>
      </c>
      <c r="G479" s="68">
        <v>1.667</v>
      </c>
      <c r="H479" s="56">
        <f>ROUNDUP(F479*$E$478%/12/168*G479,2)</f>
        <v>0.09</v>
      </c>
    </row>
    <row r="480" spans="1:8" s="2" customFormat="1" ht="12.75" hidden="1" x14ac:dyDescent="0.2">
      <c r="A480" s="332"/>
      <c r="B480" s="280"/>
      <c r="C480" s="311"/>
      <c r="D480" s="312"/>
      <c r="E480" s="283"/>
      <c r="F480" s="68"/>
      <c r="G480" s="68"/>
      <c r="H480" s="56">
        <f t="shared" ref="H480:H487" si="73">ROUNDUP(F480*$D$489%/12/168*E480*$G$489,2)</f>
        <v>0</v>
      </c>
    </row>
    <row r="481" spans="1:8" s="2" customFormat="1" ht="12.75" hidden="1" x14ac:dyDescent="0.2">
      <c r="A481" s="332"/>
      <c r="B481" s="280"/>
      <c r="C481" s="311"/>
      <c r="D481" s="312"/>
      <c r="E481" s="283"/>
      <c r="F481" s="68"/>
      <c r="G481" s="68"/>
      <c r="H481" s="56">
        <f t="shared" si="73"/>
        <v>0</v>
      </c>
    </row>
    <row r="482" spans="1:8" s="2" customFormat="1" ht="12.75" hidden="1" x14ac:dyDescent="0.2">
      <c r="A482" s="332"/>
      <c r="B482" s="280"/>
      <c r="C482" s="311"/>
      <c r="D482" s="312"/>
      <c r="E482" s="283"/>
      <c r="F482" s="68"/>
      <c r="G482" s="68"/>
      <c r="H482" s="56">
        <f t="shared" si="73"/>
        <v>0</v>
      </c>
    </row>
    <row r="483" spans="1:8" s="2" customFormat="1" ht="12.75" hidden="1" customHeight="1" x14ac:dyDescent="0.2">
      <c r="A483" s="332"/>
      <c r="B483" s="280"/>
      <c r="C483" s="311"/>
      <c r="D483" s="312"/>
      <c r="E483" s="283"/>
      <c r="F483" s="68"/>
      <c r="G483" s="68"/>
      <c r="H483" s="56">
        <f t="shared" si="73"/>
        <v>0</v>
      </c>
    </row>
    <row r="484" spans="1:8" s="2" customFormat="1" ht="12.75" hidden="1" customHeight="1" x14ac:dyDescent="0.2">
      <c r="A484" s="332"/>
      <c r="B484" s="280"/>
      <c r="C484" s="311"/>
      <c r="D484" s="312"/>
      <c r="E484" s="283"/>
      <c r="F484" s="68"/>
      <c r="G484" s="68"/>
      <c r="H484" s="56">
        <f t="shared" si="73"/>
        <v>0</v>
      </c>
    </row>
    <row r="485" spans="1:8" s="2" customFormat="1" ht="12.75" hidden="1" customHeight="1" x14ac:dyDescent="0.2">
      <c r="A485" s="332"/>
      <c r="B485" s="280"/>
      <c r="C485" s="311"/>
      <c r="D485" s="312"/>
      <c r="E485" s="283"/>
      <c r="F485" s="68"/>
      <c r="G485" s="68"/>
      <c r="H485" s="56">
        <f t="shared" si="73"/>
        <v>0</v>
      </c>
    </row>
    <row r="486" spans="1:8" s="2" customFormat="1" ht="12.75" hidden="1" customHeight="1" x14ac:dyDescent="0.2">
      <c r="A486" s="332"/>
      <c r="B486" s="280"/>
      <c r="C486" s="311"/>
      <c r="D486" s="312"/>
      <c r="E486" s="283"/>
      <c r="F486" s="68"/>
      <c r="G486" s="68"/>
      <c r="H486" s="56">
        <f t="shared" si="73"/>
        <v>0</v>
      </c>
    </row>
    <row r="487" spans="1:8" s="2" customFormat="1" ht="12.75" hidden="1" customHeight="1" x14ac:dyDescent="0.2">
      <c r="A487" s="333"/>
      <c r="B487" s="281"/>
      <c r="C487" s="311"/>
      <c r="D487" s="312"/>
      <c r="E487" s="284"/>
      <c r="F487" s="70"/>
      <c r="G487" s="70"/>
      <c r="H487" s="58">
        <f t="shared" si="73"/>
        <v>0</v>
      </c>
    </row>
    <row r="488" spans="1:8" s="2" customFormat="1" ht="25.5" hidden="1" x14ac:dyDescent="0.2">
      <c r="A488" s="331" t="s">
        <v>118</v>
      </c>
      <c r="B488" s="279" t="s">
        <v>31</v>
      </c>
      <c r="C488" s="190" t="s">
        <v>171</v>
      </c>
      <c r="D488" s="47" t="s">
        <v>170</v>
      </c>
      <c r="E488" s="190" t="s">
        <v>166</v>
      </c>
      <c r="F488" s="190" t="s">
        <v>167</v>
      </c>
      <c r="G488" s="47" t="s">
        <v>157</v>
      </c>
      <c r="H488" s="111">
        <f>SUM(H489:H498)</f>
        <v>0</v>
      </c>
    </row>
    <row r="489" spans="1:8" s="2" customFormat="1" ht="12.75" hidden="1" x14ac:dyDescent="0.2">
      <c r="A489" s="332"/>
      <c r="B489" s="280"/>
      <c r="C489" s="67"/>
      <c r="D489" s="282">
        <v>20</v>
      </c>
      <c r="E489" s="67"/>
      <c r="F489" s="67"/>
      <c r="G489" s="67"/>
      <c r="H489" s="54">
        <f>ROUNDUP(F489*$D$489%/12/168*E489*$G$489,2)</f>
        <v>0</v>
      </c>
    </row>
    <row r="490" spans="1:8" s="2" customFormat="1" ht="12.75" hidden="1" x14ac:dyDescent="0.2">
      <c r="A490" s="332"/>
      <c r="B490" s="280"/>
      <c r="C490" s="68"/>
      <c r="D490" s="283"/>
      <c r="E490" s="68"/>
      <c r="F490" s="68"/>
      <c r="G490" s="68"/>
      <c r="H490" s="56"/>
    </row>
    <row r="491" spans="1:8" s="2" customFormat="1" ht="12.75" hidden="1" x14ac:dyDescent="0.2">
      <c r="A491" s="332"/>
      <c r="B491" s="280"/>
      <c r="C491" s="68"/>
      <c r="D491" s="283"/>
      <c r="E491" s="68"/>
      <c r="F491" s="68"/>
      <c r="G491" s="68"/>
      <c r="H491" s="56"/>
    </row>
    <row r="492" spans="1:8" s="2" customFormat="1" ht="12.75" hidden="1" x14ac:dyDescent="0.2">
      <c r="A492" s="332"/>
      <c r="B492" s="280"/>
      <c r="C492" s="68"/>
      <c r="D492" s="283"/>
      <c r="E492" s="68"/>
      <c r="F492" s="68"/>
      <c r="G492" s="68"/>
      <c r="H492" s="56"/>
    </row>
    <row r="493" spans="1:8" s="2" customFormat="1" ht="12.75" hidden="1" x14ac:dyDescent="0.2">
      <c r="A493" s="332"/>
      <c r="B493" s="280"/>
      <c r="C493" s="68"/>
      <c r="D493" s="283"/>
      <c r="E493" s="68"/>
      <c r="F493" s="68"/>
      <c r="G493" s="68"/>
      <c r="H493" s="56"/>
    </row>
    <row r="494" spans="1:8" s="2" customFormat="1" ht="12.75" hidden="1" x14ac:dyDescent="0.2">
      <c r="A494" s="332"/>
      <c r="B494" s="280"/>
      <c r="C494" s="68"/>
      <c r="D494" s="283"/>
      <c r="E494" s="68"/>
      <c r="F494" s="68"/>
      <c r="G494" s="68"/>
      <c r="H494" s="56"/>
    </row>
    <row r="495" spans="1:8" s="2" customFormat="1" ht="12.75" hidden="1" x14ac:dyDescent="0.2">
      <c r="A495" s="332"/>
      <c r="B495" s="280"/>
      <c r="C495" s="68"/>
      <c r="D495" s="283"/>
      <c r="E495" s="68"/>
      <c r="F495" s="68"/>
      <c r="G495" s="68"/>
      <c r="H495" s="56"/>
    </row>
    <row r="496" spans="1:8" s="2" customFormat="1" ht="12.75" hidden="1" x14ac:dyDescent="0.2">
      <c r="A496" s="332"/>
      <c r="B496" s="280"/>
      <c r="C496" s="68"/>
      <c r="D496" s="283"/>
      <c r="E496" s="68"/>
      <c r="F496" s="68"/>
      <c r="G496" s="68"/>
      <c r="H496" s="56"/>
    </row>
    <row r="497" spans="1:8" s="2" customFormat="1" ht="12.75" hidden="1" x14ac:dyDescent="0.2">
      <c r="A497" s="332"/>
      <c r="B497" s="280"/>
      <c r="C497" s="68"/>
      <c r="D497" s="283"/>
      <c r="E497" s="68"/>
      <c r="F497" s="68"/>
      <c r="G497" s="68"/>
      <c r="H497" s="56"/>
    </row>
    <row r="498" spans="1:8" s="2" customFormat="1" ht="12.75" hidden="1" x14ac:dyDescent="0.2">
      <c r="A498" s="332"/>
      <c r="B498" s="280"/>
      <c r="C498" s="68"/>
      <c r="D498" s="284"/>
      <c r="E498" s="68"/>
      <c r="F498" s="68"/>
      <c r="G498" s="68"/>
      <c r="H498" s="56"/>
    </row>
    <row r="499" spans="1:8" s="2" customFormat="1" ht="12.75" x14ac:dyDescent="0.2">
      <c r="A499" s="325" t="s">
        <v>122</v>
      </c>
      <c r="B499" s="326"/>
      <c r="C499" s="326"/>
      <c r="D499" s="326"/>
      <c r="E499" s="326"/>
      <c r="F499" s="326"/>
      <c r="G499" s="327"/>
      <c r="H499" s="46">
        <f>SUM(H463,H405,H263)</f>
        <v>40.799999999999997</v>
      </c>
    </row>
    <row r="500" spans="1:8" s="2" customFormat="1" ht="12.75" x14ac:dyDescent="0.2">
      <c r="A500" s="328" t="s">
        <v>121</v>
      </c>
      <c r="B500" s="329"/>
      <c r="C500" s="329"/>
      <c r="D500" s="329"/>
      <c r="E500" s="329"/>
      <c r="F500" s="329"/>
      <c r="G500" s="330"/>
      <c r="H500" s="80">
        <f>H499+H260</f>
        <v>66.52</v>
      </c>
    </row>
    <row r="501" spans="1:8" x14ac:dyDescent="0.25">
      <c r="H501" s="29"/>
    </row>
    <row r="502" spans="1:8" hidden="1" x14ac:dyDescent="0.25">
      <c r="H502" s="30"/>
    </row>
    <row r="503" spans="1:8" hidden="1" x14ac:dyDescent="0.25">
      <c r="H503" s="30"/>
    </row>
    <row r="504" spans="1:8" hidden="1" x14ac:dyDescent="0.25">
      <c r="H504" s="30"/>
    </row>
    <row r="505" spans="1:8" hidden="1" x14ac:dyDescent="0.25">
      <c r="H505" s="30"/>
    </row>
    <row r="506" spans="1:8" hidden="1" x14ac:dyDescent="0.25">
      <c r="H506" s="30"/>
    </row>
    <row r="507" spans="1:8" hidden="1" x14ac:dyDescent="0.25">
      <c r="H507" s="30"/>
    </row>
    <row r="508" spans="1:8" hidden="1" x14ac:dyDescent="0.25">
      <c r="H508" s="30"/>
    </row>
    <row r="509" spans="1:8" hidden="1" x14ac:dyDescent="0.25">
      <c r="H509" s="30"/>
    </row>
    <row r="510" spans="1:8" hidden="1" x14ac:dyDescent="0.25">
      <c r="H510" s="30"/>
    </row>
    <row r="511" spans="1:8" hidden="1" x14ac:dyDescent="0.25">
      <c r="H511" s="30"/>
    </row>
    <row r="512" spans="1:8" hidden="1" x14ac:dyDescent="0.25">
      <c r="H512" s="30"/>
    </row>
    <row r="513" spans="1:9" hidden="1" x14ac:dyDescent="0.25">
      <c r="H513" s="30"/>
    </row>
    <row r="514" spans="1:9" hidden="1" x14ac:dyDescent="0.25">
      <c r="H514" s="30"/>
    </row>
    <row r="515" spans="1:9" hidden="1" x14ac:dyDescent="0.25">
      <c r="H515" s="30"/>
    </row>
    <row r="516" spans="1:9" hidden="1" x14ac:dyDescent="0.25">
      <c r="H516" s="30"/>
    </row>
    <row r="517" spans="1:9" hidden="1" x14ac:dyDescent="0.25">
      <c r="H517" s="30"/>
    </row>
    <row r="518" spans="1:9" hidden="1" x14ac:dyDescent="0.25">
      <c r="H518" s="30"/>
    </row>
    <row r="519" spans="1:9" hidden="1" x14ac:dyDescent="0.25">
      <c r="H519" s="30"/>
    </row>
    <row r="520" spans="1:9" hidden="1" x14ac:dyDescent="0.25">
      <c r="H520" s="30"/>
    </row>
    <row r="521" spans="1:9" hidden="1" x14ac:dyDescent="0.25">
      <c r="H521" s="30"/>
    </row>
    <row r="522" spans="1:9" hidden="1" x14ac:dyDescent="0.25">
      <c r="H522" s="30"/>
    </row>
    <row r="523" spans="1:9" hidden="1" x14ac:dyDescent="0.25">
      <c r="H523" s="30"/>
    </row>
    <row r="524" spans="1:9" hidden="1" x14ac:dyDescent="0.25">
      <c r="H524" s="30"/>
    </row>
    <row r="525" spans="1:9" hidden="1" x14ac:dyDescent="0.25">
      <c r="H525" s="30"/>
    </row>
    <row r="526" spans="1:9" hidden="1" x14ac:dyDescent="0.25">
      <c r="H526" s="30"/>
    </row>
    <row r="527" spans="1:9" hidden="1" x14ac:dyDescent="0.25">
      <c r="H527" s="30"/>
    </row>
    <row r="528" spans="1:9" ht="15.75" x14ac:dyDescent="0.25">
      <c r="A528" s="104" t="s">
        <v>13</v>
      </c>
      <c r="B528" s="104"/>
      <c r="C528" s="104"/>
      <c r="D528" s="104"/>
      <c r="E528" s="104"/>
      <c r="F528" s="104"/>
      <c r="G528" s="104"/>
      <c r="H528" s="105">
        <f ca="1">H529+H541+H552</f>
        <v>25.72</v>
      </c>
      <c r="I528" s="106" t="b">
        <f ca="1">H528=H260</f>
        <v>1</v>
      </c>
    </row>
    <row r="529" spans="1:8" x14ac:dyDescent="0.25">
      <c r="A529" s="98">
        <v>1000</v>
      </c>
      <c r="B529" s="97"/>
      <c r="H529" s="101">
        <f ca="1">SUM(H530,H537)</f>
        <v>13.74</v>
      </c>
    </row>
    <row r="530" spans="1:8" x14ac:dyDescent="0.25">
      <c r="A530" s="191">
        <v>1100</v>
      </c>
      <c r="B530" s="97"/>
      <c r="H530" s="100">
        <f ca="1">SUM(H531:H536)</f>
        <v>10.71</v>
      </c>
    </row>
    <row r="531" spans="1:8" x14ac:dyDescent="0.25">
      <c r="A531" s="1">
        <v>1116</v>
      </c>
      <c r="B531" s="97"/>
      <c r="H531" s="99">
        <f t="shared" ref="H531:H536" ca="1" si="74">SUMIF($A$14:$H$260,A531,$H$14:$H$260)</f>
        <v>9.99</v>
      </c>
    </row>
    <row r="532" spans="1:8" x14ac:dyDescent="0.25">
      <c r="A532" s="1">
        <v>1119</v>
      </c>
      <c r="B532" s="97"/>
      <c r="H532" s="99">
        <f t="shared" ca="1" si="74"/>
        <v>0</v>
      </c>
    </row>
    <row r="533" spans="1:8" x14ac:dyDescent="0.25">
      <c r="A533" s="1">
        <v>1143</v>
      </c>
      <c r="B533" s="97"/>
      <c r="H533" s="99">
        <f t="shared" ca="1" si="74"/>
        <v>0.72</v>
      </c>
    </row>
    <row r="534" spans="1:8" x14ac:dyDescent="0.25">
      <c r="A534" s="1">
        <v>1146</v>
      </c>
      <c r="B534" s="97"/>
      <c r="H534" s="99">
        <f t="shared" ca="1" si="74"/>
        <v>0</v>
      </c>
    </row>
    <row r="535" spans="1:8" x14ac:dyDescent="0.25">
      <c r="A535" s="1">
        <v>1147</v>
      </c>
      <c r="B535" s="97"/>
      <c r="H535" s="99">
        <f t="shared" ca="1" si="74"/>
        <v>0</v>
      </c>
    </row>
    <row r="536" spans="1:8" x14ac:dyDescent="0.25">
      <c r="A536" s="1">
        <v>1148</v>
      </c>
      <c r="B536" s="97"/>
      <c r="H536" s="99">
        <f t="shared" ca="1" si="74"/>
        <v>0</v>
      </c>
    </row>
    <row r="537" spans="1:8" x14ac:dyDescent="0.25">
      <c r="A537" s="191">
        <v>1200</v>
      </c>
      <c r="B537" s="97"/>
      <c r="H537" s="100">
        <f ca="1">SUM(H538:H540)</f>
        <v>3.03</v>
      </c>
    </row>
    <row r="538" spans="1:8" x14ac:dyDescent="0.25">
      <c r="A538" s="1">
        <v>1210</v>
      </c>
      <c r="B538" s="97"/>
      <c r="H538" s="99">
        <f ca="1">SUMIF($A$14:$H$260,A538,$H$14:$H$260)</f>
        <v>2.63</v>
      </c>
    </row>
    <row r="539" spans="1:8" x14ac:dyDescent="0.25">
      <c r="A539" s="1">
        <v>1221</v>
      </c>
      <c r="B539" s="97"/>
      <c r="H539" s="99">
        <f ca="1">SUMIF($A$14:$H$260,A539,$H$14:$H$260)</f>
        <v>0.4</v>
      </c>
    </row>
    <row r="540" spans="1:8" x14ac:dyDescent="0.25">
      <c r="A540" s="1">
        <v>1228</v>
      </c>
      <c r="B540" s="97"/>
      <c r="H540" s="99">
        <f ca="1">SUMIF($A$14:$H$260,A540,$H$14:$H$260)</f>
        <v>0</v>
      </c>
    </row>
    <row r="541" spans="1:8" x14ac:dyDescent="0.25">
      <c r="A541" s="98">
        <v>2000</v>
      </c>
      <c r="B541" s="97"/>
      <c r="H541" s="101">
        <f ca="1">H542+H545+H547</f>
        <v>11.98</v>
      </c>
    </row>
    <row r="542" spans="1:8" x14ac:dyDescent="0.25">
      <c r="A542" s="191">
        <v>2100</v>
      </c>
      <c r="B542" s="97"/>
      <c r="H542" s="100">
        <f ca="1">SUM(H543:H544)</f>
        <v>0</v>
      </c>
    </row>
    <row r="543" spans="1:8" x14ac:dyDescent="0.25">
      <c r="A543" s="1">
        <v>2111</v>
      </c>
      <c r="B543" s="97"/>
      <c r="H543" s="99">
        <f ca="1">SUMIF($A$14:$H$260,A543,$H$14:$H$260)</f>
        <v>0</v>
      </c>
    </row>
    <row r="544" spans="1:8" x14ac:dyDescent="0.25">
      <c r="A544" s="1">
        <v>2112</v>
      </c>
      <c r="B544" s="97"/>
      <c r="H544" s="99">
        <f ca="1">SUMIF($A$14:$H$260,A544,$H$14:$H$260)</f>
        <v>0</v>
      </c>
    </row>
    <row r="545" spans="1:9" x14ac:dyDescent="0.25">
      <c r="A545" s="191">
        <v>2200</v>
      </c>
      <c r="B545" s="97"/>
      <c r="H545" s="100">
        <f ca="1">SUM(H546)</f>
        <v>0</v>
      </c>
    </row>
    <row r="546" spans="1:9" x14ac:dyDescent="0.25">
      <c r="A546" s="1">
        <v>2220</v>
      </c>
      <c r="B546" s="97"/>
      <c r="H546" s="99">
        <f ca="1">SUMIF($A$14:$H$260,A546,$H$14:$H$260)</f>
        <v>0</v>
      </c>
    </row>
    <row r="547" spans="1:9" x14ac:dyDescent="0.25">
      <c r="A547" s="191">
        <v>2300</v>
      </c>
      <c r="B547" s="97"/>
      <c r="H547" s="100">
        <f ca="1">SUM(H548:H551)</f>
        <v>11.98</v>
      </c>
    </row>
    <row r="548" spans="1:9" x14ac:dyDescent="0.25">
      <c r="A548" s="1">
        <v>2311</v>
      </c>
      <c r="B548" s="97"/>
      <c r="H548" s="99">
        <f ca="1">SUMIF($A$14:$H$260,A548,$H$14:$H$260)</f>
        <v>11.98</v>
      </c>
    </row>
    <row r="549" spans="1:9" x14ac:dyDescent="0.25">
      <c r="A549" s="1">
        <v>2322</v>
      </c>
      <c r="B549" s="97"/>
      <c r="H549" s="99">
        <f ca="1">SUMIF($A$14:$H$260,A549,$H$14:$H$260)</f>
        <v>0</v>
      </c>
    </row>
    <row r="550" spans="1:9" x14ac:dyDescent="0.25">
      <c r="A550" s="1">
        <v>2329</v>
      </c>
      <c r="B550" s="97"/>
      <c r="H550" s="99">
        <f ca="1">SUMIF($A$14:$H$260,A550,$H$14:$H$260)</f>
        <v>0</v>
      </c>
    </row>
    <row r="551" spans="1:9" x14ac:dyDescent="0.25">
      <c r="A551" s="1">
        <v>2350</v>
      </c>
      <c r="B551" s="97"/>
      <c r="H551" s="99">
        <f ca="1">SUMIF($A$14:$H$260,A551,$H$14:$H$260)</f>
        <v>0</v>
      </c>
    </row>
    <row r="552" spans="1:9" x14ac:dyDescent="0.25">
      <c r="A552" s="98">
        <v>5000</v>
      </c>
      <c r="B552" s="97"/>
      <c r="H552" s="102"/>
    </row>
    <row r="553" spans="1:9" x14ac:dyDescent="0.25">
      <c r="A553" s="191">
        <v>5200</v>
      </c>
      <c r="B553" s="97"/>
      <c r="H553" s="103"/>
    </row>
    <row r="554" spans="1:9" x14ac:dyDescent="0.25">
      <c r="A554" s="1">
        <v>5231</v>
      </c>
      <c r="B554" s="97"/>
      <c r="H554" s="99">
        <f ca="1">SUMIF(A46:H225,A554,H46:H198)</f>
        <v>0</v>
      </c>
    </row>
    <row r="555" spans="1:9" x14ac:dyDescent="0.25">
      <c r="B555" s="97"/>
    </row>
    <row r="556" spans="1:9" x14ac:dyDescent="0.25">
      <c r="B556" s="97"/>
    </row>
    <row r="557" spans="1:9" x14ac:dyDescent="0.25">
      <c r="B557" s="97"/>
    </row>
    <row r="558" spans="1:9" s="106" customFormat="1" ht="15.75" x14ac:dyDescent="0.25">
      <c r="A558" s="104" t="s">
        <v>18</v>
      </c>
      <c r="B558" s="104"/>
      <c r="C558" s="104"/>
      <c r="D558" s="104"/>
      <c r="E558" s="104"/>
      <c r="F558" s="104"/>
      <c r="G558" s="104"/>
      <c r="H558" s="105">
        <f ca="1">H559+H571+H583</f>
        <v>40.799999999999997</v>
      </c>
      <c r="I558" s="106" t="b">
        <f ca="1">H558=H499</f>
        <v>1</v>
      </c>
    </row>
    <row r="559" spans="1:9" x14ac:dyDescent="0.25">
      <c r="A559" s="98">
        <v>1000</v>
      </c>
      <c r="B559" s="97"/>
      <c r="H559" s="101">
        <f ca="1">SUM(H560,H567)</f>
        <v>34.339999999999996</v>
      </c>
    </row>
    <row r="560" spans="1:9" x14ac:dyDescent="0.25">
      <c r="A560" s="191">
        <v>1100</v>
      </c>
      <c r="B560" s="97"/>
      <c r="H560" s="100">
        <f ca="1">SUM(H561:H566)</f>
        <v>26.72</v>
      </c>
    </row>
    <row r="561" spans="1:8" x14ac:dyDescent="0.25">
      <c r="A561" s="1">
        <v>1116</v>
      </c>
      <c r="B561" s="97"/>
      <c r="H561" s="99">
        <f t="shared" ref="H561:H566" ca="1" si="75">SUMIF($A$265:$H$505,A561,$H$265:$H$505)</f>
        <v>11.899999999999999</v>
      </c>
    </row>
    <row r="562" spans="1:8" x14ac:dyDescent="0.25">
      <c r="A562" s="1">
        <v>1119</v>
      </c>
      <c r="B562" s="97"/>
      <c r="H562" s="99">
        <f t="shared" ca="1" si="75"/>
        <v>14.07</v>
      </c>
    </row>
    <row r="563" spans="1:8" x14ac:dyDescent="0.25">
      <c r="A563" s="1">
        <v>1143</v>
      </c>
      <c r="B563" s="97"/>
      <c r="H563" s="99">
        <f t="shared" ca="1" si="75"/>
        <v>0.75</v>
      </c>
    </row>
    <row r="564" spans="1:8" x14ac:dyDescent="0.25">
      <c r="A564" s="1">
        <v>1146</v>
      </c>
      <c r="B564" s="97"/>
      <c r="H564" s="99">
        <f t="shared" ca="1" si="75"/>
        <v>0</v>
      </c>
    </row>
    <row r="565" spans="1:8" x14ac:dyDescent="0.25">
      <c r="A565" s="1">
        <v>1147</v>
      </c>
      <c r="B565" s="97"/>
      <c r="H565" s="99">
        <f t="shared" ca="1" si="75"/>
        <v>0</v>
      </c>
    </row>
    <row r="566" spans="1:8" x14ac:dyDescent="0.25">
      <c r="A566" s="1">
        <v>1148</v>
      </c>
      <c r="B566" s="97"/>
      <c r="H566" s="99">
        <f t="shared" ca="1" si="75"/>
        <v>0</v>
      </c>
    </row>
    <row r="567" spans="1:8" x14ac:dyDescent="0.25">
      <c r="A567" s="191">
        <v>1200</v>
      </c>
      <c r="B567" s="97"/>
      <c r="H567" s="100">
        <f ca="1">SUM(H568:H570)</f>
        <v>7.6199999999999992</v>
      </c>
    </row>
    <row r="568" spans="1:8" x14ac:dyDescent="0.25">
      <c r="A568" s="1">
        <v>1210</v>
      </c>
      <c r="B568" s="97"/>
      <c r="H568" s="99">
        <f ca="1">SUMIF($A$265:$H$505,A568,$H$265:$H$505)</f>
        <v>6.56</v>
      </c>
    </row>
    <row r="569" spans="1:8" x14ac:dyDescent="0.25">
      <c r="A569" s="1">
        <v>1221</v>
      </c>
      <c r="B569" s="97"/>
      <c r="H569" s="99">
        <f ca="1">SUMIF($A$265:$H$505,A569,$H$265:$H$505)</f>
        <v>1.06</v>
      </c>
    </row>
    <row r="570" spans="1:8" x14ac:dyDescent="0.25">
      <c r="A570" s="1">
        <v>1228</v>
      </c>
      <c r="B570" s="97"/>
      <c r="H570" s="99">
        <f ca="1">SUMIF($A$265:$H$505,A570,$H$265:$H$505)</f>
        <v>0</v>
      </c>
    </row>
    <row r="571" spans="1:8" x14ac:dyDescent="0.25">
      <c r="A571" s="98">
        <v>2000</v>
      </c>
      <c r="B571" s="97"/>
      <c r="H571" s="101">
        <f ca="1">H572+H575+H577</f>
        <v>6.08</v>
      </c>
    </row>
    <row r="572" spans="1:8" x14ac:dyDescent="0.25">
      <c r="A572" s="191">
        <v>2100</v>
      </c>
      <c r="B572" s="97"/>
      <c r="H572" s="103">
        <f ca="1">SUM(H573:H574)</f>
        <v>0</v>
      </c>
    </row>
    <row r="573" spans="1:8" x14ac:dyDescent="0.25">
      <c r="A573" s="1">
        <v>2111</v>
      </c>
      <c r="B573" s="97"/>
      <c r="H573" s="2">
        <f ca="1">SUMIF($A$265:$H$505,A573,$H$265:$H$505)</f>
        <v>0</v>
      </c>
    </row>
    <row r="574" spans="1:8" x14ac:dyDescent="0.25">
      <c r="A574" s="1">
        <v>2112</v>
      </c>
      <c r="B574" s="97"/>
      <c r="H574" s="2">
        <f ca="1">SUMIF($A$265:$H$505,A574,$H$265:$H$505)</f>
        <v>0</v>
      </c>
    </row>
    <row r="575" spans="1:8" x14ac:dyDescent="0.25">
      <c r="A575" s="191">
        <v>2200</v>
      </c>
      <c r="B575" s="97"/>
      <c r="H575" s="100">
        <f ca="1">SUM(H576)</f>
        <v>0.18000000000000002</v>
      </c>
    </row>
    <row r="576" spans="1:8" x14ac:dyDescent="0.25">
      <c r="A576" s="1">
        <v>2220</v>
      </c>
      <c r="B576" s="97"/>
      <c r="H576" s="99">
        <f ca="1">SUMIF($A$265:$H$505,A576,$H$265:$H$505)</f>
        <v>0.18000000000000002</v>
      </c>
    </row>
    <row r="577" spans="1:9" x14ac:dyDescent="0.25">
      <c r="A577" s="191">
        <v>2300</v>
      </c>
      <c r="B577" s="97"/>
      <c r="H577" s="100">
        <f ca="1">SUM(H578:H582)</f>
        <v>5.9</v>
      </c>
    </row>
    <row r="578" spans="1:9" x14ac:dyDescent="0.25">
      <c r="A578" s="1">
        <v>2311</v>
      </c>
      <c r="B578" s="97"/>
      <c r="H578" s="99">
        <f ca="1">SUMIF($A$265:$H$505,A578,$H$265:$H$505)</f>
        <v>4.2</v>
      </c>
    </row>
    <row r="579" spans="1:9" x14ac:dyDescent="0.25">
      <c r="A579" s="1">
        <v>2312</v>
      </c>
      <c r="B579" s="97"/>
      <c r="H579" s="99">
        <f ca="1">SUMIF($A$265:$H$505,A579,$H$265:$H$505)</f>
        <v>0.08</v>
      </c>
    </row>
    <row r="580" spans="1:9" x14ac:dyDescent="0.25">
      <c r="A580" s="1">
        <v>2322</v>
      </c>
      <c r="B580" s="97"/>
      <c r="H580" s="2">
        <f ca="1">SUMIF($A$265:$H$505,A580,$H$265:$H$505)</f>
        <v>0</v>
      </c>
    </row>
    <row r="581" spans="1:9" x14ac:dyDescent="0.25">
      <c r="A581" s="1">
        <v>2329</v>
      </c>
      <c r="B581" s="97"/>
      <c r="H581" s="2">
        <f ca="1">SUMIF($A$265:$H$505,A581,$H$265:$H$505)</f>
        <v>0</v>
      </c>
    </row>
    <row r="582" spans="1:9" x14ac:dyDescent="0.25">
      <c r="A582" s="1">
        <v>2350</v>
      </c>
      <c r="B582" s="97"/>
      <c r="H582" s="99">
        <f ca="1">SUMIF($A$265:$H$505,A582,$H$265:$H$505)</f>
        <v>1.6199999999999999</v>
      </c>
    </row>
    <row r="583" spans="1:9" x14ac:dyDescent="0.25">
      <c r="A583" s="98">
        <v>5000</v>
      </c>
      <c r="B583" s="97"/>
      <c r="H583" s="101">
        <f ca="1">H584+H586</f>
        <v>0.38</v>
      </c>
    </row>
    <row r="584" spans="1:9" x14ac:dyDescent="0.25">
      <c r="A584" s="191">
        <v>5100</v>
      </c>
      <c r="B584" s="97"/>
      <c r="H584" s="100">
        <f ca="1">SUM(H585)</f>
        <v>0</v>
      </c>
    </row>
    <row r="585" spans="1:9" x14ac:dyDescent="0.25">
      <c r="A585" s="1">
        <v>5121</v>
      </c>
      <c r="B585" s="97"/>
      <c r="H585" s="99">
        <f ca="1">SUMIF($A$265:$H$505,A585,$H$265:$H$505)</f>
        <v>0</v>
      </c>
    </row>
    <row r="586" spans="1:9" x14ac:dyDescent="0.25">
      <c r="A586" s="191">
        <v>5200</v>
      </c>
      <c r="B586" s="97"/>
      <c r="H586" s="100">
        <f ca="1">SUM(H587:H588)</f>
        <v>0.38</v>
      </c>
    </row>
    <row r="587" spans="1:9" x14ac:dyDescent="0.25">
      <c r="A587" s="1">
        <v>5238</v>
      </c>
      <c r="B587" s="97"/>
      <c r="H587" s="99">
        <f ca="1">SUMIF($A$265:$H$505,A587,$H$265:$H$505)</f>
        <v>0.38</v>
      </c>
    </row>
    <row r="588" spans="1:9" x14ac:dyDescent="0.25">
      <c r="A588" s="1">
        <v>5239</v>
      </c>
      <c r="B588" s="97"/>
      <c r="H588" s="99">
        <f ca="1">SUMIF($A$265:$H$505,A588,$H$265:$H$505)</f>
        <v>0</v>
      </c>
    </row>
    <row r="589" spans="1:9" s="106" customFormat="1" ht="15.75" x14ac:dyDescent="0.25">
      <c r="A589" s="104" t="s">
        <v>278</v>
      </c>
      <c r="B589" s="104"/>
      <c r="C589" s="104"/>
      <c r="D589" s="104"/>
      <c r="E589" s="104"/>
      <c r="F589" s="104"/>
      <c r="G589" s="104"/>
      <c r="H589" s="105">
        <f ca="1">H558+H528</f>
        <v>66.52</v>
      </c>
      <c r="I589" s="106" t="b">
        <f ca="1">H589=H500</f>
        <v>1</v>
      </c>
    </row>
  </sheetData>
  <mergeCells count="534">
    <mergeCell ref="A499:G499"/>
    <mergeCell ref="A500:G500"/>
    <mergeCell ref="C465:D465"/>
    <mergeCell ref="C466:D466"/>
    <mergeCell ref="E466:E475"/>
    <mergeCell ref="C467:D467"/>
    <mergeCell ref="C468:D468"/>
    <mergeCell ref="C469:D469"/>
    <mergeCell ref="C470:D470"/>
    <mergeCell ref="C471:D471"/>
    <mergeCell ref="C472:D472"/>
    <mergeCell ref="C473:D473"/>
    <mergeCell ref="C474:D474"/>
    <mergeCell ref="C475:D475"/>
    <mergeCell ref="C477:D477"/>
    <mergeCell ref="C478:D478"/>
    <mergeCell ref="E478:E487"/>
    <mergeCell ref="C479:D479"/>
    <mergeCell ref="C480:D480"/>
    <mergeCell ref="C481:D481"/>
    <mergeCell ref="C482:D482"/>
    <mergeCell ref="C483:D483"/>
    <mergeCell ref="C484:D484"/>
    <mergeCell ref="C485:D485"/>
    <mergeCell ref="B464:G464"/>
    <mergeCell ref="C455:E455"/>
    <mergeCell ref="C456:E456"/>
    <mergeCell ref="C457:E457"/>
    <mergeCell ref="C458:E458"/>
    <mergeCell ref="A465:A475"/>
    <mergeCell ref="B465:B475"/>
    <mergeCell ref="C459:E459"/>
    <mergeCell ref="C460:E460"/>
    <mergeCell ref="A452:A462"/>
    <mergeCell ref="B452:B462"/>
    <mergeCell ref="C452:E452"/>
    <mergeCell ref="C453:E453"/>
    <mergeCell ref="C454:E454"/>
    <mergeCell ref="C461:E461"/>
    <mergeCell ref="C197:E197"/>
    <mergeCell ref="C198:E198"/>
    <mergeCell ref="C199:E199"/>
    <mergeCell ref="A179:A189"/>
    <mergeCell ref="B179:B189"/>
    <mergeCell ref="C181:E181"/>
    <mergeCell ref="C182:E182"/>
    <mergeCell ref="C183:E183"/>
    <mergeCell ref="C184:E184"/>
    <mergeCell ref="C185:E185"/>
    <mergeCell ref="C186:E186"/>
    <mergeCell ref="C187:E187"/>
    <mergeCell ref="C188:E188"/>
    <mergeCell ref="C189:E189"/>
    <mergeCell ref="C196:E196"/>
    <mergeCell ref="A167:A177"/>
    <mergeCell ref="B167:B177"/>
    <mergeCell ref="C167:E167"/>
    <mergeCell ref="C168:E168"/>
    <mergeCell ref="C169:E169"/>
    <mergeCell ref="C170:E170"/>
    <mergeCell ref="C171:E171"/>
    <mergeCell ref="C172:E172"/>
    <mergeCell ref="C173:E173"/>
    <mergeCell ref="C174:E174"/>
    <mergeCell ref="C175:E175"/>
    <mergeCell ref="C176:E176"/>
    <mergeCell ref="C177:E177"/>
    <mergeCell ref="C158:E158"/>
    <mergeCell ref="C159:E159"/>
    <mergeCell ref="C160:E160"/>
    <mergeCell ref="C161:E161"/>
    <mergeCell ref="C162:E162"/>
    <mergeCell ref="C163:E163"/>
    <mergeCell ref="C164:E164"/>
    <mergeCell ref="C165:E165"/>
    <mergeCell ref="C166:E166"/>
    <mergeCell ref="C20:D20"/>
    <mergeCell ref="C21:D21"/>
    <mergeCell ref="C22:D22"/>
    <mergeCell ref="C23:D23"/>
    <mergeCell ref="C24:D24"/>
    <mergeCell ref="C25:D25"/>
    <mergeCell ref="C26:D26"/>
    <mergeCell ref="C27:D27"/>
    <mergeCell ref="A1:H1"/>
    <mergeCell ref="A3:H3"/>
    <mergeCell ref="A5:B5"/>
    <mergeCell ref="C9:H9"/>
    <mergeCell ref="C10:H10"/>
    <mergeCell ref="A11:H11"/>
    <mergeCell ref="B12:G12"/>
    <mergeCell ref="B13:G13"/>
    <mergeCell ref="A14:A24"/>
    <mergeCell ref="B14:B24"/>
    <mergeCell ref="C14:D14"/>
    <mergeCell ref="C15:D15"/>
    <mergeCell ref="C16:D16"/>
    <mergeCell ref="C17:D17"/>
    <mergeCell ref="C18:D18"/>
    <mergeCell ref="C19:D19"/>
    <mergeCell ref="C34:D34"/>
    <mergeCell ref="C35:D35"/>
    <mergeCell ref="A36:A46"/>
    <mergeCell ref="B36:B46"/>
    <mergeCell ref="C36:E36"/>
    <mergeCell ref="C37:E37"/>
    <mergeCell ref="C38:E38"/>
    <mergeCell ref="C39:E39"/>
    <mergeCell ref="C40:E40"/>
    <mergeCell ref="C41:E41"/>
    <mergeCell ref="A25:A35"/>
    <mergeCell ref="B25:B35"/>
    <mergeCell ref="C28:D28"/>
    <mergeCell ref="C29:D29"/>
    <mergeCell ref="C30:D30"/>
    <mergeCell ref="C31:D31"/>
    <mergeCell ref="C32:D32"/>
    <mergeCell ref="C33:D33"/>
    <mergeCell ref="C49:D49"/>
    <mergeCell ref="C50:D50"/>
    <mergeCell ref="C51:D51"/>
    <mergeCell ref="C52:D52"/>
    <mergeCell ref="C53:D53"/>
    <mergeCell ref="C54:D54"/>
    <mergeCell ref="C42:E42"/>
    <mergeCell ref="C43:E43"/>
    <mergeCell ref="C44:E44"/>
    <mergeCell ref="C45:E45"/>
    <mergeCell ref="C46:E46"/>
    <mergeCell ref="C47:D47"/>
    <mergeCell ref="C48:D48"/>
    <mergeCell ref="E48:E67"/>
    <mergeCell ref="C61:D61"/>
    <mergeCell ref="C62:D62"/>
    <mergeCell ref="C63:D63"/>
    <mergeCell ref="C64:D64"/>
    <mergeCell ref="C65:D65"/>
    <mergeCell ref="C66:D66"/>
    <mergeCell ref="C55:D55"/>
    <mergeCell ref="C56:D56"/>
    <mergeCell ref="C57:D57"/>
    <mergeCell ref="C58:D58"/>
    <mergeCell ref="C59:D59"/>
    <mergeCell ref="C60:D60"/>
    <mergeCell ref="C67:D67"/>
    <mergeCell ref="A68:A88"/>
    <mergeCell ref="B68:B88"/>
    <mergeCell ref="C68:D68"/>
    <mergeCell ref="C69:D69"/>
    <mergeCell ref="E69:E88"/>
    <mergeCell ref="C70:D70"/>
    <mergeCell ref="C71:D71"/>
    <mergeCell ref="C72:D72"/>
    <mergeCell ref="C73:D73"/>
    <mergeCell ref="A47:A67"/>
    <mergeCell ref="B47:B67"/>
    <mergeCell ref="C80:D80"/>
    <mergeCell ref="C81:D81"/>
    <mergeCell ref="C82:D82"/>
    <mergeCell ref="C84:D84"/>
    <mergeCell ref="C85:D85"/>
    <mergeCell ref="C86:D86"/>
    <mergeCell ref="C74:D74"/>
    <mergeCell ref="C75:D75"/>
    <mergeCell ref="C76:D76"/>
    <mergeCell ref="C77:D77"/>
    <mergeCell ref="C78:D78"/>
    <mergeCell ref="C79:D79"/>
    <mergeCell ref="C87:D87"/>
    <mergeCell ref="C88:D88"/>
    <mergeCell ref="A89:A109"/>
    <mergeCell ref="B89:B109"/>
    <mergeCell ref="C89:D89"/>
    <mergeCell ref="C90:D90"/>
    <mergeCell ref="C100:D100"/>
    <mergeCell ref="C101:D101"/>
    <mergeCell ref="C102:D102"/>
    <mergeCell ref="C103:D103"/>
    <mergeCell ref="C104:D104"/>
    <mergeCell ref="C105:D105"/>
    <mergeCell ref="C106:D106"/>
    <mergeCell ref="C107:D107"/>
    <mergeCell ref="C108:D108"/>
    <mergeCell ref="C109:D109"/>
    <mergeCell ref="C83:D83"/>
    <mergeCell ref="E90:E109"/>
    <mergeCell ref="C91:D91"/>
    <mergeCell ref="C92:D92"/>
    <mergeCell ref="C93:D93"/>
    <mergeCell ref="C94:D94"/>
    <mergeCell ref="C95:D95"/>
    <mergeCell ref="C96:D96"/>
    <mergeCell ref="C97:D97"/>
    <mergeCell ref="C98:D98"/>
    <mergeCell ref="C99:D99"/>
    <mergeCell ref="B110:G110"/>
    <mergeCell ref="B111:G111"/>
    <mergeCell ref="A112:A132"/>
    <mergeCell ref="B112:B132"/>
    <mergeCell ref="C112:D112"/>
    <mergeCell ref="C113:D113"/>
    <mergeCell ref="E113:E132"/>
    <mergeCell ref="C114:D114"/>
    <mergeCell ref="C115:D115"/>
    <mergeCell ref="C116:D116"/>
    <mergeCell ref="C123:D123"/>
    <mergeCell ref="C124:D124"/>
    <mergeCell ref="C125:D125"/>
    <mergeCell ref="C126:D126"/>
    <mergeCell ref="C127:D127"/>
    <mergeCell ref="C128:D128"/>
    <mergeCell ref="C117:D117"/>
    <mergeCell ref="C118:D118"/>
    <mergeCell ref="C119:D119"/>
    <mergeCell ref="C120:D120"/>
    <mergeCell ref="C121:D121"/>
    <mergeCell ref="C122:D122"/>
    <mergeCell ref="C129:D129"/>
    <mergeCell ref="C130:D130"/>
    <mergeCell ref="C131:D131"/>
    <mergeCell ref="C132:D132"/>
    <mergeCell ref="A133:A153"/>
    <mergeCell ref="B133:B153"/>
    <mergeCell ref="C133:D133"/>
    <mergeCell ref="C134:D134"/>
    <mergeCell ref="C144:D144"/>
    <mergeCell ref="C145:D145"/>
    <mergeCell ref="C152:D152"/>
    <mergeCell ref="C153:D153"/>
    <mergeCell ref="B154:G154"/>
    <mergeCell ref="B178:G178"/>
    <mergeCell ref="C179:E179"/>
    <mergeCell ref="C180:E180"/>
    <mergeCell ref="C146:D146"/>
    <mergeCell ref="C147:D147"/>
    <mergeCell ref="C148:D148"/>
    <mergeCell ref="C149:D149"/>
    <mergeCell ref="C150:D150"/>
    <mergeCell ref="C151:D151"/>
    <mergeCell ref="E134:E153"/>
    <mergeCell ref="C135:D135"/>
    <mergeCell ref="C136:D136"/>
    <mergeCell ref="C137:D137"/>
    <mergeCell ref="C138:D138"/>
    <mergeCell ref="C139:D139"/>
    <mergeCell ref="C140:D140"/>
    <mergeCell ref="C141:D141"/>
    <mergeCell ref="C142:D142"/>
    <mergeCell ref="C143:D143"/>
    <mergeCell ref="B155:G155"/>
    <mergeCell ref="B156:B166"/>
    <mergeCell ref="C156:E156"/>
    <mergeCell ref="C157:E157"/>
    <mergeCell ref="A156:A166"/>
    <mergeCell ref="C200:E200"/>
    <mergeCell ref="B201:G201"/>
    <mergeCell ref="A202:A212"/>
    <mergeCell ref="B202:B212"/>
    <mergeCell ref="C202:E202"/>
    <mergeCell ref="C203:E203"/>
    <mergeCell ref="C204:E204"/>
    <mergeCell ref="C205:E205"/>
    <mergeCell ref="C206:E206"/>
    <mergeCell ref="C207:E207"/>
    <mergeCell ref="C208:E208"/>
    <mergeCell ref="C209:E209"/>
    <mergeCell ref="C210:E210"/>
    <mergeCell ref="C211:E211"/>
    <mergeCell ref="C212:E212"/>
    <mergeCell ref="A190:A200"/>
    <mergeCell ref="B190:B200"/>
    <mergeCell ref="C190:E190"/>
    <mergeCell ref="C191:E191"/>
    <mergeCell ref="C192:E192"/>
    <mergeCell ref="C193:E193"/>
    <mergeCell ref="C194:E194"/>
    <mergeCell ref="C195:E195"/>
    <mergeCell ref="B224:G224"/>
    <mergeCell ref="B225:G225"/>
    <mergeCell ref="C216:E216"/>
    <mergeCell ref="C217:E217"/>
    <mergeCell ref="C218:E218"/>
    <mergeCell ref="C219:E219"/>
    <mergeCell ref="C220:E220"/>
    <mergeCell ref="C221:E221"/>
    <mergeCell ref="A249:A259"/>
    <mergeCell ref="B249:B259"/>
    <mergeCell ref="D250:D259"/>
    <mergeCell ref="A213:A223"/>
    <mergeCell ref="B213:B223"/>
    <mergeCell ref="C213:E213"/>
    <mergeCell ref="C214:E214"/>
    <mergeCell ref="C215:E215"/>
    <mergeCell ref="C222:E222"/>
    <mergeCell ref="C223:E223"/>
    <mergeCell ref="A260:G260"/>
    <mergeCell ref="A261:H261"/>
    <mergeCell ref="A226:A236"/>
    <mergeCell ref="B226:B236"/>
    <mergeCell ref="D227:D236"/>
    <mergeCell ref="B237:G237"/>
    <mergeCell ref="A238:A248"/>
    <mergeCell ref="B238:B248"/>
    <mergeCell ref="D239:D248"/>
    <mergeCell ref="C284:D284"/>
    <mergeCell ref="C270:D270"/>
    <mergeCell ref="C271:D271"/>
    <mergeCell ref="C272:D272"/>
    <mergeCell ref="C273:D273"/>
    <mergeCell ref="C274:D274"/>
    <mergeCell ref="C275:D275"/>
    <mergeCell ref="A262:H262"/>
    <mergeCell ref="B263:G263"/>
    <mergeCell ref="B264:G264"/>
    <mergeCell ref="A265:A275"/>
    <mergeCell ref="B265:B275"/>
    <mergeCell ref="C265:D265"/>
    <mergeCell ref="C266:D266"/>
    <mergeCell ref="C267:D267"/>
    <mergeCell ref="C268:D268"/>
    <mergeCell ref="C269:D269"/>
    <mergeCell ref="C311:D311"/>
    <mergeCell ref="A287:A297"/>
    <mergeCell ref="B287:B297"/>
    <mergeCell ref="C287:E287"/>
    <mergeCell ref="C288:E288"/>
    <mergeCell ref="C289:E289"/>
    <mergeCell ref="C290:E290"/>
    <mergeCell ref="C291:E291"/>
    <mergeCell ref="A276:A286"/>
    <mergeCell ref="B276:B286"/>
    <mergeCell ref="C276:D276"/>
    <mergeCell ref="C277:D277"/>
    <mergeCell ref="C278:D278"/>
    <mergeCell ref="C279:D279"/>
    <mergeCell ref="C280:D280"/>
    <mergeCell ref="C281:D281"/>
    <mergeCell ref="C282:D282"/>
    <mergeCell ref="C283:D283"/>
    <mergeCell ref="C292:E292"/>
    <mergeCell ref="C293:E293"/>
    <mergeCell ref="C294:E294"/>
    <mergeCell ref="C295:E295"/>
    <mergeCell ref="C296:E296"/>
    <mergeCell ref="C297:E297"/>
    <mergeCell ref="C285:D285"/>
    <mergeCell ref="C286:D286"/>
    <mergeCell ref="C305:D305"/>
    <mergeCell ref="C306:D306"/>
    <mergeCell ref="C307:D307"/>
    <mergeCell ref="C308:D308"/>
    <mergeCell ref="C309:D309"/>
    <mergeCell ref="C310:D310"/>
    <mergeCell ref="C298:D298"/>
    <mergeCell ref="C299:D299"/>
    <mergeCell ref="C300:D300"/>
    <mergeCell ref="C301:D301"/>
    <mergeCell ref="C302:D302"/>
    <mergeCell ref="C303:D303"/>
    <mergeCell ref="C304:D304"/>
    <mergeCell ref="C319:D319"/>
    <mergeCell ref="C320:D320"/>
    <mergeCell ref="C355:D355"/>
    <mergeCell ref="C356:D356"/>
    <mergeCell ref="C357:D357"/>
    <mergeCell ref="C358:D358"/>
    <mergeCell ref="C312:D312"/>
    <mergeCell ref="C313:D313"/>
    <mergeCell ref="C314:D314"/>
    <mergeCell ref="C315:D315"/>
    <mergeCell ref="C316:D316"/>
    <mergeCell ref="C321:D321"/>
    <mergeCell ref="C322:D322"/>
    <mergeCell ref="C323:D323"/>
    <mergeCell ref="C324:D324"/>
    <mergeCell ref="C325:D325"/>
    <mergeCell ref="C318:D318"/>
    <mergeCell ref="C332:D332"/>
    <mergeCell ref="C333:D333"/>
    <mergeCell ref="C334:D334"/>
    <mergeCell ref="C335:D335"/>
    <mergeCell ref="C336:D336"/>
    <mergeCell ref="C337:D337"/>
    <mergeCell ref="C317:D317"/>
    <mergeCell ref="C327:D327"/>
    <mergeCell ref="C328:D328"/>
    <mergeCell ref="C329:D329"/>
    <mergeCell ref="C330:D330"/>
    <mergeCell ref="C331:D331"/>
    <mergeCell ref="C338:D338"/>
    <mergeCell ref="C339:D339"/>
    <mergeCell ref="A340:A360"/>
    <mergeCell ref="B340:B360"/>
    <mergeCell ref="C340:D340"/>
    <mergeCell ref="C341:D341"/>
    <mergeCell ref="C351:D351"/>
    <mergeCell ref="C352:D352"/>
    <mergeCell ref="C353:D353"/>
    <mergeCell ref="C354:D354"/>
    <mergeCell ref="C359:D359"/>
    <mergeCell ref="C360:D360"/>
    <mergeCell ref="C401:D401"/>
    <mergeCell ref="C402:D402"/>
    <mergeCell ref="E385:E404"/>
    <mergeCell ref="C386:D386"/>
    <mergeCell ref="B361:G361"/>
    <mergeCell ref="B362:G362"/>
    <mergeCell ref="A363:A383"/>
    <mergeCell ref="B363:B383"/>
    <mergeCell ref="C363:D363"/>
    <mergeCell ref="C364:D364"/>
    <mergeCell ref="E364:E383"/>
    <mergeCell ref="C365:D365"/>
    <mergeCell ref="C366:D366"/>
    <mergeCell ref="C367:D367"/>
    <mergeCell ref="C374:D374"/>
    <mergeCell ref="C375:D375"/>
    <mergeCell ref="C376:D376"/>
    <mergeCell ref="C377:D377"/>
    <mergeCell ref="C378:D378"/>
    <mergeCell ref="C379:D379"/>
    <mergeCell ref="C368:D368"/>
    <mergeCell ref="C369:D369"/>
    <mergeCell ref="C370:D370"/>
    <mergeCell ref="C371:D371"/>
    <mergeCell ref="A407:A417"/>
    <mergeCell ref="B407:B417"/>
    <mergeCell ref="A418:A428"/>
    <mergeCell ref="B418:B428"/>
    <mergeCell ref="C418:E418"/>
    <mergeCell ref="C419:E419"/>
    <mergeCell ref="C420:E420"/>
    <mergeCell ref="C427:E427"/>
    <mergeCell ref="C382:D382"/>
    <mergeCell ref="C383:D383"/>
    <mergeCell ref="A384:A404"/>
    <mergeCell ref="B384:B404"/>
    <mergeCell ref="C384:D384"/>
    <mergeCell ref="C385:D385"/>
    <mergeCell ref="C395:D395"/>
    <mergeCell ref="C396:D396"/>
    <mergeCell ref="C403:D403"/>
    <mergeCell ref="C404:D404"/>
    <mergeCell ref="B405:G405"/>
    <mergeCell ref="B406:G406"/>
    <mergeCell ref="C407:E407"/>
    <mergeCell ref="C408:E408"/>
    <mergeCell ref="C397:D397"/>
    <mergeCell ref="C398:D398"/>
    <mergeCell ref="C389:D389"/>
    <mergeCell ref="C390:D390"/>
    <mergeCell ref="C391:D391"/>
    <mergeCell ref="C392:D392"/>
    <mergeCell ref="C393:D393"/>
    <mergeCell ref="C394:D394"/>
    <mergeCell ref="C436:E436"/>
    <mergeCell ref="C409:E409"/>
    <mergeCell ref="C410:E410"/>
    <mergeCell ref="C411:E411"/>
    <mergeCell ref="C412:E412"/>
    <mergeCell ref="C413:E413"/>
    <mergeCell ref="C414:E414"/>
    <mergeCell ref="C415:E415"/>
    <mergeCell ref="C416:E416"/>
    <mergeCell ref="C417:E417"/>
    <mergeCell ref="C421:E421"/>
    <mergeCell ref="C422:E422"/>
    <mergeCell ref="C423:E423"/>
    <mergeCell ref="C424:E424"/>
    <mergeCell ref="C425:E425"/>
    <mergeCell ref="C426:E426"/>
    <mergeCell ref="C399:D399"/>
    <mergeCell ref="C400:D400"/>
    <mergeCell ref="I9:I10"/>
    <mergeCell ref="A298:A318"/>
    <mergeCell ref="B298:B318"/>
    <mergeCell ref="E299:E318"/>
    <mergeCell ref="A319:A339"/>
    <mergeCell ref="B319:B339"/>
    <mergeCell ref="E320:E339"/>
    <mergeCell ref="C387:D387"/>
    <mergeCell ref="C388:D388"/>
    <mergeCell ref="C372:D372"/>
    <mergeCell ref="C373:D373"/>
    <mergeCell ref="C380:D380"/>
    <mergeCell ref="C381:D381"/>
    <mergeCell ref="E341:E360"/>
    <mergeCell ref="C342:D342"/>
    <mergeCell ref="C343:D343"/>
    <mergeCell ref="C344:D344"/>
    <mergeCell ref="C345:D345"/>
    <mergeCell ref="C346:D346"/>
    <mergeCell ref="C347:D347"/>
    <mergeCell ref="C348:D348"/>
    <mergeCell ref="C349:D349"/>
    <mergeCell ref="C350:D350"/>
    <mergeCell ref="C326:D326"/>
    <mergeCell ref="C428:E428"/>
    <mergeCell ref="B429:G429"/>
    <mergeCell ref="A430:A440"/>
    <mergeCell ref="B430:B440"/>
    <mergeCell ref="C430:E430"/>
    <mergeCell ref="C431:E431"/>
    <mergeCell ref="C432:E432"/>
    <mergeCell ref="C433:E433"/>
    <mergeCell ref="C434:E434"/>
    <mergeCell ref="C438:E438"/>
    <mergeCell ref="C439:E439"/>
    <mergeCell ref="C435:E435"/>
    <mergeCell ref="C437:E437"/>
    <mergeCell ref="C446:D446"/>
    <mergeCell ref="C462:E462"/>
    <mergeCell ref="C440:E440"/>
    <mergeCell ref="C447:D447"/>
    <mergeCell ref="C448:D448"/>
    <mergeCell ref="C449:D449"/>
    <mergeCell ref="C450:D450"/>
    <mergeCell ref="C451:D451"/>
    <mergeCell ref="A488:A498"/>
    <mergeCell ref="B488:B498"/>
    <mergeCell ref="D489:D498"/>
    <mergeCell ref="C486:D486"/>
    <mergeCell ref="C487:D487"/>
    <mergeCell ref="A441:A451"/>
    <mergeCell ref="B441:B451"/>
    <mergeCell ref="C441:D441"/>
    <mergeCell ref="C442:D442"/>
    <mergeCell ref="C443:D443"/>
    <mergeCell ref="C444:D444"/>
    <mergeCell ref="C445:D445"/>
    <mergeCell ref="B476:G476"/>
    <mergeCell ref="A477:A487"/>
    <mergeCell ref="B477:B487"/>
    <mergeCell ref="B463:G463"/>
  </mergeCells>
  <conditionalFormatting sqref="G38:H46">
    <cfRule type="cellIs" dxfId="1422" priority="82" operator="equal">
      <formula>0</formula>
    </cfRule>
  </conditionalFormatting>
  <conditionalFormatting sqref="F49:H67">
    <cfRule type="cellIs" dxfId="1421" priority="81" operator="equal">
      <formula>0</formula>
    </cfRule>
  </conditionalFormatting>
  <conditionalFormatting sqref="F69:H76">
    <cfRule type="cellIs" dxfId="1420" priority="80" operator="equal">
      <formula>0</formula>
    </cfRule>
  </conditionalFormatting>
  <conditionalFormatting sqref="C133:D133">
    <cfRule type="cellIs" dxfId="1419" priority="61" operator="equal">
      <formula>0</formula>
    </cfRule>
  </conditionalFormatting>
  <conditionalFormatting sqref="C134:D153">
    <cfRule type="cellIs" dxfId="1418" priority="62" operator="equal">
      <formula>0</formula>
    </cfRule>
  </conditionalFormatting>
  <conditionalFormatting sqref="H203:H212">
    <cfRule type="cellIs" dxfId="1417" priority="60" operator="equal">
      <formula>0</formula>
    </cfRule>
  </conditionalFormatting>
  <conditionalFormatting sqref="H214:H223">
    <cfRule type="cellIs" dxfId="1416" priority="59" operator="equal">
      <formula>0</formula>
    </cfRule>
  </conditionalFormatting>
  <conditionalFormatting sqref="H26:H35">
    <cfRule type="cellIs" dxfId="1415" priority="79" operator="equal">
      <formula>0</formula>
    </cfRule>
  </conditionalFormatting>
  <conditionalFormatting sqref="H15:H24">
    <cfRule type="cellIs" dxfId="1414" priority="78" operator="equal">
      <formula>0</formula>
    </cfRule>
  </conditionalFormatting>
  <conditionalFormatting sqref="C47:D56 C67:D67">
    <cfRule type="cellIs" dxfId="1413" priority="77" operator="equal">
      <formula>0</formula>
    </cfRule>
  </conditionalFormatting>
  <conditionalFormatting sqref="C57:D66">
    <cfRule type="cellIs" dxfId="1412" priority="76" operator="equal">
      <formula>0</formula>
    </cfRule>
  </conditionalFormatting>
  <conditionalFormatting sqref="C69:D88">
    <cfRule type="cellIs" dxfId="1411" priority="73" operator="equal">
      <formula>0</formula>
    </cfRule>
  </conditionalFormatting>
  <conditionalFormatting sqref="C68:D68">
    <cfRule type="cellIs" dxfId="1410" priority="75" operator="equal">
      <formula>0</formula>
    </cfRule>
  </conditionalFormatting>
  <conditionalFormatting sqref="F77:H88">
    <cfRule type="cellIs" dxfId="1409" priority="74" operator="equal">
      <formula>0</formula>
    </cfRule>
  </conditionalFormatting>
  <conditionalFormatting sqref="F90:H90 H91:H97 F91:G109">
    <cfRule type="cellIs" dxfId="1408" priority="72" operator="equal">
      <formula>0</formula>
    </cfRule>
  </conditionalFormatting>
  <conditionalFormatting sqref="C90:D109">
    <cfRule type="cellIs" dxfId="1407" priority="70" operator="equal">
      <formula>0</formula>
    </cfRule>
  </conditionalFormatting>
  <conditionalFormatting sqref="H98:H109">
    <cfRule type="cellIs" dxfId="1406" priority="71" operator="equal">
      <formula>0</formula>
    </cfRule>
  </conditionalFormatting>
  <conditionalFormatting sqref="C89:D89">
    <cfRule type="cellIs" dxfId="1405" priority="69" operator="equal">
      <formula>0</formula>
    </cfRule>
  </conditionalFormatting>
  <conditionalFormatting sqref="C112:D112">
    <cfRule type="cellIs" dxfId="1404" priority="68" operator="equal">
      <formula>0</formula>
    </cfRule>
  </conditionalFormatting>
  <conditionalFormatting sqref="F113:H113 H114:H120 F114:G132">
    <cfRule type="cellIs" dxfId="1403" priority="67" operator="equal">
      <formula>0</formula>
    </cfRule>
  </conditionalFormatting>
  <conditionalFormatting sqref="C113:D132">
    <cfRule type="cellIs" dxfId="1402" priority="65" operator="equal">
      <formula>0</formula>
    </cfRule>
  </conditionalFormatting>
  <conditionalFormatting sqref="H121:H132">
    <cfRule type="cellIs" dxfId="1401" priority="66" operator="equal">
      <formula>0</formula>
    </cfRule>
  </conditionalFormatting>
  <conditionalFormatting sqref="F134:H134 H135:H141 F135:G153">
    <cfRule type="cellIs" dxfId="1400" priority="64" operator="equal">
      <formula>0</formula>
    </cfRule>
  </conditionalFormatting>
  <conditionalFormatting sqref="H142:H153">
    <cfRule type="cellIs" dxfId="1399" priority="63" operator="equal">
      <formula>0</formula>
    </cfRule>
  </conditionalFormatting>
  <conditionalFormatting sqref="F299:H310">
    <cfRule type="cellIs" dxfId="1398" priority="41" operator="equal">
      <formula>0</formula>
    </cfRule>
  </conditionalFormatting>
  <conditionalFormatting sqref="F320:H339">
    <cfRule type="cellIs" dxfId="1397" priority="38" operator="equal">
      <formula>0</formula>
    </cfRule>
  </conditionalFormatting>
  <conditionalFormatting sqref="H341">
    <cfRule type="cellIs" dxfId="1396" priority="37" operator="equal">
      <formula>0</formula>
    </cfRule>
  </conditionalFormatting>
  <conditionalFormatting sqref="H341">
    <cfRule type="cellIs" dxfId="1395" priority="36" operator="equal">
      <formula>0</formula>
    </cfRule>
  </conditionalFormatting>
  <conditionalFormatting sqref="G341:G360">
    <cfRule type="cellIs" dxfId="1394" priority="35" operator="equal">
      <formula>0</formula>
    </cfRule>
  </conditionalFormatting>
  <conditionalFormatting sqref="F320:G320">
    <cfRule type="cellIs" dxfId="1393" priority="40" operator="equal">
      <formula>0</formula>
    </cfRule>
  </conditionalFormatting>
  <conditionalFormatting sqref="H320">
    <cfRule type="cellIs" dxfId="1392" priority="39" operator="equal">
      <formula>0</formula>
    </cfRule>
  </conditionalFormatting>
  <conditionalFormatting sqref="C351:C352 C341:C342">
    <cfRule type="cellIs" dxfId="1391" priority="34" operator="equal">
      <formula>0</formula>
    </cfRule>
  </conditionalFormatting>
  <conditionalFormatting sqref="F341:H360">
    <cfRule type="cellIs" dxfId="1390" priority="33" operator="equal">
      <formula>0</formula>
    </cfRule>
  </conditionalFormatting>
  <conditionalFormatting sqref="H489:H498">
    <cfRule type="cellIs" dxfId="1389" priority="22" operator="equal">
      <formula>0</formula>
    </cfRule>
  </conditionalFormatting>
  <conditionalFormatting sqref="H431:H440">
    <cfRule type="cellIs" dxfId="1388" priority="24" operator="equal">
      <formula>0</formula>
    </cfRule>
  </conditionalFormatting>
  <conditionalFormatting sqref="H191:H200">
    <cfRule type="cellIs" dxfId="1387" priority="57" operator="equal">
      <formula>0</formula>
    </cfRule>
  </conditionalFormatting>
  <conditionalFormatting sqref="H385:H404">
    <cfRule type="cellIs" dxfId="1386" priority="28" operator="equal">
      <formula>0</formula>
    </cfRule>
  </conditionalFormatting>
  <conditionalFormatting sqref="H385:H404">
    <cfRule type="cellIs" dxfId="1385" priority="27" operator="equal">
      <formula>0</formula>
    </cfRule>
  </conditionalFormatting>
  <conditionalFormatting sqref="G374:G383 G385:G396">
    <cfRule type="cellIs" dxfId="1384" priority="26" operator="equal">
      <formula>0</formula>
    </cfRule>
  </conditionalFormatting>
  <conditionalFormatting sqref="G374:G383 G385:G396">
    <cfRule type="cellIs" dxfId="1383" priority="25" operator="equal">
      <formula>0</formula>
    </cfRule>
  </conditionalFormatting>
  <conditionalFormatting sqref="H453:H462">
    <cfRule type="cellIs" dxfId="1382" priority="23" operator="equal">
      <formula>0</formula>
    </cfRule>
  </conditionalFormatting>
  <conditionalFormatting sqref="H180:H189">
    <cfRule type="cellIs" dxfId="1381" priority="58" operator="equal">
      <formula>0</formula>
    </cfRule>
  </conditionalFormatting>
  <conditionalFormatting sqref="H157:H166">
    <cfRule type="cellIs" dxfId="1380" priority="56" operator="equal">
      <formula>0</formula>
    </cfRule>
  </conditionalFormatting>
  <conditionalFormatting sqref="H168:H177">
    <cfRule type="cellIs" dxfId="1379" priority="55" operator="equal">
      <formula>0</formula>
    </cfRule>
  </conditionalFormatting>
  <conditionalFormatting sqref="H227:H236 H239:H248 H250:H259">
    <cfRule type="cellIs" dxfId="1378" priority="54" operator="equal">
      <formula>0</formula>
    </cfRule>
  </conditionalFormatting>
  <conditionalFormatting sqref="I589">
    <cfRule type="cellIs" dxfId="1377" priority="47" operator="equal">
      <formula>TRUE</formula>
    </cfRule>
  </conditionalFormatting>
  <conditionalFormatting sqref="I528:I557">
    <cfRule type="cellIs" dxfId="1376" priority="53" operator="equal">
      <formula>TRUE</formula>
    </cfRule>
  </conditionalFormatting>
  <conditionalFormatting sqref="I558">
    <cfRule type="cellIs" dxfId="1375" priority="51" operator="equal">
      <formula>TRUE</formula>
    </cfRule>
  </conditionalFormatting>
  <conditionalFormatting sqref="I583">
    <cfRule type="cellIs" dxfId="1374" priority="50" operator="equal">
      <formula>TRUE</formula>
    </cfRule>
  </conditionalFormatting>
  <conditionalFormatting sqref="I584">
    <cfRule type="cellIs" dxfId="1373" priority="49" operator="equal">
      <formula>TRUE</formula>
    </cfRule>
  </conditionalFormatting>
  <conditionalFormatting sqref="I586">
    <cfRule type="cellIs" dxfId="1372" priority="48" operator="equal">
      <formula>TRUE</formula>
    </cfRule>
  </conditionalFormatting>
  <conditionalFormatting sqref="I559:I582 I585 I587:I588">
    <cfRule type="cellIs" dxfId="1371" priority="52" operator="equal">
      <formula>TRUE</formula>
    </cfRule>
  </conditionalFormatting>
  <conditionalFormatting sqref="G288:H297">
    <cfRule type="cellIs" dxfId="1370" priority="43" operator="equal">
      <formula>0</formula>
    </cfRule>
  </conditionalFormatting>
  <conditionalFormatting sqref="C309 C299:C300">
    <cfRule type="cellIs" dxfId="1369" priority="42" operator="equal">
      <formula>0</formula>
    </cfRule>
  </conditionalFormatting>
  <conditionalFormatting sqref="H364:H383">
    <cfRule type="cellIs" dxfId="1368" priority="30" operator="equal">
      <formula>0</formula>
    </cfRule>
  </conditionalFormatting>
  <conditionalFormatting sqref="H385:H404">
    <cfRule type="cellIs" dxfId="1367" priority="29" operator="equal">
      <formula>0</formula>
    </cfRule>
  </conditionalFormatting>
  <conditionalFormatting sqref="H419:H428">
    <cfRule type="cellIs" dxfId="1366" priority="5" operator="equal">
      <formula>0</formula>
    </cfRule>
  </conditionalFormatting>
  <conditionalFormatting sqref="C314 F311:H318">
    <cfRule type="cellIs" dxfId="1365" priority="46" operator="equal">
      <formula>0</formula>
    </cfRule>
  </conditionalFormatting>
  <conditionalFormatting sqref="H277:H286">
    <cfRule type="cellIs" dxfId="1364" priority="44" operator="equal">
      <formula>0</formula>
    </cfRule>
  </conditionalFormatting>
  <conditionalFormatting sqref="H266:H275">
    <cfRule type="cellIs" dxfId="1363" priority="45" operator="equal">
      <formula>0</formula>
    </cfRule>
  </conditionalFormatting>
  <conditionalFormatting sqref="H364:H383">
    <cfRule type="cellIs" dxfId="1362" priority="32" operator="equal">
      <formula>0</formula>
    </cfRule>
  </conditionalFormatting>
  <conditionalFormatting sqref="H364:H383">
    <cfRule type="cellIs" dxfId="1361" priority="31" operator="equal">
      <formula>0</formula>
    </cfRule>
  </conditionalFormatting>
  <conditionalFormatting sqref="C343:C350">
    <cfRule type="cellIs" dxfId="1360" priority="8" operator="equal">
      <formula>0</formula>
    </cfRule>
  </conditionalFormatting>
  <conditionalFormatting sqref="C310:C313 C315 C318">
    <cfRule type="cellIs" dxfId="1359" priority="21" operator="equal">
      <formula>0</formula>
    </cfRule>
  </conditionalFormatting>
  <conditionalFormatting sqref="C330 C320:C321">
    <cfRule type="cellIs" dxfId="1358" priority="20" operator="equal">
      <formula>0</formula>
    </cfRule>
  </conditionalFormatting>
  <conditionalFormatting sqref="C331">
    <cfRule type="cellIs" dxfId="1357" priority="19" operator="equal">
      <formula>0</formula>
    </cfRule>
  </conditionalFormatting>
  <conditionalFormatting sqref="C374:D383">
    <cfRule type="cellIs" dxfId="1356" priority="18" operator="equal">
      <formula>0</formula>
    </cfRule>
  </conditionalFormatting>
  <conditionalFormatting sqref="F376:H383">
    <cfRule type="cellIs" dxfId="1355" priority="17" operator="equal">
      <formula>0</formula>
    </cfRule>
  </conditionalFormatting>
  <conditionalFormatting sqref="C385:D385">
    <cfRule type="cellIs" dxfId="1354" priority="16" operator="equal">
      <formula>0</formula>
    </cfRule>
  </conditionalFormatting>
  <conditionalFormatting sqref="C386:D404">
    <cfRule type="cellIs" dxfId="1353" priority="15" operator="equal">
      <formula>0</formula>
    </cfRule>
  </conditionalFormatting>
  <conditionalFormatting sqref="F385:H404">
    <cfRule type="cellIs" dxfId="1352" priority="14" operator="equal">
      <formula>0</formula>
    </cfRule>
  </conditionalFormatting>
  <conditionalFormatting sqref="C364:D373">
    <cfRule type="cellIs" dxfId="1351" priority="13" operator="equal">
      <formula>0</formula>
    </cfRule>
  </conditionalFormatting>
  <conditionalFormatting sqref="F364:H373">
    <cfRule type="cellIs" dxfId="1350" priority="12" operator="equal">
      <formula>0</formula>
    </cfRule>
  </conditionalFormatting>
  <conditionalFormatting sqref="C353:C360">
    <cfRule type="cellIs" dxfId="1349" priority="7" operator="equal">
      <formula>0</formula>
    </cfRule>
  </conditionalFormatting>
  <conditionalFormatting sqref="C301:C308">
    <cfRule type="cellIs" dxfId="1348" priority="11" operator="equal">
      <formula>0</formula>
    </cfRule>
  </conditionalFormatting>
  <conditionalFormatting sqref="C322:C329">
    <cfRule type="cellIs" dxfId="1347" priority="10" operator="equal">
      <formula>0</formula>
    </cfRule>
  </conditionalFormatting>
  <conditionalFormatting sqref="C332:C339">
    <cfRule type="cellIs" dxfId="1346" priority="9" operator="equal">
      <formula>0</formula>
    </cfRule>
  </conditionalFormatting>
  <conditionalFormatting sqref="H408:H417">
    <cfRule type="cellIs" dxfId="1345" priority="6" operator="equal">
      <formula>0</formula>
    </cfRule>
  </conditionalFormatting>
  <conditionalFormatting sqref="C316:C317">
    <cfRule type="cellIs" dxfId="1344" priority="4" operator="equal">
      <formula>0</formula>
    </cfRule>
  </conditionalFormatting>
  <conditionalFormatting sqref="H442:H451">
    <cfRule type="cellIs" dxfId="1343" priority="3" operator="equal">
      <formula>0</formula>
    </cfRule>
  </conditionalFormatting>
  <conditionalFormatting sqref="H466:H475">
    <cfRule type="cellIs" dxfId="1342" priority="1" operator="equal">
      <formula>0</formula>
    </cfRule>
  </conditionalFormatting>
  <conditionalFormatting sqref="H478:H487">
    <cfRule type="cellIs" dxfId="1341" priority="2" operator="equal">
      <formula>0</formula>
    </cfRule>
  </conditionalFormatting>
  <printOptions horizontalCentered="1"/>
  <pageMargins left="0" right="0" top="0.74803149606299213" bottom="0" header="0" footer="0"/>
  <pageSetup paperSize="9" scale="66" fitToHeight="0" orientation="portrait" r:id="rId1"/>
  <headerFooter alignWithMargins="0"/>
  <rowBreaks count="1" manualBreakCount="1">
    <brk id="385" max="7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92D050"/>
    <pageSetUpPr fitToPage="1"/>
  </sheetPr>
  <dimension ref="A1:M590"/>
  <sheetViews>
    <sheetView zoomScaleNormal="100" workbookViewId="0">
      <pane ySplit="10" topLeftCell="A455" activePane="bottomLeft" state="frozen"/>
      <selection pane="bottomLeft" activeCell="B9" sqref="B9"/>
    </sheetView>
  </sheetViews>
  <sheetFormatPr defaultColWidth="9.140625" defaultRowHeight="15" x14ac:dyDescent="0.25"/>
  <cols>
    <col min="1" max="1" width="9.28515625" style="1" customWidth="1"/>
    <col min="2" max="2" width="50.5703125" style="1" customWidth="1"/>
    <col min="3" max="3" width="48.5703125" style="1" customWidth="1"/>
    <col min="4" max="4" width="7" style="1" customWidth="1"/>
    <col min="5" max="5" width="8.85546875" style="1" customWidth="1"/>
    <col min="6" max="6" width="8.7109375" style="1" bestFit="1" customWidth="1"/>
    <col min="7" max="7" width="8.42578125" style="1" bestFit="1" customWidth="1"/>
    <col min="8" max="8" width="9" style="2" bestFit="1" customWidth="1"/>
    <col min="9" max="9" width="35" style="1" customWidth="1"/>
    <col min="10" max="16384" width="9.140625" style="1"/>
  </cols>
  <sheetData>
    <row r="1" spans="1:9" ht="18.75" x14ac:dyDescent="0.3">
      <c r="A1" s="228" t="s">
        <v>34</v>
      </c>
      <c r="B1" s="228"/>
      <c r="C1" s="228"/>
      <c r="D1" s="228"/>
      <c r="E1" s="228"/>
      <c r="F1" s="228"/>
      <c r="G1" s="228"/>
      <c r="H1" s="228"/>
    </row>
    <row r="2" spans="1:9" ht="11.25" customHeight="1" x14ac:dyDescent="0.25"/>
    <row r="3" spans="1:9" x14ac:dyDescent="0.25">
      <c r="A3" s="230" t="s">
        <v>338</v>
      </c>
      <c r="B3" s="230"/>
      <c r="C3" s="230"/>
      <c r="D3" s="230"/>
      <c r="E3" s="230"/>
      <c r="F3" s="230"/>
      <c r="G3" s="230"/>
      <c r="H3" s="230"/>
    </row>
    <row r="4" spans="1:9" x14ac:dyDescent="0.25">
      <c r="A4" s="31" t="s">
        <v>340</v>
      </c>
    </row>
    <row r="5" spans="1:9" x14ac:dyDescent="0.25">
      <c r="A5" s="364" t="s">
        <v>448</v>
      </c>
      <c r="B5" s="364"/>
    </row>
    <row r="6" spans="1:9" ht="7.5" customHeight="1" x14ac:dyDescent="0.25"/>
    <row r="7" spans="1:9" ht="7.5" customHeight="1" x14ac:dyDescent="0.25"/>
    <row r="8" spans="1:9" ht="7.5" customHeight="1" x14ac:dyDescent="0.25"/>
    <row r="9" spans="1:9" s="3" customFormat="1" ht="36" customHeight="1" x14ac:dyDescent="0.25">
      <c r="A9" s="175" t="s">
        <v>165</v>
      </c>
      <c r="B9" s="175" t="s">
        <v>27</v>
      </c>
      <c r="C9" s="235" t="s">
        <v>35</v>
      </c>
      <c r="D9" s="235"/>
      <c r="E9" s="235"/>
      <c r="F9" s="235"/>
      <c r="G9" s="235"/>
      <c r="H9" s="235"/>
      <c r="I9" s="278" t="s">
        <v>226</v>
      </c>
    </row>
    <row r="10" spans="1:9" s="13" customFormat="1" ht="12" x14ac:dyDescent="0.25">
      <c r="A10" s="176">
        <v>1</v>
      </c>
      <c r="B10" s="176">
        <v>2</v>
      </c>
      <c r="C10" s="236">
        <v>3</v>
      </c>
      <c r="D10" s="236"/>
      <c r="E10" s="236"/>
      <c r="F10" s="236"/>
      <c r="G10" s="236"/>
      <c r="H10" s="236"/>
      <c r="I10" s="278"/>
    </row>
    <row r="11" spans="1:9" s="2" customFormat="1" ht="12" x14ac:dyDescent="0.2">
      <c r="A11" s="237" t="s">
        <v>13</v>
      </c>
      <c r="B11" s="238"/>
      <c r="C11" s="238"/>
      <c r="D11" s="238"/>
      <c r="E11" s="238"/>
      <c r="F11" s="238"/>
      <c r="G11" s="238"/>
      <c r="H11" s="239"/>
    </row>
    <row r="12" spans="1:9" s="5" customFormat="1" ht="15" customHeight="1" x14ac:dyDescent="0.2">
      <c r="A12" s="42" t="s">
        <v>36</v>
      </c>
      <c r="B12" s="277" t="s">
        <v>14</v>
      </c>
      <c r="C12" s="277"/>
      <c r="D12" s="277"/>
      <c r="E12" s="277"/>
      <c r="F12" s="277"/>
      <c r="G12" s="277"/>
      <c r="H12" s="43">
        <f>SUM(H13,H110)</f>
        <v>13.74</v>
      </c>
    </row>
    <row r="13" spans="1:9" s="5" customFormat="1" ht="15" customHeight="1" x14ac:dyDescent="0.2">
      <c r="A13" s="49" t="s">
        <v>37</v>
      </c>
      <c r="B13" s="277" t="s">
        <v>38</v>
      </c>
      <c r="C13" s="277"/>
      <c r="D13" s="277"/>
      <c r="E13" s="277"/>
      <c r="F13" s="277"/>
      <c r="G13" s="277"/>
      <c r="H13" s="43">
        <f>SUM(H14,H25,H36,H47,H68,H89)</f>
        <v>10.71</v>
      </c>
    </row>
    <row r="14" spans="1:9" s="2" customFormat="1" ht="25.5" x14ac:dyDescent="0.2">
      <c r="A14" s="303" t="s">
        <v>42</v>
      </c>
      <c r="B14" s="249" t="s">
        <v>43</v>
      </c>
      <c r="C14" s="287" t="s">
        <v>349</v>
      </c>
      <c r="D14" s="288"/>
      <c r="E14" s="47" t="s">
        <v>164</v>
      </c>
      <c r="F14" s="190" t="s">
        <v>39</v>
      </c>
      <c r="G14" s="47" t="s">
        <v>157</v>
      </c>
      <c r="H14" s="50">
        <f>SUM(H15:H24)</f>
        <v>9.99</v>
      </c>
    </row>
    <row r="15" spans="1:9" s="2" customFormat="1" ht="12.75" x14ac:dyDescent="0.2">
      <c r="A15" s="303"/>
      <c r="B15" s="250"/>
      <c r="C15" s="294" t="s">
        <v>162</v>
      </c>
      <c r="D15" s="295"/>
      <c r="E15" s="187">
        <v>9</v>
      </c>
      <c r="F15" s="62">
        <v>1677</v>
      </c>
      <c r="G15" s="61">
        <v>1</v>
      </c>
      <c r="H15" s="54">
        <f>ROUNDUP((F15/168*G15),2)</f>
        <v>9.99</v>
      </c>
    </row>
    <row r="16" spans="1:9" s="2" customFormat="1" ht="12.75" hidden="1" customHeight="1" x14ac:dyDescent="0.2">
      <c r="A16" s="303"/>
      <c r="B16" s="250"/>
      <c r="C16" s="274"/>
      <c r="D16" s="276"/>
      <c r="E16" s="188"/>
      <c r="F16" s="64"/>
      <c r="G16" s="63"/>
      <c r="H16" s="56">
        <f t="shared" ref="H16:H24" si="0">ROUNDUP((F16/168*G16),2)</f>
        <v>0</v>
      </c>
    </row>
    <row r="17" spans="1:8" s="2" customFormat="1" ht="12.75" hidden="1" customHeight="1" x14ac:dyDescent="0.2">
      <c r="A17" s="303"/>
      <c r="B17" s="250"/>
      <c r="C17" s="274"/>
      <c r="D17" s="276"/>
      <c r="E17" s="188"/>
      <c r="F17" s="64"/>
      <c r="G17" s="63"/>
      <c r="H17" s="56">
        <f t="shared" si="0"/>
        <v>0</v>
      </c>
    </row>
    <row r="18" spans="1:8" s="2" customFormat="1" ht="12.75" hidden="1" customHeight="1" x14ac:dyDescent="0.2">
      <c r="A18" s="303"/>
      <c r="B18" s="250"/>
      <c r="C18" s="274"/>
      <c r="D18" s="276"/>
      <c r="E18" s="188"/>
      <c r="F18" s="64"/>
      <c r="G18" s="63"/>
      <c r="H18" s="56">
        <f t="shared" si="0"/>
        <v>0</v>
      </c>
    </row>
    <row r="19" spans="1:8" s="2" customFormat="1" ht="12.75" hidden="1" customHeight="1" x14ac:dyDescent="0.2">
      <c r="A19" s="303"/>
      <c r="B19" s="250"/>
      <c r="C19" s="274"/>
      <c r="D19" s="276"/>
      <c r="E19" s="188"/>
      <c r="F19" s="64"/>
      <c r="G19" s="63"/>
      <c r="H19" s="56">
        <f t="shared" si="0"/>
        <v>0</v>
      </c>
    </row>
    <row r="20" spans="1:8" s="2" customFormat="1" ht="12.75" hidden="1" customHeight="1" x14ac:dyDescent="0.2">
      <c r="A20" s="303"/>
      <c r="B20" s="250"/>
      <c r="C20" s="274"/>
      <c r="D20" s="276"/>
      <c r="E20" s="188"/>
      <c r="F20" s="64"/>
      <c r="G20" s="63"/>
      <c r="H20" s="56">
        <f t="shared" si="0"/>
        <v>0</v>
      </c>
    </row>
    <row r="21" spans="1:8" s="2" customFormat="1" ht="12.75" hidden="1" customHeight="1" x14ac:dyDescent="0.2">
      <c r="A21" s="303"/>
      <c r="B21" s="250"/>
      <c r="C21" s="274"/>
      <c r="D21" s="276"/>
      <c r="E21" s="188"/>
      <c r="F21" s="64"/>
      <c r="G21" s="63"/>
      <c r="H21" s="56">
        <f t="shared" si="0"/>
        <v>0</v>
      </c>
    </row>
    <row r="22" spans="1:8" s="2" customFormat="1" ht="12.75" hidden="1" customHeight="1" x14ac:dyDescent="0.2">
      <c r="A22" s="303"/>
      <c r="B22" s="250"/>
      <c r="C22" s="274"/>
      <c r="D22" s="276"/>
      <c r="E22" s="188"/>
      <c r="F22" s="64"/>
      <c r="G22" s="63"/>
      <c r="H22" s="56">
        <f t="shared" si="0"/>
        <v>0</v>
      </c>
    </row>
    <row r="23" spans="1:8" s="2" customFormat="1" ht="12.75" hidden="1" customHeight="1" x14ac:dyDescent="0.2">
      <c r="A23" s="303"/>
      <c r="B23" s="250"/>
      <c r="C23" s="274"/>
      <c r="D23" s="276"/>
      <c r="E23" s="188"/>
      <c r="F23" s="64"/>
      <c r="G23" s="63"/>
      <c r="H23" s="56">
        <f t="shared" si="0"/>
        <v>0</v>
      </c>
    </row>
    <row r="24" spans="1:8" s="2" customFormat="1" ht="12.75" hidden="1" customHeight="1" x14ac:dyDescent="0.2">
      <c r="A24" s="303"/>
      <c r="B24" s="251"/>
      <c r="C24" s="296"/>
      <c r="D24" s="298"/>
      <c r="E24" s="189"/>
      <c r="F24" s="66"/>
      <c r="G24" s="65"/>
      <c r="H24" s="58">
        <f t="shared" si="0"/>
        <v>0</v>
      </c>
    </row>
    <row r="25" spans="1:8" s="2" customFormat="1" ht="25.5" hidden="1" x14ac:dyDescent="0.2">
      <c r="A25" s="303" t="s">
        <v>44</v>
      </c>
      <c r="B25" s="304" t="s">
        <v>45</v>
      </c>
      <c r="C25" s="287" t="s">
        <v>156</v>
      </c>
      <c r="D25" s="288"/>
      <c r="E25" s="47" t="s">
        <v>164</v>
      </c>
      <c r="F25" s="190" t="s">
        <v>39</v>
      </c>
      <c r="G25" s="47" t="s">
        <v>157</v>
      </c>
      <c r="H25" s="50">
        <f>SUM(H26:H35)</f>
        <v>0</v>
      </c>
    </row>
    <row r="26" spans="1:8" s="2" customFormat="1" ht="12.75" hidden="1" x14ac:dyDescent="0.2">
      <c r="A26" s="303"/>
      <c r="B26" s="304"/>
      <c r="C26" s="294"/>
      <c r="D26" s="295"/>
      <c r="E26" s="187"/>
      <c r="F26" s="62"/>
      <c r="G26" s="61"/>
      <c r="H26" s="54">
        <f>ROUNDUP((F26/168*G26),2)</f>
        <v>0</v>
      </c>
    </row>
    <row r="27" spans="1:8" s="2" customFormat="1" ht="12.75" hidden="1" x14ac:dyDescent="0.2">
      <c r="A27" s="303"/>
      <c r="B27" s="304"/>
      <c r="C27" s="274"/>
      <c r="D27" s="276"/>
      <c r="E27" s="188"/>
      <c r="F27" s="64"/>
      <c r="G27" s="63"/>
      <c r="H27" s="56">
        <f t="shared" ref="H27:H35" si="1">ROUNDUP((F27/168*G27),2)</f>
        <v>0</v>
      </c>
    </row>
    <row r="28" spans="1:8" s="2" customFormat="1" ht="12.75" hidden="1" x14ac:dyDescent="0.2">
      <c r="A28" s="303"/>
      <c r="B28" s="304"/>
      <c r="C28" s="274"/>
      <c r="D28" s="276"/>
      <c r="E28" s="188"/>
      <c r="F28" s="64"/>
      <c r="G28" s="63"/>
      <c r="H28" s="56">
        <f t="shared" si="1"/>
        <v>0</v>
      </c>
    </row>
    <row r="29" spans="1:8" s="2" customFormat="1" ht="12.75" hidden="1" x14ac:dyDescent="0.2">
      <c r="A29" s="303"/>
      <c r="B29" s="304"/>
      <c r="C29" s="274"/>
      <c r="D29" s="276"/>
      <c r="E29" s="188"/>
      <c r="F29" s="64"/>
      <c r="G29" s="63"/>
      <c r="H29" s="56">
        <f t="shared" si="1"/>
        <v>0</v>
      </c>
    </row>
    <row r="30" spans="1:8" s="2" customFormat="1" ht="12.75" hidden="1" x14ac:dyDescent="0.2">
      <c r="A30" s="303"/>
      <c r="B30" s="304"/>
      <c r="C30" s="274"/>
      <c r="D30" s="276"/>
      <c r="E30" s="188"/>
      <c r="F30" s="64"/>
      <c r="G30" s="63"/>
      <c r="H30" s="56">
        <f t="shared" si="1"/>
        <v>0</v>
      </c>
    </row>
    <row r="31" spans="1:8" s="2" customFormat="1" ht="12.75" hidden="1" x14ac:dyDescent="0.2">
      <c r="A31" s="303"/>
      <c r="B31" s="304"/>
      <c r="C31" s="274"/>
      <c r="D31" s="276"/>
      <c r="E31" s="188"/>
      <c r="F31" s="64"/>
      <c r="G31" s="63"/>
      <c r="H31" s="56">
        <f t="shared" si="1"/>
        <v>0</v>
      </c>
    </row>
    <row r="32" spans="1:8" s="2" customFormat="1" ht="12.75" hidden="1" x14ac:dyDescent="0.2">
      <c r="A32" s="303"/>
      <c r="B32" s="304"/>
      <c r="C32" s="274"/>
      <c r="D32" s="276"/>
      <c r="E32" s="188"/>
      <c r="F32" s="64"/>
      <c r="G32" s="63"/>
      <c r="H32" s="56">
        <f t="shared" si="1"/>
        <v>0</v>
      </c>
    </row>
    <row r="33" spans="1:8" s="2" customFormat="1" ht="12.75" hidden="1" x14ac:dyDescent="0.2">
      <c r="A33" s="303"/>
      <c r="B33" s="304"/>
      <c r="C33" s="274"/>
      <c r="D33" s="276"/>
      <c r="E33" s="188"/>
      <c r="F33" s="64"/>
      <c r="G33" s="63"/>
      <c r="H33" s="56">
        <f t="shared" si="1"/>
        <v>0</v>
      </c>
    </row>
    <row r="34" spans="1:8" s="2" customFormat="1" ht="12.75" hidden="1" x14ac:dyDescent="0.2">
      <c r="A34" s="303"/>
      <c r="B34" s="304"/>
      <c r="C34" s="274"/>
      <c r="D34" s="276"/>
      <c r="E34" s="188"/>
      <c r="F34" s="64"/>
      <c r="G34" s="63"/>
      <c r="H34" s="56">
        <f t="shared" si="1"/>
        <v>0</v>
      </c>
    </row>
    <row r="35" spans="1:8" s="2" customFormat="1" ht="12.75" hidden="1" x14ac:dyDescent="0.2">
      <c r="A35" s="303"/>
      <c r="B35" s="304"/>
      <c r="C35" s="296"/>
      <c r="D35" s="298"/>
      <c r="E35" s="189"/>
      <c r="F35" s="66"/>
      <c r="G35" s="65"/>
      <c r="H35" s="58">
        <f t="shared" si="1"/>
        <v>0</v>
      </c>
    </row>
    <row r="36" spans="1:8" s="2" customFormat="1" ht="25.5" x14ac:dyDescent="0.2">
      <c r="A36" s="303" t="s">
        <v>51</v>
      </c>
      <c r="B36" s="304" t="s">
        <v>15</v>
      </c>
      <c r="C36" s="266" t="s">
        <v>158</v>
      </c>
      <c r="D36" s="267"/>
      <c r="E36" s="268"/>
      <c r="F36" s="51" t="s">
        <v>159</v>
      </c>
      <c r="G36" s="47" t="s">
        <v>157</v>
      </c>
      <c r="H36" s="50">
        <f>SUM(H37:H46)</f>
        <v>0.72</v>
      </c>
    </row>
    <row r="37" spans="1:8" s="2" customFormat="1" ht="12.75" x14ac:dyDescent="0.2">
      <c r="A37" s="303"/>
      <c r="B37" s="304"/>
      <c r="C37" s="299" t="s">
        <v>160</v>
      </c>
      <c r="D37" s="320"/>
      <c r="E37" s="300"/>
      <c r="F37" s="52">
        <v>120</v>
      </c>
      <c r="G37" s="52">
        <f t="shared" ref="G37:G46" si="2">G15</f>
        <v>1</v>
      </c>
      <c r="H37" s="54">
        <f>ROUNDUP((F37/168*G37),2)</f>
        <v>0.72</v>
      </c>
    </row>
    <row r="38" spans="1:8" s="2" customFormat="1" ht="12.75" hidden="1" customHeight="1" x14ac:dyDescent="0.2">
      <c r="A38" s="303"/>
      <c r="B38" s="304"/>
      <c r="C38" s="258"/>
      <c r="D38" s="308"/>
      <c r="E38" s="259"/>
      <c r="F38" s="55"/>
      <c r="G38" s="55">
        <f t="shared" si="2"/>
        <v>0</v>
      </c>
      <c r="H38" s="56">
        <f t="shared" ref="H38:H46" si="3">ROUNDUP((F38/168*G38),2)</f>
        <v>0</v>
      </c>
    </row>
    <row r="39" spans="1:8" s="2" customFormat="1" ht="12.75" hidden="1" customHeight="1" x14ac:dyDescent="0.2">
      <c r="A39" s="303"/>
      <c r="B39" s="304"/>
      <c r="C39" s="258"/>
      <c r="D39" s="308"/>
      <c r="E39" s="259"/>
      <c r="F39" s="55"/>
      <c r="G39" s="55">
        <f t="shared" si="2"/>
        <v>0</v>
      </c>
      <c r="H39" s="56">
        <f t="shared" si="3"/>
        <v>0</v>
      </c>
    </row>
    <row r="40" spans="1:8" s="2" customFormat="1" ht="12.75" hidden="1" customHeight="1" x14ac:dyDescent="0.2">
      <c r="A40" s="303"/>
      <c r="B40" s="304"/>
      <c r="C40" s="258"/>
      <c r="D40" s="308"/>
      <c r="E40" s="259"/>
      <c r="F40" s="55"/>
      <c r="G40" s="55">
        <f t="shared" si="2"/>
        <v>0</v>
      </c>
      <c r="H40" s="56">
        <f t="shared" si="3"/>
        <v>0</v>
      </c>
    </row>
    <row r="41" spans="1:8" s="2" customFormat="1" ht="12.75" hidden="1" customHeight="1" x14ac:dyDescent="0.2">
      <c r="A41" s="303"/>
      <c r="B41" s="304"/>
      <c r="C41" s="258"/>
      <c r="D41" s="308"/>
      <c r="E41" s="259"/>
      <c r="F41" s="55"/>
      <c r="G41" s="55">
        <f t="shared" si="2"/>
        <v>0</v>
      </c>
      <c r="H41" s="56">
        <f t="shared" si="3"/>
        <v>0</v>
      </c>
    </row>
    <row r="42" spans="1:8" s="2" customFormat="1" ht="12.75" hidden="1" customHeight="1" x14ac:dyDescent="0.2">
      <c r="A42" s="303"/>
      <c r="B42" s="304"/>
      <c r="C42" s="258"/>
      <c r="D42" s="308"/>
      <c r="E42" s="259"/>
      <c r="F42" s="55"/>
      <c r="G42" s="55">
        <f t="shared" si="2"/>
        <v>0</v>
      </c>
      <c r="H42" s="56">
        <f t="shared" si="3"/>
        <v>0</v>
      </c>
    </row>
    <row r="43" spans="1:8" s="2" customFormat="1" ht="12.75" hidden="1" customHeight="1" x14ac:dyDescent="0.2">
      <c r="A43" s="303"/>
      <c r="B43" s="304"/>
      <c r="C43" s="258"/>
      <c r="D43" s="308"/>
      <c r="E43" s="259"/>
      <c r="F43" s="55"/>
      <c r="G43" s="55">
        <f t="shared" si="2"/>
        <v>0</v>
      </c>
      <c r="H43" s="56">
        <f t="shared" si="3"/>
        <v>0</v>
      </c>
    </row>
    <row r="44" spans="1:8" s="2" customFormat="1" ht="12.75" hidden="1" customHeight="1" x14ac:dyDescent="0.2">
      <c r="A44" s="303"/>
      <c r="B44" s="304"/>
      <c r="C44" s="258"/>
      <c r="D44" s="308"/>
      <c r="E44" s="259"/>
      <c r="F44" s="55"/>
      <c r="G44" s="55">
        <f t="shared" si="2"/>
        <v>0</v>
      </c>
      <c r="H44" s="56">
        <f t="shared" si="3"/>
        <v>0</v>
      </c>
    </row>
    <row r="45" spans="1:8" s="2" customFormat="1" ht="12.75" hidden="1" customHeight="1" x14ac:dyDescent="0.2">
      <c r="A45" s="303"/>
      <c r="B45" s="304"/>
      <c r="C45" s="258"/>
      <c r="D45" s="308"/>
      <c r="E45" s="259"/>
      <c r="F45" s="55"/>
      <c r="G45" s="55">
        <f t="shared" si="2"/>
        <v>0</v>
      </c>
      <c r="H45" s="56">
        <f t="shared" si="3"/>
        <v>0</v>
      </c>
    </row>
    <row r="46" spans="1:8" s="2" customFormat="1" ht="12.75" hidden="1" customHeight="1" x14ac:dyDescent="0.2">
      <c r="A46" s="303"/>
      <c r="B46" s="304"/>
      <c r="C46" s="305"/>
      <c r="D46" s="306"/>
      <c r="E46" s="307"/>
      <c r="F46" s="57"/>
      <c r="G46" s="57">
        <f t="shared" si="2"/>
        <v>0</v>
      </c>
      <c r="H46" s="58">
        <f t="shared" si="3"/>
        <v>0</v>
      </c>
    </row>
    <row r="47" spans="1:8" s="2" customFormat="1" ht="25.5" hidden="1" x14ac:dyDescent="0.2">
      <c r="A47" s="303" t="s">
        <v>53</v>
      </c>
      <c r="B47" s="249" t="s">
        <v>54</v>
      </c>
      <c r="C47" s="287" t="s">
        <v>349</v>
      </c>
      <c r="D47" s="288"/>
      <c r="E47" s="47" t="s">
        <v>161</v>
      </c>
      <c r="F47" s="190" t="s">
        <v>39</v>
      </c>
      <c r="G47" s="47" t="s">
        <v>157</v>
      </c>
      <c r="H47" s="50">
        <f>SUM(H48:H67)</f>
        <v>0</v>
      </c>
    </row>
    <row r="48" spans="1:8" s="2" customFormat="1" ht="12.75" hidden="1" x14ac:dyDescent="0.2">
      <c r="A48" s="303"/>
      <c r="B48" s="250"/>
      <c r="C48" s="294" t="str">
        <f t="shared" ref="C48:C57" si="4">C15</f>
        <v>Lektors (ar SDP)</v>
      </c>
      <c r="D48" s="295"/>
      <c r="E48" s="292">
        <v>5</v>
      </c>
      <c r="F48" s="52">
        <f>F15</f>
        <v>1677</v>
      </c>
      <c r="G48" s="52"/>
      <c r="H48" s="54">
        <f>ROUNDUP((F48*$E$48%)/168*G48,2)</f>
        <v>0</v>
      </c>
    </row>
    <row r="49" spans="1:8" s="2" customFormat="1" ht="12.75" hidden="1" customHeight="1" x14ac:dyDescent="0.2">
      <c r="A49" s="303"/>
      <c r="B49" s="250"/>
      <c r="C49" s="274">
        <f t="shared" si="4"/>
        <v>0</v>
      </c>
      <c r="D49" s="276"/>
      <c r="E49" s="293"/>
      <c r="F49" s="59">
        <f t="shared" ref="F49:G57" si="5">F16</f>
        <v>0</v>
      </c>
      <c r="G49" s="73">
        <f t="shared" si="5"/>
        <v>0</v>
      </c>
      <c r="H49" s="56">
        <f t="shared" ref="H49:H67" si="6">ROUNDUP((F49*$E$48%)/168*G49,2)</f>
        <v>0</v>
      </c>
    </row>
    <row r="50" spans="1:8" s="2" customFormat="1" ht="12.75" hidden="1" customHeight="1" x14ac:dyDescent="0.2">
      <c r="A50" s="303"/>
      <c r="B50" s="250"/>
      <c r="C50" s="274">
        <f t="shared" si="4"/>
        <v>0</v>
      </c>
      <c r="D50" s="276"/>
      <c r="E50" s="293"/>
      <c r="F50" s="59">
        <f t="shared" si="5"/>
        <v>0</v>
      </c>
      <c r="G50" s="73">
        <f t="shared" si="5"/>
        <v>0</v>
      </c>
      <c r="H50" s="56">
        <f t="shared" si="6"/>
        <v>0</v>
      </c>
    </row>
    <row r="51" spans="1:8" s="2" customFormat="1" ht="12.75" hidden="1" customHeight="1" x14ac:dyDescent="0.2">
      <c r="A51" s="303"/>
      <c r="B51" s="250"/>
      <c r="C51" s="274">
        <f t="shared" si="4"/>
        <v>0</v>
      </c>
      <c r="D51" s="276"/>
      <c r="E51" s="293"/>
      <c r="F51" s="59">
        <f t="shared" si="5"/>
        <v>0</v>
      </c>
      <c r="G51" s="73">
        <f t="shared" si="5"/>
        <v>0</v>
      </c>
      <c r="H51" s="56">
        <f t="shared" si="6"/>
        <v>0</v>
      </c>
    </row>
    <row r="52" spans="1:8" s="2" customFormat="1" ht="12.75" hidden="1" customHeight="1" x14ac:dyDescent="0.2">
      <c r="A52" s="303"/>
      <c r="B52" s="250"/>
      <c r="C52" s="274">
        <f t="shared" si="4"/>
        <v>0</v>
      </c>
      <c r="D52" s="276"/>
      <c r="E52" s="293"/>
      <c r="F52" s="59">
        <f t="shared" si="5"/>
        <v>0</v>
      </c>
      <c r="G52" s="73">
        <f t="shared" si="5"/>
        <v>0</v>
      </c>
      <c r="H52" s="56">
        <f t="shared" si="6"/>
        <v>0</v>
      </c>
    </row>
    <row r="53" spans="1:8" s="2" customFormat="1" ht="12.75" hidden="1" customHeight="1" x14ac:dyDescent="0.2">
      <c r="A53" s="303"/>
      <c r="B53" s="250"/>
      <c r="C53" s="274">
        <f t="shared" si="4"/>
        <v>0</v>
      </c>
      <c r="D53" s="276"/>
      <c r="E53" s="293"/>
      <c r="F53" s="59">
        <f t="shared" si="5"/>
        <v>0</v>
      </c>
      <c r="G53" s="73">
        <f t="shared" si="5"/>
        <v>0</v>
      </c>
      <c r="H53" s="56">
        <f t="shared" si="6"/>
        <v>0</v>
      </c>
    </row>
    <row r="54" spans="1:8" s="2" customFormat="1" ht="12.75" hidden="1" customHeight="1" x14ac:dyDescent="0.2">
      <c r="A54" s="303"/>
      <c r="B54" s="250"/>
      <c r="C54" s="274">
        <f t="shared" si="4"/>
        <v>0</v>
      </c>
      <c r="D54" s="276"/>
      <c r="E54" s="293"/>
      <c r="F54" s="59">
        <f t="shared" si="5"/>
        <v>0</v>
      </c>
      <c r="G54" s="73">
        <f t="shared" si="5"/>
        <v>0</v>
      </c>
      <c r="H54" s="56">
        <f t="shared" si="6"/>
        <v>0</v>
      </c>
    </row>
    <row r="55" spans="1:8" s="2" customFormat="1" ht="12.75" hidden="1" customHeight="1" x14ac:dyDescent="0.2">
      <c r="A55" s="303"/>
      <c r="B55" s="250"/>
      <c r="C55" s="274">
        <f t="shared" si="4"/>
        <v>0</v>
      </c>
      <c r="D55" s="276"/>
      <c r="E55" s="293"/>
      <c r="F55" s="59">
        <f t="shared" si="5"/>
        <v>0</v>
      </c>
      <c r="G55" s="73">
        <f t="shared" si="5"/>
        <v>0</v>
      </c>
      <c r="H55" s="56">
        <f t="shared" si="6"/>
        <v>0</v>
      </c>
    </row>
    <row r="56" spans="1:8" s="2" customFormat="1" ht="12.75" hidden="1" customHeight="1" x14ac:dyDescent="0.2">
      <c r="A56" s="303"/>
      <c r="B56" s="250"/>
      <c r="C56" s="274">
        <f t="shared" si="4"/>
        <v>0</v>
      </c>
      <c r="D56" s="276"/>
      <c r="E56" s="293"/>
      <c r="F56" s="59">
        <f t="shared" si="5"/>
        <v>0</v>
      </c>
      <c r="G56" s="73">
        <f t="shared" si="5"/>
        <v>0</v>
      </c>
      <c r="H56" s="56">
        <f t="shared" si="6"/>
        <v>0</v>
      </c>
    </row>
    <row r="57" spans="1:8" s="2" customFormat="1" ht="12.75" hidden="1" customHeight="1" x14ac:dyDescent="0.2">
      <c r="A57" s="303"/>
      <c r="B57" s="250"/>
      <c r="C57" s="274">
        <f t="shared" si="4"/>
        <v>0</v>
      </c>
      <c r="D57" s="276"/>
      <c r="E57" s="293"/>
      <c r="F57" s="59">
        <f t="shared" si="5"/>
        <v>0</v>
      </c>
      <c r="G57" s="73">
        <f t="shared" si="5"/>
        <v>0</v>
      </c>
      <c r="H57" s="56">
        <f t="shared" si="6"/>
        <v>0</v>
      </c>
    </row>
    <row r="58" spans="1:8" s="2" customFormat="1" ht="12.75" hidden="1" customHeight="1" x14ac:dyDescent="0.2">
      <c r="A58" s="303"/>
      <c r="B58" s="250"/>
      <c r="C58" s="274">
        <f>C26</f>
        <v>0</v>
      </c>
      <c r="D58" s="276"/>
      <c r="E58" s="293"/>
      <c r="F58" s="59">
        <f>F26</f>
        <v>0</v>
      </c>
      <c r="G58" s="73">
        <f>G26</f>
        <v>0</v>
      </c>
      <c r="H58" s="56">
        <f t="shared" si="6"/>
        <v>0</v>
      </c>
    </row>
    <row r="59" spans="1:8" s="2" customFormat="1" ht="12.75" hidden="1" customHeight="1" x14ac:dyDescent="0.2">
      <c r="A59" s="303"/>
      <c r="B59" s="250"/>
      <c r="C59" s="274">
        <f t="shared" ref="C59:C67" si="7">C27</f>
        <v>0</v>
      </c>
      <c r="D59" s="276"/>
      <c r="E59" s="293"/>
      <c r="F59" s="59">
        <f t="shared" ref="F59:G67" si="8">F27</f>
        <v>0</v>
      </c>
      <c r="G59" s="73">
        <f t="shared" si="8"/>
        <v>0</v>
      </c>
      <c r="H59" s="56">
        <f t="shared" si="6"/>
        <v>0</v>
      </c>
    </row>
    <row r="60" spans="1:8" s="2" customFormat="1" ht="12.75" hidden="1" customHeight="1" x14ac:dyDescent="0.2">
      <c r="A60" s="303"/>
      <c r="B60" s="250"/>
      <c r="C60" s="274">
        <f t="shared" si="7"/>
        <v>0</v>
      </c>
      <c r="D60" s="276"/>
      <c r="E60" s="293"/>
      <c r="F60" s="59">
        <f t="shared" si="8"/>
        <v>0</v>
      </c>
      <c r="G60" s="73">
        <f t="shared" si="8"/>
        <v>0</v>
      </c>
      <c r="H60" s="56">
        <f t="shared" si="6"/>
        <v>0</v>
      </c>
    </row>
    <row r="61" spans="1:8" s="2" customFormat="1" ht="12.75" hidden="1" customHeight="1" x14ac:dyDescent="0.2">
      <c r="A61" s="303"/>
      <c r="B61" s="250"/>
      <c r="C61" s="274">
        <f t="shared" si="7"/>
        <v>0</v>
      </c>
      <c r="D61" s="276"/>
      <c r="E61" s="293"/>
      <c r="F61" s="59">
        <f t="shared" si="8"/>
        <v>0</v>
      </c>
      <c r="G61" s="73">
        <f t="shared" si="8"/>
        <v>0</v>
      </c>
      <c r="H61" s="56">
        <f t="shared" si="6"/>
        <v>0</v>
      </c>
    </row>
    <row r="62" spans="1:8" s="2" customFormat="1" ht="12.75" hidden="1" customHeight="1" x14ac:dyDescent="0.2">
      <c r="A62" s="303"/>
      <c r="B62" s="250"/>
      <c r="C62" s="274">
        <f t="shared" si="7"/>
        <v>0</v>
      </c>
      <c r="D62" s="276"/>
      <c r="E62" s="293"/>
      <c r="F62" s="59">
        <f t="shared" si="8"/>
        <v>0</v>
      </c>
      <c r="G62" s="73">
        <f t="shared" si="8"/>
        <v>0</v>
      </c>
      <c r="H62" s="56">
        <f t="shared" si="6"/>
        <v>0</v>
      </c>
    </row>
    <row r="63" spans="1:8" s="2" customFormat="1" ht="12.75" hidden="1" customHeight="1" x14ac:dyDescent="0.2">
      <c r="A63" s="303"/>
      <c r="B63" s="250"/>
      <c r="C63" s="274">
        <f t="shared" si="7"/>
        <v>0</v>
      </c>
      <c r="D63" s="276"/>
      <c r="E63" s="293"/>
      <c r="F63" s="59">
        <f t="shared" si="8"/>
        <v>0</v>
      </c>
      <c r="G63" s="73">
        <f t="shared" si="8"/>
        <v>0</v>
      </c>
      <c r="H63" s="56">
        <f t="shared" si="6"/>
        <v>0</v>
      </c>
    </row>
    <row r="64" spans="1:8" s="2" customFormat="1" ht="12.75" hidden="1" customHeight="1" x14ac:dyDescent="0.2">
      <c r="A64" s="303"/>
      <c r="B64" s="250"/>
      <c r="C64" s="274">
        <f t="shared" si="7"/>
        <v>0</v>
      </c>
      <c r="D64" s="276"/>
      <c r="E64" s="293"/>
      <c r="F64" s="59">
        <f t="shared" si="8"/>
        <v>0</v>
      </c>
      <c r="G64" s="73">
        <f t="shared" si="8"/>
        <v>0</v>
      </c>
      <c r="H64" s="56">
        <f t="shared" si="6"/>
        <v>0</v>
      </c>
    </row>
    <row r="65" spans="1:8" s="2" customFormat="1" ht="12.75" hidden="1" customHeight="1" x14ac:dyDescent="0.2">
      <c r="A65" s="303"/>
      <c r="B65" s="250"/>
      <c r="C65" s="274">
        <f t="shared" si="7"/>
        <v>0</v>
      </c>
      <c r="D65" s="276"/>
      <c r="E65" s="293"/>
      <c r="F65" s="59">
        <f t="shared" si="8"/>
        <v>0</v>
      </c>
      <c r="G65" s="73">
        <f t="shared" si="8"/>
        <v>0</v>
      </c>
      <c r="H65" s="56">
        <f t="shared" si="6"/>
        <v>0</v>
      </c>
    </row>
    <row r="66" spans="1:8" s="2" customFormat="1" ht="12.75" hidden="1" customHeight="1" x14ac:dyDescent="0.2">
      <c r="A66" s="303"/>
      <c r="B66" s="250"/>
      <c r="C66" s="274">
        <f t="shared" si="7"/>
        <v>0</v>
      </c>
      <c r="D66" s="276"/>
      <c r="E66" s="293"/>
      <c r="F66" s="59">
        <f t="shared" si="8"/>
        <v>0</v>
      </c>
      <c r="G66" s="73">
        <f t="shared" si="8"/>
        <v>0</v>
      </c>
      <c r="H66" s="56">
        <f t="shared" si="6"/>
        <v>0</v>
      </c>
    </row>
    <row r="67" spans="1:8" s="2" customFormat="1" ht="12.75" hidden="1" customHeight="1" x14ac:dyDescent="0.2">
      <c r="A67" s="303"/>
      <c r="B67" s="251"/>
      <c r="C67" s="296">
        <f t="shared" si="7"/>
        <v>0</v>
      </c>
      <c r="D67" s="298"/>
      <c r="E67" s="302"/>
      <c r="F67" s="59">
        <f t="shared" si="8"/>
        <v>0</v>
      </c>
      <c r="G67" s="73">
        <f t="shared" si="8"/>
        <v>0</v>
      </c>
      <c r="H67" s="56">
        <f t="shared" si="6"/>
        <v>0</v>
      </c>
    </row>
    <row r="68" spans="1:8" s="2" customFormat="1" ht="25.5" hidden="1" x14ac:dyDescent="0.2">
      <c r="A68" s="303" t="s">
        <v>55</v>
      </c>
      <c r="B68" s="304" t="s">
        <v>56</v>
      </c>
      <c r="C68" s="287" t="s">
        <v>349</v>
      </c>
      <c r="D68" s="288"/>
      <c r="E68" s="47" t="s">
        <v>161</v>
      </c>
      <c r="F68" s="190" t="s">
        <v>39</v>
      </c>
      <c r="G68" s="47" t="s">
        <v>157</v>
      </c>
      <c r="H68" s="50">
        <f>SUM(H69:H88)</f>
        <v>0</v>
      </c>
    </row>
    <row r="69" spans="1:8" s="2" customFormat="1" ht="12.75" hidden="1" x14ac:dyDescent="0.2">
      <c r="A69" s="303"/>
      <c r="B69" s="304"/>
      <c r="C69" s="274" t="str">
        <f>C15</f>
        <v>Lektors (ar SDP)</v>
      </c>
      <c r="D69" s="276"/>
      <c r="E69" s="292">
        <v>5</v>
      </c>
      <c r="F69" s="59">
        <f>F15</f>
        <v>1677</v>
      </c>
      <c r="G69" s="59"/>
      <c r="H69" s="56">
        <f>ROUNDUP((F69*$E$69%)/168*G69,2)</f>
        <v>0</v>
      </c>
    </row>
    <row r="70" spans="1:8" s="2" customFormat="1" ht="12.75" hidden="1" x14ac:dyDescent="0.2">
      <c r="A70" s="303"/>
      <c r="B70" s="304"/>
      <c r="C70" s="274">
        <f t="shared" ref="C70:C77" si="9">C17</f>
        <v>0</v>
      </c>
      <c r="D70" s="276"/>
      <c r="E70" s="293"/>
      <c r="F70" s="59">
        <f t="shared" ref="F70:G77" si="10">F17</f>
        <v>0</v>
      </c>
      <c r="G70" s="73">
        <f t="shared" si="10"/>
        <v>0</v>
      </c>
      <c r="H70" s="56">
        <f t="shared" ref="H70:H88" si="11">ROUNDUP((F70*$E$69%)/168*G70,2)</f>
        <v>0</v>
      </c>
    </row>
    <row r="71" spans="1:8" s="2" customFormat="1" ht="12.75" hidden="1" x14ac:dyDescent="0.2">
      <c r="A71" s="303"/>
      <c r="B71" s="304"/>
      <c r="C71" s="274">
        <f t="shared" si="9"/>
        <v>0</v>
      </c>
      <c r="D71" s="276"/>
      <c r="E71" s="293"/>
      <c r="F71" s="59">
        <f t="shared" si="10"/>
        <v>0</v>
      </c>
      <c r="G71" s="73">
        <f t="shared" si="10"/>
        <v>0</v>
      </c>
      <c r="H71" s="56">
        <f t="shared" si="11"/>
        <v>0</v>
      </c>
    </row>
    <row r="72" spans="1:8" s="2" customFormat="1" ht="12.75" hidden="1" x14ac:dyDescent="0.2">
      <c r="A72" s="303"/>
      <c r="B72" s="304"/>
      <c r="C72" s="274">
        <f t="shared" si="9"/>
        <v>0</v>
      </c>
      <c r="D72" s="276"/>
      <c r="E72" s="293"/>
      <c r="F72" s="59">
        <f t="shared" si="10"/>
        <v>0</v>
      </c>
      <c r="G72" s="73">
        <f t="shared" si="10"/>
        <v>0</v>
      </c>
      <c r="H72" s="56">
        <f t="shared" si="11"/>
        <v>0</v>
      </c>
    </row>
    <row r="73" spans="1:8" s="2" customFormat="1" ht="12.75" hidden="1" x14ac:dyDescent="0.2">
      <c r="A73" s="303"/>
      <c r="B73" s="304"/>
      <c r="C73" s="274">
        <f t="shared" si="9"/>
        <v>0</v>
      </c>
      <c r="D73" s="276"/>
      <c r="E73" s="293"/>
      <c r="F73" s="59">
        <f t="shared" si="10"/>
        <v>0</v>
      </c>
      <c r="G73" s="73">
        <f t="shared" si="10"/>
        <v>0</v>
      </c>
      <c r="H73" s="56">
        <f t="shared" si="11"/>
        <v>0</v>
      </c>
    </row>
    <row r="74" spans="1:8" s="2" customFormat="1" ht="12.75" hidden="1" x14ac:dyDescent="0.2">
      <c r="A74" s="303"/>
      <c r="B74" s="304"/>
      <c r="C74" s="274">
        <f t="shared" si="9"/>
        <v>0</v>
      </c>
      <c r="D74" s="276"/>
      <c r="E74" s="293"/>
      <c r="F74" s="59">
        <f t="shared" si="10"/>
        <v>0</v>
      </c>
      <c r="G74" s="73">
        <f t="shared" si="10"/>
        <v>0</v>
      </c>
      <c r="H74" s="56">
        <f t="shared" si="11"/>
        <v>0</v>
      </c>
    </row>
    <row r="75" spans="1:8" s="2" customFormat="1" ht="12.75" hidden="1" x14ac:dyDescent="0.2">
      <c r="A75" s="303"/>
      <c r="B75" s="304"/>
      <c r="C75" s="274">
        <f t="shared" si="9"/>
        <v>0</v>
      </c>
      <c r="D75" s="276"/>
      <c r="E75" s="293"/>
      <c r="F75" s="59">
        <f t="shared" si="10"/>
        <v>0</v>
      </c>
      <c r="G75" s="73">
        <f t="shared" si="10"/>
        <v>0</v>
      </c>
      <c r="H75" s="56">
        <f t="shared" si="11"/>
        <v>0</v>
      </c>
    </row>
    <row r="76" spans="1:8" s="2" customFormat="1" ht="12.75" hidden="1" x14ac:dyDescent="0.2">
      <c r="A76" s="303"/>
      <c r="B76" s="304"/>
      <c r="C76" s="274">
        <f t="shared" si="9"/>
        <v>0</v>
      </c>
      <c r="D76" s="276"/>
      <c r="E76" s="293"/>
      <c r="F76" s="59">
        <f t="shared" si="10"/>
        <v>0</v>
      </c>
      <c r="G76" s="73">
        <f t="shared" si="10"/>
        <v>0</v>
      </c>
      <c r="H76" s="56">
        <f t="shared" si="11"/>
        <v>0</v>
      </c>
    </row>
    <row r="77" spans="1:8" s="2" customFormat="1" ht="12.75" hidden="1" x14ac:dyDescent="0.2">
      <c r="A77" s="303"/>
      <c r="B77" s="304"/>
      <c r="C77" s="274">
        <f t="shared" si="9"/>
        <v>0</v>
      </c>
      <c r="D77" s="276"/>
      <c r="E77" s="293"/>
      <c r="F77" s="59">
        <f t="shared" si="10"/>
        <v>0</v>
      </c>
      <c r="G77" s="73">
        <f t="shared" si="10"/>
        <v>0</v>
      </c>
      <c r="H77" s="56">
        <f t="shared" si="11"/>
        <v>0</v>
      </c>
    </row>
    <row r="78" spans="1:8" s="2" customFormat="1" ht="12.75" hidden="1" x14ac:dyDescent="0.2">
      <c r="A78" s="303"/>
      <c r="B78" s="304"/>
      <c r="C78" s="274">
        <f>C26</f>
        <v>0</v>
      </c>
      <c r="D78" s="276"/>
      <c r="E78" s="293"/>
      <c r="F78" s="59">
        <f>F26</f>
        <v>0</v>
      </c>
      <c r="G78" s="73">
        <f>G26</f>
        <v>0</v>
      </c>
      <c r="H78" s="56">
        <f t="shared" si="11"/>
        <v>0</v>
      </c>
    </row>
    <row r="79" spans="1:8" s="2" customFormat="1" ht="12.75" hidden="1" x14ac:dyDescent="0.2">
      <c r="A79" s="303"/>
      <c r="B79" s="304"/>
      <c r="C79" s="274">
        <f t="shared" ref="C79:C82" si="12">C27</f>
        <v>0</v>
      </c>
      <c r="D79" s="276"/>
      <c r="E79" s="293"/>
      <c r="F79" s="59">
        <f t="shared" ref="F79:G85" si="13">F27</f>
        <v>0</v>
      </c>
      <c r="G79" s="73">
        <f t="shared" si="13"/>
        <v>0</v>
      </c>
      <c r="H79" s="56">
        <f t="shared" si="11"/>
        <v>0</v>
      </c>
    </row>
    <row r="80" spans="1:8" s="2" customFormat="1" ht="12.75" hidden="1" x14ac:dyDescent="0.2">
      <c r="A80" s="303"/>
      <c r="B80" s="304"/>
      <c r="C80" s="274">
        <f t="shared" si="12"/>
        <v>0</v>
      </c>
      <c r="D80" s="276"/>
      <c r="E80" s="293"/>
      <c r="F80" s="59">
        <f t="shared" si="13"/>
        <v>0</v>
      </c>
      <c r="G80" s="73">
        <f t="shared" si="13"/>
        <v>0</v>
      </c>
      <c r="H80" s="56">
        <f t="shared" si="11"/>
        <v>0</v>
      </c>
    </row>
    <row r="81" spans="1:8" s="2" customFormat="1" ht="12.75" hidden="1" x14ac:dyDescent="0.2">
      <c r="A81" s="303"/>
      <c r="B81" s="304"/>
      <c r="C81" s="274">
        <f t="shared" si="12"/>
        <v>0</v>
      </c>
      <c r="D81" s="276"/>
      <c r="E81" s="293"/>
      <c r="F81" s="59">
        <f t="shared" si="13"/>
        <v>0</v>
      </c>
      <c r="G81" s="73">
        <f t="shared" si="13"/>
        <v>0</v>
      </c>
      <c r="H81" s="56">
        <f t="shared" si="11"/>
        <v>0</v>
      </c>
    </row>
    <row r="82" spans="1:8" s="2" customFormat="1" ht="12.75" hidden="1" x14ac:dyDescent="0.2">
      <c r="A82" s="303"/>
      <c r="B82" s="304"/>
      <c r="C82" s="274">
        <f t="shared" si="12"/>
        <v>0</v>
      </c>
      <c r="D82" s="276"/>
      <c r="E82" s="293"/>
      <c r="F82" s="59">
        <f t="shared" si="13"/>
        <v>0</v>
      </c>
      <c r="G82" s="73">
        <f t="shared" si="13"/>
        <v>0</v>
      </c>
      <c r="H82" s="56">
        <f t="shared" si="11"/>
        <v>0</v>
      </c>
    </row>
    <row r="83" spans="1:8" s="2" customFormat="1" ht="12.75" hidden="1" x14ac:dyDescent="0.2">
      <c r="A83" s="303"/>
      <c r="B83" s="304"/>
      <c r="C83" s="274"/>
      <c r="D83" s="276"/>
      <c r="E83" s="293"/>
      <c r="F83" s="59">
        <f t="shared" si="13"/>
        <v>0</v>
      </c>
      <c r="G83" s="73">
        <f t="shared" si="13"/>
        <v>0</v>
      </c>
      <c r="H83" s="56">
        <f t="shared" si="11"/>
        <v>0</v>
      </c>
    </row>
    <row r="84" spans="1:8" s="2" customFormat="1" ht="12.75" hidden="1" x14ac:dyDescent="0.2">
      <c r="A84" s="303"/>
      <c r="B84" s="304"/>
      <c r="C84" s="274">
        <f>C31</f>
        <v>0</v>
      </c>
      <c r="D84" s="276"/>
      <c r="E84" s="293"/>
      <c r="F84" s="59">
        <f t="shared" si="13"/>
        <v>0</v>
      </c>
      <c r="G84" s="73">
        <f t="shared" si="13"/>
        <v>0</v>
      </c>
      <c r="H84" s="56">
        <f t="shared" si="11"/>
        <v>0</v>
      </c>
    </row>
    <row r="85" spans="1:8" s="2" customFormat="1" ht="12.75" hidden="1" x14ac:dyDescent="0.2">
      <c r="A85" s="303"/>
      <c r="B85" s="304"/>
      <c r="C85" s="274">
        <f>C32</f>
        <v>0</v>
      </c>
      <c r="D85" s="276"/>
      <c r="E85" s="293"/>
      <c r="F85" s="59">
        <f t="shared" si="13"/>
        <v>0</v>
      </c>
      <c r="G85" s="73">
        <f t="shared" si="13"/>
        <v>0</v>
      </c>
      <c r="H85" s="56">
        <f t="shared" si="11"/>
        <v>0</v>
      </c>
    </row>
    <row r="86" spans="1:8" s="2" customFormat="1" ht="12.75" hidden="1" x14ac:dyDescent="0.2">
      <c r="A86" s="303"/>
      <c r="B86" s="304"/>
      <c r="C86" s="274">
        <f>C33</f>
        <v>0</v>
      </c>
      <c r="D86" s="276"/>
      <c r="E86" s="293"/>
      <c r="F86" s="59">
        <f t="shared" ref="F86:G88" si="14">F33</f>
        <v>0</v>
      </c>
      <c r="G86" s="73">
        <f t="shared" si="14"/>
        <v>0</v>
      </c>
      <c r="H86" s="56">
        <f t="shared" si="11"/>
        <v>0</v>
      </c>
    </row>
    <row r="87" spans="1:8" s="2" customFormat="1" ht="12.75" hidden="1" x14ac:dyDescent="0.2">
      <c r="A87" s="303"/>
      <c r="B87" s="304"/>
      <c r="C87" s="274">
        <f>C34</f>
        <v>0</v>
      </c>
      <c r="D87" s="276"/>
      <c r="E87" s="293"/>
      <c r="F87" s="59">
        <f t="shared" si="14"/>
        <v>0</v>
      </c>
      <c r="G87" s="73">
        <f t="shared" si="14"/>
        <v>0</v>
      </c>
      <c r="H87" s="56">
        <f t="shared" si="11"/>
        <v>0</v>
      </c>
    </row>
    <row r="88" spans="1:8" s="2" customFormat="1" ht="12.75" hidden="1" x14ac:dyDescent="0.2">
      <c r="A88" s="303"/>
      <c r="B88" s="304"/>
      <c r="C88" s="274">
        <f>C35</f>
        <v>0</v>
      </c>
      <c r="D88" s="276"/>
      <c r="E88" s="293"/>
      <c r="F88" s="59">
        <f t="shared" si="14"/>
        <v>0</v>
      </c>
      <c r="G88" s="73">
        <f t="shared" si="14"/>
        <v>0</v>
      </c>
      <c r="H88" s="56">
        <f t="shared" si="11"/>
        <v>0</v>
      </c>
    </row>
    <row r="89" spans="1:8" s="2" customFormat="1" ht="25.5" hidden="1" x14ac:dyDescent="0.2">
      <c r="A89" s="303" t="s">
        <v>57</v>
      </c>
      <c r="B89" s="304" t="s">
        <v>58</v>
      </c>
      <c r="C89" s="287" t="s">
        <v>349</v>
      </c>
      <c r="D89" s="288"/>
      <c r="E89" s="47" t="s">
        <v>161</v>
      </c>
      <c r="F89" s="190" t="s">
        <v>39</v>
      </c>
      <c r="G89" s="47" t="s">
        <v>157</v>
      </c>
      <c r="H89" s="50">
        <f>SUM(H90:H109)</f>
        <v>0</v>
      </c>
    </row>
    <row r="90" spans="1:8" s="2" customFormat="1" ht="12.75" hidden="1" x14ac:dyDescent="0.2">
      <c r="A90" s="303"/>
      <c r="B90" s="304"/>
      <c r="C90" s="274" t="str">
        <f t="shared" ref="C90:C99" si="15">C15</f>
        <v>Lektors (ar SDP)</v>
      </c>
      <c r="D90" s="276"/>
      <c r="E90" s="292">
        <v>10</v>
      </c>
      <c r="F90" s="59">
        <f t="shared" ref="F90:G99" si="16">F15</f>
        <v>1677</v>
      </c>
      <c r="G90" s="59"/>
      <c r="H90" s="56">
        <f>ROUNDUP((F90*$E$90%)/168*$G$90,2)</f>
        <v>0</v>
      </c>
    </row>
    <row r="91" spans="1:8" s="2" customFormat="1" ht="12.75" hidden="1" x14ac:dyDescent="0.2">
      <c r="A91" s="303"/>
      <c r="B91" s="304"/>
      <c r="C91" s="274">
        <f t="shared" si="15"/>
        <v>0</v>
      </c>
      <c r="D91" s="276"/>
      <c r="E91" s="293"/>
      <c r="F91" s="59">
        <f t="shared" si="16"/>
        <v>0</v>
      </c>
      <c r="G91" s="73">
        <f t="shared" si="16"/>
        <v>0</v>
      </c>
      <c r="H91" s="56">
        <f t="shared" ref="H91:H109" si="17">ROUNDUP((F91*$E$90%)/168*$G$90,2)</f>
        <v>0</v>
      </c>
    </row>
    <row r="92" spans="1:8" s="2" customFormat="1" ht="12.75" hidden="1" x14ac:dyDescent="0.2">
      <c r="A92" s="303"/>
      <c r="B92" s="304"/>
      <c r="C92" s="274">
        <f t="shared" si="15"/>
        <v>0</v>
      </c>
      <c r="D92" s="276"/>
      <c r="E92" s="293"/>
      <c r="F92" s="59">
        <f t="shared" si="16"/>
        <v>0</v>
      </c>
      <c r="G92" s="73">
        <f t="shared" si="16"/>
        <v>0</v>
      </c>
      <c r="H92" s="56">
        <f t="shared" si="17"/>
        <v>0</v>
      </c>
    </row>
    <row r="93" spans="1:8" s="2" customFormat="1" ht="12.75" hidden="1" x14ac:dyDescent="0.2">
      <c r="A93" s="303"/>
      <c r="B93" s="304"/>
      <c r="C93" s="274">
        <f t="shared" si="15"/>
        <v>0</v>
      </c>
      <c r="D93" s="276"/>
      <c r="E93" s="293"/>
      <c r="F93" s="59">
        <f t="shared" si="16"/>
        <v>0</v>
      </c>
      <c r="G93" s="73">
        <f t="shared" si="16"/>
        <v>0</v>
      </c>
      <c r="H93" s="56">
        <f t="shared" si="17"/>
        <v>0</v>
      </c>
    </row>
    <row r="94" spans="1:8" s="2" customFormat="1" ht="12.75" hidden="1" x14ac:dyDescent="0.2">
      <c r="A94" s="303"/>
      <c r="B94" s="304"/>
      <c r="C94" s="274">
        <f t="shared" si="15"/>
        <v>0</v>
      </c>
      <c r="D94" s="276"/>
      <c r="E94" s="293"/>
      <c r="F94" s="59">
        <f t="shared" si="16"/>
        <v>0</v>
      </c>
      <c r="G94" s="73">
        <f t="shared" si="16"/>
        <v>0</v>
      </c>
      <c r="H94" s="56">
        <f t="shared" si="17"/>
        <v>0</v>
      </c>
    </row>
    <row r="95" spans="1:8" s="2" customFormat="1" ht="12.75" hidden="1" x14ac:dyDescent="0.2">
      <c r="A95" s="303"/>
      <c r="B95" s="304"/>
      <c r="C95" s="274">
        <f t="shared" si="15"/>
        <v>0</v>
      </c>
      <c r="D95" s="276"/>
      <c r="E95" s="293"/>
      <c r="F95" s="59">
        <f t="shared" si="16"/>
        <v>0</v>
      </c>
      <c r="G95" s="73">
        <f t="shared" si="16"/>
        <v>0</v>
      </c>
      <c r="H95" s="56">
        <f t="shared" si="17"/>
        <v>0</v>
      </c>
    </row>
    <row r="96" spans="1:8" s="2" customFormat="1" ht="12.75" hidden="1" x14ac:dyDescent="0.2">
      <c r="A96" s="303"/>
      <c r="B96" s="304"/>
      <c r="C96" s="274">
        <f t="shared" si="15"/>
        <v>0</v>
      </c>
      <c r="D96" s="276"/>
      <c r="E96" s="293"/>
      <c r="F96" s="59">
        <f t="shared" si="16"/>
        <v>0</v>
      </c>
      <c r="G96" s="73">
        <f t="shared" si="16"/>
        <v>0</v>
      </c>
      <c r="H96" s="56">
        <f t="shared" si="17"/>
        <v>0</v>
      </c>
    </row>
    <row r="97" spans="1:8" s="2" customFormat="1" ht="12.75" hidden="1" x14ac:dyDescent="0.2">
      <c r="A97" s="303"/>
      <c r="B97" s="304"/>
      <c r="C97" s="274">
        <f t="shared" si="15"/>
        <v>0</v>
      </c>
      <c r="D97" s="276"/>
      <c r="E97" s="293"/>
      <c r="F97" s="59">
        <f t="shared" si="16"/>
        <v>0</v>
      </c>
      <c r="G97" s="73">
        <f t="shared" si="16"/>
        <v>0</v>
      </c>
      <c r="H97" s="56">
        <f t="shared" si="17"/>
        <v>0</v>
      </c>
    </row>
    <row r="98" spans="1:8" s="2" customFormat="1" ht="12.75" hidden="1" x14ac:dyDescent="0.2">
      <c r="A98" s="303"/>
      <c r="B98" s="304"/>
      <c r="C98" s="274">
        <f t="shared" si="15"/>
        <v>0</v>
      </c>
      <c r="D98" s="276"/>
      <c r="E98" s="293"/>
      <c r="F98" s="59">
        <f t="shared" si="16"/>
        <v>0</v>
      </c>
      <c r="G98" s="73">
        <f t="shared" si="16"/>
        <v>0</v>
      </c>
      <c r="H98" s="56">
        <f t="shared" si="17"/>
        <v>0</v>
      </c>
    </row>
    <row r="99" spans="1:8" s="2" customFormat="1" ht="12.75" hidden="1" x14ac:dyDescent="0.2">
      <c r="A99" s="303"/>
      <c r="B99" s="304"/>
      <c r="C99" s="274">
        <f t="shared" si="15"/>
        <v>0</v>
      </c>
      <c r="D99" s="276"/>
      <c r="E99" s="293"/>
      <c r="F99" s="59">
        <f t="shared" si="16"/>
        <v>0</v>
      </c>
      <c r="G99" s="73">
        <f t="shared" si="16"/>
        <v>0</v>
      </c>
      <c r="H99" s="56">
        <f t="shared" si="17"/>
        <v>0</v>
      </c>
    </row>
    <row r="100" spans="1:8" s="2" customFormat="1" ht="12.75" hidden="1" x14ac:dyDescent="0.2">
      <c r="A100" s="303"/>
      <c r="B100" s="304"/>
      <c r="C100" s="274">
        <f t="shared" ref="C100:C109" si="18">C26</f>
        <v>0</v>
      </c>
      <c r="D100" s="276"/>
      <c r="E100" s="293"/>
      <c r="F100" s="59">
        <f t="shared" ref="F100:G109" si="19">F26</f>
        <v>0</v>
      </c>
      <c r="G100" s="59">
        <f t="shared" si="19"/>
        <v>0</v>
      </c>
      <c r="H100" s="56">
        <f t="shared" si="17"/>
        <v>0</v>
      </c>
    </row>
    <row r="101" spans="1:8" s="2" customFormat="1" ht="12.75" hidden="1" x14ac:dyDescent="0.2">
      <c r="A101" s="303"/>
      <c r="B101" s="304"/>
      <c r="C101" s="274">
        <f t="shared" si="18"/>
        <v>0</v>
      </c>
      <c r="D101" s="276"/>
      <c r="E101" s="293"/>
      <c r="F101" s="59">
        <f t="shared" si="19"/>
        <v>0</v>
      </c>
      <c r="G101" s="59">
        <f t="shared" si="19"/>
        <v>0</v>
      </c>
      <c r="H101" s="56">
        <f t="shared" si="17"/>
        <v>0</v>
      </c>
    </row>
    <row r="102" spans="1:8" s="2" customFormat="1" ht="12.75" hidden="1" x14ac:dyDescent="0.2">
      <c r="A102" s="303"/>
      <c r="B102" s="304"/>
      <c r="C102" s="274">
        <f t="shared" si="18"/>
        <v>0</v>
      </c>
      <c r="D102" s="276"/>
      <c r="E102" s="293"/>
      <c r="F102" s="59">
        <f t="shared" si="19"/>
        <v>0</v>
      </c>
      <c r="G102" s="59">
        <f t="shared" si="19"/>
        <v>0</v>
      </c>
      <c r="H102" s="56">
        <f t="shared" si="17"/>
        <v>0</v>
      </c>
    </row>
    <row r="103" spans="1:8" s="2" customFormat="1" ht="12.75" hidden="1" x14ac:dyDescent="0.2">
      <c r="A103" s="303"/>
      <c r="B103" s="304"/>
      <c r="C103" s="274">
        <f t="shared" si="18"/>
        <v>0</v>
      </c>
      <c r="D103" s="276"/>
      <c r="E103" s="293"/>
      <c r="F103" s="59">
        <f t="shared" si="19"/>
        <v>0</v>
      </c>
      <c r="G103" s="59">
        <f t="shared" si="19"/>
        <v>0</v>
      </c>
      <c r="H103" s="56">
        <f t="shared" si="17"/>
        <v>0</v>
      </c>
    </row>
    <row r="104" spans="1:8" s="2" customFormat="1" ht="12.75" hidden="1" x14ac:dyDescent="0.2">
      <c r="A104" s="303"/>
      <c r="B104" s="304"/>
      <c r="C104" s="274">
        <f t="shared" si="18"/>
        <v>0</v>
      </c>
      <c r="D104" s="276"/>
      <c r="E104" s="293"/>
      <c r="F104" s="59">
        <f t="shared" si="19"/>
        <v>0</v>
      </c>
      <c r="G104" s="59">
        <f t="shared" si="19"/>
        <v>0</v>
      </c>
      <c r="H104" s="56">
        <f t="shared" si="17"/>
        <v>0</v>
      </c>
    </row>
    <row r="105" spans="1:8" s="2" customFormat="1" ht="12.75" hidden="1" x14ac:dyDescent="0.2">
      <c r="A105" s="303"/>
      <c r="B105" s="304"/>
      <c r="C105" s="274">
        <f t="shared" si="18"/>
        <v>0</v>
      </c>
      <c r="D105" s="276"/>
      <c r="E105" s="293"/>
      <c r="F105" s="59">
        <f t="shared" si="19"/>
        <v>0</v>
      </c>
      <c r="G105" s="59">
        <f t="shared" si="19"/>
        <v>0</v>
      </c>
      <c r="H105" s="56">
        <f t="shared" si="17"/>
        <v>0</v>
      </c>
    </row>
    <row r="106" spans="1:8" s="2" customFormat="1" ht="12.75" hidden="1" x14ac:dyDescent="0.2">
      <c r="A106" s="303"/>
      <c r="B106" s="304"/>
      <c r="C106" s="274">
        <f t="shared" si="18"/>
        <v>0</v>
      </c>
      <c r="D106" s="276"/>
      <c r="E106" s="293"/>
      <c r="F106" s="59">
        <f t="shared" si="19"/>
        <v>0</v>
      </c>
      <c r="G106" s="59">
        <f t="shared" si="19"/>
        <v>0</v>
      </c>
      <c r="H106" s="56">
        <f t="shared" si="17"/>
        <v>0</v>
      </c>
    </row>
    <row r="107" spans="1:8" s="2" customFormat="1" ht="12.75" hidden="1" x14ac:dyDescent="0.2">
      <c r="A107" s="303"/>
      <c r="B107" s="304"/>
      <c r="C107" s="274">
        <f t="shared" si="18"/>
        <v>0</v>
      </c>
      <c r="D107" s="276"/>
      <c r="E107" s="293"/>
      <c r="F107" s="59">
        <f t="shared" si="19"/>
        <v>0</v>
      </c>
      <c r="G107" s="59">
        <f t="shared" si="19"/>
        <v>0</v>
      </c>
      <c r="H107" s="56">
        <f t="shared" si="17"/>
        <v>0</v>
      </c>
    </row>
    <row r="108" spans="1:8" s="2" customFormat="1" ht="12.75" hidden="1" x14ac:dyDescent="0.2">
      <c r="A108" s="303"/>
      <c r="B108" s="304"/>
      <c r="C108" s="274">
        <f t="shared" si="18"/>
        <v>0</v>
      </c>
      <c r="D108" s="276"/>
      <c r="E108" s="293"/>
      <c r="F108" s="59">
        <f t="shared" si="19"/>
        <v>0</v>
      </c>
      <c r="G108" s="59">
        <f t="shared" si="19"/>
        <v>0</v>
      </c>
      <c r="H108" s="56">
        <f t="shared" si="17"/>
        <v>0</v>
      </c>
    </row>
    <row r="109" spans="1:8" s="2" customFormat="1" ht="12.75" hidden="1" x14ac:dyDescent="0.2">
      <c r="A109" s="303"/>
      <c r="B109" s="304"/>
      <c r="C109" s="274">
        <f t="shared" si="18"/>
        <v>0</v>
      </c>
      <c r="D109" s="276"/>
      <c r="E109" s="302"/>
      <c r="F109" s="59">
        <f t="shared" si="19"/>
        <v>0</v>
      </c>
      <c r="G109" s="59">
        <f t="shared" si="19"/>
        <v>0</v>
      </c>
      <c r="H109" s="56">
        <f t="shared" si="17"/>
        <v>0</v>
      </c>
    </row>
    <row r="110" spans="1:8" s="5" customFormat="1" ht="12.75" x14ac:dyDescent="0.2">
      <c r="A110" s="49" t="s">
        <v>65</v>
      </c>
      <c r="B110" s="277" t="s">
        <v>66</v>
      </c>
      <c r="C110" s="277"/>
      <c r="D110" s="277"/>
      <c r="E110" s="277"/>
      <c r="F110" s="277"/>
      <c r="G110" s="277"/>
      <c r="H110" s="43">
        <f>SUM(H111,H112,H133)</f>
        <v>3.03</v>
      </c>
    </row>
    <row r="111" spans="1:8" s="2" customFormat="1" ht="12.75" x14ac:dyDescent="0.2">
      <c r="A111" s="181" t="s">
        <v>67</v>
      </c>
      <c r="B111" s="304" t="s">
        <v>163</v>
      </c>
      <c r="C111" s="304"/>
      <c r="D111" s="304"/>
      <c r="E111" s="304"/>
      <c r="F111" s="304"/>
      <c r="G111" s="304"/>
      <c r="H111" s="44">
        <f>ROUNDUP((H13+H112)*0.2359,2)</f>
        <v>2.63</v>
      </c>
    </row>
    <row r="112" spans="1:8" s="2" customFormat="1" ht="25.5" x14ac:dyDescent="0.2">
      <c r="A112" s="303" t="s">
        <v>70</v>
      </c>
      <c r="B112" s="304" t="s">
        <v>71</v>
      </c>
      <c r="C112" s="287" t="s">
        <v>349</v>
      </c>
      <c r="D112" s="288"/>
      <c r="E112" s="47" t="s">
        <v>161</v>
      </c>
      <c r="F112" s="190" t="s">
        <v>39</v>
      </c>
      <c r="G112" s="47" t="s">
        <v>157</v>
      </c>
      <c r="H112" s="50">
        <f>SUM(H113:H132)</f>
        <v>0.4</v>
      </c>
    </row>
    <row r="113" spans="1:8" s="2" customFormat="1" ht="12.75" x14ac:dyDescent="0.2">
      <c r="A113" s="303"/>
      <c r="B113" s="304"/>
      <c r="C113" s="274" t="str">
        <f t="shared" ref="C113:C122" si="20">C15</f>
        <v>Lektors (ar SDP)</v>
      </c>
      <c r="D113" s="276"/>
      <c r="E113" s="292">
        <v>4</v>
      </c>
      <c r="F113" s="59">
        <f t="shared" ref="F113:G122" si="21">F15</f>
        <v>1677</v>
      </c>
      <c r="G113" s="59">
        <f t="shared" si="21"/>
        <v>1</v>
      </c>
      <c r="H113" s="56">
        <f>ROUNDUP((F113*$E$113%)/168*G113,2)</f>
        <v>0.4</v>
      </c>
    </row>
    <row r="114" spans="1:8" s="2" customFormat="1" ht="12.75" hidden="1" x14ac:dyDescent="0.2">
      <c r="A114" s="303"/>
      <c r="B114" s="304"/>
      <c r="C114" s="274">
        <f t="shared" si="20"/>
        <v>0</v>
      </c>
      <c r="D114" s="276"/>
      <c r="E114" s="293"/>
      <c r="F114" s="59">
        <f t="shared" si="21"/>
        <v>0</v>
      </c>
      <c r="G114" s="73">
        <f t="shared" si="21"/>
        <v>0</v>
      </c>
      <c r="H114" s="56">
        <f t="shared" ref="H114:H132" si="22">ROUNDUP((F114*$E$113%)/168*G114,2)</f>
        <v>0</v>
      </c>
    </row>
    <row r="115" spans="1:8" s="2" customFormat="1" ht="12.75" hidden="1" x14ac:dyDescent="0.2">
      <c r="A115" s="303"/>
      <c r="B115" s="304"/>
      <c r="C115" s="274">
        <f t="shared" si="20"/>
        <v>0</v>
      </c>
      <c r="D115" s="276"/>
      <c r="E115" s="293"/>
      <c r="F115" s="59">
        <f t="shared" si="21"/>
        <v>0</v>
      </c>
      <c r="G115" s="73">
        <f t="shared" si="21"/>
        <v>0</v>
      </c>
      <c r="H115" s="56">
        <f t="shared" si="22"/>
        <v>0</v>
      </c>
    </row>
    <row r="116" spans="1:8" s="2" customFormat="1" ht="12.75" hidden="1" x14ac:dyDescent="0.2">
      <c r="A116" s="303"/>
      <c r="B116" s="304"/>
      <c r="C116" s="274">
        <f t="shared" si="20"/>
        <v>0</v>
      </c>
      <c r="D116" s="276"/>
      <c r="E116" s="293"/>
      <c r="F116" s="59">
        <f t="shared" si="21"/>
        <v>0</v>
      </c>
      <c r="G116" s="73">
        <f t="shared" si="21"/>
        <v>0</v>
      </c>
      <c r="H116" s="56">
        <f t="shared" si="22"/>
        <v>0</v>
      </c>
    </row>
    <row r="117" spans="1:8" s="2" customFormat="1" ht="12.75" hidden="1" x14ac:dyDescent="0.2">
      <c r="A117" s="303"/>
      <c r="B117" s="304"/>
      <c r="C117" s="274">
        <f t="shared" si="20"/>
        <v>0</v>
      </c>
      <c r="D117" s="276"/>
      <c r="E117" s="293"/>
      <c r="F117" s="59">
        <f t="shared" si="21"/>
        <v>0</v>
      </c>
      <c r="G117" s="73">
        <f t="shared" si="21"/>
        <v>0</v>
      </c>
      <c r="H117" s="56">
        <f t="shared" si="22"/>
        <v>0</v>
      </c>
    </row>
    <row r="118" spans="1:8" s="2" customFormat="1" ht="12.75" hidden="1" x14ac:dyDescent="0.2">
      <c r="A118" s="303"/>
      <c r="B118" s="304"/>
      <c r="C118" s="274">
        <f t="shared" si="20"/>
        <v>0</v>
      </c>
      <c r="D118" s="276"/>
      <c r="E118" s="293"/>
      <c r="F118" s="59">
        <f t="shared" si="21"/>
        <v>0</v>
      </c>
      <c r="G118" s="73">
        <f t="shared" si="21"/>
        <v>0</v>
      </c>
      <c r="H118" s="56">
        <f t="shared" si="22"/>
        <v>0</v>
      </c>
    </row>
    <row r="119" spans="1:8" s="2" customFormat="1" ht="12.75" hidden="1" x14ac:dyDescent="0.2">
      <c r="A119" s="303"/>
      <c r="B119" s="304"/>
      <c r="C119" s="274">
        <f t="shared" si="20"/>
        <v>0</v>
      </c>
      <c r="D119" s="276"/>
      <c r="E119" s="293"/>
      <c r="F119" s="59">
        <f t="shared" si="21"/>
        <v>0</v>
      </c>
      <c r="G119" s="73">
        <f t="shared" si="21"/>
        <v>0</v>
      </c>
      <c r="H119" s="56">
        <f t="shared" si="22"/>
        <v>0</v>
      </c>
    </row>
    <row r="120" spans="1:8" s="2" customFormat="1" ht="12.75" hidden="1" x14ac:dyDescent="0.2">
      <c r="A120" s="303"/>
      <c r="B120" s="304"/>
      <c r="C120" s="274">
        <f t="shared" si="20"/>
        <v>0</v>
      </c>
      <c r="D120" s="276"/>
      <c r="E120" s="293"/>
      <c r="F120" s="59">
        <f t="shared" si="21"/>
        <v>0</v>
      </c>
      <c r="G120" s="73">
        <f t="shared" si="21"/>
        <v>0</v>
      </c>
      <c r="H120" s="56">
        <f t="shared" si="22"/>
        <v>0</v>
      </c>
    </row>
    <row r="121" spans="1:8" s="2" customFormat="1" ht="12.75" hidden="1" x14ac:dyDescent="0.2">
      <c r="A121" s="303"/>
      <c r="B121" s="304"/>
      <c r="C121" s="274">
        <f t="shared" si="20"/>
        <v>0</v>
      </c>
      <c r="D121" s="276"/>
      <c r="E121" s="293"/>
      <c r="F121" s="59">
        <f t="shared" si="21"/>
        <v>0</v>
      </c>
      <c r="G121" s="73">
        <f t="shared" si="21"/>
        <v>0</v>
      </c>
      <c r="H121" s="56">
        <f t="shared" si="22"/>
        <v>0</v>
      </c>
    </row>
    <row r="122" spans="1:8" s="2" customFormat="1" ht="12.75" hidden="1" x14ac:dyDescent="0.2">
      <c r="A122" s="303"/>
      <c r="B122" s="304"/>
      <c r="C122" s="274">
        <f t="shared" si="20"/>
        <v>0</v>
      </c>
      <c r="D122" s="276"/>
      <c r="E122" s="293"/>
      <c r="F122" s="59">
        <f t="shared" si="21"/>
        <v>0</v>
      </c>
      <c r="G122" s="73">
        <f t="shared" si="21"/>
        <v>0</v>
      </c>
      <c r="H122" s="56">
        <f t="shared" si="22"/>
        <v>0</v>
      </c>
    </row>
    <row r="123" spans="1:8" s="2" customFormat="1" ht="12.75" hidden="1" x14ac:dyDescent="0.2">
      <c r="A123" s="303"/>
      <c r="B123" s="304"/>
      <c r="C123" s="274">
        <f t="shared" ref="C123:C132" si="23">C26</f>
        <v>0</v>
      </c>
      <c r="D123" s="276"/>
      <c r="E123" s="293"/>
      <c r="F123" s="59">
        <f t="shared" ref="F123:G132" si="24">F26</f>
        <v>0</v>
      </c>
      <c r="G123" s="59">
        <f t="shared" si="24"/>
        <v>0</v>
      </c>
      <c r="H123" s="56">
        <f t="shared" si="22"/>
        <v>0</v>
      </c>
    </row>
    <row r="124" spans="1:8" s="2" customFormat="1" ht="12.75" hidden="1" x14ac:dyDescent="0.2">
      <c r="A124" s="303"/>
      <c r="B124" s="304"/>
      <c r="C124" s="274">
        <f t="shared" si="23"/>
        <v>0</v>
      </c>
      <c r="D124" s="276"/>
      <c r="E124" s="293"/>
      <c r="F124" s="59">
        <f t="shared" si="24"/>
        <v>0</v>
      </c>
      <c r="G124" s="59">
        <f t="shared" si="24"/>
        <v>0</v>
      </c>
      <c r="H124" s="56">
        <f t="shared" si="22"/>
        <v>0</v>
      </c>
    </row>
    <row r="125" spans="1:8" s="2" customFormat="1" ht="12.75" hidden="1" x14ac:dyDescent="0.2">
      <c r="A125" s="303"/>
      <c r="B125" s="304"/>
      <c r="C125" s="274">
        <f t="shared" si="23"/>
        <v>0</v>
      </c>
      <c r="D125" s="276"/>
      <c r="E125" s="293"/>
      <c r="F125" s="59">
        <f t="shared" si="24"/>
        <v>0</v>
      </c>
      <c r="G125" s="59">
        <f t="shared" si="24"/>
        <v>0</v>
      </c>
      <c r="H125" s="56">
        <f t="shared" si="22"/>
        <v>0</v>
      </c>
    </row>
    <row r="126" spans="1:8" s="2" customFormat="1" ht="12.75" hidden="1" x14ac:dyDescent="0.2">
      <c r="A126" s="303"/>
      <c r="B126" s="304"/>
      <c r="C126" s="274">
        <f t="shared" si="23"/>
        <v>0</v>
      </c>
      <c r="D126" s="276"/>
      <c r="E126" s="293"/>
      <c r="F126" s="59">
        <f t="shared" si="24"/>
        <v>0</v>
      </c>
      <c r="G126" s="59">
        <f t="shared" si="24"/>
        <v>0</v>
      </c>
      <c r="H126" s="56">
        <f t="shared" si="22"/>
        <v>0</v>
      </c>
    </row>
    <row r="127" spans="1:8" s="2" customFormat="1" ht="12.75" hidden="1" x14ac:dyDescent="0.2">
      <c r="A127" s="303"/>
      <c r="B127" s="304"/>
      <c r="C127" s="274">
        <f t="shared" si="23"/>
        <v>0</v>
      </c>
      <c r="D127" s="276"/>
      <c r="E127" s="293"/>
      <c r="F127" s="59">
        <f t="shared" si="24"/>
        <v>0</v>
      </c>
      <c r="G127" s="59">
        <f t="shared" si="24"/>
        <v>0</v>
      </c>
      <c r="H127" s="56">
        <f t="shared" si="22"/>
        <v>0</v>
      </c>
    </row>
    <row r="128" spans="1:8" s="2" customFormat="1" ht="12.75" hidden="1" x14ac:dyDescent="0.2">
      <c r="A128" s="303"/>
      <c r="B128" s="304"/>
      <c r="C128" s="274">
        <f t="shared" si="23"/>
        <v>0</v>
      </c>
      <c r="D128" s="276"/>
      <c r="E128" s="293"/>
      <c r="F128" s="59">
        <f t="shared" si="24"/>
        <v>0</v>
      </c>
      <c r="G128" s="59">
        <f t="shared" si="24"/>
        <v>0</v>
      </c>
      <c r="H128" s="56">
        <f t="shared" si="22"/>
        <v>0</v>
      </c>
    </row>
    <row r="129" spans="1:8" s="2" customFormat="1" ht="12.75" hidden="1" x14ac:dyDescent="0.2">
      <c r="A129" s="303"/>
      <c r="B129" s="304"/>
      <c r="C129" s="274">
        <f t="shared" si="23"/>
        <v>0</v>
      </c>
      <c r="D129" s="276"/>
      <c r="E129" s="293"/>
      <c r="F129" s="59">
        <f t="shared" si="24"/>
        <v>0</v>
      </c>
      <c r="G129" s="59">
        <f t="shared" si="24"/>
        <v>0</v>
      </c>
      <c r="H129" s="56">
        <f t="shared" si="22"/>
        <v>0</v>
      </c>
    </row>
    <row r="130" spans="1:8" s="2" customFormat="1" ht="12.75" hidden="1" x14ac:dyDescent="0.2">
      <c r="A130" s="303"/>
      <c r="B130" s="304"/>
      <c r="C130" s="274">
        <f t="shared" si="23"/>
        <v>0</v>
      </c>
      <c r="D130" s="276"/>
      <c r="E130" s="293"/>
      <c r="F130" s="59">
        <f t="shared" si="24"/>
        <v>0</v>
      </c>
      <c r="G130" s="59">
        <f t="shared" si="24"/>
        <v>0</v>
      </c>
      <c r="H130" s="56">
        <f t="shared" si="22"/>
        <v>0</v>
      </c>
    </row>
    <row r="131" spans="1:8" s="2" customFormat="1" ht="12.75" hidden="1" x14ac:dyDescent="0.2">
      <c r="A131" s="303"/>
      <c r="B131" s="304"/>
      <c r="C131" s="274">
        <f t="shared" si="23"/>
        <v>0</v>
      </c>
      <c r="D131" s="276"/>
      <c r="E131" s="293"/>
      <c r="F131" s="59">
        <f t="shared" si="24"/>
        <v>0</v>
      </c>
      <c r="G131" s="59">
        <f t="shared" si="24"/>
        <v>0</v>
      </c>
      <c r="H131" s="56">
        <f t="shared" si="22"/>
        <v>0</v>
      </c>
    </row>
    <row r="132" spans="1:8" s="2" customFormat="1" ht="12.75" hidden="1" x14ac:dyDescent="0.2">
      <c r="A132" s="303"/>
      <c r="B132" s="304"/>
      <c r="C132" s="274">
        <f t="shared" si="23"/>
        <v>0</v>
      </c>
      <c r="D132" s="276"/>
      <c r="E132" s="302"/>
      <c r="F132" s="59">
        <f t="shared" si="24"/>
        <v>0</v>
      </c>
      <c r="G132" s="59">
        <f t="shared" si="24"/>
        <v>0</v>
      </c>
      <c r="H132" s="56">
        <f t="shared" si="22"/>
        <v>0</v>
      </c>
    </row>
    <row r="133" spans="1:8" s="2" customFormat="1" ht="25.5" hidden="1" x14ac:dyDescent="0.2">
      <c r="A133" s="303" t="s">
        <v>82</v>
      </c>
      <c r="B133" s="304" t="s">
        <v>83</v>
      </c>
      <c r="C133" s="287" t="s">
        <v>349</v>
      </c>
      <c r="D133" s="288"/>
      <c r="E133" s="47" t="s">
        <v>161</v>
      </c>
      <c r="F133" s="190" t="s">
        <v>39</v>
      </c>
      <c r="G133" s="47" t="s">
        <v>157</v>
      </c>
      <c r="H133" s="50">
        <f>SUM(H134:H153)</f>
        <v>0</v>
      </c>
    </row>
    <row r="134" spans="1:8" s="2" customFormat="1" ht="12.75" hidden="1" x14ac:dyDescent="0.2">
      <c r="A134" s="303"/>
      <c r="B134" s="304"/>
      <c r="C134" s="274" t="str">
        <f t="shared" ref="C134:C143" si="25">C15</f>
        <v>Lektors (ar SDP)</v>
      </c>
      <c r="D134" s="276"/>
      <c r="E134" s="292">
        <v>1</v>
      </c>
      <c r="F134" s="59">
        <f t="shared" ref="F134:G143" si="26">F15</f>
        <v>1677</v>
      </c>
      <c r="G134" s="59"/>
      <c r="H134" s="56">
        <f>ROUNDUP((F134*$E$134%)/168*G134,2)</f>
        <v>0</v>
      </c>
    </row>
    <row r="135" spans="1:8" s="2" customFormat="1" ht="12.75" hidden="1" x14ac:dyDescent="0.2">
      <c r="A135" s="303"/>
      <c r="B135" s="304"/>
      <c r="C135" s="274">
        <f t="shared" si="25"/>
        <v>0</v>
      </c>
      <c r="D135" s="276"/>
      <c r="E135" s="293"/>
      <c r="F135" s="59">
        <f t="shared" si="26"/>
        <v>0</v>
      </c>
      <c r="G135" s="73">
        <f t="shared" si="26"/>
        <v>0</v>
      </c>
      <c r="H135" s="56">
        <f t="shared" ref="H135:H153" si="27">ROUNDUP((F135*$E$134%)/168*G135,2)</f>
        <v>0</v>
      </c>
    </row>
    <row r="136" spans="1:8" s="2" customFormat="1" ht="12.75" hidden="1" x14ac:dyDescent="0.2">
      <c r="A136" s="303"/>
      <c r="B136" s="304"/>
      <c r="C136" s="274">
        <f t="shared" si="25"/>
        <v>0</v>
      </c>
      <c r="D136" s="276"/>
      <c r="E136" s="293"/>
      <c r="F136" s="59">
        <f t="shared" si="26"/>
        <v>0</v>
      </c>
      <c r="G136" s="73">
        <f t="shared" si="26"/>
        <v>0</v>
      </c>
      <c r="H136" s="56">
        <f t="shared" si="27"/>
        <v>0</v>
      </c>
    </row>
    <row r="137" spans="1:8" s="2" customFormat="1" ht="12.75" hidden="1" x14ac:dyDescent="0.2">
      <c r="A137" s="303"/>
      <c r="B137" s="304"/>
      <c r="C137" s="274">
        <f t="shared" si="25"/>
        <v>0</v>
      </c>
      <c r="D137" s="276"/>
      <c r="E137" s="293"/>
      <c r="F137" s="59">
        <f t="shared" si="26"/>
        <v>0</v>
      </c>
      <c r="G137" s="73">
        <f t="shared" si="26"/>
        <v>0</v>
      </c>
      <c r="H137" s="56">
        <f t="shared" si="27"/>
        <v>0</v>
      </c>
    </row>
    <row r="138" spans="1:8" s="2" customFormat="1" ht="12.75" hidden="1" x14ac:dyDescent="0.2">
      <c r="A138" s="303"/>
      <c r="B138" s="304"/>
      <c r="C138" s="274">
        <f t="shared" si="25"/>
        <v>0</v>
      </c>
      <c r="D138" s="276"/>
      <c r="E138" s="293"/>
      <c r="F138" s="59">
        <f t="shared" si="26"/>
        <v>0</v>
      </c>
      <c r="G138" s="73">
        <f t="shared" si="26"/>
        <v>0</v>
      </c>
      <c r="H138" s="56">
        <f t="shared" si="27"/>
        <v>0</v>
      </c>
    </row>
    <row r="139" spans="1:8" s="2" customFormat="1" ht="12.75" hidden="1" x14ac:dyDescent="0.2">
      <c r="A139" s="303"/>
      <c r="B139" s="304"/>
      <c r="C139" s="274">
        <f t="shared" si="25"/>
        <v>0</v>
      </c>
      <c r="D139" s="276"/>
      <c r="E139" s="293"/>
      <c r="F139" s="59">
        <f t="shared" si="26"/>
        <v>0</v>
      </c>
      <c r="G139" s="73">
        <f t="shared" si="26"/>
        <v>0</v>
      </c>
      <c r="H139" s="56">
        <f t="shared" si="27"/>
        <v>0</v>
      </c>
    </row>
    <row r="140" spans="1:8" s="2" customFormat="1" ht="12.75" hidden="1" x14ac:dyDescent="0.2">
      <c r="A140" s="303"/>
      <c r="B140" s="304"/>
      <c r="C140" s="274">
        <f t="shared" si="25"/>
        <v>0</v>
      </c>
      <c r="D140" s="276"/>
      <c r="E140" s="293"/>
      <c r="F140" s="59">
        <f t="shared" si="26"/>
        <v>0</v>
      </c>
      <c r="G140" s="73">
        <f t="shared" si="26"/>
        <v>0</v>
      </c>
      <c r="H140" s="56">
        <f t="shared" si="27"/>
        <v>0</v>
      </c>
    </row>
    <row r="141" spans="1:8" s="2" customFormat="1" ht="12.75" hidden="1" x14ac:dyDescent="0.2">
      <c r="A141" s="303"/>
      <c r="B141" s="304"/>
      <c r="C141" s="274">
        <f t="shared" si="25"/>
        <v>0</v>
      </c>
      <c r="D141" s="276"/>
      <c r="E141" s="293"/>
      <c r="F141" s="59">
        <f t="shared" si="26"/>
        <v>0</v>
      </c>
      <c r="G141" s="73">
        <f t="shared" si="26"/>
        <v>0</v>
      </c>
      <c r="H141" s="56">
        <f t="shared" si="27"/>
        <v>0</v>
      </c>
    </row>
    <row r="142" spans="1:8" s="2" customFormat="1" ht="12.75" hidden="1" x14ac:dyDescent="0.2">
      <c r="A142" s="303"/>
      <c r="B142" s="304"/>
      <c r="C142" s="274">
        <f t="shared" si="25"/>
        <v>0</v>
      </c>
      <c r="D142" s="276"/>
      <c r="E142" s="293"/>
      <c r="F142" s="59">
        <f t="shared" si="26"/>
        <v>0</v>
      </c>
      <c r="G142" s="73">
        <f t="shared" si="26"/>
        <v>0</v>
      </c>
      <c r="H142" s="56">
        <f t="shared" si="27"/>
        <v>0</v>
      </c>
    </row>
    <row r="143" spans="1:8" s="2" customFormat="1" ht="12.75" hidden="1" x14ac:dyDescent="0.2">
      <c r="A143" s="303"/>
      <c r="B143" s="304"/>
      <c r="C143" s="274">
        <f t="shared" si="25"/>
        <v>0</v>
      </c>
      <c r="D143" s="276"/>
      <c r="E143" s="293"/>
      <c r="F143" s="59">
        <f t="shared" si="26"/>
        <v>0</v>
      </c>
      <c r="G143" s="73">
        <f t="shared" si="26"/>
        <v>0</v>
      </c>
      <c r="H143" s="56">
        <f t="shared" si="27"/>
        <v>0</v>
      </c>
    </row>
    <row r="144" spans="1:8" s="2" customFormat="1" ht="12.75" hidden="1" x14ac:dyDescent="0.2">
      <c r="A144" s="303"/>
      <c r="B144" s="304"/>
      <c r="C144" s="274">
        <f t="shared" ref="C144:C153" si="28">C26</f>
        <v>0</v>
      </c>
      <c r="D144" s="276"/>
      <c r="E144" s="293"/>
      <c r="F144" s="59">
        <f t="shared" ref="F144:G153" si="29">F26</f>
        <v>0</v>
      </c>
      <c r="G144" s="59">
        <f t="shared" si="29"/>
        <v>0</v>
      </c>
      <c r="H144" s="56">
        <f t="shared" si="27"/>
        <v>0</v>
      </c>
    </row>
    <row r="145" spans="1:8" s="2" customFormat="1" ht="12.75" hidden="1" x14ac:dyDescent="0.2">
      <c r="A145" s="303"/>
      <c r="B145" s="304"/>
      <c r="C145" s="274">
        <f t="shared" si="28"/>
        <v>0</v>
      </c>
      <c r="D145" s="276"/>
      <c r="E145" s="293"/>
      <c r="F145" s="59">
        <f t="shared" si="29"/>
        <v>0</v>
      </c>
      <c r="G145" s="59">
        <f t="shared" si="29"/>
        <v>0</v>
      </c>
      <c r="H145" s="56">
        <f t="shared" si="27"/>
        <v>0</v>
      </c>
    </row>
    <row r="146" spans="1:8" s="2" customFormat="1" ht="12.75" hidden="1" x14ac:dyDescent="0.2">
      <c r="A146" s="303"/>
      <c r="B146" s="304"/>
      <c r="C146" s="274">
        <f t="shared" si="28"/>
        <v>0</v>
      </c>
      <c r="D146" s="276"/>
      <c r="E146" s="293"/>
      <c r="F146" s="59">
        <f t="shared" si="29"/>
        <v>0</v>
      </c>
      <c r="G146" s="59">
        <f t="shared" si="29"/>
        <v>0</v>
      </c>
      <c r="H146" s="56">
        <f t="shared" si="27"/>
        <v>0</v>
      </c>
    </row>
    <row r="147" spans="1:8" s="2" customFormat="1" ht="12.75" hidden="1" x14ac:dyDescent="0.2">
      <c r="A147" s="303"/>
      <c r="B147" s="304"/>
      <c r="C147" s="274">
        <f t="shared" si="28"/>
        <v>0</v>
      </c>
      <c r="D147" s="276"/>
      <c r="E147" s="293"/>
      <c r="F147" s="59">
        <f t="shared" si="29"/>
        <v>0</v>
      </c>
      <c r="G147" s="59">
        <f t="shared" si="29"/>
        <v>0</v>
      </c>
      <c r="H147" s="56">
        <f t="shared" si="27"/>
        <v>0</v>
      </c>
    </row>
    <row r="148" spans="1:8" s="2" customFormat="1" ht="12.75" hidden="1" x14ac:dyDescent="0.2">
      <c r="A148" s="303"/>
      <c r="B148" s="304"/>
      <c r="C148" s="274">
        <f t="shared" si="28"/>
        <v>0</v>
      </c>
      <c r="D148" s="276"/>
      <c r="E148" s="293"/>
      <c r="F148" s="59">
        <f t="shared" si="29"/>
        <v>0</v>
      </c>
      <c r="G148" s="59">
        <f t="shared" si="29"/>
        <v>0</v>
      </c>
      <c r="H148" s="56">
        <f t="shared" si="27"/>
        <v>0</v>
      </c>
    </row>
    <row r="149" spans="1:8" s="2" customFormat="1" ht="12.75" hidden="1" x14ac:dyDescent="0.2">
      <c r="A149" s="303"/>
      <c r="B149" s="304"/>
      <c r="C149" s="274">
        <f t="shared" si="28"/>
        <v>0</v>
      </c>
      <c r="D149" s="276"/>
      <c r="E149" s="293"/>
      <c r="F149" s="59">
        <f t="shared" si="29"/>
        <v>0</v>
      </c>
      <c r="G149" s="59">
        <f t="shared" si="29"/>
        <v>0</v>
      </c>
      <c r="H149" s="56">
        <f t="shared" si="27"/>
        <v>0</v>
      </c>
    </row>
    <row r="150" spans="1:8" s="2" customFormat="1" ht="12.75" hidden="1" x14ac:dyDescent="0.2">
      <c r="A150" s="303"/>
      <c r="B150" s="304"/>
      <c r="C150" s="274">
        <f t="shared" si="28"/>
        <v>0</v>
      </c>
      <c r="D150" s="276"/>
      <c r="E150" s="293"/>
      <c r="F150" s="59">
        <f t="shared" si="29"/>
        <v>0</v>
      </c>
      <c r="G150" s="59">
        <f t="shared" si="29"/>
        <v>0</v>
      </c>
      <c r="H150" s="56">
        <f t="shared" si="27"/>
        <v>0</v>
      </c>
    </row>
    <row r="151" spans="1:8" s="2" customFormat="1" ht="12.75" hidden="1" x14ac:dyDescent="0.2">
      <c r="A151" s="303"/>
      <c r="B151" s="304"/>
      <c r="C151" s="274">
        <f t="shared" si="28"/>
        <v>0</v>
      </c>
      <c r="D151" s="276"/>
      <c r="E151" s="293"/>
      <c r="F151" s="59">
        <f t="shared" si="29"/>
        <v>0</v>
      </c>
      <c r="G151" s="59">
        <f t="shared" si="29"/>
        <v>0</v>
      </c>
      <c r="H151" s="56">
        <f t="shared" si="27"/>
        <v>0</v>
      </c>
    </row>
    <row r="152" spans="1:8" s="2" customFormat="1" ht="12.75" hidden="1" x14ac:dyDescent="0.2">
      <c r="A152" s="303"/>
      <c r="B152" s="304"/>
      <c r="C152" s="274">
        <f t="shared" si="28"/>
        <v>0</v>
      </c>
      <c r="D152" s="276"/>
      <c r="E152" s="293"/>
      <c r="F152" s="59">
        <f t="shared" si="29"/>
        <v>0</v>
      </c>
      <c r="G152" s="59">
        <f t="shared" si="29"/>
        <v>0</v>
      </c>
      <c r="H152" s="56">
        <f t="shared" si="27"/>
        <v>0</v>
      </c>
    </row>
    <row r="153" spans="1:8" s="2" customFormat="1" ht="12.75" hidden="1" x14ac:dyDescent="0.2">
      <c r="A153" s="303"/>
      <c r="B153" s="304"/>
      <c r="C153" s="274">
        <f t="shared" si="28"/>
        <v>0</v>
      </c>
      <c r="D153" s="276"/>
      <c r="E153" s="302"/>
      <c r="F153" s="59">
        <f t="shared" si="29"/>
        <v>0</v>
      </c>
      <c r="G153" s="59">
        <f t="shared" si="29"/>
        <v>0</v>
      </c>
      <c r="H153" s="56">
        <f t="shared" si="27"/>
        <v>0</v>
      </c>
    </row>
    <row r="154" spans="1:8" s="2" customFormat="1" ht="12.75" x14ac:dyDescent="0.2">
      <c r="A154" s="49" t="s">
        <v>84</v>
      </c>
      <c r="B154" s="277" t="s">
        <v>17</v>
      </c>
      <c r="C154" s="277"/>
      <c r="D154" s="277"/>
      <c r="E154" s="277"/>
      <c r="F154" s="277"/>
      <c r="G154" s="277"/>
      <c r="H154" s="43">
        <f>H178+H201+H155</f>
        <v>122.68</v>
      </c>
    </row>
    <row r="155" spans="1:8" s="2" customFormat="1" ht="12.75" x14ac:dyDescent="0.2">
      <c r="A155" s="48">
        <v>2100</v>
      </c>
      <c r="B155" s="277" t="s">
        <v>204</v>
      </c>
      <c r="C155" s="277"/>
      <c r="D155" s="277"/>
      <c r="E155" s="277"/>
      <c r="F155" s="277"/>
      <c r="G155" s="277"/>
      <c r="H155" s="43">
        <f>SUM(H156,H167)</f>
        <v>76</v>
      </c>
    </row>
    <row r="156" spans="1:8" s="2" customFormat="1" x14ac:dyDescent="0.2">
      <c r="A156" s="303">
        <v>2111</v>
      </c>
      <c r="B156" s="304" t="s">
        <v>205</v>
      </c>
      <c r="C156" s="266" t="s">
        <v>171</v>
      </c>
      <c r="D156" s="267"/>
      <c r="E156" s="268"/>
      <c r="F156" s="47" t="s">
        <v>326</v>
      </c>
      <c r="G156" s="47" t="s">
        <v>207</v>
      </c>
      <c r="H156" s="111">
        <f>SUM(H157:H166)</f>
        <v>16</v>
      </c>
    </row>
    <row r="157" spans="1:8" s="2" customFormat="1" ht="12.75" x14ac:dyDescent="0.2">
      <c r="A157" s="303"/>
      <c r="B157" s="304"/>
      <c r="C157" s="255" t="s">
        <v>205</v>
      </c>
      <c r="D157" s="256"/>
      <c r="E157" s="257"/>
      <c r="F157" s="74">
        <v>8</v>
      </c>
      <c r="G157" s="74">
        <v>2</v>
      </c>
      <c r="H157" s="75">
        <f>ROUNDUP(F157*G157,2)</f>
        <v>16</v>
      </c>
    </row>
    <row r="158" spans="1:8" s="2" customFormat="1" ht="12.75" hidden="1" x14ac:dyDescent="0.2">
      <c r="A158" s="303"/>
      <c r="B158" s="304"/>
      <c r="C158" s="252"/>
      <c r="D158" s="253"/>
      <c r="E158" s="254"/>
      <c r="F158" s="76"/>
      <c r="G158" s="76"/>
      <c r="H158" s="77"/>
    </row>
    <row r="159" spans="1:8" s="2" customFormat="1" ht="12.75" hidden="1" x14ac:dyDescent="0.2">
      <c r="A159" s="303"/>
      <c r="B159" s="304"/>
      <c r="C159" s="252"/>
      <c r="D159" s="253"/>
      <c r="E159" s="254"/>
      <c r="F159" s="76"/>
      <c r="G159" s="76"/>
      <c r="H159" s="77"/>
    </row>
    <row r="160" spans="1:8" s="2" customFormat="1" ht="12.75" hidden="1" x14ac:dyDescent="0.2">
      <c r="A160" s="303"/>
      <c r="B160" s="304"/>
      <c r="C160" s="252"/>
      <c r="D160" s="253"/>
      <c r="E160" s="254"/>
      <c r="F160" s="76"/>
      <c r="G160" s="76"/>
      <c r="H160" s="77"/>
    </row>
    <row r="161" spans="1:8" s="2" customFormat="1" ht="12.75" hidden="1" x14ac:dyDescent="0.2">
      <c r="A161" s="303"/>
      <c r="B161" s="304"/>
      <c r="C161" s="252"/>
      <c r="D161" s="253"/>
      <c r="E161" s="254"/>
      <c r="F161" s="76"/>
      <c r="G161" s="76"/>
      <c r="H161" s="77"/>
    </row>
    <row r="162" spans="1:8" s="2" customFormat="1" ht="12.75" hidden="1" x14ac:dyDescent="0.2">
      <c r="A162" s="303"/>
      <c r="B162" s="304"/>
      <c r="C162" s="252"/>
      <c r="D162" s="253"/>
      <c r="E162" s="254"/>
      <c r="F162" s="76"/>
      <c r="G162" s="76"/>
      <c r="H162" s="77"/>
    </row>
    <row r="163" spans="1:8" s="2" customFormat="1" ht="12.75" hidden="1" x14ac:dyDescent="0.2">
      <c r="A163" s="303"/>
      <c r="B163" s="304"/>
      <c r="C163" s="252"/>
      <c r="D163" s="253"/>
      <c r="E163" s="254"/>
      <c r="F163" s="76"/>
      <c r="G163" s="76"/>
      <c r="H163" s="77"/>
    </row>
    <row r="164" spans="1:8" s="2" customFormat="1" ht="12.75" hidden="1" x14ac:dyDescent="0.2">
      <c r="A164" s="303"/>
      <c r="B164" s="304"/>
      <c r="C164" s="252"/>
      <c r="D164" s="253"/>
      <c r="E164" s="254"/>
      <c r="F164" s="76"/>
      <c r="G164" s="76"/>
      <c r="H164" s="77"/>
    </row>
    <row r="165" spans="1:8" s="2" customFormat="1" ht="12.75" hidden="1" x14ac:dyDescent="0.2">
      <c r="A165" s="303"/>
      <c r="B165" s="304"/>
      <c r="C165" s="252"/>
      <c r="D165" s="253"/>
      <c r="E165" s="254"/>
      <c r="F165" s="76"/>
      <c r="G165" s="76"/>
      <c r="H165" s="77"/>
    </row>
    <row r="166" spans="1:8" s="2" customFormat="1" ht="12.75" hidden="1" x14ac:dyDescent="0.2">
      <c r="A166" s="303"/>
      <c r="B166" s="304"/>
      <c r="C166" s="269"/>
      <c r="D166" s="270"/>
      <c r="E166" s="271"/>
      <c r="F166" s="78"/>
      <c r="G166" s="78"/>
      <c r="H166" s="79"/>
    </row>
    <row r="167" spans="1:8" s="2" customFormat="1" ht="25.5" x14ac:dyDescent="0.2">
      <c r="A167" s="365">
        <v>2112</v>
      </c>
      <c r="B167" s="366" t="s">
        <v>206</v>
      </c>
      <c r="C167" s="266" t="s">
        <v>171</v>
      </c>
      <c r="D167" s="267"/>
      <c r="E167" s="268"/>
      <c r="F167" s="47" t="s">
        <v>326</v>
      </c>
      <c r="G167" s="47" t="s">
        <v>208</v>
      </c>
      <c r="H167" s="111">
        <f>SUM(H168:H177)</f>
        <v>60</v>
      </c>
    </row>
    <row r="168" spans="1:8" s="2" customFormat="1" ht="12.75" x14ac:dyDescent="0.2">
      <c r="A168" s="365"/>
      <c r="B168" s="366"/>
      <c r="C168" s="255" t="s">
        <v>209</v>
      </c>
      <c r="D168" s="256"/>
      <c r="E168" s="257"/>
      <c r="F168" s="74">
        <v>60</v>
      </c>
      <c r="G168" s="74">
        <v>1</v>
      </c>
      <c r="H168" s="75">
        <f>ROUNDUP(F168*G168,2)</f>
        <v>60</v>
      </c>
    </row>
    <row r="169" spans="1:8" s="2" customFormat="1" ht="12.75" hidden="1" x14ac:dyDescent="0.2">
      <c r="A169" s="365"/>
      <c r="B169" s="366"/>
      <c r="C169" s="252"/>
      <c r="D169" s="253"/>
      <c r="E169" s="254"/>
      <c r="F169" s="76"/>
      <c r="G169" s="76"/>
      <c r="H169" s="77"/>
    </row>
    <row r="170" spans="1:8" s="2" customFormat="1" ht="12.75" hidden="1" x14ac:dyDescent="0.2">
      <c r="A170" s="365"/>
      <c r="B170" s="366"/>
      <c r="C170" s="252"/>
      <c r="D170" s="253"/>
      <c r="E170" s="254"/>
      <c r="F170" s="76"/>
      <c r="G170" s="76"/>
      <c r="H170" s="77"/>
    </row>
    <row r="171" spans="1:8" s="2" customFormat="1" ht="12.75" hidden="1" x14ac:dyDescent="0.2">
      <c r="A171" s="365"/>
      <c r="B171" s="366"/>
      <c r="C171" s="252"/>
      <c r="D171" s="253"/>
      <c r="E171" s="254"/>
      <c r="F171" s="76"/>
      <c r="G171" s="76"/>
      <c r="H171" s="77"/>
    </row>
    <row r="172" spans="1:8" s="2" customFormat="1" ht="12.75" hidden="1" x14ac:dyDescent="0.2">
      <c r="A172" s="365"/>
      <c r="B172" s="366"/>
      <c r="C172" s="252"/>
      <c r="D172" s="253"/>
      <c r="E172" s="254"/>
      <c r="F172" s="76"/>
      <c r="G172" s="76"/>
      <c r="H172" s="77"/>
    </row>
    <row r="173" spans="1:8" s="2" customFormat="1" ht="12.75" hidden="1" x14ac:dyDescent="0.2">
      <c r="A173" s="365"/>
      <c r="B173" s="366"/>
      <c r="C173" s="252"/>
      <c r="D173" s="253"/>
      <c r="E173" s="254"/>
      <c r="F173" s="76"/>
      <c r="G173" s="76"/>
      <c r="H173" s="77"/>
    </row>
    <row r="174" spans="1:8" s="2" customFormat="1" ht="12.75" hidden="1" x14ac:dyDescent="0.2">
      <c r="A174" s="365"/>
      <c r="B174" s="366"/>
      <c r="C174" s="252"/>
      <c r="D174" s="253"/>
      <c r="E174" s="254"/>
      <c r="F174" s="76"/>
      <c r="G174" s="76"/>
      <c r="H174" s="77"/>
    </row>
    <row r="175" spans="1:8" s="2" customFormat="1" ht="12.75" hidden="1" x14ac:dyDescent="0.2">
      <c r="A175" s="365"/>
      <c r="B175" s="366"/>
      <c r="C175" s="252"/>
      <c r="D175" s="253"/>
      <c r="E175" s="254"/>
      <c r="F175" s="76"/>
      <c r="G175" s="76"/>
      <c r="H175" s="77"/>
    </row>
    <row r="176" spans="1:8" s="2" customFormat="1" ht="12.75" hidden="1" x14ac:dyDescent="0.2">
      <c r="A176" s="365"/>
      <c r="B176" s="366"/>
      <c r="C176" s="252"/>
      <c r="D176" s="253"/>
      <c r="E176" s="254"/>
      <c r="F176" s="76"/>
      <c r="G176" s="76"/>
      <c r="H176" s="77"/>
    </row>
    <row r="177" spans="1:8" s="2" customFormat="1" ht="12.75" hidden="1" x14ac:dyDescent="0.2">
      <c r="A177" s="365"/>
      <c r="B177" s="366"/>
      <c r="C177" s="269"/>
      <c r="D177" s="270"/>
      <c r="E177" s="271"/>
      <c r="F177" s="78"/>
      <c r="G177" s="78"/>
      <c r="H177" s="79"/>
    </row>
    <row r="178" spans="1:8" s="2" customFormat="1" ht="12.75" hidden="1" x14ac:dyDescent="0.2">
      <c r="A178" s="48" t="s">
        <v>85</v>
      </c>
      <c r="B178" s="277" t="s">
        <v>86</v>
      </c>
      <c r="C178" s="277"/>
      <c r="D178" s="277"/>
      <c r="E178" s="277"/>
      <c r="F178" s="277"/>
      <c r="G178" s="277"/>
      <c r="H178" s="43">
        <f>SUM(H179,H190)</f>
        <v>0</v>
      </c>
    </row>
    <row r="179" spans="1:8" s="2" customFormat="1" ht="25.5" hidden="1" x14ac:dyDescent="0.2">
      <c r="A179" s="303">
        <v>2220</v>
      </c>
      <c r="B179" s="304" t="s">
        <v>88</v>
      </c>
      <c r="C179" s="266"/>
      <c r="D179" s="267"/>
      <c r="E179" s="268"/>
      <c r="F179" s="47" t="s">
        <v>167</v>
      </c>
      <c r="G179" s="47" t="s">
        <v>157</v>
      </c>
      <c r="H179" s="111">
        <f>SUM(H180:H189)</f>
        <v>0</v>
      </c>
    </row>
    <row r="180" spans="1:8" s="2" customFormat="1" ht="12.75" hidden="1" x14ac:dyDescent="0.2">
      <c r="A180" s="303"/>
      <c r="B180" s="304"/>
      <c r="C180" s="255"/>
      <c r="D180" s="256"/>
      <c r="E180" s="257"/>
      <c r="F180" s="74"/>
      <c r="G180" s="74"/>
      <c r="H180" s="75">
        <f>ROUNDUP(F180*G180,2)</f>
        <v>0</v>
      </c>
    </row>
    <row r="181" spans="1:8" s="2" customFormat="1" ht="12.75" hidden="1" x14ac:dyDescent="0.2">
      <c r="A181" s="303"/>
      <c r="B181" s="304"/>
      <c r="C181" s="252"/>
      <c r="D181" s="253"/>
      <c r="E181" s="254"/>
      <c r="F181" s="76"/>
      <c r="G181" s="76"/>
      <c r="H181" s="77"/>
    </row>
    <row r="182" spans="1:8" s="2" customFormat="1" ht="12.75" hidden="1" x14ac:dyDescent="0.2">
      <c r="A182" s="303"/>
      <c r="B182" s="304"/>
      <c r="C182" s="252"/>
      <c r="D182" s="253"/>
      <c r="E182" s="254"/>
      <c r="F182" s="76"/>
      <c r="G182" s="76"/>
      <c r="H182" s="77"/>
    </row>
    <row r="183" spans="1:8" s="2" customFormat="1" ht="12.75" hidden="1" x14ac:dyDescent="0.2">
      <c r="A183" s="303"/>
      <c r="B183" s="304"/>
      <c r="C183" s="252"/>
      <c r="D183" s="253"/>
      <c r="E183" s="254"/>
      <c r="F183" s="76"/>
      <c r="G183" s="76"/>
      <c r="H183" s="77"/>
    </row>
    <row r="184" spans="1:8" s="2" customFormat="1" ht="12.75" hidden="1" x14ac:dyDescent="0.2">
      <c r="A184" s="303"/>
      <c r="B184" s="304"/>
      <c r="C184" s="252"/>
      <c r="D184" s="253"/>
      <c r="E184" s="254"/>
      <c r="F184" s="76"/>
      <c r="G184" s="76"/>
      <c r="H184" s="77"/>
    </row>
    <row r="185" spans="1:8" s="2" customFormat="1" ht="12.75" hidden="1" x14ac:dyDescent="0.2">
      <c r="A185" s="303"/>
      <c r="B185" s="304"/>
      <c r="C185" s="252"/>
      <c r="D185" s="253"/>
      <c r="E185" s="254"/>
      <c r="F185" s="76"/>
      <c r="G185" s="76"/>
      <c r="H185" s="77"/>
    </row>
    <row r="186" spans="1:8" s="2" customFormat="1" ht="12.75" hidden="1" x14ac:dyDescent="0.2">
      <c r="A186" s="303"/>
      <c r="B186" s="304"/>
      <c r="C186" s="252"/>
      <c r="D186" s="253"/>
      <c r="E186" s="254"/>
      <c r="F186" s="76"/>
      <c r="G186" s="76"/>
      <c r="H186" s="77"/>
    </row>
    <row r="187" spans="1:8" s="2" customFormat="1" ht="12.75" hidden="1" x14ac:dyDescent="0.2">
      <c r="A187" s="303"/>
      <c r="B187" s="304"/>
      <c r="C187" s="252"/>
      <c r="D187" s="253"/>
      <c r="E187" s="254"/>
      <c r="F187" s="76"/>
      <c r="G187" s="76"/>
      <c r="H187" s="77"/>
    </row>
    <row r="188" spans="1:8" s="2" customFormat="1" ht="12.75" hidden="1" x14ac:dyDescent="0.2">
      <c r="A188" s="303"/>
      <c r="B188" s="304"/>
      <c r="C188" s="252"/>
      <c r="D188" s="253"/>
      <c r="E188" s="254"/>
      <c r="F188" s="76"/>
      <c r="G188" s="76"/>
      <c r="H188" s="77"/>
    </row>
    <row r="189" spans="1:8" s="2" customFormat="1" ht="12.75" hidden="1" x14ac:dyDescent="0.2">
      <c r="A189" s="303"/>
      <c r="B189" s="304"/>
      <c r="C189" s="269"/>
      <c r="D189" s="270"/>
      <c r="E189" s="271"/>
      <c r="F189" s="78"/>
      <c r="G189" s="78"/>
      <c r="H189" s="79"/>
    </row>
    <row r="190" spans="1:8" s="2" customFormat="1" hidden="1" x14ac:dyDescent="0.2">
      <c r="A190" s="365"/>
      <c r="B190" s="366"/>
      <c r="C190" s="266"/>
      <c r="D190" s="267"/>
      <c r="E190" s="268"/>
      <c r="F190" s="47"/>
      <c r="G190" s="47"/>
      <c r="H190" s="111">
        <f>SUM(H191:H200)</f>
        <v>0</v>
      </c>
    </row>
    <row r="191" spans="1:8" s="2" customFormat="1" ht="12.75" hidden="1" x14ac:dyDescent="0.2">
      <c r="A191" s="365"/>
      <c r="B191" s="366"/>
      <c r="C191" s="255"/>
      <c r="D191" s="256"/>
      <c r="E191" s="257"/>
      <c r="F191" s="74"/>
      <c r="G191" s="74"/>
      <c r="H191" s="75">
        <f>ROUNDUP(F191*G191,2)</f>
        <v>0</v>
      </c>
    </row>
    <row r="192" spans="1:8" s="2" customFormat="1" ht="12.75" hidden="1" x14ac:dyDescent="0.2">
      <c r="A192" s="365"/>
      <c r="B192" s="366"/>
      <c r="C192" s="252"/>
      <c r="D192" s="253"/>
      <c r="E192" s="254"/>
      <c r="F192" s="76"/>
      <c r="G192" s="76"/>
      <c r="H192" s="77"/>
    </row>
    <row r="193" spans="1:9" s="2" customFormat="1" ht="12.75" hidden="1" x14ac:dyDescent="0.2">
      <c r="A193" s="365"/>
      <c r="B193" s="366"/>
      <c r="C193" s="252"/>
      <c r="D193" s="253"/>
      <c r="E193" s="254"/>
      <c r="F193" s="76"/>
      <c r="G193" s="76"/>
      <c r="H193" s="77"/>
    </row>
    <row r="194" spans="1:9" s="2" customFormat="1" ht="12.75" hidden="1" x14ac:dyDescent="0.2">
      <c r="A194" s="365"/>
      <c r="B194" s="366"/>
      <c r="C194" s="252"/>
      <c r="D194" s="253"/>
      <c r="E194" s="254"/>
      <c r="F194" s="76"/>
      <c r="G194" s="76"/>
      <c r="H194" s="77"/>
    </row>
    <row r="195" spans="1:9" s="2" customFormat="1" ht="12.75" hidden="1" x14ac:dyDescent="0.2">
      <c r="A195" s="365"/>
      <c r="B195" s="366"/>
      <c r="C195" s="252"/>
      <c r="D195" s="253"/>
      <c r="E195" s="254"/>
      <c r="F195" s="76"/>
      <c r="G195" s="76"/>
      <c r="H195" s="77"/>
    </row>
    <row r="196" spans="1:9" s="2" customFormat="1" ht="12.75" hidden="1" x14ac:dyDescent="0.2">
      <c r="A196" s="365"/>
      <c r="B196" s="366"/>
      <c r="C196" s="252"/>
      <c r="D196" s="253"/>
      <c r="E196" s="254"/>
      <c r="F196" s="76"/>
      <c r="G196" s="76"/>
      <c r="H196" s="77"/>
    </row>
    <row r="197" spans="1:9" s="2" customFormat="1" ht="12.75" hidden="1" x14ac:dyDescent="0.2">
      <c r="A197" s="365"/>
      <c r="B197" s="366"/>
      <c r="C197" s="252"/>
      <c r="D197" s="253"/>
      <c r="E197" s="254"/>
      <c r="F197" s="76"/>
      <c r="G197" s="76"/>
      <c r="H197" s="77"/>
    </row>
    <row r="198" spans="1:9" s="2" customFormat="1" ht="12.75" hidden="1" x14ac:dyDescent="0.2">
      <c r="A198" s="365"/>
      <c r="B198" s="366"/>
      <c r="C198" s="252"/>
      <c r="D198" s="253"/>
      <c r="E198" s="254"/>
      <c r="F198" s="76"/>
      <c r="G198" s="76"/>
      <c r="H198" s="77"/>
    </row>
    <row r="199" spans="1:9" s="2" customFormat="1" ht="12.75" hidden="1" x14ac:dyDescent="0.2">
      <c r="A199" s="365"/>
      <c r="B199" s="366"/>
      <c r="C199" s="252"/>
      <c r="D199" s="253"/>
      <c r="E199" s="254"/>
      <c r="F199" s="76"/>
      <c r="G199" s="76"/>
      <c r="H199" s="77"/>
    </row>
    <row r="200" spans="1:9" s="2" customFormat="1" ht="12.75" hidden="1" x14ac:dyDescent="0.2">
      <c r="A200" s="365"/>
      <c r="B200" s="366"/>
      <c r="C200" s="269"/>
      <c r="D200" s="270"/>
      <c r="E200" s="271"/>
      <c r="F200" s="78"/>
      <c r="G200" s="78"/>
      <c r="H200" s="79"/>
    </row>
    <row r="201" spans="1:9" s="2" customFormat="1" ht="12.75" customHeight="1" x14ac:dyDescent="0.2">
      <c r="A201" s="48" t="s">
        <v>93</v>
      </c>
      <c r="B201" s="277" t="s">
        <v>94</v>
      </c>
      <c r="C201" s="277"/>
      <c r="D201" s="277"/>
      <c r="E201" s="277"/>
      <c r="F201" s="277"/>
      <c r="G201" s="277"/>
      <c r="H201" s="43">
        <f>SUM(H202,H213,H224,H235)</f>
        <v>46.680000000000007</v>
      </c>
    </row>
    <row r="202" spans="1:9" s="2" customFormat="1" x14ac:dyDescent="0.2">
      <c r="A202" s="246">
        <v>2311</v>
      </c>
      <c r="B202" s="249" t="s">
        <v>19</v>
      </c>
      <c r="C202" s="266" t="s">
        <v>171</v>
      </c>
      <c r="D202" s="267"/>
      <c r="E202" s="268"/>
      <c r="F202" s="47" t="s">
        <v>326</v>
      </c>
      <c r="G202" s="47" t="s">
        <v>166</v>
      </c>
      <c r="H202" s="111">
        <f>SUM(H203:H212)</f>
        <v>11.98</v>
      </c>
    </row>
    <row r="203" spans="1:9" s="2" customFormat="1" ht="36" x14ac:dyDescent="0.2">
      <c r="A203" s="247"/>
      <c r="B203" s="250"/>
      <c r="C203" s="255" t="s">
        <v>192</v>
      </c>
      <c r="D203" s="256"/>
      <c r="E203" s="257"/>
      <c r="F203" s="74">
        <v>0.02</v>
      </c>
      <c r="G203" s="74">
        <v>120</v>
      </c>
      <c r="H203" s="75">
        <f>ROUNDUP(F203*G203,2)</f>
        <v>2.4</v>
      </c>
      <c r="I203" s="149" t="s">
        <v>335</v>
      </c>
    </row>
    <row r="204" spans="1:9" s="2" customFormat="1" ht="12.75" customHeight="1" x14ac:dyDescent="0.2">
      <c r="A204" s="247"/>
      <c r="B204" s="250"/>
      <c r="C204" s="252" t="s">
        <v>296</v>
      </c>
      <c r="D204" s="253"/>
      <c r="E204" s="254"/>
      <c r="F204" s="76">
        <v>0.129</v>
      </c>
      <c r="G204" s="76">
        <v>20</v>
      </c>
      <c r="H204" s="77">
        <f t="shared" ref="H204:H212" si="30">ROUNDUP(F204*G204,2)</f>
        <v>2.58</v>
      </c>
      <c r="I204" s="2" t="s">
        <v>282</v>
      </c>
    </row>
    <row r="205" spans="1:9" s="2" customFormat="1" ht="12" customHeight="1" x14ac:dyDescent="0.2">
      <c r="A205" s="247"/>
      <c r="B205" s="250"/>
      <c r="C205" s="252" t="s">
        <v>173</v>
      </c>
      <c r="D205" s="253"/>
      <c r="E205" s="254"/>
      <c r="F205" s="76">
        <v>0.05</v>
      </c>
      <c r="G205" s="76">
        <v>140</v>
      </c>
      <c r="H205" s="77">
        <f t="shared" si="30"/>
        <v>7</v>
      </c>
    </row>
    <row r="206" spans="1:9" s="2" customFormat="1" ht="12.75" hidden="1" x14ac:dyDescent="0.2">
      <c r="A206" s="247"/>
      <c r="B206" s="250"/>
      <c r="C206" s="252"/>
      <c r="D206" s="253"/>
      <c r="E206" s="254"/>
      <c r="F206" s="76"/>
      <c r="G206" s="76"/>
      <c r="H206" s="77">
        <f t="shared" si="30"/>
        <v>0</v>
      </c>
    </row>
    <row r="207" spans="1:9" s="2" customFormat="1" ht="12.75" hidden="1" x14ac:dyDescent="0.2">
      <c r="A207" s="247"/>
      <c r="B207" s="250"/>
      <c r="C207" s="252"/>
      <c r="D207" s="253"/>
      <c r="E207" s="254"/>
      <c r="F207" s="76"/>
      <c r="G207" s="76"/>
      <c r="H207" s="77">
        <f t="shared" si="30"/>
        <v>0</v>
      </c>
    </row>
    <row r="208" spans="1:9" s="2" customFormat="1" ht="12.75" hidden="1" x14ac:dyDescent="0.2">
      <c r="A208" s="247"/>
      <c r="B208" s="250"/>
      <c r="C208" s="252"/>
      <c r="D208" s="253"/>
      <c r="E208" s="254"/>
      <c r="F208" s="76"/>
      <c r="G208" s="76"/>
      <c r="H208" s="77">
        <f t="shared" si="30"/>
        <v>0</v>
      </c>
    </row>
    <row r="209" spans="1:13" s="2" customFormat="1" ht="12.75" hidden="1" x14ac:dyDescent="0.2">
      <c r="A209" s="247"/>
      <c r="B209" s="250"/>
      <c r="C209" s="252"/>
      <c r="D209" s="253"/>
      <c r="E209" s="254"/>
      <c r="F209" s="76"/>
      <c r="G209" s="76"/>
      <c r="H209" s="77">
        <f t="shared" si="30"/>
        <v>0</v>
      </c>
    </row>
    <row r="210" spans="1:13" s="2" customFormat="1" ht="12.75" hidden="1" x14ac:dyDescent="0.2">
      <c r="A210" s="247"/>
      <c r="B210" s="250"/>
      <c r="C210" s="252"/>
      <c r="D210" s="253"/>
      <c r="E210" s="254"/>
      <c r="F210" s="76"/>
      <c r="G210" s="76"/>
      <c r="H210" s="77">
        <f t="shared" si="30"/>
        <v>0</v>
      </c>
    </row>
    <row r="211" spans="1:13" s="2" customFormat="1" ht="12.75" hidden="1" x14ac:dyDescent="0.2">
      <c r="A211" s="247"/>
      <c r="B211" s="250"/>
      <c r="C211" s="252"/>
      <c r="D211" s="253"/>
      <c r="E211" s="254"/>
      <c r="F211" s="76"/>
      <c r="G211" s="76"/>
      <c r="H211" s="77">
        <f t="shared" si="30"/>
        <v>0</v>
      </c>
    </row>
    <row r="212" spans="1:13" s="2" customFormat="1" ht="12.75" hidden="1" x14ac:dyDescent="0.2">
      <c r="A212" s="248"/>
      <c r="B212" s="251"/>
      <c r="C212" s="269"/>
      <c r="D212" s="270"/>
      <c r="E212" s="271"/>
      <c r="F212" s="78"/>
      <c r="G212" s="78"/>
      <c r="H212" s="77">
        <f t="shared" si="30"/>
        <v>0</v>
      </c>
    </row>
    <row r="213" spans="1:13" s="2" customFormat="1" x14ac:dyDescent="0.2">
      <c r="A213" s="376" t="s">
        <v>100</v>
      </c>
      <c r="B213" s="377" t="s">
        <v>22</v>
      </c>
      <c r="C213" s="266" t="s">
        <v>171</v>
      </c>
      <c r="D213" s="267"/>
      <c r="E213" s="268"/>
      <c r="F213" s="47" t="s">
        <v>326</v>
      </c>
      <c r="G213" s="47" t="s">
        <v>201</v>
      </c>
      <c r="H213" s="111">
        <f>SUM(H214:H223)</f>
        <v>31.5</v>
      </c>
    </row>
    <row r="214" spans="1:13" s="2" customFormat="1" ht="36" x14ac:dyDescent="0.2">
      <c r="A214" s="376"/>
      <c r="B214" s="377"/>
      <c r="C214" s="255" t="s">
        <v>22</v>
      </c>
      <c r="D214" s="256"/>
      <c r="E214" s="257"/>
      <c r="F214" s="74">
        <f>ROUND(0.1094*1.9,2)</f>
        <v>0.21</v>
      </c>
      <c r="G214" s="74">
        <v>150</v>
      </c>
      <c r="H214" s="75">
        <f>ROUNDUP(F214*G214,2)</f>
        <v>31.5</v>
      </c>
      <c r="I214" s="162" t="s">
        <v>388</v>
      </c>
      <c r="J214" s="161"/>
      <c r="K214" s="161"/>
      <c r="L214" s="161"/>
      <c r="M214" s="161"/>
    </row>
    <row r="215" spans="1:13" s="2" customFormat="1" ht="12.75" hidden="1" x14ac:dyDescent="0.2">
      <c r="A215" s="376"/>
      <c r="B215" s="377"/>
      <c r="C215" s="252"/>
      <c r="D215" s="253"/>
      <c r="E215" s="254"/>
      <c r="F215" s="76"/>
      <c r="G215" s="76"/>
      <c r="H215" s="77">
        <f t="shared" ref="H215:H223" si="31">ROUNDUP(F215*G215,2)</f>
        <v>0</v>
      </c>
      <c r="I215" s="161"/>
    </row>
    <row r="216" spans="1:13" s="2" customFormat="1" ht="12.75" hidden="1" x14ac:dyDescent="0.2">
      <c r="A216" s="376"/>
      <c r="B216" s="377"/>
      <c r="C216" s="252"/>
      <c r="D216" s="253"/>
      <c r="E216" s="254"/>
      <c r="F216" s="76"/>
      <c r="G216" s="76"/>
      <c r="H216" s="77">
        <f t="shared" si="31"/>
        <v>0</v>
      </c>
      <c r="I216" s="161"/>
    </row>
    <row r="217" spans="1:13" s="2" customFormat="1" ht="12.75" hidden="1" x14ac:dyDescent="0.2">
      <c r="A217" s="376"/>
      <c r="B217" s="377"/>
      <c r="C217" s="252"/>
      <c r="D217" s="253"/>
      <c r="E217" s="254"/>
      <c r="F217" s="76"/>
      <c r="G217" s="76"/>
      <c r="H217" s="77">
        <f t="shared" si="31"/>
        <v>0</v>
      </c>
      <c r="I217" s="161"/>
    </row>
    <row r="218" spans="1:13" s="2" customFormat="1" ht="12.75" hidden="1" x14ac:dyDescent="0.2">
      <c r="A218" s="376"/>
      <c r="B218" s="377"/>
      <c r="C218" s="252"/>
      <c r="D218" s="253"/>
      <c r="E218" s="254"/>
      <c r="F218" s="76"/>
      <c r="G218" s="76"/>
      <c r="H218" s="77">
        <f t="shared" si="31"/>
        <v>0</v>
      </c>
      <c r="I218" s="161"/>
    </row>
    <row r="219" spans="1:13" s="2" customFormat="1" ht="12.75" hidden="1" x14ac:dyDescent="0.2">
      <c r="A219" s="376"/>
      <c r="B219" s="377"/>
      <c r="C219" s="252"/>
      <c r="D219" s="253"/>
      <c r="E219" s="254"/>
      <c r="F219" s="76"/>
      <c r="G219" s="76"/>
      <c r="H219" s="77">
        <f t="shared" si="31"/>
        <v>0</v>
      </c>
      <c r="I219" s="161"/>
    </row>
    <row r="220" spans="1:13" s="2" customFormat="1" ht="12.75" hidden="1" x14ac:dyDescent="0.2">
      <c r="A220" s="376"/>
      <c r="B220" s="377"/>
      <c r="C220" s="252"/>
      <c r="D220" s="253"/>
      <c r="E220" s="254"/>
      <c r="F220" s="76"/>
      <c r="G220" s="76"/>
      <c r="H220" s="77">
        <f t="shared" si="31"/>
        <v>0</v>
      </c>
      <c r="I220" s="161"/>
    </row>
    <row r="221" spans="1:13" s="2" customFormat="1" ht="12.75" hidden="1" x14ac:dyDescent="0.2">
      <c r="A221" s="376"/>
      <c r="B221" s="377"/>
      <c r="C221" s="252"/>
      <c r="D221" s="253"/>
      <c r="E221" s="254"/>
      <c r="F221" s="76"/>
      <c r="G221" s="76"/>
      <c r="H221" s="77">
        <f t="shared" si="31"/>
        <v>0</v>
      </c>
      <c r="I221" s="161"/>
    </row>
    <row r="222" spans="1:13" s="2" customFormat="1" ht="12.75" hidden="1" x14ac:dyDescent="0.2">
      <c r="A222" s="376"/>
      <c r="B222" s="377"/>
      <c r="C222" s="252"/>
      <c r="D222" s="253"/>
      <c r="E222" s="254"/>
      <c r="F222" s="76"/>
      <c r="G222" s="76"/>
      <c r="H222" s="77">
        <f t="shared" si="31"/>
        <v>0</v>
      </c>
      <c r="I222" s="161"/>
    </row>
    <row r="223" spans="1:13" s="2" customFormat="1" ht="12.75" hidden="1" x14ac:dyDescent="0.2">
      <c r="A223" s="376"/>
      <c r="B223" s="377"/>
      <c r="C223" s="269"/>
      <c r="D223" s="270"/>
      <c r="E223" s="271"/>
      <c r="F223" s="78"/>
      <c r="G223" s="78"/>
      <c r="H223" s="79">
        <f t="shared" si="31"/>
        <v>0</v>
      </c>
      <c r="I223" s="161"/>
    </row>
    <row r="224" spans="1:13" s="2" customFormat="1" x14ac:dyDescent="0.2">
      <c r="A224" s="376" t="s">
        <v>101</v>
      </c>
      <c r="B224" s="377" t="s">
        <v>23</v>
      </c>
      <c r="C224" s="266" t="s">
        <v>171</v>
      </c>
      <c r="D224" s="267"/>
      <c r="E224" s="268"/>
      <c r="F224" s="47" t="s">
        <v>167</v>
      </c>
      <c r="G224" s="47" t="s">
        <v>166</v>
      </c>
      <c r="H224" s="111">
        <f>SUM(H225:H234)</f>
        <v>0.11</v>
      </c>
      <c r="I224" s="161"/>
    </row>
    <row r="225" spans="1:11" s="2" customFormat="1" ht="48" x14ac:dyDescent="0.2">
      <c r="A225" s="376"/>
      <c r="B225" s="377"/>
      <c r="C225" s="378" t="s">
        <v>331</v>
      </c>
      <c r="D225" s="379"/>
      <c r="E225" s="380"/>
      <c r="F225" s="74">
        <f>ROUND(0.095*1.124,2)</f>
        <v>0.11</v>
      </c>
      <c r="G225" s="74">
        <v>1</v>
      </c>
      <c r="H225" s="75">
        <f>ROUNDUP(F225*G225,2)</f>
        <v>0.11</v>
      </c>
      <c r="I225" s="162" t="s">
        <v>387</v>
      </c>
      <c r="K225" s="99"/>
    </row>
    <row r="226" spans="1:11" s="2" customFormat="1" ht="15" hidden="1" customHeight="1" x14ac:dyDescent="0.2">
      <c r="A226" s="376"/>
      <c r="B226" s="377"/>
      <c r="C226" s="252"/>
      <c r="D226" s="253"/>
      <c r="E226" s="254"/>
      <c r="F226" s="76"/>
      <c r="G226" s="76"/>
      <c r="H226" s="77">
        <f t="shared" ref="H226:H234" si="32">ROUNDUP(F226*G226,2)</f>
        <v>0</v>
      </c>
      <c r="I226" s="161"/>
    </row>
    <row r="227" spans="1:11" s="2" customFormat="1" ht="15" hidden="1" customHeight="1" x14ac:dyDescent="0.2">
      <c r="A227" s="376"/>
      <c r="B227" s="377"/>
      <c r="C227" s="252"/>
      <c r="D227" s="253"/>
      <c r="E227" s="254"/>
      <c r="F227" s="76"/>
      <c r="G227" s="76"/>
      <c r="H227" s="77">
        <f t="shared" si="32"/>
        <v>0</v>
      </c>
      <c r="I227" s="161"/>
    </row>
    <row r="228" spans="1:11" s="2" customFormat="1" ht="15" hidden="1" customHeight="1" x14ac:dyDescent="0.2">
      <c r="A228" s="376"/>
      <c r="B228" s="377"/>
      <c r="C228" s="252"/>
      <c r="D228" s="253"/>
      <c r="E228" s="254"/>
      <c r="F228" s="76"/>
      <c r="G228" s="76"/>
      <c r="H228" s="77">
        <f t="shared" si="32"/>
        <v>0</v>
      </c>
      <c r="I228" s="161"/>
    </row>
    <row r="229" spans="1:11" s="2" customFormat="1" ht="15" hidden="1" customHeight="1" x14ac:dyDescent="0.2">
      <c r="A229" s="376"/>
      <c r="B229" s="377"/>
      <c r="C229" s="252"/>
      <c r="D229" s="253"/>
      <c r="E229" s="254"/>
      <c r="F229" s="76"/>
      <c r="G229" s="76"/>
      <c r="H229" s="77">
        <f t="shared" si="32"/>
        <v>0</v>
      </c>
      <c r="I229" s="161"/>
    </row>
    <row r="230" spans="1:11" s="2" customFormat="1" ht="15" hidden="1" customHeight="1" x14ac:dyDescent="0.2">
      <c r="A230" s="376"/>
      <c r="B230" s="377"/>
      <c r="C230" s="252"/>
      <c r="D230" s="253"/>
      <c r="E230" s="254"/>
      <c r="F230" s="76"/>
      <c r="G230" s="76"/>
      <c r="H230" s="77">
        <f t="shared" si="32"/>
        <v>0</v>
      </c>
      <c r="I230" s="161"/>
    </row>
    <row r="231" spans="1:11" s="2" customFormat="1" ht="15" hidden="1" customHeight="1" x14ac:dyDescent="0.2">
      <c r="A231" s="376"/>
      <c r="B231" s="377"/>
      <c r="C231" s="252"/>
      <c r="D231" s="253"/>
      <c r="E231" s="254"/>
      <c r="F231" s="76"/>
      <c r="G231" s="76"/>
      <c r="H231" s="77">
        <f t="shared" si="32"/>
        <v>0</v>
      </c>
      <c r="I231" s="161"/>
    </row>
    <row r="232" spans="1:11" s="2" customFormat="1" ht="15" hidden="1" customHeight="1" x14ac:dyDescent="0.2">
      <c r="A232" s="376"/>
      <c r="B232" s="377"/>
      <c r="C232" s="252"/>
      <c r="D232" s="253"/>
      <c r="E232" s="254"/>
      <c r="F232" s="76"/>
      <c r="G232" s="76"/>
      <c r="H232" s="77">
        <f t="shared" si="32"/>
        <v>0</v>
      </c>
      <c r="I232" s="161"/>
    </row>
    <row r="233" spans="1:11" s="2" customFormat="1" ht="15" hidden="1" customHeight="1" x14ac:dyDescent="0.2">
      <c r="A233" s="376"/>
      <c r="B233" s="377"/>
      <c r="C233" s="252"/>
      <c r="D233" s="253"/>
      <c r="E233" s="254"/>
      <c r="F233" s="76"/>
      <c r="G233" s="76"/>
      <c r="H233" s="77">
        <f t="shared" si="32"/>
        <v>0</v>
      </c>
      <c r="I233" s="161"/>
    </row>
    <row r="234" spans="1:11" s="2" customFormat="1" ht="15" hidden="1" customHeight="1" x14ac:dyDescent="0.2">
      <c r="A234" s="376"/>
      <c r="B234" s="377"/>
      <c r="C234" s="269"/>
      <c r="D234" s="270"/>
      <c r="E234" s="271"/>
      <c r="F234" s="78"/>
      <c r="G234" s="78"/>
      <c r="H234" s="79">
        <f t="shared" si="32"/>
        <v>0</v>
      </c>
      <c r="I234" s="161"/>
    </row>
    <row r="235" spans="1:11" s="2" customFormat="1" ht="25.5" x14ac:dyDescent="0.2">
      <c r="A235" s="371">
        <v>2350</v>
      </c>
      <c r="B235" s="372" t="s">
        <v>24</v>
      </c>
      <c r="C235" s="266" t="s">
        <v>171</v>
      </c>
      <c r="D235" s="267"/>
      <c r="E235" s="268"/>
      <c r="F235" s="51" t="s">
        <v>167</v>
      </c>
      <c r="G235" s="47" t="s">
        <v>157</v>
      </c>
      <c r="H235" s="111">
        <f>SUM(H236:H245)</f>
        <v>3.09</v>
      </c>
      <c r="I235" s="161"/>
    </row>
    <row r="236" spans="1:11" s="2" customFormat="1" ht="12.75" hidden="1" customHeight="1" x14ac:dyDescent="0.2">
      <c r="A236" s="371"/>
      <c r="B236" s="372"/>
      <c r="C236" s="373"/>
      <c r="D236" s="374"/>
      <c r="E236" s="375"/>
      <c r="F236" s="74"/>
      <c r="G236" s="74"/>
      <c r="H236" s="75">
        <f>ROUNDUP(F236*G236,2)</f>
        <v>0</v>
      </c>
      <c r="I236" s="161" t="s">
        <v>202</v>
      </c>
    </row>
    <row r="237" spans="1:11" s="2" customFormat="1" ht="12.75" hidden="1" x14ac:dyDescent="0.2">
      <c r="A237" s="371"/>
      <c r="B237" s="372"/>
      <c r="C237" s="252"/>
      <c r="D237" s="253"/>
      <c r="E237" s="254"/>
      <c r="F237" s="76"/>
      <c r="G237" s="76"/>
      <c r="H237" s="77">
        <f t="shared" ref="H237:H245" si="33">ROUNDUP(F237*G237,2)</f>
        <v>0</v>
      </c>
      <c r="I237" s="161"/>
    </row>
    <row r="238" spans="1:11" s="2" customFormat="1" ht="12.75" hidden="1" x14ac:dyDescent="0.2">
      <c r="A238" s="371"/>
      <c r="B238" s="372"/>
      <c r="C238" s="252"/>
      <c r="D238" s="253"/>
      <c r="E238" s="254"/>
      <c r="F238" s="76"/>
      <c r="G238" s="76"/>
      <c r="H238" s="77">
        <f t="shared" si="33"/>
        <v>0</v>
      </c>
      <c r="I238" s="161"/>
    </row>
    <row r="239" spans="1:11" s="2" customFormat="1" ht="60" x14ac:dyDescent="0.2">
      <c r="A239" s="371"/>
      <c r="B239" s="372"/>
      <c r="C239" s="252" t="s">
        <v>330</v>
      </c>
      <c r="D239" s="253"/>
      <c r="E239" s="254"/>
      <c r="F239" s="76">
        <f>ROUND(2.78*1.11,2)</f>
        <v>3.09</v>
      </c>
      <c r="G239" s="76">
        <v>1</v>
      </c>
      <c r="H239" s="77">
        <f t="shared" si="33"/>
        <v>3.09</v>
      </c>
      <c r="I239" s="162" t="s">
        <v>386</v>
      </c>
    </row>
    <row r="240" spans="1:11" s="2" customFormat="1" ht="12.75" hidden="1" x14ac:dyDescent="0.2">
      <c r="A240" s="371"/>
      <c r="B240" s="372"/>
      <c r="C240" s="252"/>
      <c r="D240" s="253"/>
      <c r="E240" s="254"/>
      <c r="F240" s="76"/>
      <c r="G240" s="76"/>
      <c r="H240" s="77">
        <f t="shared" si="33"/>
        <v>0</v>
      </c>
      <c r="I240" s="161"/>
    </row>
    <row r="241" spans="1:9" s="2" customFormat="1" ht="12.75" hidden="1" x14ac:dyDescent="0.2">
      <c r="A241" s="371"/>
      <c r="B241" s="372"/>
      <c r="C241" s="252"/>
      <c r="D241" s="253"/>
      <c r="E241" s="254"/>
      <c r="F241" s="76"/>
      <c r="G241" s="76"/>
      <c r="H241" s="77">
        <f t="shared" si="33"/>
        <v>0</v>
      </c>
      <c r="I241" s="161"/>
    </row>
    <row r="242" spans="1:9" s="2" customFormat="1" ht="12.75" hidden="1" x14ac:dyDescent="0.2">
      <c r="A242" s="371"/>
      <c r="B242" s="372"/>
      <c r="C242" s="252"/>
      <c r="D242" s="253"/>
      <c r="E242" s="254"/>
      <c r="F242" s="76"/>
      <c r="G242" s="76"/>
      <c r="H242" s="77">
        <f t="shared" si="33"/>
        <v>0</v>
      </c>
      <c r="I242" s="161"/>
    </row>
    <row r="243" spans="1:9" s="2" customFormat="1" ht="12.75" hidden="1" x14ac:dyDescent="0.2">
      <c r="A243" s="371"/>
      <c r="B243" s="372"/>
      <c r="C243" s="252"/>
      <c r="D243" s="253"/>
      <c r="E243" s="254"/>
      <c r="F243" s="76"/>
      <c r="G243" s="76"/>
      <c r="H243" s="77">
        <f t="shared" si="33"/>
        <v>0</v>
      </c>
      <c r="I243" s="161"/>
    </row>
    <row r="244" spans="1:9" s="2" customFormat="1" ht="12.75" hidden="1" x14ac:dyDescent="0.2">
      <c r="A244" s="371"/>
      <c r="B244" s="372"/>
      <c r="C244" s="252"/>
      <c r="D244" s="253"/>
      <c r="E244" s="254"/>
      <c r="F244" s="76"/>
      <c r="G244" s="76"/>
      <c r="H244" s="77">
        <f t="shared" si="33"/>
        <v>0</v>
      </c>
      <c r="I244" s="161"/>
    </row>
    <row r="245" spans="1:9" s="2" customFormat="1" ht="12.75" hidden="1" x14ac:dyDescent="0.2">
      <c r="A245" s="371"/>
      <c r="B245" s="372"/>
      <c r="C245" s="269"/>
      <c r="D245" s="270"/>
      <c r="E245" s="271"/>
      <c r="F245" s="78"/>
      <c r="G245" s="78"/>
      <c r="H245" s="79">
        <f t="shared" si="33"/>
        <v>0</v>
      </c>
      <c r="I245" s="161"/>
    </row>
    <row r="246" spans="1:9" s="2" customFormat="1" ht="12.75" hidden="1" x14ac:dyDescent="0.2">
      <c r="A246" s="49" t="s">
        <v>109</v>
      </c>
      <c r="B246" s="277" t="s">
        <v>25</v>
      </c>
      <c r="C246" s="277"/>
      <c r="D246" s="277"/>
      <c r="E246" s="277"/>
      <c r="F246" s="277"/>
      <c r="G246" s="277"/>
      <c r="H246" s="43">
        <f>SUM(H247,H259)</f>
        <v>1</v>
      </c>
      <c r="I246" s="161"/>
    </row>
    <row r="247" spans="1:9" s="2" customFormat="1" ht="12.75" hidden="1" x14ac:dyDescent="0.2">
      <c r="A247" s="48">
        <v>5120</v>
      </c>
      <c r="B247" s="277" t="s">
        <v>168</v>
      </c>
      <c r="C247" s="277"/>
      <c r="D247" s="277"/>
      <c r="E247" s="277"/>
      <c r="F247" s="277"/>
      <c r="G247" s="277"/>
      <c r="H247" s="43">
        <f>SUM(H248)</f>
        <v>0</v>
      </c>
      <c r="I247" s="161"/>
    </row>
    <row r="248" spans="1:9" s="2" customFormat="1" ht="25.5" hidden="1" x14ac:dyDescent="0.2">
      <c r="A248" s="331">
        <v>5121</v>
      </c>
      <c r="B248" s="279" t="s">
        <v>169</v>
      </c>
      <c r="C248" s="190" t="s">
        <v>171</v>
      </c>
      <c r="D248" s="47" t="s">
        <v>170</v>
      </c>
      <c r="E248" s="190" t="s">
        <v>166</v>
      </c>
      <c r="F248" s="190" t="s">
        <v>167</v>
      </c>
      <c r="G248" s="47" t="s">
        <v>157</v>
      </c>
      <c r="H248" s="111">
        <f>SUM(H249:H258)</f>
        <v>0</v>
      </c>
      <c r="I248" s="161"/>
    </row>
    <row r="249" spans="1:9" s="2" customFormat="1" ht="12.75" hidden="1" x14ac:dyDescent="0.2">
      <c r="A249" s="332"/>
      <c r="B249" s="280"/>
      <c r="C249" s="67"/>
      <c r="D249" s="282">
        <v>20</v>
      </c>
      <c r="E249" s="67"/>
      <c r="F249" s="67"/>
      <c r="G249" s="67"/>
      <c r="H249" s="54">
        <f>ROUNDUP(F249*$D$227%/12/168*E249*$G$227,2)</f>
        <v>0</v>
      </c>
      <c r="I249" s="161"/>
    </row>
    <row r="250" spans="1:9" s="2" customFormat="1" ht="12.75" hidden="1" x14ac:dyDescent="0.2">
      <c r="A250" s="332"/>
      <c r="B250" s="280"/>
      <c r="C250" s="68"/>
      <c r="D250" s="283"/>
      <c r="E250" s="68"/>
      <c r="F250" s="68"/>
      <c r="G250" s="68"/>
      <c r="H250" s="56">
        <f t="shared" ref="H250:H258" si="34">ROUNDUP(F250*$D$227%/12/168*E250*$G$227,2)</f>
        <v>0</v>
      </c>
      <c r="I250" s="161"/>
    </row>
    <row r="251" spans="1:9" s="2" customFormat="1" ht="12.75" hidden="1" x14ac:dyDescent="0.2">
      <c r="A251" s="332"/>
      <c r="B251" s="280"/>
      <c r="C251" s="68"/>
      <c r="D251" s="283"/>
      <c r="E251" s="68"/>
      <c r="F251" s="68"/>
      <c r="G251" s="68"/>
      <c r="H251" s="56">
        <f t="shared" si="34"/>
        <v>0</v>
      </c>
      <c r="I251" s="161"/>
    </row>
    <row r="252" spans="1:9" s="2" customFormat="1" ht="12.75" hidden="1" x14ac:dyDescent="0.2">
      <c r="A252" s="332"/>
      <c r="B252" s="280"/>
      <c r="C252" s="68"/>
      <c r="D252" s="283"/>
      <c r="E252" s="68"/>
      <c r="F252" s="68"/>
      <c r="G252" s="68"/>
      <c r="H252" s="56">
        <f t="shared" si="34"/>
        <v>0</v>
      </c>
      <c r="I252" s="161"/>
    </row>
    <row r="253" spans="1:9" s="2" customFormat="1" ht="12.75" hidden="1" x14ac:dyDescent="0.2">
      <c r="A253" s="332"/>
      <c r="B253" s="280"/>
      <c r="C253" s="68"/>
      <c r="D253" s="283"/>
      <c r="E253" s="68"/>
      <c r="F253" s="68"/>
      <c r="G253" s="68"/>
      <c r="H253" s="56">
        <f t="shared" si="34"/>
        <v>0</v>
      </c>
      <c r="I253" s="161"/>
    </row>
    <row r="254" spans="1:9" s="2" customFormat="1" ht="12.75" hidden="1" x14ac:dyDescent="0.2">
      <c r="A254" s="332"/>
      <c r="B254" s="280"/>
      <c r="C254" s="68"/>
      <c r="D254" s="283"/>
      <c r="E254" s="68"/>
      <c r="F254" s="68"/>
      <c r="G254" s="68"/>
      <c r="H254" s="56">
        <f t="shared" si="34"/>
        <v>0</v>
      </c>
      <c r="I254" s="161"/>
    </row>
    <row r="255" spans="1:9" s="2" customFormat="1" ht="12.75" hidden="1" x14ac:dyDescent="0.2">
      <c r="A255" s="332"/>
      <c r="B255" s="280"/>
      <c r="C255" s="68"/>
      <c r="D255" s="283"/>
      <c r="E255" s="68"/>
      <c r="F255" s="68"/>
      <c r="G255" s="68"/>
      <c r="H255" s="56">
        <f t="shared" si="34"/>
        <v>0</v>
      </c>
      <c r="I255" s="161"/>
    </row>
    <row r="256" spans="1:9" s="2" customFormat="1" ht="12.75" hidden="1" x14ac:dyDescent="0.2">
      <c r="A256" s="332"/>
      <c r="B256" s="280"/>
      <c r="C256" s="68"/>
      <c r="D256" s="283"/>
      <c r="E256" s="68"/>
      <c r="F256" s="68"/>
      <c r="G256" s="68"/>
      <c r="H256" s="56">
        <f t="shared" si="34"/>
        <v>0</v>
      </c>
      <c r="I256" s="161"/>
    </row>
    <row r="257" spans="1:9" s="2" customFormat="1" ht="12.75" hidden="1" x14ac:dyDescent="0.2">
      <c r="A257" s="332"/>
      <c r="B257" s="280"/>
      <c r="C257" s="68"/>
      <c r="D257" s="283"/>
      <c r="E257" s="68"/>
      <c r="F257" s="68"/>
      <c r="G257" s="68"/>
      <c r="H257" s="56">
        <f t="shared" si="34"/>
        <v>0</v>
      </c>
      <c r="I257" s="161"/>
    </row>
    <row r="258" spans="1:9" s="2" customFormat="1" ht="12.75" hidden="1" x14ac:dyDescent="0.2">
      <c r="A258" s="333"/>
      <c r="B258" s="281"/>
      <c r="C258" s="70"/>
      <c r="D258" s="284"/>
      <c r="E258" s="70"/>
      <c r="F258" s="70"/>
      <c r="G258" s="70"/>
      <c r="H258" s="58">
        <f t="shared" si="34"/>
        <v>0</v>
      </c>
      <c r="I258" s="161"/>
    </row>
    <row r="259" spans="1:9" s="2" customFormat="1" ht="12.75" x14ac:dyDescent="0.2">
      <c r="A259" s="48" t="s">
        <v>110</v>
      </c>
      <c r="B259" s="277" t="s">
        <v>111</v>
      </c>
      <c r="C259" s="277"/>
      <c r="D259" s="277"/>
      <c r="E259" s="277"/>
      <c r="F259" s="277"/>
      <c r="G259" s="277"/>
      <c r="H259" s="43">
        <f>SUM(H260,H271)</f>
        <v>1</v>
      </c>
      <c r="I259" s="161"/>
    </row>
    <row r="260" spans="1:9" s="2" customFormat="1" ht="25.5" hidden="1" x14ac:dyDescent="0.2">
      <c r="A260" s="331" t="s">
        <v>117</v>
      </c>
      <c r="B260" s="279" t="s">
        <v>33</v>
      </c>
      <c r="C260" s="190" t="s">
        <v>171</v>
      </c>
      <c r="D260" s="47" t="s">
        <v>170</v>
      </c>
      <c r="E260" s="190" t="s">
        <v>166</v>
      </c>
      <c r="F260" s="190" t="s">
        <v>167</v>
      </c>
      <c r="G260" s="47" t="s">
        <v>157</v>
      </c>
      <c r="H260" s="111">
        <f>SUM(H261:H270)</f>
        <v>0</v>
      </c>
      <c r="I260" s="161"/>
    </row>
    <row r="261" spans="1:9" s="2" customFormat="1" ht="12.75" hidden="1" x14ac:dyDescent="0.2">
      <c r="A261" s="332"/>
      <c r="B261" s="280"/>
      <c r="C261" s="67"/>
      <c r="D261" s="282">
        <v>20</v>
      </c>
      <c r="E261" s="67"/>
      <c r="F261" s="67"/>
      <c r="G261" s="67"/>
      <c r="H261" s="54">
        <f>ROUNDUP(F261*$D$239%/12/168*E261*$G$239,2)</f>
        <v>0</v>
      </c>
      <c r="I261" s="161"/>
    </row>
    <row r="262" spans="1:9" s="2" customFormat="1" ht="12.75" hidden="1" x14ac:dyDescent="0.2">
      <c r="A262" s="332"/>
      <c r="B262" s="280"/>
      <c r="C262" s="68"/>
      <c r="D262" s="283"/>
      <c r="E262" s="68"/>
      <c r="F262" s="68"/>
      <c r="G262" s="68"/>
      <c r="H262" s="56">
        <f t="shared" ref="H262:H270" si="35">ROUNDUP(F262*$D$239%/12/168*E262*$G$239,2)</f>
        <v>0</v>
      </c>
      <c r="I262" s="161"/>
    </row>
    <row r="263" spans="1:9" s="2" customFormat="1" ht="12.75" hidden="1" x14ac:dyDescent="0.2">
      <c r="A263" s="332"/>
      <c r="B263" s="280"/>
      <c r="C263" s="68"/>
      <c r="D263" s="283"/>
      <c r="E263" s="68"/>
      <c r="F263" s="68"/>
      <c r="G263" s="68"/>
      <c r="H263" s="56">
        <f t="shared" si="35"/>
        <v>0</v>
      </c>
      <c r="I263" s="161"/>
    </row>
    <row r="264" spans="1:9" s="2" customFormat="1" ht="12.75" hidden="1" x14ac:dyDescent="0.2">
      <c r="A264" s="332"/>
      <c r="B264" s="280"/>
      <c r="C264" s="68"/>
      <c r="D264" s="283"/>
      <c r="E264" s="68"/>
      <c r="F264" s="68"/>
      <c r="G264" s="68"/>
      <c r="H264" s="56">
        <f t="shared" si="35"/>
        <v>0</v>
      </c>
      <c r="I264" s="161"/>
    </row>
    <row r="265" spans="1:9" s="2" customFormat="1" ht="12.75" hidden="1" x14ac:dyDescent="0.2">
      <c r="A265" s="332"/>
      <c r="B265" s="280"/>
      <c r="C265" s="68"/>
      <c r="D265" s="283"/>
      <c r="E265" s="68"/>
      <c r="F265" s="68"/>
      <c r="G265" s="68"/>
      <c r="H265" s="56">
        <f t="shared" si="35"/>
        <v>0</v>
      </c>
      <c r="I265" s="161"/>
    </row>
    <row r="266" spans="1:9" s="2" customFormat="1" ht="12.75" hidden="1" x14ac:dyDescent="0.2">
      <c r="A266" s="332"/>
      <c r="B266" s="280"/>
      <c r="C266" s="68"/>
      <c r="D266" s="283"/>
      <c r="E266" s="68"/>
      <c r="F266" s="68"/>
      <c r="G266" s="68"/>
      <c r="H266" s="56">
        <f t="shared" si="35"/>
        <v>0</v>
      </c>
      <c r="I266" s="161"/>
    </row>
    <row r="267" spans="1:9" s="2" customFormat="1" ht="12.75" hidden="1" x14ac:dyDescent="0.2">
      <c r="A267" s="332"/>
      <c r="B267" s="280"/>
      <c r="C267" s="68"/>
      <c r="D267" s="283"/>
      <c r="E267" s="68"/>
      <c r="F267" s="68"/>
      <c r="G267" s="68"/>
      <c r="H267" s="56">
        <f t="shared" si="35"/>
        <v>0</v>
      </c>
      <c r="I267" s="161"/>
    </row>
    <row r="268" spans="1:9" s="2" customFormat="1" ht="12.75" hidden="1" x14ac:dyDescent="0.2">
      <c r="A268" s="332"/>
      <c r="B268" s="280"/>
      <c r="C268" s="68"/>
      <c r="D268" s="283"/>
      <c r="E268" s="68"/>
      <c r="F268" s="68"/>
      <c r="G268" s="68"/>
      <c r="H268" s="56">
        <f t="shared" si="35"/>
        <v>0</v>
      </c>
      <c r="I268" s="161"/>
    </row>
    <row r="269" spans="1:9" s="2" customFormat="1" ht="12.75" hidden="1" x14ac:dyDescent="0.2">
      <c r="A269" s="332"/>
      <c r="B269" s="280"/>
      <c r="C269" s="68"/>
      <c r="D269" s="283"/>
      <c r="E269" s="68"/>
      <c r="F269" s="68"/>
      <c r="G269" s="68"/>
      <c r="H269" s="56">
        <f t="shared" si="35"/>
        <v>0</v>
      </c>
      <c r="I269" s="161"/>
    </row>
    <row r="270" spans="1:9" s="2" customFormat="1" ht="12.75" hidden="1" x14ac:dyDescent="0.2">
      <c r="A270" s="333"/>
      <c r="B270" s="281"/>
      <c r="C270" s="70"/>
      <c r="D270" s="284"/>
      <c r="E270" s="70"/>
      <c r="F270" s="70"/>
      <c r="G270" s="70"/>
      <c r="H270" s="58">
        <f t="shared" si="35"/>
        <v>0</v>
      </c>
      <c r="I270" s="161"/>
    </row>
    <row r="271" spans="1:9" s="2" customFormat="1" ht="25.5" x14ac:dyDescent="0.2">
      <c r="A271" s="367" t="s">
        <v>116</v>
      </c>
      <c r="B271" s="369" t="s">
        <v>26</v>
      </c>
      <c r="C271" s="190" t="s">
        <v>171</v>
      </c>
      <c r="D271" s="47"/>
      <c r="E271" s="190" t="s">
        <v>166</v>
      </c>
      <c r="F271" s="167" t="s">
        <v>350</v>
      </c>
      <c r="G271" s="47" t="s">
        <v>157</v>
      </c>
      <c r="H271" s="111">
        <f>SUM(H272:H281)</f>
        <v>1</v>
      </c>
      <c r="I271" s="161"/>
    </row>
    <row r="272" spans="1:9" s="2" customFormat="1" ht="48" x14ac:dyDescent="0.2">
      <c r="A272" s="368"/>
      <c r="B272" s="370"/>
      <c r="C272" s="160" t="s">
        <v>332</v>
      </c>
      <c r="D272" s="282"/>
      <c r="E272" s="67"/>
      <c r="F272" s="159">
        <f>ROUND(147.42*1.129,2)</f>
        <v>166.44</v>
      </c>
      <c r="G272" s="67">
        <v>1</v>
      </c>
      <c r="H272" s="158">
        <f>ROUNDUP(F272/168,2)</f>
        <v>1</v>
      </c>
      <c r="I272" s="162" t="s">
        <v>385</v>
      </c>
    </row>
    <row r="273" spans="1:9" s="2" customFormat="1" ht="12.75" hidden="1" x14ac:dyDescent="0.2">
      <c r="A273" s="368"/>
      <c r="B273" s="370"/>
      <c r="C273" s="68"/>
      <c r="D273" s="283"/>
      <c r="E273" s="68"/>
      <c r="F273" s="68"/>
      <c r="G273" s="68"/>
      <c r="H273" s="56">
        <f t="shared" ref="H273:H281" si="36">ROUNDUP(F273*$D$239%/12/168*E273*$G$239,2)</f>
        <v>0</v>
      </c>
    </row>
    <row r="274" spans="1:9" s="2" customFormat="1" ht="12.75" hidden="1" x14ac:dyDescent="0.2">
      <c r="A274" s="368"/>
      <c r="B274" s="370"/>
      <c r="C274" s="68"/>
      <c r="D274" s="283"/>
      <c r="E274" s="68"/>
      <c r="F274" s="68"/>
      <c r="G274" s="68"/>
      <c r="H274" s="56">
        <f t="shared" si="36"/>
        <v>0</v>
      </c>
    </row>
    <row r="275" spans="1:9" s="2" customFormat="1" ht="12.75" hidden="1" x14ac:dyDescent="0.2">
      <c r="A275" s="368"/>
      <c r="B275" s="370"/>
      <c r="C275" s="68"/>
      <c r="D275" s="283"/>
      <c r="E275" s="68"/>
      <c r="F275" s="68"/>
      <c r="G275" s="68"/>
      <c r="H275" s="56">
        <f t="shared" si="36"/>
        <v>0</v>
      </c>
    </row>
    <row r="276" spans="1:9" s="2" customFormat="1" ht="12.75" hidden="1" x14ac:dyDescent="0.2">
      <c r="A276" s="368"/>
      <c r="B276" s="370"/>
      <c r="C276" s="68"/>
      <c r="D276" s="283"/>
      <c r="E276" s="68"/>
      <c r="F276" s="68"/>
      <c r="G276" s="68"/>
      <c r="H276" s="56">
        <f t="shared" si="36"/>
        <v>0</v>
      </c>
    </row>
    <row r="277" spans="1:9" s="2" customFormat="1" ht="12.75" hidden="1" x14ac:dyDescent="0.2">
      <c r="A277" s="368"/>
      <c r="B277" s="370"/>
      <c r="C277" s="68"/>
      <c r="D277" s="283"/>
      <c r="E277" s="68"/>
      <c r="F277" s="68"/>
      <c r="G277" s="68"/>
      <c r="H277" s="56">
        <f t="shared" si="36"/>
        <v>0</v>
      </c>
    </row>
    <row r="278" spans="1:9" s="2" customFormat="1" ht="12.75" hidden="1" x14ac:dyDescent="0.2">
      <c r="A278" s="368"/>
      <c r="B278" s="370"/>
      <c r="C278" s="68"/>
      <c r="D278" s="283"/>
      <c r="E278" s="68"/>
      <c r="F278" s="68"/>
      <c r="G278" s="68"/>
      <c r="H278" s="56">
        <f t="shared" si="36"/>
        <v>0</v>
      </c>
    </row>
    <row r="279" spans="1:9" s="2" customFormat="1" ht="12.75" hidden="1" x14ac:dyDescent="0.2">
      <c r="A279" s="368"/>
      <c r="B279" s="370"/>
      <c r="C279" s="68"/>
      <c r="D279" s="283"/>
      <c r="E279" s="68"/>
      <c r="F279" s="68"/>
      <c r="G279" s="68"/>
      <c r="H279" s="56">
        <f t="shared" si="36"/>
        <v>0</v>
      </c>
    </row>
    <row r="280" spans="1:9" s="2" customFormat="1" ht="12.75" hidden="1" x14ac:dyDescent="0.2">
      <c r="A280" s="368"/>
      <c r="B280" s="370"/>
      <c r="C280" s="68"/>
      <c r="D280" s="283"/>
      <c r="E280" s="68"/>
      <c r="F280" s="68"/>
      <c r="G280" s="68"/>
      <c r="H280" s="56">
        <f t="shared" si="36"/>
        <v>0</v>
      </c>
    </row>
    <row r="281" spans="1:9" s="2" customFormat="1" ht="12.75" hidden="1" x14ac:dyDescent="0.2">
      <c r="A281" s="368"/>
      <c r="B281" s="370"/>
      <c r="C281" s="68"/>
      <c r="D281" s="284"/>
      <c r="E281" s="68"/>
      <c r="F281" s="68"/>
      <c r="G281" s="70"/>
      <c r="H281" s="58">
        <f t="shared" si="36"/>
        <v>0</v>
      </c>
    </row>
    <row r="282" spans="1:9" s="2" customFormat="1" ht="12.75" x14ac:dyDescent="0.2">
      <c r="A282" s="289" t="s">
        <v>120</v>
      </c>
      <c r="B282" s="290"/>
      <c r="C282" s="290"/>
      <c r="D282" s="290"/>
      <c r="E282" s="290"/>
      <c r="F282" s="290"/>
      <c r="G282" s="291"/>
      <c r="H282" s="45">
        <f>SUM(H12,H154,H246)</f>
        <v>137.42000000000002</v>
      </c>
    </row>
    <row r="283" spans="1:9" s="2" customFormat="1" ht="6" customHeight="1" x14ac:dyDescent="0.2">
      <c r="A283" s="321"/>
      <c r="B283" s="321"/>
      <c r="C283" s="321"/>
      <c r="D283" s="321"/>
      <c r="E283" s="321"/>
      <c r="F283" s="321"/>
      <c r="G283" s="321"/>
      <c r="H283" s="321"/>
    </row>
    <row r="284" spans="1:9" s="2" customFormat="1" ht="12.75" x14ac:dyDescent="0.2">
      <c r="A284" s="322" t="s">
        <v>18</v>
      </c>
      <c r="B284" s="323"/>
      <c r="C284" s="323"/>
      <c r="D284" s="323"/>
      <c r="E284" s="323"/>
      <c r="F284" s="323"/>
      <c r="G284" s="323"/>
      <c r="H284" s="324"/>
    </row>
    <row r="285" spans="1:9" s="2" customFormat="1" ht="12.75" x14ac:dyDescent="0.2">
      <c r="A285" s="42" t="s">
        <v>36</v>
      </c>
      <c r="B285" s="277" t="s">
        <v>14</v>
      </c>
      <c r="C285" s="277"/>
      <c r="D285" s="277"/>
      <c r="E285" s="277"/>
      <c r="F285" s="277"/>
      <c r="G285" s="277"/>
      <c r="H285" s="43">
        <f>SUM(H286,H383)</f>
        <v>34.339999999999996</v>
      </c>
    </row>
    <row r="286" spans="1:9" s="2" customFormat="1" ht="12.75" x14ac:dyDescent="0.2">
      <c r="A286" s="49" t="s">
        <v>37</v>
      </c>
      <c r="B286" s="277" t="s">
        <v>38</v>
      </c>
      <c r="C286" s="277"/>
      <c r="D286" s="277"/>
      <c r="E286" s="277"/>
      <c r="F286" s="277"/>
      <c r="G286" s="277"/>
      <c r="H286" s="43">
        <f>SUM(H287,H298,H309,H320,H362,H341,)</f>
        <v>26.72</v>
      </c>
    </row>
    <row r="287" spans="1:9" s="2" customFormat="1" ht="25.5" x14ac:dyDescent="0.2">
      <c r="A287" s="246" t="s">
        <v>42</v>
      </c>
      <c r="B287" s="249" t="s">
        <v>43</v>
      </c>
      <c r="C287" s="287" t="s">
        <v>349</v>
      </c>
      <c r="D287" s="288"/>
      <c r="E287" s="47" t="s">
        <v>164</v>
      </c>
      <c r="F287" s="190" t="s">
        <v>39</v>
      </c>
      <c r="G287" s="47" t="s">
        <v>157</v>
      </c>
      <c r="H287" s="111">
        <f>SUM(H288:H297)</f>
        <v>11.899999999999999</v>
      </c>
    </row>
    <row r="288" spans="1:9" s="2" customFormat="1" ht="12.75" x14ac:dyDescent="0.2">
      <c r="A288" s="247"/>
      <c r="B288" s="250"/>
      <c r="C288" s="294" t="s">
        <v>191</v>
      </c>
      <c r="D288" s="295"/>
      <c r="E288" s="187">
        <v>16</v>
      </c>
      <c r="F288" s="62">
        <v>3125</v>
      </c>
      <c r="G288" s="61">
        <v>0.33400000000000002</v>
      </c>
      <c r="H288" s="54">
        <f>ROUNDUP((F288/168*G288),2)</f>
        <v>6.22</v>
      </c>
      <c r="I288" s="2" t="s">
        <v>195</v>
      </c>
    </row>
    <row r="289" spans="1:9" s="2" customFormat="1" ht="12.75" x14ac:dyDescent="0.2">
      <c r="A289" s="247"/>
      <c r="B289" s="250"/>
      <c r="C289" s="274" t="s">
        <v>292</v>
      </c>
      <c r="D289" s="276"/>
      <c r="E289" s="188">
        <v>6</v>
      </c>
      <c r="F289" s="64">
        <v>1272</v>
      </c>
      <c r="G289" s="63">
        <v>0.75</v>
      </c>
      <c r="H289" s="56">
        <f t="shared" ref="H289:H308" si="37">ROUNDUP((F289/168*G289),2)</f>
        <v>5.68</v>
      </c>
      <c r="I289" s="2" t="s">
        <v>196</v>
      </c>
    </row>
    <row r="290" spans="1:9" s="2" customFormat="1" ht="12.75" hidden="1" x14ac:dyDescent="0.2">
      <c r="A290" s="247"/>
      <c r="B290" s="250"/>
      <c r="C290" s="274"/>
      <c r="D290" s="276"/>
      <c r="E290" s="188"/>
      <c r="F290" s="64"/>
      <c r="G290" s="63"/>
      <c r="H290" s="56">
        <f t="shared" si="37"/>
        <v>0</v>
      </c>
    </row>
    <row r="291" spans="1:9" s="2" customFormat="1" ht="12.75" hidden="1" x14ac:dyDescent="0.2">
      <c r="A291" s="247"/>
      <c r="B291" s="250"/>
      <c r="C291" s="274"/>
      <c r="D291" s="276"/>
      <c r="E291" s="188"/>
      <c r="F291" s="64"/>
      <c r="G291" s="63"/>
      <c r="H291" s="56">
        <f t="shared" si="37"/>
        <v>0</v>
      </c>
    </row>
    <row r="292" spans="1:9" s="2" customFormat="1" ht="12.75" hidden="1" x14ac:dyDescent="0.2">
      <c r="A292" s="247"/>
      <c r="B292" s="250"/>
      <c r="C292" s="274"/>
      <c r="D292" s="276"/>
      <c r="E292" s="188"/>
      <c r="F292" s="64"/>
      <c r="G292" s="63"/>
      <c r="H292" s="56">
        <f t="shared" si="37"/>
        <v>0</v>
      </c>
    </row>
    <row r="293" spans="1:9" s="2" customFormat="1" ht="12.75" hidden="1" x14ac:dyDescent="0.2">
      <c r="A293" s="247"/>
      <c r="B293" s="250"/>
      <c r="C293" s="274"/>
      <c r="D293" s="276"/>
      <c r="E293" s="188"/>
      <c r="F293" s="64"/>
      <c r="G293" s="63"/>
      <c r="H293" s="56">
        <f t="shared" si="37"/>
        <v>0</v>
      </c>
    </row>
    <row r="294" spans="1:9" s="2" customFormat="1" ht="12.75" hidden="1" x14ac:dyDescent="0.2">
      <c r="A294" s="247"/>
      <c r="B294" s="250"/>
      <c r="C294" s="274"/>
      <c r="D294" s="276"/>
      <c r="E294" s="188"/>
      <c r="F294" s="64"/>
      <c r="G294" s="63"/>
      <c r="H294" s="56">
        <f t="shared" si="37"/>
        <v>0</v>
      </c>
    </row>
    <row r="295" spans="1:9" s="2" customFormat="1" ht="12.75" hidden="1" x14ac:dyDescent="0.2">
      <c r="A295" s="247"/>
      <c r="B295" s="250"/>
      <c r="C295" s="274"/>
      <c r="D295" s="276"/>
      <c r="E295" s="188"/>
      <c r="F295" s="64"/>
      <c r="G295" s="63"/>
      <c r="H295" s="56">
        <f t="shared" si="37"/>
        <v>0</v>
      </c>
    </row>
    <row r="296" spans="1:9" s="2" customFormat="1" ht="12.75" hidden="1" x14ac:dyDescent="0.2">
      <c r="A296" s="247"/>
      <c r="B296" s="250"/>
      <c r="C296" s="274"/>
      <c r="D296" s="276"/>
      <c r="E296" s="188"/>
      <c r="F296" s="64"/>
      <c r="G296" s="63"/>
      <c r="H296" s="56">
        <f t="shared" si="37"/>
        <v>0</v>
      </c>
    </row>
    <row r="297" spans="1:9" s="2" customFormat="1" ht="12.75" hidden="1" x14ac:dyDescent="0.2">
      <c r="A297" s="248"/>
      <c r="B297" s="251"/>
      <c r="C297" s="296"/>
      <c r="D297" s="298"/>
      <c r="E297" s="189"/>
      <c r="F297" s="66"/>
      <c r="G297" s="65"/>
      <c r="H297" s="58">
        <f t="shared" si="37"/>
        <v>0</v>
      </c>
    </row>
    <row r="298" spans="1:9" s="2" customFormat="1" ht="25.5" x14ac:dyDescent="0.2">
      <c r="A298" s="246" t="s">
        <v>44</v>
      </c>
      <c r="B298" s="249" t="s">
        <v>45</v>
      </c>
      <c r="C298" s="287" t="s">
        <v>349</v>
      </c>
      <c r="D298" s="288"/>
      <c r="E298" s="47" t="s">
        <v>164</v>
      </c>
      <c r="F298" s="190" t="s">
        <v>39</v>
      </c>
      <c r="G298" s="47" t="s">
        <v>157</v>
      </c>
      <c r="H298" s="111">
        <f>SUM(H299:H308)</f>
        <v>14.07</v>
      </c>
    </row>
    <row r="299" spans="1:9" s="2" customFormat="1" ht="12.75" hidden="1" x14ac:dyDescent="0.2">
      <c r="A299" s="247"/>
      <c r="B299" s="250"/>
      <c r="C299" s="294"/>
      <c r="D299" s="295"/>
      <c r="E299" s="187"/>
      <c r="F299" s="62"/>
      <c r="G299" s="61"/>
      <c r="H299" s="54">
        <f t="shared" si="37"/>
        <v>0</v>
      </c>
    </row>
    <row r="300" spans="1:9" s="2" customFormat="1" ht="24" x14ac:dyDescent="0.2">
      <c r="A300" s="247"/>
      <c r="B300" s="250"/>
      <c r="C300" s="274" t="s">
        <v>357</v>
      </c>
      <c r="D300" s="276"/>
      <c r="E300" s="188">
        <v>10</v>
      </c>
      <c r="F300" s="64">
        <v>1287</v>
      </c>
      <c r="G300" s="63">
        <v>1.667</v>
      </c>
      <c r="H300" s="56">
        <f t="shared" si="37"/>
        <v>12.78</v>
      </c>
      <c r="I300" s="149" t="s">
        <v>197</v>
      </c>
    </row>
    <row r="301" spans="1:9" s="2" customFormat="1" ht="12.75" hidden="1" x14ac:dyDescent="0.2">
      <c r="A301" s="247"/>
      <c r="B301" s="250"/>
      <c r="C301" s="274"/>
      <c r="D301" s="276"/>
      <c r="E301" s="188"/>
      <c r="F301" s="64"/>
      <c r="G301" s="63"/>
      <c r="H301" s="56">
        <f t="shared" si="37"/>
        <v>0</v>
      </c>
    </row>
    <row r="302" spans="1:9" s="2" customFormat="1" ht="12.75" hidden="1" x14ac:dyDescent="0.2">
      <c r="A302" s="247"/>
      <c r="B302" s="250"/>
      <c r="C302" s="274"/>
      <c r="D302" s="276"/>
      <c r="E302" s="188"/>
      <c r="F302" s="64"/>
      <c r="G302" s="63"/>
      <c r="H302" s="56">
        <f t="shared" si="37"/>
        <v>0</v>
      </c>
    </row>
    <row r="303" spans="1:9" s="2" customFormat="1" ht="12.75" hidden="1" x14ac:dyDescent="0.2">
      <c r="A303" s="247"/>
      <c r="B303" s="250"/>
      <c r="C303" s="274"/>
      <c r="D303" s="276"/>
      <c r="E303" s="188"/>
      <c r="F303" s="64"/>
      <c r="G303" s="63"/>
      <c r="H303" s="56">
        <f t="shared" si="37"/>
        <v>0</v>
      </c>
    </row>
    <row r="304" spans="1:9" s="2" customFormat="1" ht="12.75" hidden="1" x14ac:dyDescent="0.2">
      <c r="A304" s="247"/>
      <c r="B304" s="250"/>
      <c r="C304" s="274"/>
      <c r="D304" s="276"/>
      <c r="E304" s="188"/>
      <c r="F304" s="64"/>
      <c r="G304" s="63"/>
      <c r="H304" s="56">
        <f t="shared" si="37"/>
        <v>0</v>
      </c>
    </row>
    <row r="305" spans="1:9" s="2" customFormat="1" ht="12.75" hidden="1" x14ac:dyDescent="0.2">
      <c r="A305" s="247"/>
      <c r="B305" s="250"/>
      <c r="C305" s="274"/>
      <c r="D305" s="276"/>
      <c r="E305" s="188"/>
      <c r="F305" s="64"/>
      <c r="G305" s="63"/>
      <c r="H305" s="56">
        <f t="shared" si="37"/>
        <v>0</v>
      </c>
    </row>
    <row r="306" spans="1:9" s="2" customFormat="1" ht="12.75" hidden="1" x14ac:dyDescent="0.2">
      <c r="A306" s="247"/>
      <c r="B306" s="250"/>
      <c r="C306" s="274"/>
      <c r="D306" s="276"/>
      <c r="E306" s="188"/>
      <c r="F306" s="64"/>
      <c r="G306" s="63"/>
      <c r="H306" s="56">
        <f t="shared" si="37"/>
        <v>0</v>
      </c>
    </row>
    <row r="307" spans="1:9" s="2" customFormat="1" ht="12.75" hidden="1" x14ac:dyDescent="0.2">
      <c r="A307" s="247"/>
      <c r="B307" s="250"/>
      <c r="C307" s="274"/>
      <c r="D307" s="276"/>
      <c r="E307" s="188"/>
      <c r="F307" s="64"/>
      <c r="G307" s="63"/>
      <c r="H307" s="56">
        <f t="shared" si="37"/>
        <v>0</v>
      </c>
    </row>
    <row r="308" spans="1:9" s="2" customFormat="1" ht="24" x14ac:dyDescent="0.2">
      <c r="A308" s="248"/>
      <c r="B308" s="251"/>
      <c r="C308" s="296" t="s">
        <v>299</v>
      </c>
      <c r="D308" s="298"/>
      <c r="E308" s="189">
        <v>7</v>
      </c>
      <c r="F308" s="66">
        <v>996</v>
      </c>
      <c r="G308" s="65">
        <v>0.217</v>
      </c>
      <c r="H308" s="58">
        <f t="shared" si="37"/>
        <v>1.29</v>
      </c>
      <c r="I308" s="149" t="s">
        <v>333</v>
      </c>
    </row>
    <row r="309" spans="1:9" s="2" customFormat="1" ht="25.5" x14ac:dyDescent="0.2">
      <c r="A309" s="246" t="s">
        <v>51</v>
      </c>
      <c r="B309" s="249" t="s">
        <v>15</v>
      </c>
      <c r="C309" s="266" t="s">
        <v>158</v>
      </c>
      <c r="D309" s="267"/>
      <c r="E309" s="268"/>
      <c r="F309" s="51" t="s">
        <v>159</v>
      </c>
      <c r="G309" s="47" t="s">
        <v>157</v>
      </c>
      <c r="H309" s="111">
        <f>SUM(H310:H319)</f>
        <v>0.75</v>
      </c>
    </row>
    <row r="310" spans="1:9" s="2" customFormat="1" ht="12.75" x14ac:dyDescent="0.2">
      <c r="A310" s="247"/>
      <c r="B310" s="250"/>
      <c r="C310" s="294" t="s">
        <v>179</v>
      </c>
      <c r="D310" s="301"/>
      <c r="E310" s="295"/>
      <c r="F310" s="62">
        <v>135</v>
      </c>
      <c r="G310" s="61">
        <f>G288</f>
        <v>0.33400000000000002</v>
      </c>
      <c r="H310" s="54">
        <f>ROUNDUP((F310/168*G310),2)</f>
        <v>0.27</v>
      </c>
    </row>
    <row r="311" spans="1:9" s="2" customFormat="1" ht="12.75" x14ac:dyDescent="0.2">
      <c r="A311" s="247"/>
      <c r="B311" s="250"/>
      <c r="C311" s="274" t="s">
        <v>185</v>
      </c>
      <c r="D311" s="275"/>
      <c r="E311" s="276"/>
      <c r="F311" s="64">
        <v>106</v>
      </c>
      <c r="G311" s="63">
        <f t="shared" ref="G311:G319" si="38">G289</f>
        <v>0.75</v>
      </c>
      <c r="H311" s="56">
        <f t="shared" ref="H311:H319" si="39">ROUNDUP((F311/168*G311),2)</f>
        <v>0.48</v>
      </c>
    </row>
    <row r="312" spans="1:9" s="2" customFormat="1" ht="12.75" hidden="1" x14ac:dyDescent="0.2">
      <c r="A312" s="247"/>
      <c r="B312" s="250"/>
      <c r="C312" s="274"/>
      <c r="D312" s="275"/>
      <c r="E312" s="276"/>
      <c r="F312" s="64"/>
      <c r="G312" s="63">
        <f t="shared" si="38"/>
        <v>0</v>
      </c>
      <c r="H312" s="56">
        <f t="shared" si="39"/>
        <v>0</v>
      </c>
    </row>
    <row r="313" spans="1:9" s="2" customFormat="1" ht="12.75" hidden="1" x14ac:dyDescent="0.2">
      <c r="A313" s="247"/>
      <c r="B313" s="250"/>
      <c r="C313" s="274"/>
      <c r="D313" s="275"/>
      <c r="E313" s="276"/>
      <c r="F313" s="64"/>
      <c r="G313" s="63">
        <f t="shared" si="38"/>
        <v>0</v>
      </c>
      <c r="H313" s="56">
        <f t="shared" si="39"/>
        <v>0</v>
      </c>
    </row>
    <row r="314" spans="1:9" s="2" customFormat="1" ht="12.75" hidden="1" x14ac:dyDescent="0.2">
      <c r="A314" s="247"/>
      <c r="B314" s="250"/>
      <c r="C314" s="274"/>
      <c r="D314" s="275"/>
      <c r="E314" s="276"/>
      <c r="F314" s="64"/>
      <c r="G314" s="63">
        <f t="shared" si="38"/>
        <v>0</v>
      </c>
      <c r="H314" s="56">
        <f t="shared" si="39"/>
        <v>0</v>
      </c>
    </row>
    <row r="315" spans="1:9" s="2" customFormat="1" ht="12.75" hidden="1" x14ac:dyDescent="0.2">
      <c r="A315" s="247"/>
      <c r="B315" s="250"/>
      <c r="C315" s="274"/>
      <c r="D315" s="275"/>
      <c r="E315" s="276"/>
      <c r="F315" s="64"/>
      <c r="G315" s="63">
        <f t="shared" si="38"/>
        <v>0</v>
      </c>
      <c r="H315" s="56">
        <f t="shared" si="39"/>
        <v>0</v>
      </c>
    </row>
    <row r="316" spans="1:9" s="2" customFormat="1" ht="12.75" hidden="1" x14ac:dyDescent="0.2">
      <c r="A316" s="247"/>
      <c r="B316" s="250"/>
      <c r="C316" s="274"/>
      <c r="D316" s="275"/>
      <c r="E316" s="276"/>
      <c r="F316" s="64"/>
      <c r="G316" s="63">
        <f t="shared" si="38"/>
        <v>0</v>
      </c>
      <c r="H316" s="56">
        <f t="shared" si="39"/>
        <v>0</v>
      </c>
    </row>
    <row r="317" spans="1:9" s="2" customFormat="1" ht="12.75" hidden="1" x14ac:dyDescent="0.2">
      <c r="A317" s="247"/>
      <c r="B317" s="250"/>
      <c r="C317" s="274"/>
      <c r="D317" s="275"/>
      <c r="E317" s="276"/>
      <c r="F317" s="64"/>
      <c r="G317" s="63">
        <f t="shared" si="38"/>
        <v>0</v>
      </c>
      <c r="H317" s="56">
        <f t="shared" si="39"/>
        <v>0</v>
      </c>
    </row>
    <row r="318" spans="1:9" s="2" customFormat="1" ht="12.75" hidden="1" x14ac:dyDescent="0.2">
      <c r="A318" s="247"/>
      <c r="B318" s="250"/>
      <c r="C318" s="274"/>
      <c r="D318" s="275"/>
      <c r="E318" s="276"/>
      <c r="F318" s="64"/>
      <c r="G318" s="63">
        <f t="shared" si="38"/>
        <v>0</v>
      </c>
      <c r="H318" s="56">
        <f t="shared" si="39"/>
        <v>0</v>
      </c>
    </row>
    <row r="319" spans="1:9" s="2" customFormat="1" ht="12.75" hidden="1" x14ac:dyDescent="0.2">
      <c r="A319" s="248"/>
      <c r="B319" s="251"/>
      <c r="C319" s="296"/>
      <c r="D319" s="297"/>
      <c r="E319" s="298"/>
      <c r="F319" s="66"/>
      <c r="G319" s="65">
        <f t="shared" si="38"/>
        <v>0</v>
      </c>
      <c r="H319" s="58">
        <f t="shared" si="39"/>
        <v>0</v>
      </c>
    </row>
    <row r="320" spans="1:9" s="2" customFormat="1" ht="25.5" hidden="1" x14ac:dyDescent="0.2">
      <c r="A320" s="246" t="s">
        <v>53</v>
      </c>
      <c r="B320" s="249" t="s">
        <v>54</v>
      </c>
      <c r="C320" s="287" t="s">
        <v>349</v>
      </c>
      <c r="D320" s="288"/>
      <c r="E320" s="47" t="s">
        <v>161</v>
      </c>
      <c r="F320" s="190" t="s">
        <v>39</v>
      </c>
      <c r="G320" s="47" t="s">
        <v>157</v>
      </c>
      <c r="H320" s="111">
        <f>SUM(H321:H340)</f>
        <v>0</v>
      </c>
    </row>
    <row r="321" spans="1:8" s="2" customFormat="1" ht="12.75" hidden="1" x14ac:dyDescent="0.2">
      <c r="A321" s="247"/>
      <c r="B321" s="250"/>
      <c r="C321" s="299" t="str">
        <f>C288</f>
        <v>VP koledžas direktors</v>
      </c>
      <c r="D321" s="300"/>
      <c r="E321" s="292">
        <v>5</v>
      </c>
      <c r="F321" s="52">
        <f>F288</f>
        <v>3125</v>
      </c>
      <c r="G321" s="53"/>
      <c r="H321" s="54">
        <f>ROUNDUP((F321*$E$321%)/168*G321,2)</f>
        <v>0</v>
      </c>
    </row>
    <row r="322" spans="1:8" s="2" customFormat="1" ht="12.75" hidden="1" x14ac:dyDescent="0.2">
      <c r="A322" s="247"/>
      <c r="B322" s="250"/>
      <c r="C322" s="258" t="str">
        <f t="shared" ref="C322:F330" si="40">C289</f>
        <v>Vecākais inspektors Profesionālās pilnveides nodaļa</v>
      </c>
      <c r="D322" s="259"/>
      <c r="E322" s="293"/>
      <c r="F322" s="59">
        <f t="shared" si="40"/>
        <v>1272</v>
      </c>
      <c r="G322" s="55"/>
      <c r="H322" s="56">
        <f>ROUNDUP((F322*$E$321%)/168*G322,2)</f>
        <v>0</v>
      </c>
    </row>
    <row r="323" spans="1:8" s="2" customFormat="1" ht="12.75" hidden="1" x14ac:dyDescent="0.2">
      <c r="A323" s="247"/>
      <c r="B323" s="250"/>
      <c r="C323" s="258">
        <f t="shared" si="40"/>
        <v>0</v>
      </c>
      <c r="D323" s="259"/>
      <c r="E323" s="293"/>
      <c r="F323" s="59">
        <f t="shared" si="40"/>
        <v>0</v>
      </c>
      <c r="G323" s="55"/>
      <c r="H323" s="56">
        <f t="shared" ref="H323:H331" si="41">ROUNDUP((F323*$E$299%)/168*G323,2)</f>
        <v>0</v>
      </c>
    </row>
    <row r="324" spans="1:8" s="2" customFormat="1" ht="12.75" hidden="1" x14ac:dyDescent="0.2">
      <c r="A324" s="247"/>
      <c r="B324" s="250"/>
      <c r="C324" s="258">
        <f t="shared" si="40"/>
        <v>0</v>
      </c>
      <c r="D324" s="259"/>
      <c r="E324" s="293"/>
      <c r="F324" s="59">
        <f t="shared" si="40"/>
        <v>0</v>
      </c>
      <c r="G324" s="55"/>
      <c r="H324" s="56">
        <f t="shared" si="41"/>
        <v>0</v>
      </c>
    </row>
    <row r="325" spans="1:8" s="2" customFormat="1" ht="12.75" hidden="1" x14ac:dyDescent="0.2">
      <c r="A325" s="247"/>
      <c r="B325" s="250"/>
      <c r="C325" s="258">
        <f t="shared" si="40"/>
        <v>0</v>
      </c>
      <c r="D325" s="259"/>
      <c r="E325" s="293"/>
      <c r="F325" s="59">
        <f t="shared" si="40"/>
        <v>0</v>
      </c>
      <c r="G325" s="55"/>
      <c r="H325" s="56">
        <f t="shared" si="41"/>
        <v>0</v>
      </c>
    </row>
    <row r="326" spans="1:8" s="2" customFormat="1" ht="12.75" hidden="1" x14ac:dyDescent="0.2">
      <c r="A326" s="247"/>
      <c r="B326" s="250"/>
      <c r="C326" s="258">
        <f t="shared" si="40"/>
        <v>0</v>
      </c>
      <c r="D326" s="259"/>
      <c r="E326" s="293"/>
      <c r="F326" s="59">
        <f t="shared" si="40"/>
        <v>0</v>
      </c>
      <c r="G326" s="55"/>
      <c r="H326" s="56">
        <f t="shared" si="41"/>
        <v>0</v>
      </c>
    </row>
    <row r="327" spans="1:8" s="2" customFormat="1" ht="12.75" hidden="1" x14ac:dyDescent="0.2">
      <c r="A327" s="247"/>
      <c r="B327" s="250"/>
      <c r="C327" s="258">
        <f t="shared" si="40"/>
        <v>0</v>
      </c>
      <c r="D327" s="259"/>
      <c r="E327" s="293"/>
      <c r="F327" s="59">
        <f t="shared" si="40"/>
        <v>0</v>
      </c>
      <c r="G327" s="55"/>
      <c r="H327" s="56">
        <f t="shared" si="41"/>
        <v>0</v>
      </c>
    </row>
    <row r="328" spans="1:8" s="2" customFormat="1" ht="12.75" hidden="1" x14ac:dyDescent="0.2">
      <c r="A328" s="247"/>
      <c r="B328" s="250"/>
      <c r="C328" s="258">
        <f t="shared" si="40"/>
        <v>0</v>
      </c>
      <c r="D328" s="259"/>
      <c r="E328" s="293"/>
      <c r="F328" s="59">
        <f t="shared" si="40"/>
        <v>0</v>
      </c>
      <c r="G328" s="55"/>
      <c r="H328" s="56">
        <f t="shared" si="41"/>
        <v>0</v>
      </c>
    </row>
    <row r="329" spans="1:8" s="2" customFormat="1" ht="12.75" hidden="1" x14ac:dyDescent="0.2">
      <c r="A329" s="247"/>
      <c r="B329" s="250"/>
      <c r="C329" s="258">
        <f t="shared" si="40"/>
        <v>0</v>
      </c>
      <c r="D329" s="259"/>
      <c r="E329" s="293"/>
      <c r="F329" s="59">
        <f t="shared" si="40"/>
        <v>0</v>
      </c>
      <c r="G329" s="55"/>
      <c r="H329" s="56">
        <f t="shared" si="41"/>
        <v>0</v>
      </c>
    </row>
    <row r="330" spans="1:8" s="2" customFormat="1" ht="12.75" hidden="1" x14ac:dyDescent="0.2">
      <c r="A330" s="247"/>
      <c r="B330" s="250"/>
      <c r="C330" s="258">
        <f t="shared" si="40"/>
        <v>0</v>
      </c>
      <c r="D330" s="259"/>
      <c r="E330" s="293"/>
      <c r="F330" s="59">
        <f t="shared" si="40"/>
        <v>0</v>
      </c>
      <c r="G330" s="55"/>
      <c r="H330" s="56">
        <f t="shared" si="41"/>
        <v>0</v>
      </c>
    </row>
    <row r="331" spans="1:8" s="2" customFormat="1" ht="12.75" hidden="1" x14ac:dyDescent="0.2">
      <c r="A331" s="247"/>
      <c r="B331" s="250"/>
      <c r="C331" s="258">
        <f>C299</f>
        <v>0</v>
      </c>
      <c r="D331" s="259"/>
      <c r="E331" s="293"/>
      <c r="F331" s="59">
        <f>F299</f>
        <v>0</v>
      </c>
      <c r="G331" s="55"/>
      <c r="H331" s="56">
        <f t="shared" si="41"/>
        <v>0</v>
      </c>
    </row>
    <row r="332" spans="1:8" s="2" customFormat="1" ht="12.75" hidden="1" x14ac:dyDescent="0.2">
      <c r="A332" s="247"/>
      <c r="B332" s="250"/>
      <c r="C332" s="258" t="str">
        <f t="shared" ref="C332:F339" si="42">C300</f>
        <v xml:space="preserve">Vecākais grāmatvedis </v>
      </c>
      <c r="D332" s="259"/>
      <c r="E332" s="293"/>
      <c r="F332" s="59">
        <f t="shared" si="42"/>
        <v>1287</v>
      </c>
      <c r="G332" s="55"/>
      <c r="H332" s="56">
        <f>ROUNDUP((F332*$E$321%)/168*G332,2)</f>
        <v>0</v>
      </c>
    </row>
    <row r="333" spans="1:8" s="2" customFormat="1" ht="12.75" hidden="1" x14ac:dyDescent="0.2">
      <c r="A333" s="247"/>
      <c r="B333" s="250"/>
      <c r="C333" s="258">
        <f t="shared" si="42"/>
        <v>0</v>
      </c>
      <c r="D333" s="259"/>
      <c r="E333" s="293"/>
      <c r="F333" s="59">
        <f t="shared" si="42"/>
        <v>0</v>
      </c>
      <c r="G333" s="55"/>
      <c r="H333" s="56">
        <f t="shared" ref="H333:H340" si="43">ROUNDUP((F333*$E$321%)/168*G333,2)</f>
        <v>0</v>
      </c>
    </row>
    <row r="334" spans="1:8" s="2" customFormat="1" ht="12.75" hidden="1" x14ac:dyDescent="0.2">
      <c r="A334" s="247"/>
      <c r="B334" s="250"/>
      <c r="C334" s="258">
        <f t="shared" si="42"/>
        <v>0</v>
      </c>
      <c r="D334" s="259"/>
      <c r="E334" s="293"/>
      <c r="F334" s="59">
        <f t="shared" si="42"/>
        <v>0</v>
      </c>
      <c r="G334" s="55"/>
      <c r="H334" s="56">
        <f t="shared" si="43"/>
        <v>0</v>
      </c>
    </row>
    <row r="335" spans="1:8" s="2" customFormat="1" ht="12.75" hidden="1" x14ac:dyDescent="0.2">
      <c r="A335" s="247"/>
      <c r="B335" s="250"/>
      <c r="C335" s="258">
        <f t="shared" si="42"/>
        <v>0</v>
      </c>
      <c r="D335" s="259"/>
      <c r="E335" s="293"/>
      <c r="F335" s="59">
        <f t="shared" si="42"/>
        <v>0</v>
      </c>
      <c r="G335" s="55"/>
      <c r="H335" s="56">
        <f t="shared" si="43"/>
        <v>0</v>
      </c>
    </row>
    <row r="336" spans="1:8" s="2" customFormat="1" ht="12.75" hidden="1" x14ac:dyDescent="0.2">
      <c r="A336" s="247"/>
      <c r="B336" s="250"/>
      <c r="C336" s="258">
        <f t="shared" si="42"/>
        <v>0</v>
      </c>
      <c r="D336" s="259"/>
      <c r="E336" s="293"/>
      <c r="F336" s="59">
        <f t="shared" si="42"/>
        <v>0</v>
      </c>
      <c r="G336" s="55"/>
      <c r="H336" s="56">
        <f t="shared" si="43"/>
        <v>0</v>
      </c>
    </row>
    <row r="337" spans="1:8" s="2" customFormat="1" ht="12.75" hidden="1" x14ac:dyDescent="0.2">
      <c r="A337" s="247"/>
      <c r="B337" s="250"/>
      <c r="C337" s="258">
        <f t="shared" si="42"/>
        <v>0</v>
      </c>
      <c r="D337" s="259"/>
      <c r="E337" s="293"/>
      <c r="F337" s="59">
        <f t="shared" si="42"/>
        <v>0</v>
      </c>
      <c r="G337" s="55"/>
      <c r="H337" s="56">
        <f t="shared" si="43"/>
        <v>0</v>
      </c>
    </row>
    <row r="338" spans="1:8" s="2" customFormat="1" ht="12.75" hidden="1" x14ac:dyDescent="0.2">
      <c r="A338" s="247"/>
      <c r="B338" s="250"/>
      <c r="C338" s="258">
        <f t="shared" si="42"/>
        <v>0</v>
      </c>
      <c r="D338" s="259"/>
      <c r="E338" s="293"/>
      <c r="F338" s="59">
        <f t="shared" si="42"/>
        <v>0</v>
      </c>
      <c r="G338" s="55"/>
      <c r="H338" s="56">
        <f t="shared" si="43"/>
        <v>0</v>
      </c>
    </row>
    <row r="339" spans="1:8" s="2" customFormat="1" ht="12" hidden="1" customHeight="1" x14ac:dyDescent="0.2">
      <c r="A339" s="247"/>
      <c r="B339" s="250"/>
      <c r="C339" s="258">
        <f t="shared" si="42"/>
        <v>0</v>
      </c>
      <c r="D339" s="259"/>
      <c r="E339" s="293"/>
      <c r="F339" s="59">
        <f t="shared" si="42"/>
        <v>0</v>
      </c>
      <c r="G339" s="55"/>
      <c r="H339" s="56">
        <f t="shared" si="43"/>
        <v>0</v>
      </c>
    </row>
    <row r="340" spans="1:8" s="2" customFormat="1" ht="12.75" hidden="1" x14ac:dyDescent="0.2">
      <c r="A340" s="248"/>
      <c r="B340" s="251"/>
      <c r="C340" s="305" t="s">
        <v>299</v>
      </c>
      <c r="D340" s="307"/>
      <c r="E340" s="302"/>
      <c r="F340" s="60">
        <v>996</v>
      </c>
      <c r="G340" s="57"/>
      <c r="H340" s="56">
        <f t="shared" si="43"/>
        <v>0</v>
      </c>
    </row>
    <row r="341" spans="1:8" s="2" customFormat="1" ht="25.5" hidden="1" x14ac:dyDescent="0.2">
      <c r="A341" s="246" t="s">
        <v>55</v>
      </c>
      <c r="B341" s="249" t="s">
        <v>56</v>
      </c>
      <c r="C341" s="334" t="s">
        <v>349</v>
      </c>
      <c r="D341" s="334"/>
      <c r="E341" s="47" t="s">
        <v>161</v>
      </c>
      <c r="F341" s="190" t="s">
        <v>39</v>
      </c>
      <c r="G341" s="47" t="s">
        <v>157</v>
      </c>
      <c r="H341" s="111">
        <f>SUM(H342:H361)</f>
        <v>0</v>
      </c>
    </row>
    <row r="342" spans="1:8" s="2" customFormat="1" ht="12.75" hidden="1" x14ac:dyDescent="0.2">
      <c r="A342" s="247"/>
      <c r="B342" s="250"/>
      <c r="C342" s="299" t="str">
        <f t="shared" ref="C342:C351" si="44">C288</f>
        <v>VP koledžas direktors</v>
      </c>
      <c r="D342" s="300"/>
      <c r="E342" s="313">
        <v>5</v>
      </c>
      <c r="F342" s="52">
        <f t="shared" ref="F342:F351" si="45">F288</f>
        <v>3125</v>
      </c>
      <c r="G342" s="55"/>
      <c r="H342" s="54">
        <f>ROUNDUP((F342*$E$342%)/168*G342,2)</f>
        <v>0</v>
      </c>
    </row>
    <row r="343" spans="1:8" s="2" customFormat="1" ht="12.75" hidden="1" x14ac:dyDescent="0.2">
      <c r="A343" s="247"/>
      <c r="B343" s="250"/>
      <c r="C343" s="258" t="str">
        <f t="shared" si="44"/>
        <v>Vecākais inspektors Profesionālās pilnveides nodaļa</v>
      </c>
      <c r="D343" s="259"/>
      <c r="E343" s="314"/>
      <c r="F343" s="59">
        <f t="shared" si="45"/>
        <v>1272</v>
      </c>
      <c r="G343" s="55"/>
      <c r="H343" s="56">
        <f t="shared" ref="H343:H361" si="46">ROUNDUP((F343*$E$342%)/168*G343,2)</f>
        <v>0</v>
      </c>
    </row>
    <row r="344" spans="1:8" s="2" customFormat="1" ht="12.75" hidden="1" x14ac:dyDescent="0.2">
      <c r="A344" s="247"/>
      <c r="B344" s="250"/>
      <c r="C344" s="258">
        <f t="shared" si="44"/>
        <v>0</v>
      </c>
      <c r="D344" s="259"/>
      <c r="E344" s="314"/>
      <c r="F344" s="59">
        <f t="shared" si="45"/>
        <v>0</v>
      </c>
      <c r="G344" s="55"/>
      <c r="H344" s="56">
        <f t="shared" si="46"/>
        <v>0</v>
      </c>
    </row>
    <row r="345" spans="1:8" s="2" customFormat="1" ht="12.75" hidden="1" x14ac:dyDescent="0.2">
      <c r="A345" s="247"/>
      <c r="B345" s="250"/>
      <c r="C345" s="258">
        <f t="shared" si="44"/>
        <v>0</v>
      </c>
      <c r="D345" s="259"/>
      <c r="E345" s="314"/>
      <c r="F345" s="59">
        <f t="shared" si="45"/>
        <v>0</v>
      </c>
      <c r="G345" s="55"/>
      <c r="H345" s="56">
        <f t="shared" si="46"/>
        <v>0</v>
      </c>
    </row>
    <row r="346" spans="1:8" s="2" customFormat="1" ht="12.75" hidden="1" x14ac:dyDescent="0.2">
      <c r="A346" s="247"/>
      <c r="B346" s="250"/>
      <c r="C346" s="258">
        <f t="shared" si="44"/>
        <v>0</v>
      </c>
      <c r="D346" s="259"/>
      <c r="E346" s="314"/>
      <c r="F346" s="59">
        <f t="shared" si="45"/>
        <v>0</v>
      </c>
      <c r="G346" s="55"/>
      <c r="H346" s="56">
        <f t="shared" si="46"/>
        <v>0</v>
      </c>
    </row>
    <row r="347" spans="1:8" s="2" customFormat="1" ht="12.75" hidden="1" x14ac:dyDescent="0.2">
      <c r="A347" s="247"/>
      <c r="B347" s="250"/>
      <c r="C347" s="258">
        <f t="shared" si="44"/>
        <v>0</v>
      </c>
      <c r="D347" s="259"/>
      <c r="E347" s="314"/>
      <c r="F347" s="59">
        <f t="shared" si="45"/>
        <v>0</v>
      </c>
      <c r="G347" s="55"/>
      <c r="H347" s="56">
        <f t="shared" si="46"/>
        <v>0</v>
      </c>
    </row>
    <row r="348" spans="1:8" s="2" customFormat="1" ht="12.75" hidden="1" x14ac:dyDescent="0.2">
      <c r="A348" s="247"/>
      <c r="B348" s="250"/>
      <c r="C348" s="258">
        <f t="shared" si="44"/>
        <v>0</v>
      </c>
      <c r="D348" s="259"/>
      <c r="E348" s="314"/>
      <c r="F348" s="59">
        <f t="shared" si="45"/>
        <v>0</v>
      </c>
      <c r="G348" s="55"/>
      <c r="H348" s="56">
        <f t="shared" si="46"/>
        <v>0</v>
      </c>
    </row>
    <row r="349" spans="1:8" s="2" customFormat="1" ht="12.75" hidden="1" x14ac:dyDescent="0.2">
      <c r="A349" s="247"/>
      <c r="B349" s="250"/>
      <c r="C349" s="258">
        <f t="shared" si="44"/>
        <v>0</v>
      </c>
      <c r="D349" s="259"/>
      <c r="E349" s="314"/>
      <c r="F349" s="59">
        <f t="shared" si="45"/>
        <v>0</v>
      </c>
      <c r="G349" s="55"/>
      <c r="H349" s="56">
        <f t="shared" si="46"/>
        <v>0</v>
      </c>
    </row>
    <row r="350" spans="1:8" s="2" customFormat="1" ht="12.75" hidden="1" x14ac:dyDescent="0.2">
      <c r="A350" s="247"/>
      <c r="B350" s="250"/>
      <c r="C350" s="258">
        <f t="shared" si="44"/>
        <v>0</v>
      </c>
      <c r="D350" s="259"/>
      <c r="E350" s="314"/>
      <c r="F350" s="59">
        <f t="shared" si="45"/>
        <v>0</v>
      </c>
      <c r="G350" s="55"/>
      <c r="H350" s="56">
        <f t="shared" si="46"/>
        <v>0</v>
      </c>
    </row>
    <row r="351" spans="1:8" s="2" customFormat="1" ht="12.75" hidden="1" x14ac:dyDescent="0.2">
      <c r="A351" s="247"/>
      <c r="B351" s="250"/>
      <c r="C351" s="258">
        <f t="shared" si="44"/>
        <v>0</v>
      </c>
      <c r="D351" s="259"/>
      <c r="E351" s="314"/>
      <c r="F351" s="59">
        <f t="shared" si="45"/>
        <v>0</v>
      </c>
      <c r="G351" s="55"/>
      <c r="H351" s="56">
        <f t="shared" si="46"/>
        <v>0</v>
      </c>
    </row>
    <row r="352" spans="1:8" s="2" customFormat="1" ht="12.75" hidden="1" x14ac:dyDescent="0.2">
      <c r="A352" s="247"/>
      <c r="B352" s="250"/>
      <c r="C352" s="258">
        <f t="shared" ref="C352:C361" si="47">C299</f>
        <v>0</v>
      </c>
      <c r="D352" s="259"/>
      <c r="E352" s="314"/>
      <c r="F352" s="59">
        <f t="shared" ref="F352:F361" si="48">F299</f>
        <v>0</v>
      </c>
      <c r="G352" s="55"/>
      <c r="H352" s="56">
        <f>ROUNDUP((F352*$E$342%)/168*G352,2)</f>
        <v>0</v>
      </c>
    </row>
    <row r="353" spans="1:8" s="2" customFormat="1" ht="12.75" hidden="1" x14ac:dyDescent="0.2">
      <c r="A353" s="247"/>
      <c r="B353" s="250"/>
      <c r="C353" s="258" t="str">
        <f t="shared" si="47"/>
        <v xml:space="preserve">Vecākais grāmatvedis </v>
      </c>
      <c r="D353" s="259"/>
      <c r="E353" s="314"/>
      <c r="F353" s="59">
        <f t="shared" si="48"/>
        <v>1287</v>
      </c>
      <c r="G353" s="55"/>
      <c r="H353" s="56">
        <f t="shared" si="46"/>
        <v>0</v>
      </c>
    </row>
    <row r="354" spans="1:8" s="2" customFormat="1" ht="12.75" hidden="1" x14ac:dyDescent="0.2">
      <c r="A354" s="247"/>
      <c r="B354" s="250"/>
      <c r="C354" s="258">
        <f t="shared" si="47"/>
        <v>0</v>
      </c>
      <c r="D354" s="259"/>
      <c r="E354" s="314"/>
      <c r="F354" s="59">
        <f t="shared" si="48"/>
        <v>0</v>
      </c>
      <c r="G354" s="55"/>
      <c r="H354" s="56">
        <f t="shared" si="46"/>
        <v>0</v>
      </c>
    </row>
    <row r="355" spans="1:8" s="2" customFormat="1" ht="12.75" hidden="1" x14ac:dyDescent="0.2">
      <c r="A355" s="247"/>
      <c r="B355" s="250"/>
      <c r="C355" s="258">
        <f t="shared" si="47"/>
        <v>0</v>
      </c>
      <c r="D355" s="259"/>
      <c r="E355" s="314"/>
      <c r="F355" s="59">
        <f t="shared" si="48"/>
        <v>0</v>
      </c>
      <c r="G355" s="55"/>
      <c r="H355" s="56">
        <f t="shared" si="46"/>
        <v>0</v>
      </c>
    </row>
    <row r="356" spans="1:8" s="2" customFormat="1" ht="12.75" hidden="1" x14ac:dyDescent="0.2">
      <c r="A356" s="247"/>
      <c r="B356" s="250"/>
      <c r="C356" s="258">
        <f t="shared" si="47"/>
        <v>0</v>
      </c>
      <c r="D356" s="259"/>
      <c r="E356" s="314"/>
      <c r="F356" s="59">
        <f t="shared" si="48"/>
        <v>0</v>
      </c>
      <c r="G356" s="55"/>
      <c r="H356" s="56">
        <f t="shared" si="46"/>
        <v>0</v>
      </c>
    </row>
    <row r="357" spans="1:8" s="2" customFormat="1" ht="12.75" hidden="1" x14ac:dyDescent="0.2">
      <c r="A357" s="247"/>
      <c r="B357" s="250"/>
      <c r="C357" s="258">
        <f t="shared" si="47"/>
        <v>0</v>
      </c>
      <c r="D357" s="259"/>
      <c r="E357" s="314"/>
      <c r="F357" s="59">
        <f t="shared" si="48"/>
        <v>0</v>
      </c>
      <c r="G357" s="55"/>
      <c r="H357" s="56">
        <f t="shared" si="46"/>
        <v>0</v>
      </c>
    </row>
    <row r="358" spans="1:8" s="2" customFormat="1" ht="12.75" hidden="1" x14ac:dyDescent="0.2">
      <c r="A358" s="247"/>
      <c r="B358" s="250"/>
      <c r="C358" s="258">
        <f t="shared" si="47"/>
        <v>0</v>
      </c>
      <c r="D358" s="259"/>
      <c r="E358" s="314"/>
      <c r="F358" s="59">
        <f t="shared" si="48"/>
        <v>0</v>
      </c>
      <c r="G358" s="55"/>
      <c r="H358" s="56">
        <f t="shared" si="46"/>
        <v>0</v>
      </c>
    </row>
    <row r="359" spans="1:8" s="2" customFormat="1" ht="12.75" hidden="1" x14ac:dyDescent="0.2">
      <c r="A359" s="247"/>
      <c r="B359" s="250"/>
      <c r="C359" s="258">
        <f t="shared" si="47"/>
        <v>0</v>
      </c>
      <c r="D359" s="259"/>
      <c r="E359" s="314"/>
      <c r="F359" s="59">
        <f t="shared" si="48"/>
        <v>0</v>
      </c>
      <c r="G359" s="55"/>
      <c r="H359" s="56">
        <f t="shared" si="46"/>
        <v>0</v>
      </c>
    </row>
    <row r="360" spans="1:8" s="2" customFormat="1" ht="12.75" hidden="1" x14ac:dyDescent="0.2">
      <c r="A360" s="247"/>
      <c r="B360" s="250"/>
      <c r="C360" s="258">
        <f t="shared" si="47"/>
        <v>0</v>
      </c>
      <c r="D360" s="259"/>
      <c r="E360" s="314"/>
      <c r="F360" s="59">
        <f t="shared" si="48"/>
        <v>0</v>
      </c>
      <c r="G360" s="55"/>
      <c r="H360" s="56">
        <f t="shared" si="46"/>
        <v>0</v>
      </c>
    </row>
    <row r="361" spans="1:8" s="2" customFormat="1" ht="12.75" hidden="1" x14ac:dyDescent="0.2">
      <c r="A361" s="248"/>
      <c r="B361" s="251"/>
      <c r="C361" s="258" t="str">
        <f t="shared" si="47"/>
        <v>Lietvede</v>
      </c>
      <c r="D361" s="259"/>
      <c r="E361" s="315"/>
      <c r="F361" s="60">
        <f t="shared" si="48"/>
        <v>996</v>
      </c>
      <c r="G361" s="57"/>
      <c r="H361" s="58">
        <f t="shared" si="46"/>
        <v>0</v>
      </c>
    </row>
    <row r="362" spans="1:8" s="2" customFormat="1" ht="25.5" hidden="1" x14ac:dyDescent="0.2">
      <c r="A362" s="246" t="s">
        <v>57</v>
      </c>
      <c r="B362" s="249" t="s">
        <v>58</v>
      </c>
      <c r="C362" s="287" t="s">
        <v>349</v>
      </c>
      <c r="D362" s="288"/>
      <c r="E362" s="47" t="s">
        <v>161</v>
      </c>
      <c r="F362" s="190" t="s">
        <v>39</v>
      </c>
      <c r="G362" s="47" t="s">
        <v>157</v>
      </c>
      <c r="H362" s="111">
        <f>SUM(H363:H382)</f>
        <v>0</v>
      </c>
    </row>
    <row r="363" spans="1:8" s="2" customFormat="1" ht="12.75" hidden="1" x14ac:dyDescent="0.2">
      <c r="A363" s="247"/>
      <c r="B363" s="250"/>
      <c r="C363" s="309" t="str">
        <f t="shared" ref="C363:C372" si="49">C288</f>
        <v>VP koledžas direktors</v>
      </c>
      <c r="D363" s="310"/>
      <c r="E363" s="282">
        <v>10</v>
      </c>
      <c r="F363" s="67">
        <f t="shared" ref="F363:F372" si="50">F288</f>
        <v>3125</v>
      </c>
      <c r="G363" s="53"/>
      <c r="H363" s="54">
        <f>ROUNDUP((F363*$E$363%)/168*G363,2)</f>
        <v>0</v>
      </c>
    </row>
    <row r="364" spans="1:8" s="2" customFormat="1" ht="12.75" hidden="1" x14ac:dyDescent="0.2">
      <c r="A364" s="247"/>
      <c r="B364" s="250"/>
      <c r="C364" s="311" t="str">
        <f t="shared" si="49"/>
        <v>Vecākais inspektors Profesionālās pilnveides nodaļa</v>
      </c>
      <c r="D364" s="312"/>
      <c r="E364" s="283"/>
      <c r="F364" s="68">
        <f t="shared" si="50"/>
        <v>1272</v>
      </c>
      <c r="G364" s="55"/>
      <c r="H364" s="56">
        <f t="shared" ref="H364:H382" si="51">ROUNDUP((F364*$E$363%)/168*G364,2)</f>
        <v>0</v>
      </c>
    </row>
    <row r="365" spans="1:8" s="2" customFormat="1" ht="12.75" hidden="1" x14ac:dyDescent="0.2">
      <c r="A365" s="247"/>
      <c r="B365" s="250"/>
      <c r="C365" s="311">
        <f t="shared" si="49"/>
        <v>0</v>
      </c>
      <c r="D365" s="312"/>
      <c r="E365" s="283"/>
      <c r="F365" s="68">
        <f t="shared" si="50"/>
        <v>0</v>
      </c>
      <c r="G365" s="55"/>
      <c r="H365" s="56">
        <f t="shared" si="51"/>
        <v>0</v>
      </c>
    </row>
    <row r="366" spans="1:8" s="2" customFormat="1" ht="12.75" hidden="1" x14ac:dyDescent="0.2">
      <c r="A366" s="247"/>
      <c r="B366" s="250"/>
      <c r="C366" s="311">
        <f t="shared" si="49"/>
        <v>0</v>
      </c>
      <c r="D366" s="312"/>
      <c r="E366" s="283"/>
      <c r="F366" s="68">
        <f t="shared" si="50"/>
        <v>0</v>
      </c>
      <c r="G366" s="55"/>
      <c r="H366" s="56">
        <f t="shared" si="51"/>
        <v>0</v>
      </c>
    </row>
    <row r="367" spans="1:8" s="2" customFormat="1" ht="12.75" hidden="1" x14ac:dyDescent="0.2">
      <c r="A367" s="247"/>
      <c r="B367" s="250"/>
      <c r="C367" s="311">
        <f t="shared" si="49"/>
        <v>0</v>
      </c>
      <c r="D367" s="312"/>
      <c r="E367" s="283"/>
      <c r="F367" s="68">
        <f t="shared" si="50"/>
        <v>0</v>
      </c>
      <c r="G367" s="55"/>
      <c r="H367" s="56">
        <f t="shared" si="51"/>
        <v>0</v>
      </c>
    </row>
    <row r="368" spans="1:8" s="2" customFormat="1" ht="12.75" hidden="1" x14ac:dyDescent="0.2">
      <c r="A368" s="247"/>
      <c r="B368" s="250"/>
      <c r="C368" s="311">
        <f t="shared" si="49"/>
        <v>0</v>
      </c>
      <c r="D368" s="312"/>
      <c r="E368" s="283"/>
      <c r="F368" s="68">
        <f t="shared" si="50"/>
        <v>0</v>
      </c>
      <c r="G368" s="55"/>
      <c r="H368" s="56">
        <f t="shared" si="51"/>
        <v>0</v>
      </c>
    </row>
    <row r="369" spans="1:8" s="2" customFormat="1" ht="12.75" hidden="1" x14ac:dyDescent="0.2">
      <c r="A369" s="247"/>
      <c r="B369" s="250"/>
      <c r="C369" s="311">
        <f t="shared" si="49"/>
        <v>0</v>
      </c>
      <c r="D369" s="312"/>
      <c r="E369" s="283"/>
      <c r="F369" s="68">
        <f t="shared" si="50"/>
        <v>0</v>
      </c>
      <c r="G369" s="55"/>
      <c r="H369" s="56">
        <f t="shared" si="51"/>
        <v>0</v>
      </c>
    </row>
    <row r="370" spans="1:8" s="2" customFormat="1" ht="12.75" hidden="1" x14ac:dyDescent="0.2">
      <c r="A370" s="247"/>
      <c r="B370" s="250"/>
      <c r="C370" s="311">
        <f t="shared" si="49"/>
        <v>0</v>
      </c>
      <c r="D370" s="312"/>
      <c r="E370" s="283"/>
      <c r="F370" s="68">
        <f t="shared" si="50"/>
        <v>0</v>
      </c>
      <c r="G370" s="55"/>
      <c r="H370" s="56">
        <f t="shared" si="51"/>
        <v>0</v>
      </c>
    </row>
    <row r="371" spans="1:8" s="2" customFormat="1" ht="12.75" hidden="1" x14ac:dyDescent="0.2">
      <c r="A371" s="247"/>
      <c r="B371" s="250"/>
      <c r="C371" s="311">
        <f t="shared" si="49"/>
        <v>0</v>
      </c>
      <c r="D371" s="312"/>
      <c r="E371" s="283"/>
      <c r="F371" s="68">
        <f t="shared" si="50"/>
        <v>0</v>
      </c>
      <c r="G371" s="55"/>
      <c r="H371" s="56">
        <f t="shared" si="51"/>
        <v>0</v>
      </c>
    </row>
    <row r="372" spans="1:8" s="2" customFormat="1" ht="12.75" hidden="1" x14ac:dyDescent="0.2">
      <c r="A372" s="247"/>
      <c r="B372" s="250"/>
      <c r="C372" s="311">
        <f t="shared" si="49"/>
        <v>0</v>
      </c>
      <c r="D372" s="312"/>
      <c r="E372" s="283"/>
      <c r="F372" s="68">
        <f t="shared" si="50"/>
        <v>0</v>
      </c>
      <c r="G372" s="55"/>
      <c r="H372" s="56">
        <f t="shared" si="51"/>
        <v>0</v>
      </c>
    </row>
    <row r="373" spans="1:8" s="2" customFormat="1" ht="12.75" hidden="1" x14ac:dyDescent="0.2">
      <c r="A373" s="247"/>
      <c r="B373" s="250"/>
      <c r="C373" s="274">
        <f t="shared" ref="C373:C382" si="52">C299</f>
        <v>0</v>
      </c>
      <c r="D373" s="276"/>
      <c r="E373" s="283"/>
      <c r="F373" s="69">
        <f t="shared" ref="F373:F382" si="53">F299</f>
        <v>0</v>
      </c>
      <c r="G373" s="55"/>
      <c r="H373" s="56">
        <f>ROUNDUP((F373*$E$363%)/168*G373,2)</f>
        <v>0</v>
      </c>
    </row>
    <row r="374" spans="1:8" s="2" customFormat="1" ht="12.75" hidden="1" x14ac:dyDescent="0.2">
      <c r="A374" s="247"/>
      <c r="B374" s="250"/>
      <c r="C374" s="274" t="str">
        <f t="shared" si="52"/>
        <v xml:space="preserve">Vecākais grāmatvedis </v>
      </c>
      <c r="D374" s="276"/>
      <c r="E374" s="283"/>
      <c r="F374" s="69">
        <f t="shared" si="53"/>
        <v>1287</v>
      </c>
      <c r="G374" s="55"/>
      <c r="H374" s="56">
        <f t="shared" si="51"/>
        <v>0</v>
      </c>
    </row>
    <row r="375" spans="1:8" s="2" customFormat="1" ht="12.75" hidden="1" customHeight="1" x14ac:dyDescent="0.2">
      <c r="A375" s="247"/>
      <c r="B375" s="250"/>
      <c r="C375" s="311">
        <f t="shared" si="52"/>
        <v>0</v>
      </c>
      <c r="D375" s="312"/>
      <c r="E375" s="283"/>
      <c r="F375" s="69">
        <f t="shared" si="53"/>
        <v>0</v>
      </c>
      <c r="G375" s="55"/>
      <c r="H375" s="56">
        <f t="shared" si="51"/>
        <v>0</v>
      </c>
    </row>
    <row r="376" spans="1:8" s="2" customFormat="1" ht="12.75" hidden="1" customHeight="1" x14ac:dyDescent="0.2">
      <c r="A376" s="247"/>
      <c r="B376" s="250"/>
      <c r="C376" s="311">
        <f t="shared" si="52"/>
        <v>0</v>
      </c>
      <c r="D376" s="312"/>
      <c r="E376" s="283"/>
      <c r="F376" s="69">
        <f t="shared" si="53"/>
        <v>0</v>
      </c>
      <c r="G376" s="55"/>
      <c r="H376" s="56">
        <f t="shared" si="51"/>
        <v>0</v>
      </c>
    </row>
    <row r="377" spans="1:8" s="2" customFormat="1" ht="12.75" hidden="1" customHeight="1" x14ac:dyDescent="0.2">
      <c r="A377" s="247"/>
      <c r="B377" s="250"/>
      <c r="C377" s="311">
        <f t="shared" si="52"/>
        <v>0</v>
      </c>
      <c r="D377" s="312"/>
      <c r="E377" s="283"/>
      <c r="F377" s="69">
        <f t="shared" si="53"/>
        <v>0</v>
      </c>
      <c r="G377" s="55"/>
      <c r="H377" s="56">
        <f t="shared" si="51"/>
        <v>0</v>
      </c>
    </row>
    <row r="378" spans="1:8" s="2" customFormat="1" ht="12.75" hidden="1" customHeight="1" x14ac:dyDescent="0.2">
      <c r="A378" s="247"/>
      <c r="B378" s="250"/>
      <c r="C378" s="311">
        <f t="shared" si="52"/>
        <v>0</v>
      </c>
      <c r="D378" s="312"/>
      <c r="E378" s="283"/>
      <c r="F378" s="69">
        <f t="shared" si="53"/>
        <v>0</v>
      </c>
      <c r="G378" s="55"/>
      <c r="H378" s="56">
        <f t="shared" si="51"/>
        <v>0</v>
      </c>
    </row>
    <row r="379" spans="1:8" s="2" customFormat="1" ht="12.75" hidden="1" customHeight="1" x14ac:dyDescent="0.2">
      <c r="A379" s="247"/>
      <c r="B379" s="250"/>
      <c r="C379" s="311">
        <f t="shared" si="52"/>
        <v>0</v>
      </c>
      <c r="D379" s="312"/>
      <c r="E379" s="283"/>
      <c r="F379" s="69">
        <f t="shared" si="53"/>
        <v>0</v>
      </c>
      <c r="G379" s="55"/>
      <c r="H379" s="56">
        <f t="shared" si="51"/>
        <v>0</v>
      </c>
    </row>
    <row r="380" spans="1:8" s="2" customFormat="1" ht="12.75" hidden="1" customHeight="1" x14ac:dyDescent="0.2">
      <c r="A380" s="247"/>
      <c r="B380" s="250"/>
      <c r="C380" s="311">
        <f t="shared" si="52"/>
        <v>0</v>
      </c>
      <c r="D380" s="312"/>
      <c r="E380" s="283"/>
      <c r="F380" s="69">
        <f t="shared" si="53"/>
        <v>0</v>
      </c>
      <c r="G380" s="55"/>
      <c r="H380" s="56">
        <f t="shared" si="51"/>
        <v>0</v>
      </c>
    </row>
    <row r="381" spans="1:8" s="2" customFormat="1" ht="12.75" hidden="1" customHeight="1" x14ac:dyDescent="0.2">
      <c r="A381" s="247"/>
      <c r="B381" s="250"/>
      <c r="C381" s="311">
        <f t="shared" si="52"/>
        <v>0</v>
      </c>
      <c r="D381" s="312"/>
      <c r="E381" s="283"/>
      <c r="F381" s="69">
        <f t="shared" si="53"/>
        <v>0</v>
      </c>
      <c r="G381" s="55"/>
      <c r="H381" s="56">
        <f t="shared" si="51"/>
        <v>0</v>
      </c>
    </row>
    <row r="382" spans="1:8" s="2" customFormat="1" ht="12.75" hidden="1" x14ac:dyDescent="0.2">
      <c r="A382" s="248"/>
      <c r="B382" s="251"/>
      <c r="C382" s="311" t="str">
        <f t="shared" si="52"/>
        <v>Lietvede</v>
      </c>
      <c r="D382" s="312"/>
      <c r="E382" s="284"/>
      <c r="F382" s="71">
        <f t="shared" si="53"/>
        <v>996</v>
      </c>
      <c r="G382" s="57"/>
      <c r="H382" s="58">
        <f t="shared" si="51"/>
        <v>0</v>
      </c>
    </row>
    <row r="383" spans="1:8" s="2" customFormat="1" ht="12.75" x14ac:dyDescent="0.2">
      <c r="A383" s="49" t="s">
        <v>65</v>
      </c>
      <c r="B383" s="277" t="s">
        <v>66</v>
      </c>
      <c r="C383" s="277"/>
      <c r="D383" s="277"/>
      <c r="E383" s="277"/>
      <c r="F383" s="277"/>
      <c r="G383" s="277"/>
      <c r="H383" s="43">
        <f>SUM(H384,H385,H406)</f>
        <v>7.6199999999999992</v>
      </c>
    </row>
    <row r="384" spans="1:8" s="2" customFormat="1" ht="12.75" x14ac:dyDescent="0.2">
      <c r="A384" s="181" t="s">
        <v>67</v>
      </c>
      <c r="B384" s="304" t="s">
        <v>356</v>
      </c>
      <c r="C384" s="304"/>
      <c r="D384" s="304"/>
      <c r="E384" s="304"/>
      <c r="F384" s="304"/>
      <c r="G384" s="304"/>
      <c r="H384" s="44">
        <f>ROUNDUP((H286+H385)*0.2359,2)</f>
        <v>6.56</v>
      </c>
    </row>
    <row r="385" spans="1:8" s="2" customFormat="1" ht="25.5" x14ac:dyDescent="0.2">
      <c r="A385" s="246" t="s">
        <v>70</v>
      </c>
      <c r="B385" s="249" t="s">
        <v>71</v>
      </c>
      <c r="C385" s="287" t="s">
        <v>349</v>
      </c>
      <c r="D385" s="288"/>
      <c r="E385" s="47" t="s">
        <v>161</v>
      </c>
      <c r="F385" s="190" t="s">
        <v>39</v>
      </c>
      <c r="G385" s="47" t="s">
        <v>157</v>
      </c>
      <c r="H385" s="111">
        <f>SUM(H386:H405)</f>
        <v>1.06</v>
      </c>
    </row>
    <row r="386" spans="1:8" s="2" customFormat="1" ht="12.75" x14ac:dyDescent="0.2">
      <c r="A386" s="247"/>
      <c r="B386" s="250"/>
      <c r="C386" s="294" t="str">
        <f t="shared" ref="C386:C395" si="54">C288</f>
        <v>VP koledžas direktors</v>
      </c>
      <c r="D386" s="295"/>
      <c r="E386" s="316">
        <v>4</v>
      </c>
      <c r="F386" s="62">
        <f t="shared" ref="F386:G395" si="55">F288</f>
        <v>3125</v>
      </c>
      <c r="G386" s="55">
        <f t="shared" si="55"/>
        <v>0.33400000000000002</v>
      </c>
      <c r="H386" s="54">
        <f t="shared" ref="H386:H395" si="56">ROUNDUP((F386*$E$386%)/168*G386,2)</f>
        <v>0.25</v>
      </c>
    </row>
    <row r="387" spans="1:8" s="2" customFormat="1" ht="12.75" x14ac:dyDescent="0.2">
      <c r="A387" s="247"/>
      <c r="B387" s="250"/>
      <c r="C387" s="274" t="str">
        <f t="shared" si="54"/>
        <v>Vecākais inspektors Profesionālās pilnveides nodaļa</v>
      </c>
      <c r="D387" s="276"/>
      <c r="E387" s="317"/>
      <c r="F387" s="64">
        <f t="shared" si="55"/>
        <v>1272</v>
      </c>
      <c r="G387" s="148">
        <f t="shared" si="55"/>
        <v>0.75</v>
      </c>
      <c r="H387" s="56">
        <f t="shared" si="56"/>
        <v>0.23</v>
      </c>
    </row>
    <row r="388" spans="1:8" s="2" customFormat="1" ht="12.75" hidden="1" x14ac:dyDescent="0.2">
      <c r="A388" s="247"/>
      <c r="B388" s="250"/>
      <c r="C388" s="274">
        <f t="shared" si="54"/>
        <v>0</v>
      </c>
      <c r="D388" s="276"/>
      <c r="E388" s="317"/>
      <c r="F388" s="64">
        <f t="shared" si="55"/>
        <v>0</v>
      </c>
      <c r="G388" s="64">
        <f t="shared" si="55"/>
        <v>0</v>
      </c>
      <c r="H388" s="56">
        <f t="shared" si="56"/>
        <v>0</v>
      </c>
    </row>
    <row r="389" spans="1:8" s="2" customFormat="1" ht="12.75" hidden="1" x14ac:dyDescent="0.2">
      <c r="A389" s="247"/>
      <c r="B389" s="250"/>
      <c r="C389" s="274">
        <f t="shared" si="54"/>
        <v>0</v>
      </c>
      <c r="D389" s="276"/>
      <c r="E389" s="317"/>
      <c r="F389" s="64">
        <f t="shared" si="55"/>
        <v>0</v>
      </c>
      <c r="G389" s="64">
        <f t="shared" si="55"/>
        <v>0</v>
      </c>
      <c r="H389" s="56">
        <f t="shared" si="56"/>
        <v>0</v>
      </c>
    </row>
    <row r="390" spans="1:8" s="2" customFormat="1" ht="12.75" hidden="1" x14ac:dyDescent="0.2">
      <c r="A390" s="247"/>
      <c r="B390" s="250"/>
      <c r="C390" s="274">
        <f t="shared" si="54"/>
        <v>0</v>
      </c>
      <c r="D390" s="276"/>
      <c r="E390" s="317"/>
      <c r="F390" s="64">
        <f t="shared" si="55"/>
        <v>0</v>
      </c>
      <c r="G390" s="64">
        <f t="shared" si="55"/>
        <v>0</v>
      </c>
      <c r="H390" s="56">
        <f t="shared" si="56"/>
        <v>0</v>
      </c>
    </row>
    <row r="391" spans="1:8" s="2" customFormat="1" ht="12.75" hidden="1" x14ac:dyDescent="0.2">
      <c r="A391" s="247"/>
      <c r="B391" s="250"/>
      <c r="C391" s="274">
        <f t="shared" si="54"/>
        <v>0</v>
      </c>
      <c r="D391" s="276"/>
      <c r="E391" s="317"/>
      <c r="F391" s="64">
        <f t="shared" si="55"/>
        <v>0</v>
      </c>
      <c r="G391" s="64">
        <f t="shared" si="55"/>
        <v>0</v>
      </c>
      <c r="H391" s="56">
        <f t="shared" si="56"/>
        <v>0</v>
      </c>
    </row>
    <row r="392" spans="1:8" s="2" customFormat="1" ht="12.75" hidden="1" x14ac:dyDescent="0.2">
      <c r="A392" s="247"/>
      <c r="B392" s="250"/>
      <c r="C392" s="274">
        <f t="shared" si="54"/>
        <v>0</v>
      </c>
      <c r="D392" s="276"/>
      <c r="E392" s="317"/>
      <c r="F392" s="64">
        <f t="shared" si="55"/>
        <v>0</v>
      </c>
      <c r="G392" s="64">
        <f t="shared" si="55"/>
        <v>0</v>
      </c>
      <c r="H392" s="56">
        <f t="shared" si="56"/>
        <v>0</v>
      </c>
    </row>
    <row r="393" spans="1:8" s="2" customFormat="1" ht="12.75" hidden="1" x14ac:dyDescent="0.2">
      <c r="A393" s="247"/>
      <c r="B393" s="250"/>
      <c r="C393" s="274">
        <f t="shared" si="54"/>
        <v>0</v>
      </c>
      <c r="D393" s="276"/>
      <c r="E393" s="317"/>
      <c r="F393" s="64">
        <f t="shared" si="55"/>
        <v>0</v>
      </c>
      <c r="G393" s="64">
        <f t="shared" si="55"/>
        <v>0</v>
      </c>
      <c r="H393" s="56">
        <f t="shared" si="56"/>
        <v>0</v>
      </c>
    </row>
    <row r="394" spans="1:8" s="2" customFormat="1" ht="12.75" hidden="1" x14ac:dyDescent="0.2">
      <c r="A394" s="247"/>
      <c r="B394" s="250"/>
      <c r="C394" s="274">
        <f t="shared" si="54"/>
        <v>0</v>
      </c>
      <c r="D394" s="276"/>
      <c r="E394" s="317"/>
      <c r="F394" s="64">
        <f t="shared" si="55"/>
        <v>0</v>
      </c>
      <c r="G394" s="64">
        <f t="shared" si="55"/>
        <v>0</v>
      </c>
      <c r="H394" s="56">
        <f t="shared" si="56"/>
        <v>0</v>
      </c>
    </row>
    <row r="395" spans="1:8" s="2" customFormat="1" ht="12.75" hidden="1" x14ac:dyDescent="0.2">
      <c r="A395" s="247"/>
      <c r="B395" s="250"/>
      <c r="C395" s="274">
        <f t="shared" si="54"/>
        <v>0</v>
      </c>
      <c r="D395" s="276"/>
      <c r="E395" s="317"/>
      <c r="F395" s="64">
        <f t="shared" si="55"/>
        <v>0</v>
      </c>
      <c r="G395" s="64">
        <f t="shared" si="55"/>
        <v>0</v>
      </c>
      <c r="H395" s="56">
        <f t="shared" si="56"/>
        <v>0</v>
      </c>
    </row>
    <row r="396" spans="1:8" s="2" customFormat="1" ht="12.75" hidden="1" x14ac:dyDescent="0.2">
      <c r="A396" s="247"/>
      <c r="B396" s="250"/>
      <c r="C396" s="274">
        <f t="shared" ref="C396:C405" si="57">C299</f>
        <v>0</v>
      </c>
      <c r="D396" s="276"/>
      <c r="E396" s="317"/>
      <c r="F396" s="64">
        <f t="shared" ref="F396:G405" si="58">F299</f>
        <v>0</v>
      </c>
      <c r="G396" s="55">
        <f t="shared" si="58"/>
        <v>0</v>
      </c>
      <c r="H396" s="56">
        <f>ROUNDUP((F396*$E$386%)/168*G396,2)</f>
        <v>0</v>
      </c>
    </row>
    <row r="397" spans="1:8" s="2" customFormat="1" ht="12.75" x14ac:dyDescent="0.2">
      <c r="A397" s="247"/>
      <c r="B397" s="250"/>
      <c r="C397" s="274" t="str">
        <f t="shared" si="57"/>
        <v xml:space="preserve">Vecākais grāmatvedis </v>
      </c>
      <c r="D397" s="276"/>
      <c r="E397" s="317"/>
      <c r="F397" s="64">
        <f t="shared" si="58"/>
        <v>1287</v>
      </c>
      <c r="G397" s="55">
        <f t="shared" si="58"/>
        <v>1.667</v>
      </c>
      <c r="H397" s="56">
        <f t="shared" ref="H397:H405" si="59">ROUNDUP((F397*$E$386%)/168*G397,2)</f>
        <v>0.52</v>
      </c>
    </row>
    <row r="398" spans="1:8" s="2" customFormat="1" ht="12.75" hidden="1" x14ac:dyDescent="0.2">
      <c r="A398" s="247"/>
      <c r="B398" s="250"/>
      <c r="C398" s="274">
        <f t="shared" si="57"/>
        <v>0</v>
      </c>
      <c r="D398" s="276"/>
      <c r="E398" s="317"/>
      <c r="F398" s="64">
        <f t="shared" si="58"/>
        <v>0</v>
      </c>
      <c r="G398" s="55">
        <f t="shared" si="58"/>
        <v>0</v>
      </c>
      <c r="H398" s="56">
        <f t="shared" si="59"/>
        <v>0</v>
      </c>
    </row>
    <row r="399" spans="1:8" s="2" customFormat="1" ht="12.75" hidden="1" x14ac:dyDescent="0.2">
      <c r="A399" s="247"/>
      <c r="B399" s="250"/>
      <c r="C399" s="274">
        <f t="shared" si="57"/>
        <v>0</v>
      </c>
      <c r="D399" s="276"/>
      <c r="E399" s="317"/>
      <c r="F399" s="64">
        <f t="shared" si="58"/>
        <v>0</v>
      </c>
      <c r="G399" s="55">
        <f t="shared" si="58"/>
        <v>0</v>
      </c>
      <c r="H399" s="56">
        <f t="shared" si="59"/>
        <v>0</v>
      </c>
    </row>
    <row r="400" spans="1:8" s="2" customFormat="1" ht="12.75" hidden="1" x14ac:dyDescent="0.2">
      <c r="A400" s="247"/>
      <c r="B400" s="250"/>
      <c r="C400" s="274">
        <f t="shared" si="57"/>
        <v>0</v>
      </c>
      <c r="D400" s="276"/>
      <c r="E400" s="317"/>
      <c r="F400" s="64">
        <f t="shared" si="58"/>
        <v>0</v>
      </c>
      <c r="G400" s="55">
        <f t="shared" si="58"/>
        <v>0</v>
      </c>
      <c r="H400" s="56">
        <f t="shared" si="59"/>
        <v>0</v>
      </c>
    </row>
    <row r="401" spans="1:8" s="2" customFormat="1" ht="12.75" hidden="1" x14ac:dyDescent="0.2">
      <c r="A401" s="247"/>
      <c r="B401" s="250"/>
      <c r="C401" s="274">
        <f t="shared" si="57"/>
        <v>0</v>
      </c>
      <c r="D401" s="276"/>
      <c r="E401" s="317"/>
      <c r="F401" s="64">
        <f t="shared" si="58"/>
        <v>0</v>
      </c>
      <c r="G401" s="55">
        <f t="shared" si="58"/>
        <v>0</v>
      </c>
      <c r="H401" s="56">
        <f t="shared" si="59"/>
        <v>0</v>
      </c>
    </row>
    <row r="402" spans="1:8" s="2" customFormat="1" ht="12.75" hidden="1" x14ac:dyDescent="0.2">
      <c r="A402" s="247"/>
      <c r="B402" s="250"/>
      <c r="C402" s="274">
        <f t="shared" si="57"/>
        <v>0</v>
      </c>
      <c r="D402" s="276"/>
      <c r="E402" s="317"/>
      <c r="F402" s="64">
        <f t="shared" si="58"/>
        <v>0</v>
      </c>
      <c r="G402" s="55">
        <f t="shared" si="58"/>
        <v>0</v>
      </c>
      <c r="H402" s="56">
        <f t="shared" si="59"/>
        <v>0</v>
      </c>
    </row>
    <row r="403" spans="1:8" s="2" customFormat="1" ht="12.75" hidden="1" x14ac:dyDescent="0.2">
      <c r="A403" s="247"/>
      <c r="B403" s="250"/>
      <c r="C403" s="274">
        <f t="shared" si="57"/>
        <v>0</v>
      </c>
      <c r="D403" s="276"/>
      <c r="E403" s="317"/>
      <c r="F403" s="64">
        <f t="shared" si="58"/>
        <v>0</v>
      </c>
      <c r="G403" s="55">
        <f t="shared" si="58"/>
        <v>0</v>
      </c>
      <c r="H403" s="56">
        <f t="shared" si="59"/>
        <v>0</v>
      </c>
    </row>
    <row r="404" spans="1:8" s="2" customFormat="1" ht="12.75" hidden="1" x14ac:dyDescent="0.2">
      <c r="A404" s="247"/>
      <c r="B404" s="250"/>
      <c r="C404" s="274">
        <f t="shared" si="57"/>
        <v>0</v>
      </c>
      <c r="D404" s="276"/>
      <c r="E404" s="317"/>
      <c r="F404" s="64">
        <f t="shared" si="58"/>
        <v>0</v>
      </c>
      <c r="G404" s="55">
        <f t="shared" si="58"/>
        <v>0</v>
      </c>
      <c r="H404" s="56">
        <f t="shared" si="59"/>
        <v>0</v>
      </c>
    </row>
    <row r="405" spans="1:8" s="2" customFormat="1" ht="12.75" x14ac:dyDescent="0.2">
      <c r="A405" s="248"/>
      <c r="B405" s="251"/>
      <c r="C405" s="274" t="str">
        <f t="shared" si="57"/>
        <v>Lietvede</v>
      </c>
      <c r="D405" s="276"/>
      <c r="E405" s="318"/>
      <c r="F405" s="66">
        <f t="shared" si="58"/>
        <v>996</v>
      </c>
      <c r="G405" s="55">
        <f t="shared" si="58"/>
        <v>0.217</v>
      </c>
      <c r="H405" s="58">
        <f t="shared" si="59"/>
        <v>6.0000000000000005E-2</v>
      </c>
    </row>
    <row r="406" spans="1:8" s="2" customFormat="1" ht="25.5" hidden="1" x14ac:dyDescent="0.2">
      <c r="A406" s="246" t="s">
        <v>82</v>
      </c>
      <c r="B406" s="249" t="s">
        <v>83</v>
      </c>
      <c r="C406" s="287" t="s">
        <v>349</v>
      </c>
      <c r="D406" s="288"/>
      <c r="E406" s="47" t="s">
        <v>161</v>
      </c>
      <c r="F406" s="190" t="s">
        <v>39</v>
      </c>
      <c r="G406" s="47" t="s">
        <v>157</v>
      </c>
      <c r="H406" s="111">
        <f>SUM(H407:H426)</f>
        <v>0</v>
      </c>
    </row>
    <row r="407" spans="1:8" s="2" customFormat="1" ht="12.75" hidden="1" x14ac:dyDescent="0.2">
      <c r="A407" s="247"/>
      <c r="B407" s="250"/>
      <c r="C407" s="294" t="str">
        <f t="shared" ref="C407:C416" si="60">C288</f>
        <v>VP koledžas direktors</v>
      </c>
      <c r="D407" s="295"/>
      <c r="E407" s="316">
        <v>1</v>
      </c>
      <c r="F407" s="62">
        <f t="shared" ref="F407:F416" si="61">F288</f>
        <v>3125</v>
      </c>
      <c r="G407" s="55"/>
      <c r="H407" s="54">
        <f>ROUNDUP((F407*$E$407%)/168*G407,2)</f>
        <v>0</v>
      </c>
    </row>
    <row r="408" spans="1:8" s="2" customFormat="1" ht="12.75" hidden="1" x14ac:dyDescent="0.2">
      <c r="A408" s="247"/>
      <c r="B408" s="250"/>
      <c r="C408" s="274" t="str">
        <f t="shared" si="60"/>
        <v>Vecākais inspektors Profesionālās pilnveides nodaļa</v>
      </c>
      <c r="D408" s="276"/>
      <c r="E408" s="317"/>
      <c r="F408" s="64">
        <f t="shared" si="61"/>
        <v>1272</v>
      </c>
      <c r="G408" s="55"/>
      <c r="H408" s="56">
        <f t="shared" ref="H408:H426" si="62">ROUNDUP((F408*$E$407%)/168*G408,2)</f>
        <v>0</v>
      </c>
    </row>
    <row r="409" spans="1:8" s="2" customFormat="1" ht="12.75" hidden="1" x14ac:dyDescent="0.2">
      <c r="A409" s="247"/>
      <c r="B409" s="250"/>
      <c r="C409" s="274">
        <f t="shared" si="60"/>
        <v>0</v>
      </c>
      <c r="D409" s="276"/>
      <c r="E409" s="317"/>
      <c r="F409" s="64">
        <f t="shared" si="61"/>
        <v>0</v>
      </c>
      <c r="G409" s="55"/>
      <c r="H409" s="56">
        <f t="shared" si="62"/>
        <v>0</v>
      </c>
    </row>
    <row r="410" spans="1:8" s="2" customFormat="1" ht="12.75" hidden="1" x14ac:dyDescent="0.2">
      <c r="A410" s="247"/>
      <c r="B410" s="250"/>
      <c r="C410" s="274">
        <f t="shared" si="60"/>
        <v>0</v>
      </c>
      <c r="D410" s="276"/>
      <c r="E410" s="317"/>
      <c r="F410" s="64">
        <f t="shared" si="61"/>
        <v>0</v>
      </c>
      <c r="G410" s="55"/>
      <c r="H410" s="56">
        <f t="shared" si="62"/>
        <v>0</v>
      </c>
    </row>
    <row r="411" spans="1:8" s="2" customFormat="1" ht="12.75" hidden="1" x14ac:dyDescent="0.2">
      <c r="A411" s="247"/>
      <c r="B411" s="250"/>
      <c r="C411" s="274">
        <f t="shared" si="60"/>
        <v>0</v>
      </c>
      <c r="D411" s="276"/>
      <c r="E411" s="317"/>
      <c r="F411" s="64">
        <f t="shared" si="61"/>
        <v>0</v>
      </c>
      <c r="G411" s="55"/>
      <c r="H411" s="56">
        <f t="shared" si="62"/>
        <v>0</v>
      </c>
    </row>
    <row r="412" spans="1:8" s="2" customFormat="1" ht="12.75" hidden="1" x14ac:dyDescent="0.2">
      <c r="A412" s="247"/>
      <c r="B412" s="250"/>
      <c r="C412" s="274">
        <f t="shared" si="60"/>
        <v>0</v>
      </c>
      <c r="D412" s="276"/>
      <c r="E412" s="317"/>
      <c r="F412" s="64">
        <f t="shared" si="61"/>
        <v>0</v>
      </c>
      <c r="G412" s="55"/>
      <c r="H412" s="56">
        <f t="shared" si="62"/>
        <v>0</v>
      </c>
    </row>
    <row r="413" spans="1:8" s="2" customFormat="1" ht="12.75" hidden="1" x14ac:dyDescent="0.2">
      <c r="A413" s="247"/>
      <c r="B413" s="250"/>
      <c r="C413" s="274">
        <f t="shared" si="60"/>
        <v>0</v>
      </c>
      <c r="D413" s="276"/>
      <c r="E413" s="317"/>
      <c r="F413" s="64">
        <f t="shared" si="61"/>
        <v>0</v>
      </c>
      <c r="G413" s="55"/>
      <c r="H413" s="56">
        <f t="shared" si="62"/>
        <v>0</v>
      </c>
    </row>
    <row r="414" spans="1:8" s="2" customFormat="1" ht="12.75" hidden="1" x14ac:dyDescent="0.2">
      <c r="A414" s="247"/>
      <c r="B414" s="250"/>
      <c r="C414" s="274">
        <f t="shared" si="60"/>
        <v>0</v>
      </c>
      <c r="D414" s="276"/>
      <c r="E414" s="317"/>
      <c r="F414" s="64">
        <f t="shared" si="61"/>
        <v>0</v>
      </c>
      <c r="G414" s="55"/>
      <c r="H414" s="56">
        <f t="shared" si="62"/>
        <v>0</v>
      </c>
    </row>
    <row r="415" spans="1:8" s="2" customFormat="1" ht="12.75" hidden="1" x14ac:dyDescent="0.2">
      <c r="A415" s="247"/>
      <c r="B415" s="250"/>
      <c r="C415" s="274">
        <f t="shared" si="60"/>
        <v>0</v>
      </c>
      <c r="D415" s="276"/>
      <c r="E415" s="317"/>
      <c r="F415" s="64">
        <f t="shared" si="61"/>
        <v>0</v>
      </c>
      <c r="G415" s="55"/>
      <c r="H415" s="56">
        <f t="shared" si="62"/>
        <v>0</v>
      </c>
    </row>
    <row r="416" spans="1:8" s="2" customFormat="1" ht="12.75" hidden="1" x14ac:dyDescent="0.2">
      <c r="A416" s="247"/>
      <c r="B416" s="250"/>
      <c r="C416" s="274">
        <f t="shared" si="60"/>
        <v>0</v>
      </c>
      <c r="D416" s="276"/>
      <c r="E416" s="317"/>
      <c r="F416" s="64">
        <f t="shared" si="61"/>
        <v>0</v>
      </c>
      <c r="G416" s="55"/>
      <c r="H416" s="56">
        <f t="shared" si="62"/>
        <v>0</v>
      </c>
    </row>
    <row r="417" spans="1:9" s="2" customFormat="1" ht="12.75" hidden="1" x14ac:dyDescent="0.2">
      <c r="A417" s="247"/>
      <c r="B417" s="250"/>
      <c r="C417" s="274">
        <f t="shared" ref="C417:C426" si="63">C299</f>
        <v>0</v>
      </c>
      <c r="D417" s="276"/>
      <c r="E417" s="317"/>
      <c r="F417" s="64">
        <f t="shared" ref="F417:F426" si="64">F299</f>
        <v>0</v>
      </c>
      <c r="G417" s="55"/>
      <c r="H417" s="56">
        <f t="shared" si="62"/>
        <v>0</v>
      </c>
    </row>
    <row r="418" spans="1:9" s="2" customFormat="1" ht="12.75" hidden="1" x14ac:dyDescent="0.2">
      <c r="A418" s="247"/>
      <c r="B418" s="250"/>
      <c r="C418" s="274" t="str">
        <f t="shared" si="63"/>
        <v xml:space="preserve">Vecākais grāmatvedis </v>
      </c>
      <c r="D418" s="276"/>
      <c r="E418" s="317"/>
      <c r="F418" s="64">
        <f t="shared" si="64"/>
        <v>1287</v>
      </c>
      <c r="G418" s="55"/>
      <c r="H418" s="56">
        <f t="shared" si="62"/>
        <v>0</v>
      </c>
    </row>
    <row r="419" spans="1:9" s="2" customFormat="1" ht="12.75" hidden="1" x14ac:dyDescent="0.2">
      <c r="A419" s="247"/>
      <c r="B419" s="250"/>
      <c r="C419" s="274">
        <f t="shared" si="63"/>
        <v>0</v>
      </c>
      <c r="D419" s="276"/>
      <c r="E419" s="317"/>
      <c r="F419" s="64">
        <f t="shared" si="64"/>
        <v>0</v>
      </c>
      <c r="G419" s="64"/>
      <c r="H419" s="56">
        <f t="shared" si="62"/>
        <v>0</v>
      </c>
    </row>
    <row r="420" spans="1:9" s="2" customFormat="1" ht="12.75" hidden="1" x14ac:dyDescent="0.2">
      <c r="A420" s="247"/>
      <c r="B420" s="250"/>
      <c r="C420" s="274">
        <f t="shared" si="63"/>
        <v>0</v>
      </c>
      <c r="D420" s="276"/>
      <c r="E420" s="317"/>
      <c r="F420" s="64">
        <f t="shared" si="64"/>
        <v>0</v>
      </c>
      <c r="G420" s="64"/>
      <c r="H420" s="56">
        <f t="shared" si="62"/>
        <v>0</v>
      </c>
    </row>
    <row r="421" spans="1:9" s="2" customFormat="1" ht="12.75" hidden="1" x14ac:dyDescent="0.2">
      <c r="A421" s="247"/>
      <c r="B421" s="250"/>
      <c r="C421" s="274">
        <f t="shared" si="63"/>
        <v>0</v>
      </c>
      <c r="D421" s="276"/>
      <c r="E421" s="317"/>
      <c r="F421" s="64">
        <f t="shared" si="64"/>
        <v>0</v>
      </c>
      <c r="G421" s="64"/>
      <c r="H421" s="56">
        <f t="shared" si="62"/>
        <v>0</v>
      </c>
    </row>
    <row r="422" spans="1:9" s="2" customFormat="1" ht="12.75" hidden="1" x14ac:dyDescent="0.2">
      <c r="A422" s="247"/>
      <c r="B422" s="250"/>
      <c r="C422" s="274">
        <f t="shared" si="63"/>
        <v>0</v>
      </c>
      <c r="D422" s="276"/>
      <c r="E422" s="317"/>
      <c r="F422" s="64">
        <f t="shared" si="64"/>
        <v>0</v>
      </c>
      <c r="G422" s="64"/>
      <c r="H422" s="56">
        <f t="shared" si="62"/>
        <v>0</v>
      </c>
    </row>
    <row r="423" spans="1:9" s="2" customFormat="1" ht="12.75" hidden="1" x14ac:dyDescent="0.2">
      <c r="A423" s="247"/>
      <c r="B423" s="250"/>
      <c r="C423" s="274">
        <f t="shared" si="63"/>
        <v>0</v>
      </c>
      <c r="D423" s="276"/>
      <c r="E423" s="317"/>
      <c r="F423" s="64">
        <f t="shared" si="64"/>
        <v>0</v>
      </c>
      <c r="G423" s="64"/>
      <c r="H423" s="56">
        <f t="shared" si="62"/>
        <v>0</v>
      </c>
    </row>
    <row r="424" spans="1:9" s="2" customFormat="1" ht="12.75" hidden="1" x14ac:dyDescent="0.2">
      <c r="A424" s="247"/>
      <c r="B424" s="250"/>
      <c r="C424" s="274">
        <f t="shared" si="63"/>
        <v>0</v>
      </c>
      <c r="D424" s="276"/>
      <c r="E424" s="317"/>
      <c r="F424" s="64">
        <f t="shared" si="64"/>
        <v>0</v>
      </c>
      <c r="G424" s="64"/>
      <c r="H424" s="56">
        <f t="shared" si="62"/>
        <v>0</v>
      </c>
    </row>
    <row r="425" spans="1:9" s="2" customFormat="1" ht="12.75" hidden="1" x14ac:dyDescent="0.2">
      <c r="A425" s="247"/>
      <c r="B425" s="250"/>
      <c r="C425" s="274">
        <f t="shared" si="63"/>
        <v>0</v>
      </c>
      <c r="D425" s="276"/>
      <c r="E425" s="317"/>
      <c r="F425" s="64">
        <f t="shared" si="64"/>
        <v>0</v>
      </c>
      <c r="G425" s="64"/>
      <c r="H425" s="56">
        <f t="shared" si="62"/>
        <v>0</v>
      </c>
    </row>
    <row r="426" spans="1:9" s="2" customFormat="1" ht="12.75" hidden="1" x14ac:dyDescent="0.2">
      <c r="A426" s="248"/>
      <c r="B426" s="251"/>
      <c r="C426" s="296" t="str">
        <f t="shared" si="63"/>
        <v>Lietvede</v>
      </c>
      <c r="D426" s="298"/>
      <c r="E426" s="318"/>
      <c r="F426" s="66">
        <f t="shared" si="64"/>
        <v>996</v>
      </c>
      <c r="G426" s="157"/>
      <c r="H426" s="58">
        <f t="shared" si="62"/>
        <v>0</v>
      </c>
    </row>
    <row r="427" spans="1:9" s="2" customFormat="1" ht="12.75" x14ac:dyDescent="0.2">
      <c r="A427" s="49" t="s">
        <v>84</v>
      </c>
      <c r="B427" s="277" t="s">
        <v>17</v>
      </c>
      <c r="C427" s="277"/>
      <c r="D427" s="277"/>
      <c r="E427" s="277"/>
      <c r="F427" s="277"/>
      <c r="G427" s="277"/>
      <c r="H427" s="43">
        <f>SUM(H428,H452)</f>
        <v>5.9899999999999993</v>
      </c>
    </row>
    <row r="428" spans="1:9" s="2" customFormat="1" ht="12.75" x14ac:dyDescent="0.2">
      <c r="A428" s="48" t="s">
        <v>85</v>
      </c>
      <c r="B428" s="277" t="s">
        <v>86</v>
      </c>
      <c r="C428" s="277"/>
      <c r="D428" s="277"/>
      <c r="E428" s="277"/>
      <c r="F428" s="277"/>
      <c r="G428" s="277"/>
      <c r="H428" s="43">
        <f>SUM(H429,H440)</f>
        <v>0.14000000000000001</v>
      </c>
    </row>
    <row r="429" spans="1:9" s="2" customFormat="1" ht="12.75" x14ac:dyDescent="0.2">
      <c r="A429" s="48">
        <v>2220</v>
      </c>
      <c r="B429" s="277" t="s">
        <v>88</v>
      </c>
      <c r="C429" s="277"/>
      <c r="D429" s="277"/>
      <c r="E429" s="277"/>
      <c r="F429" s="277" t="s">
        <v>167</v>
      </c>
      <c r="G429" s="277" t="s">
        <v>157</v>
      </c>
      <c r="H429" s="43">
        <f>SUM(H430,H441)</f>
        <v>0.14000000000000001</v>
      </c>
    </row>
    <row r="430" spans="1:9" s="2" customFormat="1" ht="27" customHeight="1" x14ac:dyDescent="0.2">
      <c r="A430" s="246"/>
      <c r="B430" s="249"/>
      <c r="C430" s="266" t="s">
        <v>171</v>
      </c>
      <c r="D430" s="267"/>
      <c r="E430" s="268"/>
      <c r="F430" s="47" t="s">
        <v>327</v>
      </c>
      <c r="G430" s="47" t="s">
        <v>157</v>
      </c>
      <c r="H430" s="111">
        <f>SUM(H431:H440)</f>
        <v>0.14000000000000001</v>
      </c>
    </row>
    <row r="431" spans="1:9" s="2" customFormat="1" ht="34.5" customHeight="1" x14ac:dyDescent="0.2">
      <c r="A431" s="247"/>
      <c r="B431" s="250"/>
      <c r="C431" s="252" t="s">
        <v>198</v>
      </c>
      <c r="D431" s="253"/>
      <c r="E431" s="254"/>
      <c r="F431" s="74">
        <f>ROUND(7*1.147,2)</f>
        <v>8.0299999999999994</v>
      </c>
      <c r="G431" s="76">
        <f>G288+G289+G300</f>
        <v>2.7510000000000003</v>
      </c>
      <c r="H431" s="77">
        <f>ROUNDUP(F431/168*G431,2)</f>
        <v>0.14000000000000001</v>
      </c>
      <c r="I431" s="149" t="s">
        <v>384</v>
      </c>
    </row>
    <row r="432" spans="1:9" s="2" customFormat="1" ht="12" hidden="1" customHeight="1" x14ac:dyDescent="0.2">
      <c r="A432" s="247"/>
      <c r="B432" s="250"/>
      <c r="C432" s="252"/>
      <c r="D432" s="253"/>
      <c r="E432" s="254"/>
      <c r="F432" s="76"/>
      <c r="G432" s="76"/>
      <c r="H432" s="77">
        <f t="shared" ref="H432:H439" si="65">ROUNDUP(F432/168*G432,2)</f>
        <v>0</v>
      </c>
    </row>
    <row r="433" spans="1:8" s="2" customFormat="1" ht="12" hidden="1" customHeight="1" x14ac:dyDescent="0.2">
      <c r="A433" s="247"/>
      <c r="B433" s="250"/>
      <c r="C433" s="252"/>
      <c r="D433" s="253"/>
      <c r="E433" s="254"/>
      <c r="F433" s="76"/>
      <c r="G433" s="76"/>
      <c r="H433" s="77">
        <f t="shared" si="65"/>
        <v>0</v>
      </c>
    </row>
    <row r="434" spans="1:8" s="2" customFormat="1" ht="12" hidden="1" customHeight="1" x14ac:dyDescent="0.2">
      <c r="A434" s="247"/>
      <c r="B434" s="250"/>
      <c r="C434" s="252"/>
      <c r="D434" s="253"/>
      <c r="E434" s="254"/>
      <c r="F434" s="76"/>
      <c r="G434" s="76"/>
      <c r="H434" s="77">
        <f t="shared" si="65"/>
        <v>0</v>
      </c>
    </row>
    <row r="435" spans="1:8" s="2" customFormat="1" ht="12" hidden="1" customHeight="1" x14ac:dyDescent="0.2">
      <c r="A435" s="247"/>
      <c r="B435" s="250"/>
      <c r="C435" s="252"/>
      <c r="D435" s="253"/>
      <c r="E435" s="254"/>
      <c r="F435" s="76"/>
      <c r="G435" s="76"/>
      <c r="H435" s="77">
        <f t="shared" si="65"/>
        <v>0</v>
      </c>
    </row>
    <row r="436" spans="1:8" s="2" customFormat="1" ht="12" hidden="1" customHeight="1" x14ac:dyDescent="0.2">
      <c r="A436" s="247"/>
      <c r="B436" s="250"/>
      <c r="C436" s="252"/>
      <c r="D436" s="253"/>
      <c r="E436" s="254"/>
      <c r="F436" s="76"/>
      <c r="G436" s="76"/>
      <c r="H436" s="77">
        <f t="shared" si="65"/>
        <v>0</v>
      </c>
    </row>
    <row r="437" spans="1:8" s="2" customFormat="1" ht="12" hidden="1" customHeight="1" x14ac:dyDescent="0.2">
      <c r="A437" s="247"/>
      <c r="B437" s="250"/>
      <c r="C437" s="252"/>
      <c r="D437" s="253"/>
      <c r="E437" s="254"/>
      <c r="F437" s="76"/>
      <c r="G437" s="76"/>
      <c r="H437" s="77">
        <f t="shared" si="65"/>
        <v>0</v>
      </c>
    </row>
    <row r="438" spans="1:8" s="2" customFormat="1" ht="12" hidden="1" customHeight="1" x14ac:dyDescent="0.2">
      <c r="A438" s="247"/>
      <c r="B438" s="250"/>
      <c r="C438" s="252"/>
      <c r="D438" s="253"/>
      <c r="E438" s="254"/>
      <c r="F438" s="76"/>
      <c r="G438" s="76"/>
      <c r="H438" s="77">
        <f t="shared" si="65"/>
        <v>0</v>
      </c>
    </row>
    <row r="439" spans="1:8" s="2" customFormat="1" ht="12" hidden="1" customHeight="1" x14ac:dyDescent="0.2">
      <c r="A439" s="247"/>
      <c r="B439" s="250"/>
      <c r="C439" s="252"/>
      <c r="D439" s="253"/>
      <c r="E439" s="254"/>
      <c r="F439" s="76"/>
      <c r="G439" s="76"/>
      <c r="H439" s="77">
        <f t="shared" si="65"/>
        <v>0</v>
      </c>
    </row>
    <row r="440" spans="1:8" s="2" customFormat="1" ht="12" hidden="1" customHeight="1" x14ac:dyDescent="0.2">
      <c r="A440" s="248"/>
      <c r="B440" s="251"/>
      <c r="C440" s="269"/>
      <c r="D440" s="270"/>
      <c r="E440" s="271"/>
      <c r="F440" s="78"/>
      <c r="G440" s="78"/>
      <c r="H440" s="79">
        <f>SUM(H441:H451)</f>
        <v>0</v>
      </c>
    </row>
    <row r="441" spans="1:8" s="2" customFormat="1" ht="12" hidden="1" customHeight="1" x14ac:dyDescent="0.2">
      <c r="A441" s="246"/>
      <c r="B441" s="249"/>
      <c r="C441" s="266" t="s">
        <v>171</v>
      </c>
      <c r="D441" s="267"/>
      <c r="E441" s="268"/>
      <c r="F441" s="47" t="s">
        <v>167</v>
      </c>
      <c r="G441" s="47" t="s">
        <v>166</v>
      </c>
      <c r="H441" s="111">
        <f>SUM(H442:H451)</f>
        <v>0</v>
      </c>
    </row>
    <row r="442" spans="1:8" s="2" customFormat="1" ht="12" hidden="1" customHeight="1" x14ac:dyDescent="0.2">
      <c r="A442" s="247"/>
      <c r="B442" s="250"/>
      <c r="C442" s="255"/>
      <c r="D442" s="256"/>
      <c r="E442" s="257"/>
      <c r="F442" s="74"/>
      <c r="G442" s="74"/>
      <c r="H442" s="75">
        <f t="shared" ref="H442:H451" si="66">ROUNDUP(F442/168*G442,2)</f>
        <v>0</v>
      </c>
    </row>
    <row r="443" spans="1:8" s="2" customFormat="1" ht="12" hidden="1" customHeight="1" x14ac:dyDescent="0.2">
      <c r="A443" s="247"/>
      <c r="B443" s="250"/>
      <c r="C443" s="252"/>
      <c r="D443" s="253"/>
      <c r="E443" s="254"/>
      <c r="F443" s="76"/>
      <c r="G443" s="76"/>
      <c r="H443" s="77">
        <f t="shared" si="66"/>
        <v>0</v>
      </c>
    </row>
    <row r="444" spans="1:8" s="2" customFormat="1" ht="12" hidden="1" customHeight="1" x14ac:dyDescent="0.2">
      <c r="A444" s="247"/>
      <c r="B444" s="250"/>
      <c r="C444" s="252"/>
      <c r="D444" s="253"/>
      <c r="E444" s="254"/>
      <c r="F444" s="76"/>
      <c r="G444" s="76"/>
      <c r="H444" s="77">
        <f t="shared" si="66"/>
        <v>0</v>
      </c>
    </row>
    <row r="445" spans="1:8" s="2" customFormat="1" ht="12" hidden="1" customHeight="1" x14ac:dyDescent="0.2">
      <c r="A445" s="247"/>
      <c r="B445" s="250"/>
      <c r="C445" s="252"/>
      <c r="D445" s="253"/>
      <c r="E445" s="254"/>
      <c r="F445" s="76"/>
      <c r="G445" s="76"/>
      <c r="H445" s="77">
        <f t="shared" si="66"/>
        <v>0</v>
      </c>
    </row>
    <row r="446" spans="1:8" s="2" customFormat="1" ht="12" hidden="1" customHeight="1" x14ac:dyDescent="0.2">
      <c r="A446" s="247"/>
      <c r="B446" s="250"/>
      <c r="C446" s="252"/>
      <c r="D446" s="253"/>
      <c r="E446" s="254"/>
      <c r="F446" s="76"/>
      <c r="G446" s="76"/>
      <c r="H446" s="77">
        <f t="shared" si="66"/>
        <v>0</v>
      </c>
    </row>
    <row r="447" spans="1:8" s="2" customFormat="1" ht="12" hidden="1" customHeight="1" x14ac:dyDescent="0.2">
      <c r="A447" s="247"/>
      <c r="B447" s="250"/>
      <c r="C447" s="252"/>
      <c r="D447" s="253"/>
      <c r="E447" s="254"/>
      <c r="F447" s="76"/>
      <c r="G447" s="76"/>
      <c r="H447" s="77">
        <f t="shared" si="66"/>
        <v>0</v>
      </c>
    </row>
    <row r="448" spans="1:8" s="2" customFormat="1" ht="12" hidden="1" customHeight="1" x14ac:dyDescent="0.2">
      <c r="A448" s="247"/>
      <c r="B448" s="250"/>
      <c r="C448" s="177"/>
      <c r="D448" s="178"/>
      <c r="E448" s="184"/>
      <c r="F448" s="76"/>
      <c r="G448" s="76"/>
      <c r="H448" s="77"/>
    </row>
    <row r="449" spans="1:9" s="2" customFormat="1" ht="12" hidden="1" customHeight="1" x14ac:dyDescent="0.2">
      <c r="A449" s="247"/>
      <c r="B449" s="250"/>
      <c r="C449" s="252"/>
      <c r="D449" s="253"/>
      <c r="E449" s="254"/>
      <c r="F449" s="76"/>
      <c r="G449" s="76"/>
      <c r="H449" s="77">
        <f t="shared" si="66"/>
        <v>0</v>
      </c>
    </row>
    <row r="450" spans="1:9" s="2" customFormat="1" ht="12" hidden="1" customHeight="1" x14ac:dyDescent="0.2">
      <c r="A450" s="247"/>
      <c r="B450" s="250"/>
      <c r="C450" s="252"/>
      <c r="D450" s="253"/>
      <c r="E450" s="254"/>
      <c r="F450" s="76"/>
      <c r="G450" s="76"/>
      <c r="H450" s="77">
        <f t="shared" si="66"/>
        <v>0</v>
      </c>
    </row>
    <row r="451" spans="1:9" s="2" customFormat="1" ht="12.75" hidden="1" x14ac:dyDescent="0.2">
      <c r="A451" s="247"/>
      <c r="B451" s="250"/>
      <c r="C451" s="252"/>
      <c r="D451" s="253"/>
      <c r="E451" s="254"/>
      <c r="F451" s="76"/>
      <c r="G451" s="76"/>
      <c r="H451" s="77">
        <f t="shared" si="66"/>
        <v>0</v>
      </c>
    </row>
    <row r="452" spans="1:9" s="2" customFormat="1" ht="15" customHeight="1" x14ac:dyDescent="0.2">
      <c r="A452" s="48" t="s">
        <v>93</v>
      </c>
      <c r="B452" s="277" t="s">
        <v>94</v>
      </c>
      <c r="C452" s="277"/>
      <c r="D452" s="277"/>
      <c r="E452" s="277"/>
      <c r="F452" s="277"/>
      <c r="G452" s="277"/>
      <c r="H452" s="43">
        <f>SUM(H453,H475,H464)</f>
        <v>5.85</v>
      </c>
    </row>
    <row r="453" spans="1:9" s="2" customFormat="1" ht="15" customHeight="1" x14ac:dyDescent="0.2">
      <c r="A453" s="246">
        <v>2311</v>
      </c>
      <c r="B453" s="249" t="s">
        <v>19</v>
      </c>
      <c r="C453" s="266" t="s">
        <v>171</v>
      </c>
      <c r="D453" s="267"/>
      <c r="E453" s="268"/>
      <c r="F453" s="47" t="s">
        <v>326</v>
      </c>
      <c r="G453" s="47" t="s">
        <v>166</v>
      </c>
      <c r="H453" s="111">
        <f>SUM(H454:H463)</f>
        <v>4.2</v>
      </c>
    </row>
    <row r="454" spans="1:9" s="2" customFormat="1" ht="24" x14ac:dyDescent="0.2">
      <c r="A454" s="247"/>
      <c r="B454" s="250"/>
      <c r="C454" s="255" t="s">
        <v>192</v>
      </c>
      <c r="D454" s="256"/>
      <c r="E454" s="257"/>
      <c r="F454" s="74">
        <f>ROUND(0.02*1.095,2)</f>
        <v>0.02</v>
      </c>
      <c r="G454" s="74">
        <v>60</v>
      </c>
      <c r="H454" s="75">
        <f>ROUND(F454*G454,2)</f>
        <v>1.2</v>
      </c>
      <c r="I454" s="162" t="s">
        <v>334</v>
      </c>
    </row>
    <row r="455" spans="1:9" s="2" customFormat="1" ht="12.75" x14ac:dyDescent="0.2">
      <c r="A455" s="247"/>
      <c r="B455" s="250"/>
      <c r="C455" s="252" t="s">
        <v>173</v>
      </c>
      <c r="D455" s="253"/>
      <c r="E455" s="254"/>
      <c r="F455" s="76">
        <f>ROUND(0.05*1.095,2)</f>
        <v>0.05</v>
      </c>
      <c r="G455" s="76">
        <v>60</v>
      </c>
      <c r="H455" s="77">
        <f>ROUND(F455*G455,2)</f>
        <v>3</v>
      </c>
    </row>
    <row r="456" spans="1:9" s="2" customFormat="1" ht="12.75" hidden="1" x14ac:dyDescent="0.2">
      <c r="A456" s="247"/>
      <c r="B456" s="250"/>
      <c r="C456" s="252"/>
      <c r="D456" s="253"/>
      <c r="E456" s="254"/>
      <c r="F456" s="76"/>
      <c r="G456" s="76"/>
      <c r="H456" s="77">
        <f t="shared" ref="H456:H463" si="67">ROUND(F456*G456,2)</f>
        <v>0</v>
      </c>
    </row>
    <row r="457" spans="1:9" s="2" customFormat="1" ht="12.75" hidden="1" x14ac:dyDescent="0.2">
      <c r="A457" s="247"/>
      <c r="B457" s="250"/>
      <c r="C457" s="252"/>
      <c r="D457" s="253"/>
      <c r="E457" s="254"/>
      <c r="F457" s="76"/>
      <c r="G457" s="76"/>
      <c r="H457" s="77">
        <f t="shared" si="67"/>
        <v>0</v>
      </c>
    </row>
    <row r="458" spans="1:9" s="2" customFormat="1" ht="12.75" hidden="1" x14ac:dyDescent="0.2">
      <c r="A458" s="247"/>
      <c r="B458" s="250"/>
      <c r="C458" s="252"/>
      <c r="D458" s="253"/>
      <c r="E458" s="254"/>
      <c r="F458" s="76"/>
      <c r="G458" s="76"/>
      <c r="H458" s="77">
        <f t="shared" si="67"/>
        <v>0</v>
      </c>
    </row>
    <row r="459" spans="1:9" s="2" customFormat="1" ht="12.75" hidden="1" x14ac:dyDescent="0.2">
      <c r="A459" s="247"/>
      <c r="B459" s="250"/>
      <c r="C459" s="252"/>
      <c r="D459" s="253"/>
      <c r="E459" s="254"/>
      <c r="F459" s="76"/>
      <c r="G459" s="76"/>
      <c r="H459" s="77">
        <f t="shared" si="67"/>
        <v>0</v>
      </c>
    </row>
    <row r="460" spans="1:9" s="2" customFormat="1" ht="12.75" hidden="1" x14ac:dyDescent="0.2">
      <c r="A460" s="247"/>
      <c r="B460" s="250"/>
      <c r="C460" s="252"/>
      <c r="D460" s="253"/>
      <c r="E460" s="254"/>
      <c r="F460" s="76"/>
      <c r="G460" s="76"/>
      <c r="H460" s="77">
        <f t="shared" si="67"/>
        <v>0</v>
      </c>
    </row>
    <row r="461" spans="1:9" s="2" customFormat="1" ht="12.75" hidden="1" x14ac:dyDescent="0.2">
      <c r="A461" s="247"/>
      <c r="B461" s="250"/>
      <c r="C461" s="252"/>
      <c r="D461" s="253"/>
      <c r="E461" s="254"/>
      <c r="F461" s="76"/>
      <c r="G461" s="76"/>
      <c r="H461" s="77">
        <f t="shared" si="67"/>
        <v>0</v>
      </c>
    </row>
    <row r="462" spans="1:9" s="2" customFormat="1" ht="12.75" hidden="1" x14ac:dyDescent="0.2">
      <c r="A462" s="247"/>
      <c r="B462" s="250"/>
      <c r="C462" s="252"/>
      <c r="D462" s="253"/>
      <c r="E462" s="254"/>
      <c r="F462" s="76"/>
      <c r="G462" s="76"/>
      <c r="H462" s="77">
        <f t="shared" si="67"/>
        <v>0</v>
      </c>
    </row>
    <row r="463" spans="1:9" s="2" customFormat="1" ht="12.75" hidden="1" x14ac:dyDescent="0.2">
      <c r="A463" s="248"/>
      <c r="B463" s="251"/>
      <c r="C463" s="269"/>
      <c r="D463" s="270"/>
      <c r="E463" s="271"/>
      <c r="F463" s="78"/>
      <c r="G463" s="78"/>
      <c r="H463" s="79">
        <f t="shared" si="67"/>
        <v>0</v>
      </c>
    </row>
    <row r="464" spans="1:9" s="2" customFormat="1" ht="38.25" x14ac:dyDescent="0.2">
      <c r="A464" s="246">
        <v>2312</v>
      </c>
      <c r="B464" s="249" t="s">
        <v>319</v>
      </c>
      <c r="C464" s="266" t="s">
        <v>171</v>
      </c>
      <c r="D464" s="267"/>
      <c r="E464" s="51" t="s">
        <v>325</v>
      </c>
      <c r="F464" s="51" t="s">
        <v>322</v>
      </c>
      <c r="G464" s="47" t="s">
        <v>157</v>
      </c>
      <c r="H464" s="111">
        <f>SUM(H465:H474)</f>
        <v>0.08</v>
      </c>
    </row>
    <row r="465" spans="1:9" s="2" customFormat="1" ht="12.75" x14ac:dyDescent="0.2">
      <c r="A465" s="247"/>
      <c r="B465" s="250"/>
      <c r="C465" s="255" t="s">
        <v>320</v>
      </c>
      <c r="D465" s="256"/>
      <c r="E465" s="74">
        <v>165</v>
      </c>
      <c r="F465" s="74">
        <v>5</v>
      </c>
      <c r="G465" s="154">
        <f>G289+G300</f>
        <v>2.4169999999999998</v>
      </c>
      <c r="H465" s="75">
        <f>ROUNDUP(E465/F465/12/168*G465,2)</f>
        <v>0.04</v>
      </c>
    </row>
    <row r="466" spans="1:9" s="2" customFormat="1" ht="12.75" x14ac:dyDescent="0.2">
      <c r="A466" s="247"/>
      <c r="B466" s="250"/>
      <c r="C466" s="252" t="s">
        <v>321</v>
      </c>
      <c r="D466" s="253"/>
      <c r="E466" s="153">
        <v>157</v>
      </c>
      <c r="F466" s="76">
        <v>5</v>
      </c>
      <c r="G466" s="155">
        <f>G465</f>
        <v>2.4169999999999998</v>
      </c>
      <c r="H466" s="77">
        <f>ROUNDUP(E466/F466/12/168*G466,2)</f>
        <v>0.04</v>
      </c>
    </row>
    <row r="467" spans="1:9" s="2" customFormat="1" ht="12.75" hidden="1" x14ac:dyDescent="0.2">
      <c r="A467" s="247"/>
      <c r="B467" s="250"/>
      <c r="C467" s="252"/>
      <c r="D467" s="253"/>
      <c r="E467" s="177"/>
      <c r="F467" s="76"/>
      <c r="G467" s="76"/>
      <c r="H467" s="77">
        <f t="shared" ref="H467:H474" si="68">ROUNDUP(F467/168*G467,2)</f>
        <v>0</v>
      </c>
    </row>
    <row r="468" spans="1:9" s="2" customFormat="1" ht="12.75" hidden="1" x14ac:dyDescent="0.2">
      <c r="A468" s="247"/>
      <c r="B468" s="250"/>
      <c r="C468" s="252"/>
      <c r="D468" s="253"/>
      <c r="E468" s="177"/>
      <c r="F468" s="76"/>
      <c r="G468" s="76"/>
      <c r="H468" s="77">
        <f t="shared" si="68"/>
        <v>0</v>
      </c>
    </row>
    <row r="469" spans="1:9" s="2" customFormat="1" ht="12.75" hidden="1" x14ac:dyDescent="0.2">
      <c r="A469" s="247"/>
      <c r="B469" s="250"/>
      <c r="C469" s="252"/>
      <c r="D469" s="253"/>
      <c r="E469" s="177"/>
      <c r="F469" s="76"/>
      <c r="G469" s="76"/>
      <c r="H469" s="77">
        <f t="shared" si="68"/>
        <v>0</v>
      </c>
    </row>
    <row r="470" spans="1:9" s="2" customFormat="1" ht="12.75" hidden="1" x14ac:dyDescent="0.2">
      <c r="A470" s="247"/>
      <c r="B470" s="250"/>
      <c r="C470" s="252"/>
      <c r="D470" s="253"/>
      <c r="E470" s="177"/>
      <c r="F470" s="76"/>
      <c r="G470" s="76"/>
      <c r="H470" s="77">
        <f t="shared" si="68"/>
        <v>0</v>
      </c>
    </row>
    <row r="471" spans="1:9" s="2" customFormat="1" ht="12.75" hidden="1" x14ac:dyDescent="0.2">
      <c r="A471" s="247"/>
      <c r="B471" s="250"/>
      <c r="C471" s="252"/>
      <c r="D471" s="253"/>
      <c r="E471" s="177"/>
      <c r="F471" s="76"/>
      <c r="G471" s="76"/>
      <c r="H471" s="77">
        <f t="shared" si="68"/>
        <v>0</v>
      </c>
    </row>
    <row r="472" spans="1:9" s="2" customFormat="1" ht="12.75" hidden="1" x14ac:dyDescent="0.2">
      <c r="A472" s="247"/>
      <c r="B472" s="250"/>
      <c r="C472" s="252"/>
      <c r="D472" s="253"/>
      <c r="E472" s="177"/>
      <c r="F472" s="76"/>
      <c r="G472" s="76"/>
      <c r="H472" s="77">
        <f t="shared" si="68"/>
        <v>0</v>
      </c>
    </row>
    <row r="473" spans="1:9" s="2" customFormat="1" ht="12.75" hidden="1" x14ac:dyDescent="0.2">
      <c r="A473" s="247"/>
      <c r="B473" s="250"/>
      <c r="C473" s="252"/>
      <c r="D473" s="253"/>
      <c r="E473" s="177"/>
      <c r="F473" s="76"/>
      <c r="G473" s="76"/>
      <c r="H473" s="77">
        <f t="shared" si="68"/>
        <v>0</v>
      </c>
    </row>
    <row r="474" spans="1:9" s="2" customFormat="1" ht="12.75" hidden="1" x14ac:dyDescent="0.2">
      <c r="A474" s="248"/>
      <c r="B474" s="251"/>
      <c r="C474" s="252"/>
      <c r="D474" s="253"/>
      <c r="E474" s="177"/>
      <c r="F474" s="78"/>
      <c r="G474" s="78"/>
      <c r="H474" s="79">
        <f t="shared" si="68"/>
        <v>0</v>
      </c>
    </row>
    <row r="475" spans="1:9" s="2" customFormat="1" ht="25.5" x14ac:dyDescent="0.2">
      <c r="A475" s="246">
        <v>2350</v>
      </c>
      <c r="B475" s="249" t="s">
        <v>391</v>
      </c>
      <c r="C475" s="266" t="s">
        <v>171</v>
      </c>
      <c r="D475" s="267"/>
      <c r="E475" s="268"/>
      <c r="F475" s="51" t="s">
        <v>327</v>
      </c>
      <c r="G475" s="47" t="s">
        <v>157</v>
      </c>
      <c r="H475" s="111">
        <f>SUM(H476:H485)</f>
        <v>1.5699999999999998</v>
      </c>
    </row>
    <row r="476" spans="1:9" s="2" customFormat="1" ht="48" customHeight="1" x14ac:dyDescent="0.2">
      <c r="A476" s="247"/>
      <c r="B476" s="250"/>
      <c r="C476" s="255" t="s">
        <v>199</v>
      </c>
      <c r="D476" s="256"/>
      <c r="E476" s="257"/>
      <c r="F476" s="74">
        <f>ROUND(85*1.162,2)</f>
        <v>98.77</v>
      </c>
      <c r="G476" s="74">
        <v>2.4169999999999998</v>
      </c>
      <c r="H476" s="75">
        <f>ROUNDUP(F476/168*G476,2)</f>
        <v>1.43</v>
      </c>
      <c r="I476" s="149" t="s">
        <v>383</v>
      </c>
    </row>
    <row r="477" spans="1:9" s="2" customFormat="1" ht="36" x14ac:dyDescent="0.2">
      <c r="A477" s="247"/>
      <c r="B477" s="250"/>
      <c r="C477" s="252" t="s">
        <v>200</v>
      </c>
      <c r="D477" s="253"/>
      <c r="E477" s="254"/>
      <c r="F477" s="76">
        <f>ROUND(7*1.162,2)</f>
        <v>8.1300000000000008</v>
      </c>
      <c r="G477" s="76">
        <v>2.7509999999999999</v>
      </c>
      <c r="H477" s="77">
        <f t="shared" ref="H477:H485" si="69">ROUNDUP(F477/168*G477,2)</f>
        <v>0.14000000000000001</v>
      </c>
      <c r="I477" s="149" t="s">
        <v>382</v>
      </c>
    </row>
    <row r="478" spans="1:9" s="2" customFormat="1" ht="12.75" hidden="1" x14ac:dyDescent="0.2">
      <c r="A478" s="247"/>
      <c r="B478" s="250"/>
      <c r="C478" s="252"/>
      <c r="D478" s="253"/>
      <c r="E478" s="254"/>
      <c r="F478" s="76"/>
      <c r="G478" s="76"/>
      <c r="H478" s="77">
        <f t="shared" si="69"/>
        <v>0</v>
      </c>
    </row>
    <row r="479" spans="1:9" s="2" customFormat="1" ht="12.75" hidden="1" x14ac:dyDescent="0.2">
      <c r="A479" s="247"/>
      <c r="B479" s="250"/>
      <c r="C479" s="252"/>
      <c r="D479" s="253"/>
      <c r="E479" s="254"/>
      <c r="F479" s="76"/>
      <c r="G479" s="76"/>
      <c r="H479" s="77">
        <f t="shared" si="69"/>
        <v>0</v>
      </c>
    </row>
    <row r="480" spans="1:9" s="2" customFormat="1" ht="12.75" hidden="1" x14ac:dyDescent="0.2">
      <c r="A480" s="247"/>
      <c r="B480" s="250"/>
      <c r="C480" s="252"/>
      <c r="D480" s="253"/>
      <c r="E480" s="254"/>
      <c r="F480" s="76"/>
      <c r="G480" s="76"/>
      <c r="H480" s="77">
        <f t="shared" si="69"/>
        <v>0</v>
      </c>
    </row>
    <row r="481" spans="1:8" s="2" customFormat="1" ht="12.75" hidden="1" x14ac:dyDescent="0.2">
      <c r="A481" s="247"/>
      <c r="B481" s="250"/>
      <c r="C481" s="252"/>
      <c r="D481" s="253"/>
      <c r="E481" s="254"/>
      <c r="F481" s="76"/>
      <c r="G481" s="76"/>
      <c r="H481" s="77">
        <f t="shared" si="69"/>
        <v>0</v>
      </c>
    </row>
    <row r="482" spans="1:8" s="2" customFormat="1" ht="12.75" hidden="1" x14ac:dyDescent="0.2">
      <c r="A482" s="247"/>
      <c r="B482" s="250"/>
      <c r="C482" s="252"/>
      <c r="D482" s="253"/>
      <c r="E482" s="254"/>
      <c r="F482" s="76"/>
      <c r="G482" s="76"/>
      <c r="H482" s="77">
        <f t="shared" si="69"/>
        <v>0</v>
      </c>
    </row>
    <row r="483" spans="1:8" s="2" customFormat="1" ht="12.75" hidden="1" x14ac:dyDescent="0.2">
      <c r="A483" s="247"/>
      <c r="B483" s="250"/>
      <c r="C483" s="252"/>
      <c r="D483" s="253"/>
      <c r="E483" s="254"/>
      <c r="F483" s="76"/>
      <c r="G483" s="76"/>
      <c r="H483" s="77">
        <f t="shared" si="69"/>
        <v>0</v>
      </c>
    </row>
    <row r="484" spans="1:8" s="2" customFormat="1" ht="12.75" hidden="1" x14ac:dyDescent="0.2">
      <c r="A484" s="247"/>
      <c r="B484" s="250"/>
      <c r="C484" s="252"/>
      <c r="D484" s="253"/>
      <c r="E484" s="254"/>
      <c r="F484" s="76"/>
      <c r="G484" s="76"/>
      <c r="H484" s="77">
        <f t="shared" si="69"/>
        <v>0</v>
      </c>
    </row>
    <row r="485" spans="1:8" s="2" customFormat="1" ht="12.75" hidden="1" x14ac:dyDescent="0.2">
      <c r="A485" s="248"/>
      <c r="B485" s="251"/>
      <c r="C485" s="269"/>
      <c r="D485" s="270"/>
      <c r="E485" s="271"/>
      <c r="F485" s="78"/>
      <c r="G485" s="78"/>
      <c r="H485" s="79">
        <f t="shared" si="69"/>
        <v>0</v>
      </c>
    </row>
    <row r="486" spans="1:8" s="2" customFormat="1" ht="12.75" x14ac:dyDescent="0.2">
      <c r="A486" s="49" t="s">
        <v>109</v>
      </c>
      <c r="B486" s="277" t="s">
        <v>25</v>
      </c>
      <c r="C486" s="277"/>
      <c r="D486" s="277"/>
      <c r="E486" s="277"/>
      <c r="F486" s="277"/>
      <c r="G486" s="277"/>
      <c r="H486" s="43">
        <f>SUM(H487,H499)</f>
        <v>0.38</v>
      </c>
    </row>
    <row r="487" spans="1:8" s="2" customFormat="1" ht="12.75" hidden="1" x14ac:dyDescent="0.2">
      <c r="A487" s="48">
        <v>5120</v>
      </c>
      <c r="B487" s="277" t="s">
        <v>168</v>
      </c>
      <c r="C487" s="277"/>
      <c r="D487" s="277"/>
      <c r="E487" s="277"/>
      <c r="F487" s="277"/>
      <c r="G487" s="277"/>
      <c r="H487" s="43">
        <f>SUM(H489:H498)</f>
        <v>0</v>
      </c>
    </row>
    <row r="488" spans="1:8" s="2" customFormat="1" ht="25.5" hidden="1" x14ac:dyDescent="0.2">
      <c r="A488" s="331">
        <v>5121</v>
      </c>
      <c r="B488" s="279" t="s">
        <v>169</v>
      </c>
      <c r="C488" s="287" t="s">
        <v>171</v>
      </c>
      <c r="D488" s="288"/>
      <c r="E488" s="47" t="s">
        <v>170</v>
      </c>
      <c r="F488" s="190" t="s">
        <v>325</v>
      </c>
      <c r="G488" s="47" t="s">
        <v>157</v>
      </c>
      <c r="H488" s="111">
        <f>SUM(H489:H498)</f>
        <v>0</v>
      </c>
    </row>
    <row r="489" spans="1:8" s="2" customFormat="1" ht="12.75" hidden="1" x14ac:dyDescent="0.2">
      <c r="A489" s="332"/>
      <c r="B489" s="280"/>
      <c r="C489" s="309"/>
      <c r="D489" s="310"/>
      <c r="E489" s="282"/>
      <c r="F489" s="67"/>
      <c r="G489" s="156"/>
      <c r="H489" s="54">
        <f>ROUNDUP(F489*$E$501%/12/168*G489,2)</f>
        <v>0</v>
      </c>
    </row>
    <row r="490" spans="1:8" s="2" customFormat="1" ht="12.75" hidden="1" x14ac:dyDescent="0.2">
      <c r="A490" s="332"/>
      <c r="B490" s="280"/>
      <c r="C490" s="311"/>
      <c r="D490" s="312"/>
      <c r="E490" s="283"/>
      <c r="F490" s="68"/>
      <c r="G490" s="68"/>
      <c r="H490" s="56">
        <f>ROUNDUP(F490*$E$501%/12/168*G490,2)</f>
        <v>0</v>
      </c>
    </row>
    <row r="491" spans="1:8" s="2" customFormat="1" ht="12.75" hidden="1" x14ac:dyDescent="0.2">
      <c r="A491" s="332"/>
      <c r="B491" s="280"/>
      <c r="C491" s="311"/>
      <c r="D491" s="312"/>
      <c r="E491" s="283"/>
      <c r="F491" s="68"/>
      <c r="G491" s="68"/>
      <c r="H491" s="56">
        <f t="shared" ref="H491:H498" si="70">ROUNDUP(F491*$D$489%/12/168*E491*$G$489,2)</f>
        <v>0</v>
      </c>
    </row>
    <row r="492" spans="1:8" s="2" customFormat="1" ht="12.75" hidden="1" x14ac:dyDescent="0.2">
      <c r="A492" s="332"/>
      <c r="B492" s="280"/>
      <c r="C492" s="311"/>
      <c r="D492" s="312"/>
      <c r="E492" s="283"/>
      <c r="F492" s="68"/>
      <c r="G492" s="68"/>
      <c r="H492" s="56">
        <f t="shared" si="70"/>
        <v>0</v>
      </c>
    </row>
    <row r="493" spans="1:8" s="2" customFormat="1" ht="12.75" hidden="1" x14ac:dyDescent="0.2">
      <c r="A493" s="332"/>
      <c r="B493" s="280"/>
      <c r="C493" s="311"/>
      <c r="D493" s="312"/>
      <c r="E493" s="283"/>
      <c r="F493" s="68"/>
      <c r="G493" s="68"/>
      <c r="H493" s="56">
        <f t="shared" si="70"/>
        <v>0</v>
      </c>
    </row>
    <row r="494" spans="1:8" s="2" customFormat="1" ht="12.75" hidden="1" customHeight="1" x14ac:dyDescent="0.2">
      <c r="A494" s="332"/>
      <c r="B494" s="280"/>
      <c r="C494" s="311"/>
      <c r="D494" s="312"/>
      <c r="E494" s="283"/>
      <c r="F494" s="68"/>
      <c r="G494" s="68"/>
      <c r="H494" s="56">
        <f t="shared" si="70"/>
        <v>0</v>
      </c>
    </row>
    <row r="495" spans="1:8" s="2" customFormat="1" ht="12.75" hidden="1" customHeight="1" x14ac:dyDescent="0.2">
      <c r="A495" s="332"/>
      <c r="B495" s="280"/>
      <c r="C495" s="311"/>
      <c r="D495" s="312"/>
      <c r="E495" s="283"/>
      <c r="F495" s="68"/>
      <c r="G495" s="68"/>
      <c r="H495" s="56">
        <f t="shared" si="70"/>
        <v>0</v>
      </c>
    </row>
    <row r="496" spans="1:8" s="2" customFormat="1" ht="12.75" hidden="1" customHeight="1" x14ac:dyDescent="0.2">
      <c r="A496" s="332"/>
      <c r="B496" s="280"/>
      <c r="C496" s="311"/>
      <c r="D496" s="312"/>
      <c r="E496" s="283"/>
      <c r="F496" s="68"/>
      <c r="G496" s="68"/>
      <c r="H496" s="56">
        <f t="shared" si="70"/>
        <v>0</v>
      </c>
    </row>
    <row r="497" spans="1:8" s="2" customFormat="1" ht="12.75" hidden="1" customHeight="1" x14ac:dyDescent="0.2">
      <c r="A497" s="332"/>
      <c r="B497" s="280"/>
      <c r="C497" s="311"/>
      <c r="D497" s="312"/>
      <c r="E497" s="283"/>
      <c r="F497" s="68"/>
      <c r="G497" s="68"/>
      <c r="H497" s="56">
        <f t="shared" si="70"/>
        <v>0</v>
      </c>
    </row>
    <row r="498" spans="1:8" s="2" customFormat="1" ht="12.75" hidden="1" customHeight="1" x14ac:dyDescent="0.2">
      <c r="A498" s="333"/>
      <c r="B498" s="281"/>
      <c r="C498" s="311"/>
      <c r="D498" s="312"/>
      <c r="E498" s="284"/>
      <c r="F498" s="70"/>
      <c r="G498" s="70"/>
      <c r="H498" s="58">
        <f t="shared" si="70"/>
        <v>0</v>
      </c>
    </row>
    <row r="499" spans="1:8" s="2" customFormat="1" ht="12.75" x14ac:dyDescent="0.2">
      <c r="A499" s="48" t="s">
        <v>110</v>
      </c>
      <c r="B499" s="277" t="s">
        <v>392</v>
      </c>
      <c r="C499" s="277"/>
      <c r="D499" s="277"/>
      <c r="E499" s="277"/>
      <c r="F499" s="277"/>
      <c r="G499" s="277"/>
      <c r="H499" s="43">
        <f>SUM(H500,H511)</f>
        <v>0.38</v>
      </c>
    </row>
    <row r="500" spans="1:8" s="2" customFormat="1" ht="25.5" x14ac:dyDescent="0.2">
      <c r="A500" s="331" t="s">
        <v>117</v>
      </c>
      <c r="B500" s="279" t="s">
        <v>33</v>
      </c>
      <c r="C500" s="287" t="s">
        <v>171</v>
      </c>
      <c r="D500" s="288"/>
      <c r="E500" s="47" t="s">
        <v>170</v>
      </c>
      <c r="F500" s="190" t="s">
        <v>325</v>
      </c>
      <c r="G500" s="47" t="s">
        <v>157</v>
      </c>
      <c r="H500" s="111">
        <f>SUM(H501:H510)</f>
        <v>0.38</v>
      </c>
    </row>
    <row r="501" spans="1:8" s="2" customFormat="1" ht="12.75" x14ac:dyDescent="0.2">
      <c r="A501" s="332"/>
      <c r="B501" s="280"/>
      <c r="C501" s="309" t="s">
        <v>323</v>
      </c>
      <c r="D501" s="310"/>
      <c r="E501" s="282">
        <v>20</v>
      </c>
      <c r="F501" s="67">
        <v>1200</v>
      </c>
      <c r="G501" s="156">
        <f>G476</f>
        <v>2.4169999999999998</v>
      </c>
      <c r="H501" s="54">
        <f>ROUNDUP(F501*$E$501%/12/168*G501,2)</f>
        <v>0.29000000000000004</v>
      </c>
    </row>
    <row r="502" spans="1:8" s="2" customFormat="1" ht="12.75" x14ac:dyDescent="0.2">
      <c r="A502" s="332"/>
      <c r="B502" s="280"/>
      <c r="C502" s="311" t="s">
        <v>324</v>
      </c>
      <c r="D502" s="312"/>
      <c r="E502" s="283"/>
      <c r="F502" s="68">
        <v>500</v>
      </c>
      <c r="G502" s="68">
        <v>1.667</v>
      </c>
      <c r="H502" s="56">
        <f>ROUNDUP(F502*$E$501%/12/168*G502,2)</f>
        <v>0.09</v>
      </c>
    </row>
    <row r="503" spans="1:8" s="2" customFormat="1" ht="12.75" hidden="1" x14ac:dyDescent="0.2">
      <c r="A503" s="332"/>
      <c r="B503" s="280"/>
      <c r="C503" s="311"/>
      <c r="D503" s="312"/>
      <c r="E503" s="283"/>
      <c r="F503" s="68"/>
      <c r="G503" s="68"/>
      <c r="H503" s="56">
        <f t="shared" ref="H503:H510" si="71">ROUNDUP(F503*$D$489%/12/168*E503*$G$489,2)</f>
        <v>0</v>
      </c>
    </row>
    <row r="504" spans="1:8" s="2" customFormat="1" ht="12.75" hidden="1" x14ac:dyDescent="0.2">
      <c r="A504" s="332"/>
      <c r="B504" s="280"/>
      <c r="C504" s="311"/>
      <c r="D504" s="312"/>
      <c r="E504" s="283"/>
      <c r="F504" s="68"/>
      <c r="G504" s="68"/>
      <c r="H504" s="56">
        <f t="shared" si="71"/>
        <v>0</v>
      </c>
    </row>
    <row r="505" spans="1:8" s="2" customFormat="1" ht="12.75" hidden="1" x14ac:dyDescent="0.2">
      <c r="A505" s="332"/>
      <c r="B505" s="280"/>
      <c r="C505" s="311"/>
      <c r="D505" s="312"/>
      <c r="E505" s="283"/>
      <c r="F505" s="68"/>
      <c r="G505" s="68"/>
      <c r="H505" s="56">
        <f t="shared" si="71"/>
        <v>0</v>
      </c>
    </row>
    <row r="506" spans="1:8" s="2" customFormat="1" ht="12.75" hidden="1" customHeight="1" x14ac:dyDescent="0.2">
      <c r="A506" s="332"/>
      <c r="B506" s="280"/>
      <c r="C506" s="311"/>
      <c r="D506" s="312"/>
      <c r="E506" s="283"/>
      <c r="F506" s="68"/>
      <c r="G506" s="68"/>
      <c r="H506" s="56">
        <f t="shared" si="71"/>
        <v>0</v>
      </c>
    </row>
    <row r="507" spans="1:8" s="2" customFormat="1" ht="12.75" hidden="1" customHeight="1" x14ac:dyDescent="0.2">
      <c r="A507" s="332"/>
      <c r="B507" s="280"/>
      <c r="C507" s="311"/>
      <c r="D507" s="312"/>
      <c r="E507" s="283"/>
      <c r="F507" s="68"/>
      <c r="G507" s="68"/>
      <c r="H507" s="56">
        <f t="shared" si="71"/>
        <v>0</v>
      </c>
    </row>
    <row r="508" spans="1:8" s="2" customFormat="1" ht="12.75" hidden="1" customHeight="1" x14ac:dyDescent="0.2">
      <c r="A508" s="332"/>
      <c r="B508" s="280"/>
      <c r="C508" s="311"/>
      <c r="D508" s="312"/>
      <c r="E508" s="283"/>
      <c r="F508" s="68"/>
      <c r="G508" s="68"/>
      <c r="H508" s="56">
        <f t="shared" si="71"/>
        <v>0</v>
      </c>
    </row>
    <row r="509" spans="1:8" s="2" customFormat="1" ht="12.75" hidden="1" customHeight="1" x14ac:dyDescent="0.2">
      <c r="A509" s="332"/>
      <c r="B509" s="280"/>
      <c r="C509" s="311"/>
      <c r="D509" s="312"/>
      <c r="E509" s="283"/>
      <c r="F509" s="68"/>
      <c r="G509" s="68"/>
      <c r="H509" s="56">
        <f t="shared" si="71"/>
        <v>0</v>
      </c>
    </row>
    <row r="510" spans="1:8" s="2" customFormat="1" ht="12.75" hidden="1" customHeight="1" x14ac:dyDescent="0.2">
      <c r="A510" s="333"/>
      <c r="B510" s="281"/>
      <c r="C510" s="311"/>
      <c r="D510" s="312"/>
      <c r="E510" s="284"/>
      <c r="F510" s="70"/>
      <c r="G510" s="70"/>
      <c r="H510" s="58">
        <f t="shared" si="71"/>
        <v>0</v>
      </c>
    </row>
    <row r="511" spans="1:8" s="2" customFormat="1" ht="25.5" hidden="1" x14ac:dyDescent="0.2">
      <c r="A511" s="331" t="s">
        <v>118</v>
      </c>
      <c r="B511" s="279" t="s">
        <v>31</v>
      </c>
      <c r="C511" s="190" t="s">
        <v>171</v>
      </c>
      <c r="D511" s="47" t="s">
        <v>170</v>
      </c>
      <c r="E511" s="190" t="s">
        <v>166</v>
      </c>
      <c r="F511" s="190" t="s">
        <v>167</v>
      </c>
      <c r="G511" s="47" t="s">
        <v>157</v>
      </c>
      <c r="H511" s="111">
        <f>SUM(H512:H521)</f>
        <v>0</v>
      </c>
    </row>
    <row r="512" spans="1:8" s="2" customFormat="1" ht="12.75" hidden="1" x14ac:dyDescent="0.2">
      <c r="A512" s="332"/>
      <c r="B512" s="280"/>
      <c r="C512" s="67"/>
      <c r="D512" s="282">
        <v>20</v>
      </c>
      <c r="E512" s="67"/>
      <c r="F512" s="67"/>
      <c r="G512" s="260"/>
      <c r="H512" s="54">
        <f>ROUNDUP(F512*$D$512%/12/168*E512*$G$512,2)</f>
        <v>0</v>
      </c>
    </row>
    <row r="513" spans="1:8" s="2" customFormat="1" ht="12.75" hidden="1" x14ac:dyDescent="0.2">
      <c r="A513" s="332"/>
      <c r="B513" s="280"/>
      <c r="C513" s="68"/>
      <c r="D513" s="283"/>
      <c r="E513" s="68"/>
      <c r="F513" s="68"/>
      <c r="G513" s="261"/>
      <c r="H513" s="56">
        <f t="shared" ref="H513:H521" si="72">ROUNDUP(F513*$D$512%/12/168*E513*$G$512,2)</f>
        <v>0</v>
      </c>
    </row>
    <row r="514" spans="1:8" s="2" customFormat="1" ht="12.75" hidden="1" x14ac:dyDescent="0.2">
      <c r="A514" s="332"/>
      <c r="B514" s="280"/>
      <c r="C514" s="68"/>
      <c r="D514" s="283"/>
      <c r="E514" s="68"/>
      <c r="F514" s="68"/>
      <c r="G514" s="261"/>
      <c r="H514" s="56">
        <f t="shared" si="72"/>
        <v>0</v>
      </c>
    </row>
    <row r="515" spans="1:8" s="2" customFormat="1" ht="12.75" hidden="1" x14ac:dyDescent="0.2">
      <c r="A515" s="332"/>
      <c r="B515" s="280"/>
      <c r="C515" s="68"/>
      <c r="D515" s="283"/>
      <c r="E515" s="68"/>
      <c r="F515" s="68"/>
      <c r="G515" s="261"/>
      <c r="H515" s="56">
        <f t="shared" si="72"/>
        <v>0</v>
      </c>
    </row>
    <row r="516" spans="1:8" s="2" customFormat="1" ht="12.75" hidden="1" x14ac:dyDescent="0.2">
      <c r="A516" s="332"/>
      <c r="B516" s="280"/>
      <c r="C516" s="68"/>
      <c r="D516" s="283"/>
      <c r="E516" s="68"/>
      <c r="F516" s="68"/>
      <c r="G516" s="261"/>
      <c r="H516" s="56">
        <f t="shared" si="72"/>
        <v>0</v>
      </c>
    </row>
    <row r="517" spans="1:8" s="2" customFormat="1" ht="12.75" hidden="1" x14ac:dyDescent="0.2">
      <c r="A517" s="332"/>
      <c r="B517" s="280"/>
      <c r="C517" s="68"/>
      <c r="D517" s="283"/>
      <c r="E517" s="68"/>
      <c r="F517" s="68"/>
      <c r="G517" s="261"/>
      <c r="H517" s="56">
        <f t="shared" si="72"/>
        <v>0</v>
      </c>
    </row>
    <row r="518" spans="1:8" s="2" customFormat="1" ht="12.75" hidden="1" x14ac:dyDescent="0.2">
      <c r="A518" s="332"/>
      <c r="B518" s="280"/>
      <c r="C518" s="68"/>
      <c r="D518" s="283"/>
      <c r="E518" s="68"/>
      <c r="F518" s="68"/>
      <c r="G518" s="261"/>
      <c r="H518" s="56">
        <f t="shared" si="72"/>
        <v>0</v>
      </c>
    </row>
    <row r="519" spans="1:8" s="2" customFormat="1" ht="12.75" hidden="1" x14ac:dyDescent="0.2">
      <c r="A519" s="332"/>
      <c r="B519" s="280"/>
      <c r="C519" s="68"/>
      <c r="D519" s="283"/>
      <c r="E519" s="68"/>
      <c r="F519" s="68"/>
      <c r="G519" s="261"/>
      <c r="H519" s="56">
        <f t="shared" si="72"/>
        <v>0</v>
      </c>
    </row>
    <row r="520" spans="1:8" s="2" customFormat="1" ht="12.75" hidden="1" x14ac:dyDescent="0.2">
      <c r="A520" s="332"/>
      <c r="B520" s="280"/>
      <c r="C520" s="68"/>
      <c r="D520" s="283"/>
      <c r="E520" s="68"/>
      <c r="F520" s="68"/>
      <c r="G520" s="261"/>
      <c r="H520" s="56">
        <f t="shared" si="72"/>
        <v>0</v>
      </c>
    </row>
    <row r="521" spans="1:8" s="2" customFormat="1" ht="12.75" hidden="1" x14ac:dyDescent="0.2">
      <c r="A521" s="332"/>
      <c r="B521" s="280"/>
      <c r="C521" s="68"/>
      <c r="D521" s="284"/>
      <c r="E521" s="68"/>
      <c r="F521" s="68"/>
      <c r="G521" s="262"/>
      <c r="H521" s="56">
        <f t="shared" si="72"/>
        <v>0</v>
      </c>
    </row>
    <row r="522" spans="1:8" s="2" customFormat="1" ht="12.75" x14ac:dyDescent="0.2">
      <c r="A522" s="325" t="s">
        <v>122</v>
      </c>
      <c r="B522" s="326"/>
      <c r="C522" s="326"/>
      <c r="D522" s="326"/>
      <c r="E522" s="326"/>
      <c r="F522" s="326"/>
      <c r="G522" s="327"/>
      <c r="H522" s="46">
        <f>SUM(H486,H427,H285)</f>
        <v>40.709999999999994</v>
      </c>
    </row>
    <row r="523" spans="1:8" s="2" customFormat="1" ht="12.75" x14ac:dyDescent="0.2">
      <c r="A523" s="328" t="s">
        <v>121</v>
      </c>
      <c r="B523" s="329"/>
      <c r="C523" s="329"/>
      <c r="D523" s="329"/>
      <c r="E523" s="329"/>
      <c r="F523" s="329"/>
      <c r="G523" s="330"/>
      <c r="H523" s="80">
        <f>H522+H282</f>
        <v>178.13</v>
      </c>
    </row>
    <row r="524" spans="1:8" x14ac:dyDescent="0.25">
      <c r="H524" s="29"/>
    </row>
    <row r="525" spans="1:8" hidden="1" x14ac:dyDescent="0.25">
      <c r="H525" s="30"/>
    </row>
    <row r="526" spans="1:8" hidden="1" x14ac:dyDescent="0.25">
      <c r="H526" s="30"/>
    </row>
    <row r="527" spans="1:8" hidden="1" x14ac:dyDescent="0.25">
      <c r="H527" s="30"/>
    </row>
    <row r="528" spans="1:8" hidden="1" x14ac:dyDescent="0.25">
      <c r="H528" s="30"/>
    </row>
    <row r="529" spans="1:9" ht="15.75" x14ac:dyDescent="0.25">
      <c r="A529" s="104" t="s">
        <v>13</v>
      </c>
      <c r="B529" s="104"/>
      <c r="C529" s="104"/>
      <c r="D529" s="104"/>
      <c r="E529" s="104"/>
      <c r="F529" s="104"/>
      <c r="G529" s="104"/>
      <c r="H529" s="105">
        <f ca="1">H530+H542+H553</f>
        <v>137.42000000000002</v>
      </c>
      <c r="I529" s="106" t="b">
        <f ca="1">H529=H282</f>
        <v>1</v>
      </c>
    </row>
    <row r="530" spans="1:9" x14ac:dyDescent="0.25">
      <c r="A530" s="98">
        <v>1000</v>
      </c>
      <c r="B530" s="97"/>
      <c r="H530" s="101">
        <f ca="1">SUM(H531,H538)</f>
        <v>13.74</v>
      </c>
    </row>
    <row r="531" spans="1:9" x14ac:dyDescent="0.25">
      <c r="A531" s="191">
        <v>1100</v>
      </c>
      <c r="B531" s="97"/>
      <c r="H531" s="100">
        <f ca="1">SUM(H532:H537)</f>
        <v>10.71</v>
      </c>
    </row>
    <row r="532" spans="1:9" x14ac:dyDescent="0.25">
      <c r="A532" s="1">
        <v>1116</v>
      </c>
      <c r="B532" s="97"/>
      <c r="H532" s="99">
        <f ca="1">SUMIF($A$14:$H$282,A532,$H$14:$H$282)</f>
        <v>9.99</v>
      </c>
    </row>
    <row r="533" spans="1:9" x14ac:dyDescent="0.25">
      <c r="A533" s="1">
        <v>1119</v>
      </c>
      <c r="B533" s="97"/>
      <c r="H533" s="99">
        <f t="shared" ref="H533:H537" ca="1" si="73">SUMIF($A$14:$H$282,A533,$H$14:$H$282)</f>
        <v>0</v>
      </c>
    </row>
    <row r="534" spans="1:9" x14ac:dyDescent="0.25">
      <c r="A534" s="1">
        <v>1143</v>
      </c>
      <c r="B534" s="97"/>
      <c r="H534" s="99">
        <f t="shared" ca="1" si="73"/>
        <v>0.72</v>
      </c>
    </row>
    <row r="535" spans="1:9" x14ac:dyDescent="0.25">
      <c r="A535" s="1">
        <v>1146</v>
      </c>
      <c r="B535" s="97"/>
      <c r="H535" s="99">
        <f t="shared" ca="1" si="73"/>
        <v>0</v>
      </c>
    </row>
    <row r="536" spans="1:9" x14ac:dyDescent="0.25">
      <c r="A536" s="1">
        <v>1147</v>
      </c>
      <c r="B536" s="97"/>
      <c r="H536" s="99">
        <f t="shared" ca="1" si="73"/>
        <v>0</v>
      </c>
    </row>
    <row r="537" spans="1:9" x14ac:dyDescent="0.25">
      <c r="A537" s="1">
        <v>1148</v>
      </c>
      <c r="B537" s="97"/>
      <c r="H537" s="99">
        <f t="shared" ca="1" si="73"/>
        <v>0</v>
      </c>
    </row>
    <row r="538" spans="1:9" x14ac:dyDescent="0.25">
      <c r="A538" s="191">
        <v>1200</v>
      </c>
      <c r="B538" s="97"/>
      <c r="H538" s="100">
        <f ca="1">SUM(H539:H541)</f>
        <v>3.03</v>
      </c>
    </row>
    <row r="539" spans="1:9" x14ac:dyDescent="0.25">
      <c r="A539" s="1">
        <v>1210</v>
      </c>
      <c r="B539" s="97"/>
      <c r="H539" s="99">
        <f t="shared" ref="H539:H541" ca="1" si="74">SUMIF($A$14:$H$282,A539,$H$14:$H$282)</f>
        <v>2.63</v>
      </c>
    </row>
    <row r="540" spans="1:9" x14ac:dyDescent="0.25">
      <c r="A540" s="1">
        <v>1221</v>
      </c>
      <c r="B540" s="97"/>
      <c r="H540" s="99">
        <f t="shared" ca="1" si="74"/>
        <v>0.4</v>
      </c>
    </row>
    <row r="541" spans="1:9" x14ac:dyDescent="0.25">
      <c r="A541" s="1">
        <v>1228</v>
      </c>
      <c r="B541" s="97"/>
      <c r="H541" s="99">
        <f t="shared" ca="1" si="74"/>
        <v>0</v>
      </c>
    </row>
    <row r="542" spans="1:9" x14ac:dyDescent="0.25">
      <c r="A542" s="98">
        <v>2000</v>
      </c>
      <c r="B542" s="97"/>
      <c r="H542" s="101">
        <f ca="1">H543+H546+H548</f>
        <v>122.68</v>
      </c>
    </row>
    <row r="543" spans="1:9" x14ac:dyDescent="0.25">
      <c r="A543" s="191">
        <v>2100</v>
      </c>
      <c r="B543" s="97"/>
      <c r="H543" s="100">
        <f ca="1">SUM(H544:H545)</f>
        <v>76</v>
      </c>
    </row>
    <row r="544" spans="1:9" x14ac:dyDescent="0.25">
      <c r="A544" s="1">
        <v>2111</v>
      </c>
      <c r="B544" s="97"/>
      <c r="H544" s="99">
        <f t="shared" ref="H544:H545" ca="1" si="75">SUMIF($A$14:$H$282,A544,$H$14:$H$282)</f>
        <v>16</v>
      </c>
    </row>
    <row r="545" spans="1:9" x14ac:dyDescent="0.25">
      <c r="A545" s="1">
        <v>2112</v>
      </c>
      <c r="B545" s="97"/>
      <c r="H545" s="99">
        <f t="shared" ca="1" si="75"/>
        <v>60</v>
      </c>
    </row>
    <row r="546" spans="1:9" x14ac:dyDescent="0.25">
      <c r="A546" s="191">
        <v>2200</v>
      </c>
      <c r="B546" s="97"/>
      <c r="H546" s="100">
        <f ca="1">SUM(H547)</f>
        <v>0</v>
      </c>
    </row>
    <row r="547" spans="1:9" x14ac:dyDescent="0.25">
      <c r="A547" s="1">
        <v>2220</v>
      </c>
      <c r="B547" s="97"/>
      <c r="H547" s="99">
        <f ca="1">SUMIF($A$14:$H$282,A547,$H$14:$H$282)</f>
        <v>0</v>
      </c>
    </row>
    <row r="548" spans="1:9" x14ac:dyDescent="0.25">
      <c r="A548" s="191">
        <v>2300</v>
      </c>
      <c r="B548" s="97"/>
      <c r="H548" s="100">
        <f ca="1">SUM(H549:H552)</f>
        <v>46.680000000000007</v>
      </c>
    </row>
    <row r="549" spans="1:9" x14ac:dyDescent="0.25">
      <c r="A549" s="1">
        <v>2311</v>
      </c>
      <c r="B549" s="97"/>
      <c r="H549" s="99">
        <f t="shared" ref="H549:H552" ca="1" si="76">SUMIF($A$14:$H$282,A549,$H$14:$H$282)</f>
        <v>11.98</v>
      </c>
    </row>
    <row r="550" spans="1:9" x14ac:dyDescent="0.25">
      <c r="A550" s="1">
        <v>2322</v>
      </c>
      <c r="B550" s="97"/>
      <c r="H550" s="99">
        <f t="shared" ca="1" si="76"/>
        <v>31.5</v>
      </c>
    </row>
    <row r="551" spans="1:9" x14ac:dyDescent="0.25">
      <c r="A551" s="1">
        <v>2329</v>
      </c>
      <c r="B551" s="97"/>
      <c r="H551" s="99">
        <f t="shared" ca="1" si="76"/>
        <v>0.11</v>
      </c>
    </row>
    <row r="552" spans="1:9" x14ac:dyDescent="0.25">
      <c r="A552" s="1">
        <v>2350</v>
      </c>
      <c r="B552" s="97"/>
      <c r="H552" s="99">
        <f t="shared" ca="1" si="76"/>
        <v>3.09</v>
      </c>
    </row>
    <row r="553" spans="1:9" x14ac:dyDescent="0.25">
      <c r="A553" s="98">
        <v>5000</v>
      </c>
      <c r="B553" s="97"/>
      <c r="H553" s="101">
        <f t="shared" ref="H553" ca="1" si="77">SUMIF($A$14:$H$260,A553,$H$14:$H$260)</f>
        <v>1</v>
      </c>
    </row>
    <row r="554" spans="1:9" x14ac:dyDescent="0.25">
      <c r="A554" s="191">
        <v>5200</v>
      </c>
      <c r="B554" s="97"/>
      <c r="H554" s="103"/>
    </row>
    <row r="555" spans="1:9" x14ac:dyDescent="0.25">
      <c r="A555" s="1">
        <v>5231</v>
      </c>
      <c r="B555" s="97"/>
      <c r="H555" s="99">
        <f ca="1">SUMIF($A$14:$H$282,A555,$H$14:$H$282)</f>
        <v>1</v>
      </c>
    </row>
    <row r="556" spans="1:9" x14ac:dyDescent="0.25">
      <c r="B556" s="97"/>
    </row>
    <row r="557" spans="1:9" x14ac:dyDescent="0.25">
      <c r="B557" s="97"/>
    </row>
    <row r="558" spans="1:9" x14ac:dyDescent="0.25">
      <c r="B558" s="97"/>
    </row>
    <row r="559" spans="1:9" s="106" customFormat="1" ht="15.75" x14ac:dyDescent="0.25">
      <c r="A559" s="104" t="s">
        <v>18</v>
      </c>
      <c r="B559" s="104"/>
      <c r="C559" s="104"/>
      <c r="D559" s="104"/>
      <c r="E559" s="104"/>
      <c r="F559" s="104"/>
      <c r="G559" s="104"/>
      <c r="H559" s="105">
        <f ca="1">H560+H572+H584</f>
        <v>40.71</v>
      </c>
      <c r="I559" s="106" t="b">
        <f ca="1">H559=H522</f>
        <v>1</v>
      </c>
    </row>
    <row r="560" spans="1:9" x14ac:dyDescent="0.25">
      <c r="A560" s="98">
        <v>1000</v>
      </c>
      <c r="B560" s="97"/>
      <c r="H560" s="101">
        <f ca="1">SUM(H561,H568)</f>
        <v>34.339999999999996</v>
      </c>
    </row>
    <row r="561" spans="1:8" x14ac:dyDescent="0.25">
      <c r="A561" s="191">
        <v>1100</v>
      </c>
      <c r="B561" s="97"/>
      <c r="H561" s="100">
        <f ca="1">SUM(H562:H567)</f>
        <v>26.72</v>
      </c>
    </row>
    <row r="562" spans="1:8" x14ac:dyDescent="0.25">
      <c r="A562" s="1">
        <v>1116</v>
      </c>
      <c r="B562" s="97"/>
      <c r="H562" s="99">
        <f ca="1">SUMIF($A$287:$H$528,A562,$H$287:$H$528)</f>
        <v>11.899999999999999</v>
      </c>
    </row>
    <row r="563" spans="1:8" x14ac:dyDescent="0.25">
      <c r="A563" s="1">
        <v>1119</v>
      </c>
      <c r="B563" s="97"/>
      <c r="H563" s="99">
        <f ca="1">SUMIF($A$265:$H$506,A563,$H$265:$H$506)</f>
        <v>14.07</v>
      </c>
    </row>
    <row r="564" spans="1:8" x14ac:dyDescent="0.25">
      <c r="A564" s="1">
        <v>1143</v>
      </c>
      <c r="B564" s="97"/>
      <c r="H564" s="99">
        <f ca="1">SUMIF($A$265:$H$506,A564,$H$265:$H$506)</f>
        <v>0.75</v>
      </c>
    </row>
    <row r="565" spans="1:8" x14ac:dyDescent="0.25">
      <c r="A565" s="1">
        <v>1146</v>
      </c>
      <c r="B565" s="97"/>
      <c r="H565" s="99">
        <f ca="1">SUMIF($A$265:$H$506,A565,$H$265:$H$506)</f>
        <v>0</v>
      </c>
    </row>
    <row r="566" spans="1:8" x14ac:dyDescent="0.25">
      <c r="A566" s="1">
        <v>1147</v>
      </c>
      <c r="B566" s="97"/>
      <c r="H566" s="99">
        <f ca="1">SUMIF($A$265:$H$506,A566,$H$265:$H$506)</f>
        <v>0</v>
      </c>
    </row>
    <row r="567" spans="1:8" x14ac:dyDescent="0.25">
      <c r="A567" s="1">
        <v>1148</v>
      </c>
      <c r="B567" s="97"/>
      <c r="H567" s="99">
        <f ca="1">SUMIF($A$265:$H$506,A567,$H$265:$H$506)</f>
        <v>0</v>
      </c>
    </row>
    <row r="568" spans="1:8" x14ac:dyDescent="0.25">
      <c r="A568" s="191">
        <v>1200</v>
      </c>
      <c r="B568" s="97"/>
      <c r="H568" s="100">
        <f ca="1">SUM(H569:H571)</f>
        <v>7.6199999999999992</v>
      </c>
    </row>
    <row r="569" spans="1:8" x14ac:dyDescent="0.25">
      <c r="A569" s="1">
        <v>1210</v>
      </c>
      <c r="B569" s="97"/>
      <c r="H569" s="99">
        <f ca="1">SUMIF($A$265:$H$506,A569,$H$265:$H$506)</f>
        <v>6.56</v>
      </c>
    </row>
    <row r="570" spans="1:8" x14ac:dyDescent="0.25">
      <c r="A570" s="1">
        <v>1221</v>
      </c>
      <c r="B570" s="97"/>
      <c r="H570" s="99">
        <f ca="1">SUMIF($A$265:$H$506,A570,$H$265:$H$506)</f>
        <v>1.06</v>
      </c>
    </row>
    <row r="571" spans="1:8" x14ac:dyDescent="0.25">
      <c r="A571" s="1">
        <v>1228</v>
      </c>
      <c r="B571" s="97"/>
      <c r="H571" s="99">
        <f ca="1">SUMIF($A$265:$H$506,A571,$H$265:$H$506)</f>
        <v>0</v>
      </c>
    </row>
    <row r="572" spans="1:8" x14ac:dyDescent="0.25">
      <c r="A572" s="98">
        <v>2000</v>
      </c>
      <c r="B572" s="97"/>
      <c r="H572" s="101">
        <f ca="1">H573+H576+H578</f>
        <v>5.9899999999999993</v>
      </c>
    </row>
    <row r="573" spans="1:8" x14ac:dyDescent="0.25">
      <c r="A573" s="191">
        <v>2100</v>
      </c>
      <c r="B573" s="97"/>
      <c r="H573" s="103">
        <f ca="1">SUM(H574:H575)</f>
        <v>0</v>
      </c>
    </row>
    <row r="574" spans="1:8" x14ac:dyDescent="0.25">
      <c r="A574" s="1">
        <v>2111</v>
      </c>
      <c r="B574" s="97"/>
      <c r="H574" s="2">
        <f ca="1">SUMIF($A$265:$H$506,A574,$H$265:$H$506)</f>
        <v>0</v>
      </c>
    </row>
    <row r="575" spans="1:8" x14ac:dyDescent="0.25">
      <c r="A575" s="1">
        <v>2112</v>
      </c>
      <c r="B575" s="97"/>
      <c r="H575" s="2">
        <f ca="1">SUMIF($A$265:$H$506,A575,$H$265:$H$506)</f>
        <v>0</v>
      </c>
    </row>
    <row r="576" spans="1:8" x14ac:dyDescent="0.25">
      <c r="A576" s="191">
        <v>2200</v>
      </c>
      <c r="B576" s="97"/>
      <c r="H576" s="100">
        <f ca="1">SUM(H577)</f>
        <v>0.14000000000000001</v>
      </c>
    </row>
    <row r="577" spans="1:9" x14ac:dyDescent="0.25">
      <c r="A577" s="1">
        <v>2220</v>
      </c>
      <c r="B577" s="97"/>
      <c r="H577" s="99">
        <f ca="1">SUMIF($A$265:$H$506,A577,$H$265:$H$506)</f>
        <v>0.14000000000000001</v>
      </c>
    </row>
    <row r="578" spans="1:9" x14ac:dyDescent="0.25">
      <c r="A578" s="191">
        <v>2300</v>
      </c>
      <c r="B578" s="97"/>
      <c r="H578" s="100">
        <f ca="1">SUM(H579:H583)</f>
        <v>5.85</v>
      </c>
    </row>
    <row r="579" spans="1:9" x14ac:dyDescent="0.25">
      <c r="A579" s="1">
        <v>2311</v>
      </c>
      <c r="B579" s="97"/>
      <c r="H579" s="99">
        <f ca="1">SUMIF($A$265:$H$506,A579,$H$265:$H$506)</f>
        <v>4.2</v>
      </c>
    </row>
    <row r="580" spans="1:9" x14ac:dyDescent="0.25">
      <c r="A580" s="1">
        <v>2312</v>
      </c>
      <c r="B580" s="97"/>
      <c r="H580" s="99">
        <f ca="1">SUMIF($A$265:$H$506,A580,$H$265:$H$506)</f>
        <v>0.08</v>
      </c>
    </row>
    <row r="581" spans="1:9" x14ac:dyDescent="0.25">
      <c r="A581" s="1">
        <v>2322</v>
      </c>
      <c r="B581" s="97"/>
      <c r="H581" s="2">
        <f ca="1">SUMIF($A$265:$H$506,A581,$H$265:$H$506)</f>
        <v>0</v>
      </c>
    </row>
    <row r="582" spans="1:9" x14ac:dyDescent="0.25">
      <c r="A582" s="1">
        <v>2329</v>
      </c>
      <c r="B582" s="97"/>
      <c r="H582" s="2">
        <f ca="1">SUMIF($A$265:$H$506,A582,$H$265:$H$506)</f>
        <v>0</v>
      </c>
    </row>
    <row r="583" spans="1:9" x14ac:dyDescent="0.25">
      <c r="A583" s="1">
        <v>2350</v>
      </c>
      <c r="B583" s="97"/>
      <c r="H583" s="99">
        <f ca="1">SUMIF($A$265:$H$506,A583,$H$265:$H$506)</f>
        <v>1.5699999999999998</v>
      </c>
    </row>
    <row r="584" spans="1:9" x14ac:dyDescent="0.25">
      <c r="A584" s="98">
        <v>5000</v>
      </c>
      <c r="B584" s="97"/>
      <c r="H584" s="101">
        <f ca="1">H585+H587</f>
        <v>0.38</v>
      </c>
    </row>
    <row r="585" spans="1:9" x14ac:dyDescent="0.25">
      <c r="A585" s="191">
        <v>5100</v>
      </c>
      <c r="B585" s="97"/>
      <c r="H585" s="100">
        <f ca="1">SUM(H586)</f>
        <v>0</v>
      </c>
    </row>
    <row r="586" spans="1:9" x14ac:dyDescent="0.25">
      <c r="A586" s="1">
        <v>5121</v>
      </c>
      <c r="B586" s="97"/>
      <c r="H586" s="99">
        <f ca="1">SUMIF($A$265:$H$506,A586,$H$265:$H$506)</f>
        <v>0</v>
      </c>
    </row>
    <row r="587" spans="1:9" x14ac:dyDescent="0.25">
      <c r="A587" s="191">
        <v>5200</v>
      </c>
      <c r="B587" s="97"/>
      <c r="H587" s="100">
        <f ca="1">SUM(H588:H589)</f>
        <v>0.38</v>
      </c>
    </row>
    <row r="588" spans="1:9" x14ac:dyDescent="0.25">
      <c r="A588" s="1">
        <v>5238</v>
      </c>
      <c r="B588" s="97"/>
      <c r="H588" s="99">
        <f ca="1">SUMIF($A$265:$H$506,A588,$H$265:$H$506)</f>
        <v>0.38</v>
      </c>
    </row>
    <row r="589" spans="1:9" x14ac:dyDescent="0.25">
      <c r="A589" s="1">
        <v>5239</v>
      </c>
      <c r="B589" s="97"/>
      <c r="H589" s="99">
        <f ca="1">SUMIF($A$265:$H$506,A589,$H$265:$H$506)</f>
        <v>0</v>
      </c>
    </row>
    <row r="590" spans="1:9" s="106" customFormat="1" ht="15.75" x14ac:dyDescent="0.25">
      <c r="A590" s="104" t="s">
        <v>278</v>
      </c>
      <c r="B590" s="104"/>
      <c r="C590" s="104"/>
      <c r="D590" s="104"/>
      <c r="E590" s="104"/>
      <c r="F590" s="104"/>
      <c r="G590" s="104"/>
      <c r="H590" s="105">
        <f ca="1">H559+H529</f>
        <v>178.13000000000002</v>
      </c>
      <c r="I590" s="106" t="b">
        <f ca="1">H590=H523</f>
        <v>1</v>
      </c>
    </row>
  </sheetData>
  <mergeCells count="561">
    <mergeCell ref="C492:D492"/>
    <mergeCell ref="C493:D493"/>
    <mergeCell ref="C494:D494"/>
    <mergeCell ref="C495:D495"/>
    <mergeCell ref="C496:D496"/>
    <mergeCell ref="C497:D497"/>
    <mergeCell ref="C498:D498"/>
    <mergeCell ref="A464:A474"/>
    <mergeCell ref="B464:B474"/>
    <mergeCell ref="C464:D464"/>
    <mergeCell ref="C465:D465"/>
    <mergeCell ref="C466:D466"/>
    <mergeCell ref="C467:D467"/>
    <mergeCell ref="C468:D468"/>
    <mergeCell ref="C469:D469"/>
    <mergeCell ref="C470:D470"/>
    <mergeCell ref="C471:D471"/>
    <mergeCell ref="C472:D472"/>
    <mergeCell ref="C473:D473"/>
    <mergeCell ref="C474:D474"/>
    <mergeCell ref="A488:A498"/>
    <mergeCell ref="B488:B498"/>
    <mergeCell ref="C490:D490"/>
    <mergeCell ref="C491:D491"/>
    <mergeCell ref="C173:E173"/>
    <mergeCell ref="C174:E174"/>
    <mergeCell ref="C175:E175"/>
    <mergeCell ref="C176:E176"/>
    <mergeCell ref="C177:E177"/>
    <mergeCell ref="A179:A189"/>
    <mergeCell ref="B179:B189"/>
    <mergeCell ref="C181:E181"/>
    <mergeCell ref="C182:E182"/>
    <mergeCell ref="C183:E183"/>
    <mergeCell ref="C184:E184"/>
    <mergeCell ref="C185:E185"/>
    <mergeCell ref="C186:E186"/>
    <mergeCell ref="C187:E187"/>
    <mergeCell ref="C188:E188"/>
    <mergeCell ref="C189:E189"/>
    <mergeCell ref="C222:E222"/>
    <mergeCell ref="C223:E223"/>
    <mergeCell ref="B155:G155"/>
    <mergeCell ref="C156:E156"/>
    <mergeCell ref="C157:E157"/>
    <mergeCell ref="C167:E167"/>
    <mergeCell ref="C168:E168"/>
    <mergeCell ref="A156:A166"/>
    <mergeCell ref="B156:B166"/>
    <mergeCell ref="A167:A177"/>
    <mergeCell ref="B167:B177"/>
    <mergeCell ref="C158:E158"/>
    <mergeCell ref="C159:E159"/>
    <mergeCell ref="C160:E160"/>
    <mergeCell ref="C161:E161"/>
    <mergeCell ref="C162:E162"/>
    <mergeCell ref="C163:E163"/>
    <mergeCell ref="C164:E164"/>
    <mergeCell ref="C165:E165"/>
    <mergeCell ref="C166:E166"/>
    <mergeCell ref="C200:E200"/>
    <mergeCell ref="B201:G201"/>
    <mergeCell ref="A202:A212"/>
    <mergeCell ref="B202:B212"/>
    <mergeCell ref="A224:A234"/>
    <mergeCell ref="B224:B234"/>
    <mergeCell ref="C224:E224"/>
    <mergeCell ref="C225:E225"/>
    <mergeCell ref="C226:E226"/>
    <mergeCell ref="C227:E227"/>
    <mergeCell ref="C228:E228"/>
    <mergeCell ref="A213:A223"/>
    <mergeCell ref="B213:B223"/>
    <mergeCell ref="C213:E213"/>
    <mergeCell ref="C214:E214"/>
    <mergeCell ref="C215:E215"/>
    <mergeCell ref="C216:E216"/>
    <mergeCell ref="C217:E217"/>
    <mergeCell ref="C218:E218"/>
    <mergeCell ref="C219:E219"/>
    <mergeCell ref="C220:E220"/>
    <mergeCell ref="C229:E229"/>
    <mergeCell ref="C230:E230"/>
    <mergeCell ref="C231:E231"/>
    <mergeCell ref="C232:E232"/>
    <mergeCell ref="C233:E233"/>
    <mergeCell ref="C234:E234"/>
    <mergeCell ref="C221:E221"/>
    <mergeCell ref="B499:G499"/>
    <mergeCell ref="A500:A510"/>
    <mergeCell ref="B500:B510"/>
    <mergeCell ref="C500:D500"/>
    <mergeCell ref="C501:D501"/>
    <mergeCell ref="E501:E510"/>
    <mergeCell ref="C502:D502"/>
    <mergeCell ref="C503:D503"/>
    <mergeCell ref="C504:D504"/>
    <mergeCell ref="C505:D505"/>
    <mergeCell ref="C506:D506"/>
    <mergeCell ref="C507:D507"/>
    <mergeCell ref="C508:D508"/>
    <mergeCell ref="C509:D509"/>
    <mergeCell ref="C510:D510"/>
    <mergeCell ref="A522:G522"/>
    <mergeCell ref="A523:G523"/>
    <mergeCell ref="B486:G486"/>
    <mergeCell ref="B487:G487"/>
    <mergeCell ref="C478:E478"/>
    <mergeCell ref="C479:E479"/>
    <mergeCell ref="C480:E480"/>
    <mergeCell ref="C481:E481"/>
    <mergeCell ref="C482:E482"/>
    <mergeCell ref="C483:E483"/>
    <mergeCell ref="A511:A521"/>
    <mergeCell ref="B511:B521"/>
    <mergeCell ref="D512:D521"/>
    <mergeCell ref="G512:G521"/>
    <mergeCell ref="A475:A485"/>
    <mergeCell ref="B475:B485"/>
    <mergeCell ref="C475:E475"/>
    <mergeCell ref="C476:E476"/>
    <mergeCell ref="C477:E477"/>
    <mergeCell ref="C484:E484"/>
    <mergeCell ref="C485:E485"/>
    <mergeCell ref="C488:D488"/>
    <mergeCell ref="C489:D489"/>
    <mergeCell ref="E489:E498"/>
    <mergeCell ref="A430:A440"/>
    <mergeCell ref="C451:E451"/>
    <mergeCell ref="B452:G452"/>
    <mergeCell ref="A453:A463"/>
    <mergeCell ref="B453:B463"/>
    <mergeCell ref="C453:E453"/>
    <mergeCell ref="C454:E454"/>
    <mergeCell ref="C455:E455"/>
    <mergeCell ref="C456:E456"/>
    <mergeCell ref="C457:E457"/>
    <mergeCell ref="C458:E458"/>
    <mergeCell ref="C459:E459"/>
    <mergeCell ref="C460:E460"/>
    <mergeCell ref="C461:E461"/>
    <mergeCell ref="C462:E462"/>
    <mergeCell ref="C463:E463"/>
    <mergeCell ref="A441:A451"/>
    <mergeCell ref="B441:B451"/>
    <mergeCell ref="C441:E441"/>
    <mergeCell ref="C442:E442"/>
    <mergeCell ref="C443:E443"/>
    <mergeCell ref="C444:E444"/>
    <mergeCell ref="C445:E445"/>
    <mergeCell ref="C446:E446"/>
    <mergeCell ref="B427:G427"/>
    <mergeCell ref="B428:G428"/>
    <mergeCell ref="C430:E430"/>
    <mergeCell ref="C419:D419"/>
    <mergeCell ref="C420:D420"/>
    <mergeCell ref="C421:D421"/>
    <mergeCell ref="C422:D422"/>
    <mergeCell ref="C423:D423"/>
    <mergeCell ref="C424:D424"/>
    <mergeCell ref="E407:E426"/>
    <mergeCell ref="C408:D408"/>
    <mergeCell ref="C409:D409"/>
    <mergeCell ref="C410:D410"/>
    <mergeCell ref="C411:D411"/>
    <mergeCell ref="C412:D412"/>
    <mergeCell ref="C413:D413"/>
    <mergeCell ref="C414:D414"/>
    <mergeCell ref="C415:D415"/>
    <mergeCell ref="C416:D416"/>
    <mergeCell ref="B429:G429"/>
    <mergeCell ref="C404:D404"/>
    <mergeCell ref="C405:D405"/>
    <mergeCell ref="A406:A426"/>
    <mergeCell ref="B406:B426"/>
    <mergeCell ref="C406:D406"/>
    <mergeCell ref="C407:D407"/>
    <mergeCell ref="C417:D417"/>
    <mergeCell ref="C418:D418"/>
    <mergeCell ref="C425:D425"/>
    <mergeCell ref="C426:D426"/>
    <mergeCell ref="B383:G383"/>
    <mergeCell ref="B384:G384"/>
    <mergeCell ref="A385:A405"/>
    <mergeCell ref="B385:B405"/>
    <mergeCell ref="C385:D385"/>
    <mergeCell ref="C386:D386"/>
    <mergeCell ref="E386:E405"/>
    <mergeCell ref="C387:D387"/>
    <mergeCell ref="C388:D388"/>
    <mergeCell ref="C389:D389"/>
    <mergeCell ref="C396:D396"/>
    <mergeCell ref="C397:D397"/>
    <mergeCell ref="C398:D398"/>
    <mergeCell ref="C399:D399"/>
    <mergeCell ref="C400:D400"/>
    <mergeCell ref="C401:D401"/>
    <mergeCell ref="C390:D390"/>
    <mergeCell ref="C391:D391"/>
    <mergeCell ref="C392:D392"/>
    <mergeCell ref="C393:D393"/>
    <mergeCell ref="C394:D394"/>
    <mergeCell ref="C395:D395"/>
    <mergeCell ref="C402:D402"/>
    <mergeCell ref="C403:D403"/>
    <mergeCell ref="E363:E382"/>
    <mergeCell ref="C364:D364"/>
    <mergeCell ref="C365:D365"/>
    <mergeCell ref="C366:D366"/>
    <mergeCell ref="C367:D367"/>
    <mergeCell ref="C368:D368"/>
    <mergeCell ref="C369:D369"/>
    <mergeCell ref="C370:D370"/>
    <mergeCell ref="C371:D371"/>
    <mergeCell ref="C372:D372"/>
    <mergeCell ref="A362:A382"/>
    <mergeCell ref="B362:B382"/>
    <mergeCell ref="C362:D362"/>
    <mergeCell ref="C363:D363"/>
    <mergeCell ref="C373:D373"/>
    <mergeCell ref="C374:D374"/>
    <mergeCell ref="C375:D375"/>
    <mergeCell ref="C376:D376"/>
    <mergeCell ref="A341:A361"/>
    <mergeCell ref="B341:B361"/>
    <mergeCell ref="C341:D341"/>
    <mergeCell ref="C342:D342"/>
    <mergeCell ref="C377:D377"/>
    <mergeCell ref="C378:D378"/>
    <mergeCell ref="C379:D379"/>
    <mergeCell ref="C380:D380"/>
    <mergeCell ref="C381:D381"/>
    <mergeCell ref="C382:D382"/>
    <mergeCell ref="E342:E361"/>
    <mergeCell ref="C343:D343"/>
    <mergeCell ref="C344:D344"/>
    <mergeCell ref="C345:D345"/>
    <mergeCell ref="C346:D346"/>
    <mergeCell ref="C347:D347"/>
    <mergeCell ref="C340:D340"/>
    <mergeCell ref="E321:E340"/>
    <mergeCell ref="C354:D354"/>
    <mergeCell ref="C355:D355"/>
    <mergeCell ref="C356:D356"/>
    <mergeCell ref="C357:D357"/>
    <mergeCell ref="C358:D358"/>
    <mergeCell ref="C359:D359"/>
    <mergeCell ref="C348:D348"/>
    <mergeCell ref="C349:D349"/>
    <mergeCell ref="C350:D350"/>
    <mergeCell ref="C351:D351"/>
    <mergeCell ref="C352:D352"/>
    <mergeCell ref="C353:D353"/>
    <mergeCell ref="C360:D360"/>
    <mergeCell ref="C361:D361"/>
    <mergeCell ref="C307:D307"/>
    <mergeCell ref="C308:D308"/>
    <mergeCell ref="C327:D327"/>
    <mergeCell ref="C328:D328"/>
    <mergeCell ref="C329:D329"/>
    <mergeCell ref="C330:D330"/>
    <mergeCell ref="C331:D331"/>
    <mergeCell ref="C332:D332"/>
    <mergeCell ref="A320:A340"/>
    <mergeCell ref="B320:B340"/>
    <mergeCell ref="C320:D320"/>
    <mergeCell ref="C321:D321"/>
    <mergeCell ref="C322:D322"/>
    <mergeCell ref="C323:D323"/>
    <mergeCell ref="C324:D324"/>
    <mergeCell ref="C325:D325"/>
    <mergeCell ref="C326:D326"/>
    <mergeCell ref="C339:D339"/>
    <mergeCell ref="C333:D333"/>
    <mergeCell ref="C334:D334"/>
    <mergeCell ref="C335:D335"/>
    <mergeCell ref="C336:D336"/>
    <mergeCell ref="C337:D337"/>
    <mergeCell ref="C338:D338"/>
    <mergeCell ref="A309:A319"/>
    <mergeCell ref="B309:B319"/>
    <mergeCell ref="C309:E309"/>
    <mergeCell ref="C310:E310"/>
    <mergeCell ref="C311:E311"/>
    <mergeCell ref="C312:E312"/>
    <mergeCell ref="C313:E313"/>
    <mergeCell ref="A298:A308"/>
    <mergeCell ref="B298:B308"/>
    <mergeCell ref="C298:D298"/>
    <mergeCell ref="C299:D299"/>
    <mergeCell ref="C300:D300"/>
    <mergeCell ref="C301:D301"/>
    <mergeCell ref="C302:D302"/>
    <mergeCell ref="C303:D303"/>
    <mergeCell ref="C304:D304"/>
    <mergeCell ref="C305:D305"/>
    <mergeCell ref="C314:E314"/>
    <mergeCell ref="C315:E315"/>
    <mergeCell ref="C316:E316"/>
    <mergeCell ref="C317:E317"/>
    <mergeCell ref="C318:E318"/>
    <mergeCell ref="C319:E319"/>
    <mergeCell ref="C306:D306"/>
    <mergeCell ref="C292:D292"/>
    <mergeCell ref="C293:D293"/>
    <mergeCell ref="C294:D294"/>
    <mergeCell ref="C295:D295"/>
    <mergeCell ref="C296:D296"/>
    <mergeCell ref="C297:D297"/>
    <mergeCell ref="A284:H284"/>
    <mergeCell ref="B285:G285"/>
    <mergeCell ref="B286:G286"/>
    <mergeCell ref="A287:A297"/>
    <mergeCell ref="B287:B297"/>
    <mergeCell ref="C287:D287"/>
    <mergeCell ref="C288:D288"/>
    <mergeCell ref="C289:D289"/>
    <mergeCell ref="C290:D290"/>
    <mergeCell ref="C291:D291"/>
    <mergeCell ref="A282:G282"/>
    <mergeCell ref="A283:H283"/>
    <mergeCell ref="A248:A258"/>
    <mergeCell ref="B248:B258"/>
    <mergeCell ref="D249:D258"/>
    <mergeCell ref="B259:G259"/>
    <mergeCell ref="A260:A270"/>
    <mergeCell ref="B260:B270"/>
    <mergeCell ref="D261:D270"/>
    <mergeCell ref="B246:G246"/>
    <mergeCell ref="B247:G247"/>
    <mergeCell ref="C238:E238"/>
    <mergeCell ref="C239:E239"/>
    <mergeCell ref="C240:E240"/>
    <mergeCell ref="C241:E241"/>
    <mergeCell ref="C242:E242"/>
    <mergeCell ref="C243:E243"/>
    <mergeCell ref="A271:A281"/>
    <mergeCell ref="B271:B281"/>
    <mergeCell ref="D272:D281"/>
    <mergeCell ref="A235:A245"/>
    <mergeCell ref="B235:B245"/>
    <mergeCell ref="C235:E235"/>
    <mergeCell ref="C236:E236"/>
    <mergeCell ref="C237:E237"/>
    <mergeCell ref="C244:E244"/>
    <mergeCell ref="C245:E245"/>
    <mergeCell ref="C211:E211"/>
    <mergeCell ref="C212:E212"/>
    <mergeCell ref="A190:A200"/>
    <mergeCell ref="B190:B200"/>
    <mergeCell ref="C190:E190"/>
    <mergeCell ref="C191:E191"/>
    <mergeCell ref="C192:E192"/>
    <mergeCell ref="C193:E193"/>
    <mergeCell ref="C194:E194"/>
    <mergeCell ref="C195:E195"/>
    <mergeCell ref="C196:E196"/>
    <mergeCell ref="C202:E202"/>
    <mergeCell ref="C203:E203"/>
    <mergeCell ref="C204:E204"/>
    <mergeCell ref="C205:E205"/>
    <mergeCell ref="C206:E206"/>
    <mergeCell ref="C207:E207"/>
    <mergeCell ref="C208:E208"/>
    <mergeCell ref="C209:E209"/>
    <mergeCell ref="C210:E210"/>
    <mergeCell ref="C197:E197"/>
    <mergeCell ref="C198:E198"/>
    <mergeCell ref="C199:E199"/>
    <mergeCell ref="B154:G154"/>
    <mergeCell ref="B178:G178"/>
    <mergeCell ref="C179:E179"/>
    <mergeCell ref="C180:E180"/>
    <mergeCell ref="C146:D146"/>
    <mergeCell ref="C147:D147"/>
    <mergeCell ref="C148:D148"/>
    <mergeCell ref="C149:D149"/>
    <mergeCell ref="C150:D150"/>
    <mergeCell ref="C151:D151"/>
    <mergeCell ref="E134:E153"/>
    <mergeCell ref="C135:D135"/>
    <mergeCell ref="C136:D136"/>
    <mergeCell ref="C137:D137"/>
    <mergeCell ref="C138:D138"/>
    <mergeCell ref="C139:D139"/>
    <mergeCell ref="C140:D140"/>
    <mergeCell ref="C141:D141"/>
    <mergeCell ref="C142:D142"/>
    <mergeCell ref="C143:D143"/>
    <mergeCell ref="C169:E169"/>
    <mergeCell ref="C170:E170"/>
    <mergeCell ref="C171:E171"/>
    <mergeCell ref="C172:E172"/>
    <mergeCell ref="C131:D131"/>
    <mergeCell ref="C132:D132"/>
    <mergeCell ref="A133:A153"/>
    <mergeCell ref="B133:B153"/>
    <mergeCell ref="C133:D133"/>
    <mergeCell ref="C134:D134"/>
    <mergeCell ref="C144:D144"/>
    <mergeCell ref="C145:D145"/>
    <mergeCell ref="C152:D152"/>
    <mergeCell ref="C153:D153"/>
    <mergeCell ref="B110:G110"/>
    <mergeCell ref="B111:G111"/>
    <mergeCell ref="A112:A132"/>
    <mergeCell ref="B112:B132"/>
    <mergeCell ref="C112:D112"/>
    <mergeCell ref="C113:D113"/>
    <mergeCell ref="E113:E132"/>
    <mergeCell ref="C114:D114"/>
    <mergeCell ref="C115:D115"/>
    <mergeCell ref="C116:D116"/>
    <mergeCell ref="C123:D123"/>
    <mergeCell ref="C124:D124"/>
    <mergeCell ref="C125:D125"/>
    <mergeCell ref="C126:D126"/>
    <mergeCell ref="C127:D127"/>
    <mergeCell ref="C128:D128"/>
    <mergeCell ref="C117:D117"/>
    <mergeCell ref="C118:D118"/>
    <mergeCell ref="C119:D119"/>
    <mergeCell ref="C120:D120"/>
    <mergeCell ref="C121:D121"/>
    <mergeCell ref="C122:D122"/>
    <mergeCell ref="C129:D129"/>
    <mergeCell ref="C130:D130"/>
    <mergeCell ref="E90:E109"/>
    <mergeCell ref="C91:D91"/>
    <mergeCell ref="C92:D92"/>
    <mergeCell ref="C93:D93"/>
    <mergeCell ref="C94:D94"/>
    <mergeCell ref="C95:D95"/>
    <mergeCell ref="C96:D96"/>
    <mergeCell ref="C97:D97"/>
    <mergeCell ref="C98:D98"/>
    <mergeCell ref="C99:D99"/>
    <mergeCell ref="C78:D78"/>
    <mergeCell ref="C79:D79"/>
    <mergeCell ref="C87:D87"/>
    <mergeCell ref="C88:D88"/>
    <mergeCell ref="A89:A109"/>
    <mergeCell ref="B89:B109"/>
    <mergeCell ref="C89:D89"/>
    <mergeCell ref="C90:D90"/>
    <mergeCell ref="C100:D100"/>
    <mergeCell ref="C101:D101"/>
    <mergeCell ref="C102:D102"/>
    <mergeCell ref="C103:D103"/>
    <mergeCell ref="C104:D104"/>
    <mergeCell ref="C105:D105"/>
    <mergeCell ref="C106:D106"/>
    <mergeCell ref="C107:D107"/>
    <mergeCell ref="C108:D108"/>
    <mergeCell ref="C109:D109"/>
    <mergeCell ref="C83:D83"/>
    <mergeCell ref="C59:D59"/>
    <mergeCell ref="C60:D60"/>
    <mergeCell ref="C67:D67"/>
    <mergeCell ref="A68:A88"/>
    <mergeCell ref="B68:B88"/>
    <mergeCell ref="C68:D68"/>
    <mergeCell ref="C69:D69"/>
    <mergeCell ref="E69:E88"/>
    <mergeCell ref="C70:D70"/>
    <mergeCell ref="C71:D71"/>
    <mergeCell ref="C72:D72"/>
    <mergeCell ref="C73:D73"/>
    <mergeCell ref="A47:A67"/>
    <mergeCell ref="B47:B67"/>
    <mergeCell ref="C80:D80"/>
    <mergeCell ref="C81:D81"/>
    <mergeCell ref="C82:D82"/>
    <mergeCell ref="C84:D84"/>
    <mergeCell ref="C85:D85"/>
    <mergeCell ref="C86:D86"/>
    <mergeCell ref="C74:D74"/>
    <mergeCell ref="C75:D75"/>
    <mergeCell ref="C76:D76"/>
    <mergeCell ref="C77:D77"/>
    <mergeCell ref="C49:D49"/>
    <mergeCell ref="C50:D50"/>
    <mergeCell ref="C51:D51"/>
    <mergeCell ref="C52:D52"/>
    <mergeCell ref="C53:D53"/>
    <mergeCell ref="C54:D54"/>
    <mergeCell ref="C42:E42"/>
    <mergeCell ref="C43:E43"/>
    <mergeCell ref="C44:E44"/>
    <mergeCell ref="C45:E45"/>
    <mergeCell ref="C46:E46"/>
    <mergeCell ref="C47:D47"/>
    <mergeCell ref="C48:D48"/>
    <mergeCell ref="E48:E67"/>
    <mergeCell ref="C61:D61"/>
    <mergeCell ref="C62:D62"/>
    <mergeCell ref="C63:D63"/>
    <mergeCell ref="C64:D64"/>
    <mergeCell ref="C65:D65"/>
    <mergeCell ref="C66:D66"/>
    <mergeCell ref="C55:D55"/>
    <mergeCell ref="C56:D56"/>
    <mergeCell ref="C57:D57"/>
    <mergeCell ref="C58:D58"/>
    <mergeCell ref="C35:D35"/>
    <mergeCell ref="A36:A46"/>
    <mergeCell ref="B36:B46"/>
    <mergeCell ref="C36:E36"/>
    <mergeCell ref="C37:E37"/>
    <mergeCell ref="C38:E38"/>
    <mergeCell ref="C39:E39"/>
    <mergeCell ref="C40:E40"/>
    <mergeCell ref="C41:E41"/>
    <mergeCell ref="A25:A35"/>
    <mergeCell ref="B25:B35"/>
    <mergeCell ref="C28:D28"/>
    <mergeCell ref="C29:D29"/>
    <mergeCell ref="C30:D30"/>
    <mergeCell ref="C31:D31"/>
    <mergeCell ref="C32:D32"/>
    <mergeCell ref="C33:D33"/>
    <mergeCell ref="A1:H1"/>
    <mergeCell ref="A3:H3"/>
    <mergeCell ref="A5:B5"/>
    <mergeCell ref="C9:H9"/>
    <mergeCell ref="C10:H10"/>
    <mergeCell ref="A11:H11"/>
    <mergeCell ref="B12:G12"/>
    <mergeCell ref="B13:G13"/>
    <mergeCell ref="A14:A24"/>
    <mergeCell ref="B14:B24"/>
    <mergeCell ref="C14:D14"/>
    <mergeCell ref="C15:D15"/>
    <mergeCell ref="C16:D16"/>
    <mergeCell ref="C17:D17"/>
    <mergeCell ref="C18:D18"/>
    <mergeCell ref="C19:D19"/>
    <mergeCell ref="I9:I10"/>
    <mergeCell ref="C449:E449"/>
    <mergeCell ref="C450:E450"/>
    <mergeCell ref="B430:B440"/>
    <mergeCell ref="C431:E431"/>
    <mergeCell ref="C432:E432"/>
    <mergeCell ref="C433:E433"/>
    <mergeCell ref="C434:E434"/>
    <mergeCell ref="C435:E435"/>
    <mergeCell ref="C436:E436"/>
    <mergeCell ref="C437:E437"/>
    <mergeCell ref="C438:E438"/>
    <mergeCell ref="C439:E439"/>
    <mergeCell ref="C440:E440"/>
    <mergeCell ref="C447:E447"/>
    <mergeCell ref="C20:D20"/>
    <mergeCell ref="C21:D21"/>
    <mergeCell ref="C22:D22"/>
    <mergeCell ref="C23:D23"/>
    <mergeCell ref="C24:D24"/>
    <mergeCell ref="C25:D25"/>
    <mergeCell ref="C26:D26"/>
    <mergeCell ref="C27:D27"/>
    <mergeCell ref="C34:D34"/>
  </mergeCells>
  <conditionalFormatting sqref="G38:H46 F333:G340 C332:C340">
    <cfRule type="cellIs" dxfId="1340" priority="85" operator="equal">
      <formula>0</formula>
    </cfRule>
  </conditionalFormatting>
  <conditionalFormatting sqref="F49:H67">
    <cfRule type="cellIs" dxfId="1339" priority="84" operator="equal">
      <formula>0</formula>
    </cfRule>
  </conditionalFormatting>
  <conditionalFormatting sqref="F69:H76">
    <cfRule type="cellIs" dxfId="1338" priority="83" operator="equal">
      <formula>0</formula>
    </cfRule>
  </conditionalFormatting>
  <conditionalFormatting sqref="G310:H319">
    <cfRule type="cellIs" dxfId="1337" priority="80" operator="equal">
      <formula>0</formula>
    </cfRule>
  </conditionalFormatting>
  <conditionalFormatting sqref="H299:H308">
    <cfRule type="cellIs" dxfId="1336" priority="81" operator="equal">
      <formula>0</formula>
    </cfRule>
  </conditionalFormatting>
  <conditionalFormatting sqref="C331 C321:C322">
    <cfRule type="cellIs" dxfId="1335" priority="79" operator="equal">
      <formula>0</formula>
    </cfRule>
  </conditionalFormatting>
  <conditionalFormatting sqref="H288:H297">
    <cfRule type="cellIs" dxfId="1334" priority="82" operator="equal">
      <formula>0</formula>
    </cfRule>
  </conditionalFormatting>
  <conditionalFormatting sqref="H363">
    <cfRule type="cellIs" dxfId="1333" priority="73" operator="equal">
      <formula>0</formula>
    </cfRule>
  </conditionalFormatting>
  <conditionalFormatting sqref="F321:H332 H333:H340">
    <cfRule type="cellIs" dxfId="1332" priority="78" operator="equal">
      <formula>0</formula>
    </cfRule>
  </conditionalFormatting>
  <conditionalFormatting sqref="F342:G342">
    <cfRule type="cellIs" dxfId="1331" priority="77" operator="equal">
      <formula>0</formula>
    </cfRule>
  </conditionalFormatting>
  <conditionalFormatting sqref="H342">
    <cfRule type="cellIs" dxfId="1330" priority="76" operator="equal">
      <formula>0</formula>
    </cfRule>
  </conditionalFormatting>
  <conditionalFormatting sqref="F342:H361">
    <cfRule type="cellIs" dxfId="1329" priority="75" operator="equal">
      <formula>0</formula>
    </cfRule>
  </conditionalFormatting>
  <conditionalFormatting sqref="H363">
    <cfRule type="cellIs" dxfId="1328" priority="74" operator="equal">
      <formula>0</formula>
    </cfRule>
  </conditionalFormatting>
  <conditionalFormatting sqref="G363:G382">
    <cfRule type="cellIs" dxfId="1327" priority="72" operator="equal">
      <formula>0</formula>
    </cfRule>
  </conditionalFormatting>
  <conditionalFormatting sqref="C373:C374 C363:C364">
    <cfRule type="cellIs" dxfId="1326" priority="71" operator="equal">
      <formula>0</formula>
    </cfRule>
  </conditionalFormatting>
  <conditionalFormatting sqref="F363:H382">
    <cfRule type="cellIs" dxfId="1325" priority="70" operator="equal">
      <formula>0</formula>
    </cfRule>
  </conditionalFormatting>
  <conditionalFormatting sqref="H386:H405">
    <cfRule type="cellIs" dxfId="1324" priority="69" operator="equal">
      <formula>0</formula>
    </cfRule>
  </conditionalFormatting>
  <conditionalFormatting sqref="H386:H405">
    <cfRule type="cellIs" dxfId="1323" priority="68" operator="equal">
      <formula>0</formula>
    </cfRule>
  </conditionalFormatting>
  <conditionalFormatting sqref="H386:H405">
    <cfRule type="cellIs" dxfId="1322" priority="67" operator="equal">
      <formula>0</formula>
    </cfRule>
  </conditionalFormatting>
  <conditionalFormatting sqref="H407:H426">
    <cfRule type="cellIs" dxfId="1321" priority="66" operator="equal">
      <formula>0</formula>
    </cfRule>
  </conditionalFormatting>
  <conditionalFormatting sqref="H407:H426">
    <cfRule type="cellIs" dxfId="1320" priority="65" operator="equal">
      <formula>0</formula>
    </cfRule>
  </conditionalFormatting>
  <conditionalFormatting sqref="H407:H426">
    <cfRule type="cellIs" dxfId="1319" priority="64" operator="equal">
      <formula>0</formula>
    </cfRule>
  </conditionalFormatting>
  <conditionalFormatting sqref="G396:G405 G407:G418">
    <cfRule type="cellIs" dxfId="1318" priority="63" operator="equal">
      <formula>0</formula>
    </cfRule>
  </conditionalFormatting>
  <conditionalFormatting sqref="G396:G405 G407:G418">
    <cfRule type="cellIs" dxfId="1317" priority="62" operator="equal">
      <formula>0</formula>
    </cfRule>
  </conditionalFormatting>
  <conditionalFormatting sqref="H454:H463">
    <cfRule type="cellIs" dxfId="1316" priority="61" operator="equal">
      <formula>0</formula>
    </cfRule>
  </conditionalFormatting>
  <conditionalFormatting sqref="H476:H485">
    <cfRule type="cellIs" dxfId="1315" priority="60" operator="equal">
      <formula>0</formula>
    </cfRule>
  </conditionalFormatting>
  <conditionalFormatting sqref="H512:H521">
    <cfRule type="cellIs" dxfId="1314" priority="59" operator="equal">
      <formula>0</formula>
    </cfRule>
  </conditionalFormatting>
  <conditionalFormatting sqref="H26:H35">
    <cfRule type="cellIs" dxfId="1313" priority="58" operator="equal">
      <formula>0</formula>
    </cfRule>
  </conditionalFormatting>
  <conditionalFormatting sqref="H15:H24">
    <cfRule type="cellIs" dxfId="1312" priority="57" operator="equal">
      <formula>0</formula>
    </cfRule>
  </conditionalFormatting>
  <conditionalFormatting sqref="C47:D56 C67:D67">
    <cfRule type="cellIs" dxfId="1311" priority="56" operator="equal">
      <formula>0</formula>
    </cfRule>
  </conditionalFormatting>
  <conditionalFormatting sqref="C57:D66">
    <cfRule type="cellIs" dxfId="1310" priority="55" operator="equal">
      <formula>0</formula>
    </cfRule>
  </conditionalFormatting>
  <conditionalFormatting sqref="C69:D88">
    <cfRule type="cellIs" dxfId="1309" priority="52" operator="equal">
      <formula>0</formula>
    </cfRule>
  </conditionalFormatting>
  <conditionalFormatting sqref="C68:D68">
    <cfRule type="cellIs" dxfId="1308" priority="54" operator="equal">
      <formula>0</formula>
    </cfRule>
  </conditionalFormatting>
  <conditionalFormatting sqref="F77:H88">
    <cfRule type="cellIs" dxfId="1307" priority="53" operator="equal">
      <formula>0</formula>
    </cfRule>
  </conditionalFormatting>
  <conditionalFormatting sqref="F90:H90 H91:H97 F91:G109">
    <cfRule type="cellIs" dxfId="1306" priority="51" operator="equal">
      <formula>0</formula>
    </cfRule>
  </conditionalFormatting>
  <conditionalFormatting sqref="C90:D109">
    <cfRule type="cellIs" dxfId="1305" priority="49" operator="equal">
      <formula>0</formula>
    </cfRule>
  </conditionalFormatting>
  <conditionalFormatting sqref="H98:H109">
    <cfRule type="cellIs" dxfId="1304" priority="50" operator="equal">
      <formula>0</formula>
    </cfRule>
  </conditionalFormatting>
  <conditionalFormatting sqref="C89:D89">
    <cfRule type="cellIs" dxfId="1303" priority="48" operator="equal">
      <formula>0</formula>
    </cfRule>
  </conditionalFormatting>
  <conditionalFormatting sqref="C112:D112">
    <cfRule type="cellIs" dxfId="1302" priority="47" operator="equal">
      <formula>0</formula>
    </cfRule>
  </conditionalFormatting>
  <conditionalFormatting sqref="F113:H113 H114:H120 F114:G132">
    <cfRule type="cellIs" dxfId="1301" priority="46" operator="equal">
      <formula>0</formula>
    </cfRule>
  </conditionalFormatting>
  <conditionalFormatting sqref="C113:D132">
    <cfRule type="cellIs" dxfId="1300" priority="44" operator="equal">
      <formula>0</formula>
    </cfRule>
  </conditionalFormatting>
  <conditionalFormatting sqref="H121:H132">
    <cfRule type="cellIs" dxfId="1299" priority="45" operator="equal">
      <formula>0</formula>
    </cfRule>
  </conditionalFormatting>
  <conditionalFormatting sqref="F134:H134 H135:H141 F135:G153">
    <cfRule type="cellIs" dxfId="1298" priority="43" operator="equal">
      <formula>0</formula>
    </cfRule>
  </conditionalFormatting>
  <conditionalFormatting sqref="C134:D153">
    <cfRule type="cellIs" dxfId="1297" priority="41" operator="equal">
      <formula>0</formula>
    </cfRule>
  </conditionalFormatting>
  <conditionalFormatting sqref="H142:H153">
    <cfRule type="cellIs" dxfId="1296" priority="42" operator="equal">
      <formula>0</formula>
    </cfRule>
  </conditionalFormatting>
  <conditionalFormatting sqref="C133:D133">
    <cfRule type="cellIs" dxfId="1295" priority="40" operator="equal">
      <formula>0</formula>
    </cfRule>
  </conditionalFormatting>
  <conditionalFormatting sqref="C352 C342:C343">
    <cfRule type="cellIs" dxfId="1294" priority="39" operator="equal">
      <formula>0</formula>
    </cfRule>
  </conditionalFormatting>
  <conditionalFormatting sqref="F398:H405">
    <cfRule type="cellIs" dxfId="1293" priority="36" operator="equal">
      <formula>0</formula>
    </cfRule>
  </conditionalFormatting>
  <conditionalFormatting sqref="C407:D407">
    <cfRule type="cellIs" dxfId="1292" priority="35" operator="equal">
      <formula>0</formula>
    </cfRule>
  </conditionalFormatting>
  <conditionalFormatting sqref="C408:D426">
    <cfRule type="cellIs" dxfId="1291" priority="34" operator="equal">
      <formula>0</formula>
    </cfRule>
  </conditionalFormatting>
  <conditionalFormatting sqref="F407:H426">
    <cfRule type="cellIs" dxfId="1290" priority="33" operator="equal">
      <formula>0</formula>
    </cfRule>
  </conditionalFormatting>
  <conditionalFormatting sqref="C353">
    <cfRule type="cellIs" dxfId="1289" priority="38" operator="equal">
      <formula>0</formula>
    </cfRule>
  </conditionalFormatting>
  <conditionalFormatting sqref="C396:D405">
    <cfRule type="cellIs" dxfId="1288" priority="37" operator="equal">
      <formula>0</formula>
    </cfRule>
  </conditionalFormatting>
  <conditionalFormatting sqref="C386:D395">
    <cfRule type="cellIs" dxfId="1287" priority="32" operator="equal">
      <formula>0</formula>
    </cfRule>
  </conditionalFormatting>
  <conditionalFormatting sqref="F387:H395 F386 H386">
    <cfRule type="cellIs" dxfId="1286" priority="31" operator="equal">
      <formula>0</formula>
    </cfRule>
  </conditionalFormatting>
  <conditionalFormatting sqref="G386">
    <cfRule type="cellIs" dxfId="1285" priority="23" operator="equal">
      <formula>0</formula>
    </cfRule>
  </conditionalFormatting>
  <conditionalFormatting sqref="C375:C382">
    <cfRule type="cellIs" dxfId="1284" priority="25" operator="equal">
      <formula>0</formula>
    </cfRule>
  </conditionalFormatting>
  <conditionalFormatting sqref="G386">
    <cfRule type="cellIs" dxfId="1283" priority="24" operator="equal">
      <formula>0</formula>
    </cfRule>
  </conditionalFormatting>
  <conditionalFormatting sqref="H168:H177">
    <cfRule type="cellIs" dxfId="1282" priority="19" operator="equal">
      <formula>0</formula>
    </cfRule>
  </conditionalFormatting>
  <conditionalFormatting sqref="H236:H245">
    <cfRule type="cellIs" dxfId="1281" priority="30" operator="equal">
      <formula>0</formula>
    </cfRule>
  </conditionalFormatting>
  <conditionalFormatting sqref="C323:C330">
    <cfRule type="cellIs" dxfId="1280" priority="29" operator="equal">
      <formula>0</formula>
    </cfRule>
  </conditionalFormatting>
  <conditionalFormatting sqref="C344:C351">
    <cfRule type="cellIs" dxfId="1279" priority="28" operator="equal">
      <formula>0</formula>
    </cfRule>
  </conditionalFormatting>
  <conditionalFormatting sqref="C354:C361">
    <cfRule type="cellIs" dxfId="1278" priority="27" operator="equal">
      <formula>0</formula>
    </cfRule>
  </conditionalFormatting>
  <conditionalFormatting sqref="C365:C372">
    <cfRule type="cellIs" dxfId="1277" priority="26" operator="equal">
      <formula>0</formula>
    </cfRule>
  </conditionalFormatting>
  <conditionalFormatting sqref="H214:H223">
    <cfRule type="cellIs" dxfId="1276" priority="22" operator="equal">
      <formula>0</formula>
    </cfRule>
  </conditionalFormatting>
  <conditionalFormatting sqref="H225:H234">
    <cfRule type="cellIs" dxfId="1275" priority="21" operator="equal">
      <formula>0</formula>
    </cfRule>
  </conditionalFormatting>
  <conditionalFormatting sqref="H157:H166">
    <cfRule type="cellIs" dxfId="1274" priority="20" operator="equal">
      <formula>0</formula>
    </cfRule>
  </conditionalFormatting>
  <conditionalFormatting sqref="H180:H189">
    <cfRule type="cellIs" dxfId="1273" priority="18" operator="equal">
      <formula>0</formula>
    </cfRule>
  </conditionalFormatting>
  <conditionalFormatting sqref="H191:H200">
    <cfRule type="cellIs" dxfId="1272" priority="17" operator="equal">
      <formula>0</formula>
    </cfRule>
  </conditionalFormatting>
  <conditionalFormatting sqref="H203:H212">
    <cfRule type="cellIs" dxfId="1271" priority="16" operator="equal">
      <formula>0</formula>
    </cfRule>
  </conditionalFormatting>
  <conditionalFormatting sqref="H249:H258 H261:H270">
    <cfRule type="cellIs" dxfId="1270" priority="15" operator="equal">
      <formula>0</formula>
    </cfRule>
  </conditionalFormatting>
  <conditionalFormatting sqref="H272:H281">
    <cfRule type="cellIs" dxfId="1269" priority="14" operator="equal">
      <formula>0</formula>
    </cfRule>
  </conditionalFormatting>
  <conditionalFormatting sqref="I590">
    <cfRule type="cellIs" dxfId="1268" priority="7" operator="equal">
      <formula>TRUE</formula>
    </cfRule>
  </conditionalFormatting>
  <conditionalFormatting sqref="I529:I558">
    <cfRule type="cellIs" dxfId="1267" priority="13" operator="equal">
      <formula>TRUE</formula>
    </cfRule>
  </conditionalFormatting>
  <conditionalFormatting sqref="I559">
    <cfRule type="cellIs" dxfId="1266" priority="11" operator="equal">
      <formula>TRUE</formula>
    </cfRule>
  </conditionalFormatting>
  <conditionalFormatting sqref="I584">
    <cfRule type="cellIs" dxfId="1265" priority="10" operator="equal">
      <formula>TRUE</formula>
    </cfRule>
  </conditionalFormatting>
  <conditionalFormatting sqref="I585">
    <cfRule type="cellIs" dxfId="1264" priority="9" operator="equal">
      <formula>TRUE</formula>
    </cfRule>
  </conditionalFormatting>
  <conditionalFormatting sqref="I587">
    <cfRule type="cellIs" dxfId="1263" priority="8" operator="equal">
      <formula>TRUE</formula>
    </cfRule>
  </conditionalFormatting>
  <conditionalFormatting sqref="I560:I583 I586 I588:I589">
    <cfRule type="cellIs" dxfId="1262" priority="12" operator="equal">
      <formula>TRUE</formula>
    </cfRule>
  </conditionalFormatting>
  <conditionalFormatting sqref="H442:H451">
    <cfRule type="cellIs" dxfId="1261" priority="5" operator="equal">
      <formula>0</formula>
    </cfRule>
  </conditionalFormatting>
  <conditionalFormatting sqref="H432:H440">
    <cfRule type="cellIs" dxfId="1260" priority="6" operator="equal">
      <formula>0</formula>
    </cfRule>
  </conditionalFormatting>
  <conditionalFormatting sqref="H431">
    <cfRule type="cellIs" dxfId="1259" priority="4" operator="equal">
      <formula>0</formula>
    </cfRule>
  </conditionalFormatting>
  <conditionalFormatting sqref="H465:H474">
    <cfRule type="cellIs" dxfId="1258" priority="3" operator="equal">
      <formula>0</formula>
    </cfRule>
  </conditionalFormatting>
  <conditionalFormatting sqref="H501:H510">
    <cfRule type="cellIs" dxfId="1257" priority="2" operator="equal">
      <formula>0</formula>
    </cfRule>
  </conditionalFormatting>
  <conditionalFormatting sqref="H489:H498">
    <cfRule type="cellIs" dxfId="1256" priority="1" operator="equal">
      <formula>0</formula>
    </cfRule>
  </conditionalFormatting>
  <printOptions horizontalCentered="1"/>
  <pageMargins left="0.23622047244094491" right="0.23622047244094491" top="0.74803149606299213" bottom="0.15748031496062992" header="0.31496062992125984" footer="0"/>
  <pageSetup paperSize="9" scale="66" fitToHeight="0" orientation="portrait" r:id="rId1"/>
  <legacy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I589"/>
  <sheetViews>
    <sheetView zoomScaleNormal="100" workbookViewId="0">
      <pane ySplit="8" topLeftCell="A441" activePane="bottomLeft" state="frozen"/>
      <selection pane="bottomLeft" activeCell="B476" sqref="B476:G476"/>
    </sheetView>
  </sheetViews>
  <sheetFormatPr defaultColWidth="9.140625" defaultRowHeight="15" x14ac:dyDescent="0.25"/>
  <cols>
    <col min="1" max="1" width="9.28515625" style="1" customWidth="1"/>
    <col min="2" max="2" width="50.5703125" style="1" customWidth="1"/>
    <col min="3" max="3" width="45.42578125" style="1" customWidth="1"/>
    <col min="4" max="4" width="10" style="1" customWidth="1"/>
    <col min="5" max="5" width="8.85546875" style="1" customWidth="1"/>
    <col min="6" max="6" width="8.7109375" style="1" bestFit="1" customWidth="1"/>
    <col min="7" max="7" width="8.42578125" style="1" bestFit="1" customWidth="1"/>
    <col min="8" max="8" width="9" style="2" bestFit="1" customWidth="1"/>
    <col min="9" max="9" width="35" style="1" customWidth="1"/>
    <col min="10" max="16384" width="9.140625" style="1"/>
  </cols>
  <sheetData>
    <row r="1" spans="1:9" ht="18.75" x14ac:dyDescent="0.3">
      <c r="A1" s="228" t="s">
        <v>34</v>
      </c>
      <c r="B1" s="228"/>
      <c r="C1" s="228"/>
      <c r="D1" s="228"/>
      <c r="E1" s="228"/>
      <c r="F1" s="228"/>
      <c r="G1" s="228"/>
      <c r="H1" s="228"/>
    </row>
    <row r="2" spans="1:9" ht="11.25" customHeight="1" x14ac:dyDescent="0.25"/>
    <row r="3" spans="1:9" x14ac:dyDescent="0.25">
      <c r="A3" s="230" t="s">
        <v>338</v>
      </c>
      <c r="B3" s="230"/>
      <c r="C3" s="230"/>
      <c r="D3" s="230"/>
      <c r="E3" s="230"/>
      <c r="F3" s="230"/>
      <c r="G3" s="230"/>
      <c r="H3" s="230"/>
    </row>
    <row r="4" spans="1:9" x14ac:dyDescent="0.25">
      <c r="A4" s="31" t="s">
        <v>341</v>
      </c>
    </row>
    <row r="5" spans="1:9" x14ac:dyDescent="0.25">
      <c r="A5" s="381" t="s">
        <v>389</v>
      </c>
      <c r="B5" s="381"/>
    </row>
    <row r="6" spans="1:9" ht="7.5" customHeight="1" x14ac:dyDescent="0.25"/>
    <row r="7" spans="1:9" ht="7.5" customHeight="1" x14ac:dyDescent="0.25"/>
    <row r="8" spans="1:9" ht="7.5" customHeight="1" x14ac:dyDescent="0.25"/>
    <row r="9" spans="1:9" s="3" customFormat="1" ht="36" customHeight="1" x14ac:dyDescent="0.25">
      <c r="A9" s="175" t="s">
        <v>165</v>
      </c>
      <c r="B9" s="175" t="s">
        <v>27</v>
      </c>
      <c r="C9" s="235" t="s">
        <v>35</v>
      </c>
      <c r="D9" s="235"/>
      <c r="E9" s="235"/>
      <c r="F9" s="235"/>
      <c r="G9" s="235"/>
      <c r="H9" s="235"/>
      <c r="I9" s="278" t="s">
        <v>226</v>
      </c>
    </row>
    <row r="10" spans="1:9" s="13" customFormat="1" ht="12" x14ac:dyDescent="0.25">
      <c r="A10" s="176">
        <v>1</v>
      </c>
      <c r="B10" s="176">
        <v>2</v>
      </c>
      <c r="C10" s="236">
        <v>3</v>
      </c>
      <c r="D10" s="236"/>
      <c r="E10" s="236"/>
      <c r="F10" s="236"/>
      <c r="G10" s="236"/>
      <c r="H10" s="236"/>
      <c r="I10" s="278"/>
    </row>
    <row r="11" spans="1:9" s="2" customFormat="1" ht="12" x14ac:dyDescent="0.2">
      <c r="A11" s="237" t="s">
        <v>13</v>
      </c>
      <c r="B11" s="238"/>
      <c r="C11" s="238"/>
      <c r="D11" s="238"/>
      <c r="E11" s="238"/>
      <c r="F11" s="238"/>
      <c r="G11" s="238"/>
      <c r="H11" s="239"/>
    </row>
    <row r="12" spans="1:9" s="5" customFormat="1" ht="15" customHeight="1" x14ac:dyDescent="0.2">
      <c r="A12" s="42" t="s">
        <v>36</v>
      </c>
      <c r="B12" s="277" t="s">
        <v>14</v>
      </c>
      <c r="C12" s="277"/>
      <c r="D12" s="277"/>
      <c r="E12" s="277"/>
      <c r="F12" s="277"/>
      <c r="G12" s="277"/>
      <c r="H12" s="43">
        <f>SUM(H13,H110)</f>
        <v>130.75</v>
      </c>
    </row>
    <row r="13" spans="1:9" s="5" customFormat="1" ht="15" customHeight="1" x14ac:dyDescent="0.2">
      <c r="A13" s="49" t="s">
        <v>37</v>
      </c>
      <c r="B13" s="277" t="s">
        <v>38</v>
      </c>
      <c r="C13" s="277"/>
      <c r="D13" s="277"/>
      <c r="E13" s="277"/>
      <c r="F13" s="277"/>
      <c r="G13" s="277"/>
      <c r="H13" s="43">
        <f>SUM(H14,H25,H36,H47,H68,H89)</f>
        <v>101.84</v>
      </c>
    </row>
    <row r="14" spans="1:9" s="2" customFormat="1" ht="25.5" x14ac:dyDescent="0.2">
      <c r="A14" s="246" t="s">
        <v>42</v>
      </c>
      <c r="B14" s="249" t="s">
        <v>43</v>
      </c>
      <c r="C14" s="287" t="s">
        <v>349</v>
      </c>
      <c r="D14" s="288"/>
      <c r="E14" s="47" t="s">
        <v>164</v>
      </c>
      <c r="F14" s="190" t="s">
        <v>39</v>
      </c>
      <c r="G14" s="47" t="s">
        <v>157</v>
      </c>
      <c r="H14" s="50">
        <f>SUM(H15:H24)</f>
        <v>66.56</v>
      </c>
    </row>
    <row r="15" spans="1:9" s="2" customFormat="1" ht="12.75" x14ac:dyDescent="0.2">
      <c r="A15" s="247"/>
      <c r="B15" s="250"/>
      <c r="C15" s="294" t="s">
        <v>176</v>
      </c>
      <c r="D15" s="295"/>
      <c r="E15" s="187">
        <v>16</v>
      </c>
      <c r="F15" s="62">
        <v>3125</v>
      </c>
      <c r="G15" s="61">
        <v>1.5</v>
      </c>
      <c r="H15" s="54">
        <f>ROUNDUP((F15/168*G15),2)</f>
        <v>27.91</v>
      </c>
    </row>
    <row r="16" spans="1:9" s="2" customFormat="1" ht="12.75" x14ac:dyDescent="0.2">
      <c r="A16" s="247"/>
      <c r="B16" s="250"/>
      <c r="C16" s="274" t="s">
        <v>181</v>
      </c>
      <c r="D16" s="276"/>
      <c r="E16" s="188">
        <v>15</v>
      </c>
      <c r="F16" s="64">
        <v>2651</v>
      </c>
      <c r="G16" s="63">
        <v>1.5</v>
      </c>
      <c r="H16" s="56">
        <f t="shared" ref="H16:H24" si="0">ROUNDUP((F16/168*G16),2)</f>
        <v>23.67</v>
      </c>
    </row>
    <row r="17" spans="1:8" s="2" customFormat="1" ht="12.75" x14ac:dyDescent="0.2">
      <c r="A17" s="247"/>
      <c r="B17" s="250"/>
      <c r="C17" s="274" t="s">
        <v>162</v>
      </c>
      <c r="D17" s="276"/>
      <c r="E17" s="188">
        <v>9</v>
      </c>
      <c r="F17" s="64">
        <v>1677</v>
      </c>
      <c r="G17" s="63">
        <v>1.5</v>
      </c>
      <c r="H17" s="56">
        <f t="shared" si="0"/>
        <v>14.98</v>
      </c>
    </row>
    <row r="18" spans="1:8" s="2" customFormat="1" ht="12.75" hidden="1" customHeight="1" x14ac:dyDescent="0.2">
      <c r="A18" s="247"/>
      <c r="B18" s="250"/>
      <c r="C18" s="274"/>
      <c r="D18" s="276"/>
      <c r="E18" s="188"/>
      <c r="F18" s="64"/>
      <c r="G18" s="63"/>
      <c r="H18" s="56">
        <f t="shared" si="0"/>
        <v>0</v>
      </c>
    </row>
    <row r="19" spans="1:8" s="2" customFormat="1" ht="12.75" hidden="1" customHeight="1" x14ac:dyDescent="0.2">
      <c r="A19" s="247"/>
      <c r="B19" s="250"/>
      <c r="C19" s="274"/>
      <c r="D19" s="276"/>
      <c r="E19" s="188"/>
      <c r="F19" s="64"/>
      <c r="G19" s="63"/>
      <c r="H19" s="56">
        <f t="shared" si="0"/>
        <v>0</v>
      </c>
    </row>
    <row r="20" spans="1:8" s="2" customFormat="1" ht="12.75" hidden="1" customHeight="1" x14ac:dyDescent="0.2">
      <c r="A20" s="247"/>
      <c r="B20" s="250"/>
      <c r="C20" s="252"/>
      <c r="D20" s="254"/>
      <c r="E20" s="83"/>
      <c r="F20" s="84"/>
      <c r="G20" s="63"/>
      <c r="H20" s="56">
        <f t="shared" si="0"/>
        <v>0</v>
      </c>
    </row>
    <row r="21" spans="1:8" s="2" customFormat="1" ht="12.75" hidden="1" customHeight="1" x14ac:dyDescent="0.2">
      <c r="A21" s="247"/>
      <c r="B21" s="250"/>
      <c r="C21" s="274"/>
      <c r="D21" s="276"/>
      <c r="E21" s="188"/>
      <c r="F21" s="64"/>
      <c r="G21" s="63"/>
      <c r="H21" s="56">
        <f t="shared" si="0"/>
        <v>0</v>
      </c>
    </row>
    <row r="22" spans="1:8" s="2" customFormat="1" ht="12.75" hidden="1" customHeight="1" x14ac:dyDescent="0.2">
      <c r="A22" s="247"/>
      <c r="B22" s="250"/>
      <c r="C22" s="274"/>
      <c r="D22" s="276"/>
      <c r="E22" s="188"/>
      <c r="F22" s="64"/>
      <c r="G22" s="63"/>
      <c r="H22" s="56">
        <f t="shared" si="0"/>
        <v>0</v>
      </c>
    </row>
    <row r="23" spans="1:8" s="2" customFormat="1" ht="12.75" hidden="1" customHeight="1" x14ac:dyDescent="0.2">
      <c r="A23" s="247"/>
      <c r="B23" s="250"/>
      <c r="C23" s="274"/>
      <c r="D23" s="276"/>
      <c r="E23" s="188"/>
      <c r="F23" s="64"/>
      <c r="G23" s="63"/>
      <c r="H23" s="56">
        <f t="shared" si="0"/>
        <v>0</v>
      </c>
    </row>
    <row r="24" spans="1:8" s="2" customFormat="1" ht="12.75" hidden="1" customHeight="1" x14ac:dyDescent="0.2">
      <c r="A24" s="248"/>
      <c r="B24" s="251"/>
      <c r="C24" s="296"/>
      <c r="D24" s="298"/>
      <c r="E24" s="189"/>
      <c r="F24" s="66"/>
      <c r="G24" s="65"/>
      <c r="H24" s="58">
        <f t="shared" si="0"/>
        <v>0</v>
      </c>
    </row>
    <row r="25" spans="1:8" s="2" customFormat="1" ht="25.5" x14ac:dyDescent="0.2">
      <c r="A25" s="246" t="s">
        <v>44</v>
      </c>
      <c r="B25" s="249" t="s">
        <v>45</v>
      </c>
      <c r="C25" s="287" t="s">
        <v>349</v>
      </c>
      <c r="D25" s="288"/>
      <c r="E25" s="47" t="s">
        <v>164</v>
      </c>
      <c r="F25" s="190" t="s">
        <v>39</v>
      </c>
      <c r="G25" s="47" t="s">
        <v>157</v>
      </c>
      <c r="H25" s="50">
        <f>SUM(H26:H35)</f>
        <v>31.599999999999998</v>
      </c>
    </row>
    <row r="26" spans="1:8" s="2" customFormat="1" ht="12.75" x14ac:dyDescent="0.2">
      <c r="A26" s="247"/>
      <c r="B26" s="250"/>
      <c r="C26" s="294" t="s">
        <v>318</v>
      </c>
      <c r="D26" s="295"/>
      <c r="E26" s="187">
        <v>9</v>
      </c>
      <c r="F26" s="62">
        <f>ROUND(865*1.3,0)</f>
        <v>1125</v>
      </c>
      <c r="G26" s="61">
        <v>1.5</v>
      </c>
      <c r="H26" s="54">
        <f>ROUNDUP((F26/168*G26),2)</f>
        <v>10.049999999999999</v>
      </c>
    </row>
    <row r="27" spans="1:8" s="2" customFormat="1" ht="12.75" x14ac:dyDescent="0.2">
      <c r="A27" s="247"/>
      <c r="B27" s="250"/>
      <c r="C27" s="274" t="s">
        <v>318</v>
      </c>
      <c r="D27" s="276"/>
      <c r="E27" s="188">
        <v>9</v>
      </c>
      <c r="F27" s="62">
        <f>ROUND(865*1.3,0)</f>
        <v>1125</v>
      </c>
      <c r="G27" s="63">
        <v>1.5</v>
      </c>
      <c r="H27" s="56">
        <f t="shared" ref="H27:H35" si="1">ROUNDUP((F27/168*G27),2)</f>
        <v>10.049999999999999</v>
      </c>
    </row>
    <row r="28" spans="1:8" s="2" customFormat="1" ht="12.75" x14ac:dyDescent="0.2">
      <c r="A28" s="247"/>
      <c r="B28" s="250"/>
      <c r="C28" s="274" t="s">
        <v>211</v>
      </c>
      <c r="D28" s="276"/>
      <c r="E28" s="188">
        <v>10</v>
      </c>
      <c r="F28" s="64">
        <v>1287</v>
      </c>
      <c r="G28" s="63">
        <v>1.5</v>
      </c>
      <c r="H28" s="56">
        <f t="shared" si="1"/>
        <v>11.5</v>
      </c>
    </row>
    <row r="29" spans="1:8" s="2" customFormat="1" ht="12.75" hidden="1" x14ac:dyDescent="0.2">
      <c r="A29" s="247"/>
      <c r="B29" s="250"/>
      <c r="C29" s="274"/>
      <c r="D29" s="276"/>
      <c r="E29" s="188"/>
      <c r="F29" s="64"/>
      <c r="G29" s="63"/>
      <c r="H29" s="56">
        <f t="shared" si="1"/>
        <v>0</v>
      </c>
    </row>
    <row r="30" spans="1:8" s="2" customFormat="1" ht="12.75" hidden="1" x14ac:dyDescent="0.2">
      <c r="A30" s="247"/>
      <c r="B30" s="250"/>
      <c r="C30" s="274"/>
      <c r="D30" s="276"/>
      <c r="E30" s="188"/>
      <c r="F30" s="64"/>
      <c r="G30" s="63"/>
      <c r="H30" s="56">
        <f t="shared" si="1"/>
        <v>0</v>
      </c>
    </row>
    <row r="31" spans="1:8" s="2" customFormat="1" ht="12.75" hidden="1" x14ac:dyDescent="0.2">
      <c r="A31" s="247"/>
      <c r="B31" s="250"/>
      <c r="C31" s="274"/>
      <c r="D31" s="276"/>
      <c r="E31" s="188"/>
      <c r="F31" s="64"/>
      <c r="G31" s="63"/>
      <c r="H31" s="56">
        <f t="shared" si="1"/>
        <v>0</v>
      </c>
    </row>
    <row r="32" spans="1:8" s="2" customFormat="1" ht="12.75" hidden="1" x14ac:dyDescent="0.2">
      <c r="A32" s="247"/>
      <c r="B32" s="250"/>
      <c r="C32" s="274"/>
      <c r="D32" s="276"/>
      <c r="E32" s="188"/>
      <c r="F32" s="64"/>
      <c r="G32" s="63"/>
      <c r="H32" s="56">
        <f t="shared" si="1"/>
        <v>0</v>
      </c>
    </row>
    <row r="33" spans="1:8" s="2" customFormat="1" ht="12.75" hidden="1" x14ac:dyDescent="0.2">
      <c r="A33" s="247"/>
      <c r="B33" s="250"/>
      <c r="C33" s="274"/>
      <c r="D33" s="276"/>
      <c r="E33" s="188"/>
      <c r="F33" s="64"/>
      <c r="G33" s="63"/>
      <c r="H33" s="56">
        <f t="shared" si="1"/>
        <v>0</v>
      </c>
    </row>
    <row r="34" spans="1:8" s="2" customFormat="1" ht="12.75" hidden="1" x14ac:dyDescent="0.2">
      <c r="A34" s="247"/>
      <c r="B34" s="250"/>
      <c r="C34" s="274"/>
      <c r="D34" s="276"/>
      <c r="E34" s="188"/>
      <c r="F34" s="64"/>
      <c r="G34" s="63"/>
      <c r="H34" s="56">
        <f t="shared" si="1"/>
        <v>0</v>
      </c>
    </row>
    <row r="35" spans="1:8" s="2" customFormat="1" ht="12.75" hidden="1" x14ac:dyDescent="0.2">
      <c r="A35" s="248"/>
      <c r="B35" s="251"/>
      <c r="C35" s="296"/>
      <c r="D35" s="298"/>
      <c r="E35" s="189"/>
      <c r="F35" s="66"/>
      <c r="G35" s="65"/>
      <c r="H35" s="58">
        <f t="shared" si="1"/>
        <v>0</v>
      </c>
    </row>
    <row r="36" spans="1:8" s="2" customFormat="1" ht="25.5" x14ac:dyDescent="0.2">
      <c r="A36" s="246" t="s">
        <v>51</v>
      </c>
      <c r="B36" s="249" t="s">
        <v>15</v>
      </c>
      <c r="C36" s="266" t="s">
        <v>158</v>
      </c>
      <c r="D36" s="267"/>
      <c r="E36" s="268"/>
      <c r="F36" s="51" t="s">
        <v>159</v>
      </c>
      <c r="G36" s="47" t="s">
        <v>157</v>
      </c>
      <c r="H36" s="50">
        <f>SUM(H37:H46)</f>
        <v>3.6799999999999997</v>
      </c>
    </row>
    <row r="37" spans="1:8" s="2" customFormat="1" ht="12.75" x14ac:dyDescent="0.2">
      <c r="A37" s="247"/>
      <c r="B37" s="250"/>
      <c r="C37" s="299" t="s">
        <v>177</v>
      </c>
      <c r="D37" s="320"/>
      <c r="E37" s="300"/>
      <c r="F37" s="52">
        <v>170</v>
      </c>
      <c r="G37" s="85">
        <f t="shared" ref="G37:G46" si="2">G15</f>
        <v>1.5</v>
      </c>
      <c r="H37" s="54">
        <f>ROUNDUP((F37/168*G37),2)</f>
        <v>1.52</v>
      </c>
    </row>
    <row r="38" spans="1:8" s="2" customFormat="1" ht="12.75" customHeight="1" x14ac:dyDescent="0.2">
      <c r="A38" s="247"/>
      <c r="B38" s="250"/>
      <c r="C38" s="258" t="s">
        <v>179</v>
      </c>
      <c r="D38" s="308"/>
      <c r="E38" s="259"/>
      <c r="F38" s="55">
        <v>135</v>
      </c>
      <c r="G38" s="55">
        <f t="shared" si="2"/>
        <v>1.5</v>
      </c>
      <c r="H38" s="56">
        <f t="shared" ref="H38:H46" si="3">ROUNDUP((F38/168*G38),2)</f>
        <v>1.21</v>
      </c>
    </row>
    <row r="39" spans="1:8" s="2" customFormat="1" ht="12.75" customHeight="1" x14ac:dyDescent="0.2">
      <c r="A39" s="247"/>
      <c r="B39" s="250"/>
      <c r="C39" s="258" t="s">
        <v>185</v>
      </c>
      <c r="D39" s="308"/>
      <c r="E39" s="259"/>
      <c r="F39" s="55">
        <v>106</v>
      </c>
      <c r="G39" s="55">
        <f t="shared" si="2"/>
        <v>1.5</v>
      </c>
      <c r="H39" s="56">
        <f t="shared" si="3"/>
        <v>0.95</v>
      </c>
    </row>
    <row r="40" spans="1:8" s="2" customFormat="1" ht="12.75" hidden="1" customHeight="1" x14ac:dyDescent="0.2">
      <c r="A40" s="247"/>
      <c r="B40" s="250"/>
      <c r="C40" s="258"/>
      <c r="D40" s="308"/>
      <c r="E40" s="259"/>
      <c r="F40" s="55"/>
      <c r="G40" s="55">
        <f t="shared" si="2"/>
        <v>0</v>
      </c>
      <c r="H40" s="56">
        <f t="shared" si="3"/>
        <v>0</v>
      </c>
    </row>
    <row r="41" spans="1:8" s="2" customFormat="1" ht="12.75" hidden="1" customHeight="1" x14ac:dyDescent="0.2">
      <c r="A41" s="247"/>
      <c r="B41" s="250"/>
      <c r="C41" s="258"/>
      <c r="D41" s="308"/>
      <c r="E41" s="259"/>
      <c r="F41" s="55"/>
      <c r="G41" s="55">
        <f t="shared" si="2"/>
        <v>0</v>
      </c>
      <c r="H41" s="56">
        <f t="shared" si="3"/>
        <v>0</v>
      </c>
    </row>
    <row r="42" spans="1:8" s="2" customFormat="1" ht="12.75" hidden="1" customHeight="1" x14ac:dyDescent="0.2">
      <c r="A42" s="247"/>
      <c r="B42" s="250"/>
      <c r="C42" s="258"/>
      <c r="D42" s="308"/>
      <c r="E42" s="259"/>
      <c r="F42" s="55"/>
      <c r="G42" s="55">
        <f t="shared" si="2"/>
        <v>0</v>
      </c>
      <c r="H42" s="56">
        <f t="shared" si="3"/>
        <v>0</v>
      </c>
    </row>
    <row r="43" spans="1:8" s="2" customFormat="1" ht="12.75" hidden="1" customHeight="1" x14ac:dyDescent="0.2">
      <c r="A43" s="247"/>
      <c r="B43" s="250"/>
      <c r="C43" s="258"/>
      <c r="D43" s="308"/>
      <c r="E43" s="259"/>
      <c r="F43" s="55"/>
      <c r="G43" s="55">
        <f t="shared" si="2"/>
        <v>0</v>
      </c>
      <c r="H43" s="56">
        <f t="shared" si="3"/>
        <v>0</v>
      </c>
    </row>
    <row r="44" spans="1:8" s="2" customFormat="1" ht="12.75" hidden="1" customHeight="1" x14ac:dyDescent="0.2">
      <c r="A44" s="247"/>
      <c r="B44" s="250"/>
      <c r="C44" s="258"/>
      <c r="D44" s="308"/>
      <c r="E44" s="259"/>
      <c r="F44" s="55"/>
      <c r="G44" s="55">
        <f t="shared" si="2"/>
        <v>0</v>
      </c>
      <c r="H44" s="56">
        <f t="shared" si="3"/>
        <v>0</v>
      </c>
    </row>
    <row r="45" spans="1:8" s="2" customFormat="1" ht="12.75" hidden="1" customHeight="1" x14ac:dyDescent="0.2">
      <c r="A45" s="247"/>
      <c r="B45" s="250"/>
      <c r="C45" s="258"/>
      <c r="D45" s="308"/>
      <c r="E45" s="259"/>
      <c r="F45" s="55"/>
      <c r="G45" s="55">
        <f t="shared" si="2"/>
        <v>0</v>
      </c>
      <c r="H45" s="56">
        <f t="shared" si="3"/>
        <v>0</v>
      </c>
    </row>
    <row r="46" spans="1:8" s="2" customFormat="1" ht="12.75" hidden="1" customHeight="1" x14ac:dyDescent="0.2">
      <c r="A46" s="248"/>
      <c r="B46" s="251"/>
      <c r="C46" s="305"/>
      <c r="D46" s="306"/>
      <c r="E46" s="307"/>
      <c r="F46" s="57"/>
      <c r="G46" s="57">
        <f t="shared" si="2"/>
        <v>0</v>
      </c>
      <c r="H46" s="58">
        <f t="shared" si="3"/>
        <v>0</v>
      </c>
    </row>
    <row r="47" spans="1:8" s="2" customFormat="1" ht="25.5" hidden="1" x14ac:dyDescent="0.2">
      <c r="A47" s="303" t="s">
        <v>53</v>
      </c>
      <c r="B47" s="335" t="s">
        <v>54</v>
      </c>
      <c r="C47" s="287" t="s">
        <v>349</v>
      </c>
      <c r="D47" s="288"/>
      <c r="E47" s="47" t="s">
        <v>161</v>
      </c>
      <c r="F47" s="190" t="s">
        <v>39</v>
      </c>
      <c r="G47" s="47" t="s">
        <v>157</v>
      </c>
      <c r="H47" s="50">
        <f>SUM(H48:H67)</f>
        <v>0</v>
      </c>
    </row>
    <row r="48" spans="1:8" s="2" customFormat="1" ht="12.75" hidden="1" x14ac:dyDescent="0.2">
      <c r="A48" s="303"/>
      <c r="B48" s="335"/>
      <c r="C48" s="294" t="str">
        <f t="shared" ref="C48:C57" si="4">C15</f>
        <v>VP priekšnieka vietnieks</v>
      </c>
      <c r="D48" s="295"/>
      <c r="E48" s="292">
        <v>5</v>
      </c>
      <c r="F48" s="52">
        <f>F15</f>
        <v>3125</v>
      </c>
      <c r="G48" s="85"/>
      <c r="H48" s="54">
        <f>ROUNDUP((F48*$E$48%)/168*G48,2)</f>
        <v>0</v>
      </c>
    </row>
    <row r="49" spans="1:8" s="2" customFormat="1" ht="12.75" hidden="1" x14ac:dyDescent="0.2">
      <c r="A49" s="303"/>
      <c r="B49" s="335"/>
      <c r="C49" s="274" t="str">
        <f t="shared" si="4"/>
        <v>VP Galvenās kriminālpolicijas pārvaldes priekšnieka vietnieks</v>
      </c>
      <c r="D49" s="276"/>
      <c r="E49" s="293"/>
      <c r="F49" s="59">
        <f t="shared" ref="F49:F57" si="5">F16</f>
        <v>2651</v>
      </c>
      <c r="G49" s="86"/>
      <c r="H49" s="56">
        <f t="shared" ref="H49:H67" si="6">ROUNDUP((F49*$E$48%)/168*G49,2)</f>
        <v>0</v>
      </c>
    </row>
    <row r="50" spans="1:8" s="2" customFormat="1" ht="12.75" hidden="1" x14ac:dyDescent="0.2">
      <c r="A50" s="303"/>
      <c r="B50" s="335"/>
      <c r="C50" s="274" t="str">
        <f t="shared" si="4"/>
        <v>Lektors (ar SDP)</v>
      </c>
      <c r="D50" s="276"/>
      <c r="E50" s="293"/>
      <c r="F50" s="59">
        <f t="shared" si="5"/>
        <v>1677</v>
      </c>
      <c r="G50" s="86"/>
      <c r="H50" s="56">
        <f t="shared" si="6"/>
        <v>0</v>
      </c>
    </row>
    <row r="51" spans="1:8" s="2" customFormat="1" ht="12.75" hidden="1" x14ac:dyDescent="0.2">
      <c r="A51" s="303"/>
      <c r="B51" s="335"/>
      <c r="C51" s="274">
        <f t="shared" si="4"/>
        <v>0</v>
      </c>
      <c r="D51" s="276"/>
      <c r="E51" s="293"/>
      <c r="F51" s="59">
        <f t="shared" si="5"/>
        <v>0</v>
      </c>
      <c r="G51" s="86"/>
      <c r="H51" s="56">
        <f t="shared" si="6"/>
        <v>0</v>
      </c>
    </row>
    <row r="52" spans="1:8" s="2" customFormat="1" ht="12.75" hidden="1" x14ac:dyDescent="0.2">
      <c r="A52" s="303"/>
      <c r="B52" s="335"/>
      <c r="C52" s="274">
        <f t="shared" si="4"/>
        <v>0</v>
      </c>
      <c r="D52" s="276"/>
      <c r="E52" s="293"/>
      <c r="F52" s="59">
        <f t="shared" si="5"/>
        <v>0</v>
      </c>
      <c r="G52" s="86"/>
      <c r="H52" s="56">
        <f t="shared" si="6"/>
        <v>0</v>
      </c>
    </row>
    <row r="53" spans="1:8" s="2" customFormat="1" ht="12.75" hidden="1" x14ac:dyDescent="0.2">
      <c r="A53" s="303"/>
      <c r="B53" s="335"/>
      <c r="C53" s="274">
        <f t="shared" si="4"/>
        <v>0</v>
      </c>
      <c r="D53" s="276"/>
      <c r="E53" s="293"/>
      <c r="F53" s="59">
        <f t="shared" si="5"/>
        <v>0</v>
      </c>
      <c r="G53" s="86"/>
      <c r="H53" s="56">
        <f t="shared" si="6"/>
        <v>0</v>
      </c>
    </row>
    <row r="54" spans="1:8" s="2" customFormat="1" ht="12.75" hidden="1" x14ac:dyDescent="0.2">
      <c r="A54" s="303"/>
      <c r="B54" s="335"/>
      <c r="C54" s="274">
        <f t="shared" si="4"/>
        <v>0</v>
      </c>
      <c r="D54" s="276"/>
      <c r="E54" s="293"/>
      <c r="F54" s="59">
        <f t="shared" si="5"/>
        <v>0</v>
      </c>
      <c r="G54" s="86"/>
      <c r="H54" s="56">
        <f t="shared" si="6"/>
        <v>0</v>
      </c>
    </row>
    <row r="55" spans="1:8" s="2" customFormat="1" ht="12.75" hidden="1" x14ac:dyDescent="0.2">
      <c r="A55" s="303"/>
      <c r="B55" s="335"/>
      <c r="C55" s="274">
        <f t="shared" si="4"/>
        <v>0</v>
      </c>
      <c r="D55" s="276"/>
      <c r="E55" s="293"/>
      <c r="F55" s="59">
        <f t="shared" si="5"/>
        <v>0</v>
      </c>
      <c r="G55" s="86"/>
      <c r="H55" s="56">
        <f t="shared" si="6"/>
        <v>0</v>
      </c>
    </row>
    <row r="56" spans="1:8" s="2" customFormat="1" ht="12.75" hidden="1" x14ac:dyDescent="0.2">
      <c r="A56" s="303"/>
      <c r="B56" s="335"/>
      <c r="C56" s="274">
        <f t="shared" si="4"/>
        <v>0</v>
      </c>
      <c r="D56" s="276"/>
      <c r="E56" s="293"/>
      <c r="F56" s="59">
        <f t="shared" si="5"/>
        <v>0</v>
      </c>
      <c r="G56" s="86"/>
      <c r="H56" s="56">
        <f t="shared" si="6"/>
        <v>0</v>
      </c>
    </row>
    <row r="57" spans="1:8" s="2" customFormat="1" ht="12.75" hidden="1" x14ac:dyDescent="0.2">
      <c r="A57" s="303"/>
      <c r="B57" s="335"/>
      <c r="C57" s="274">
        <f t="shared" si="4"/>
        <v>0</v>
      </c>
      <c r="D57" s="276"/>
      <c r="E57" s="293"/>
      <c r="F57" s="59">
        <f t="shared" si="5"/>
        <v>0</v>
      </c>
      <c r="G57" s="86"/>
      <c r="H57" s="56">
        <f t="shared" si="6"/>
        <v>0</v>
      </c>
    </row>
    <row r="58" spans="1:8" s="2" customFormat="1" ht="12.75" hidden="1" x14ac:dyDescent="0.2">
      <c r="A58" s="303"/>
      <c r="B58" s="335"/>
      <c r="C58" s="274" t="str">
        <f>C26</f>
        <v>Lektors</v>
      </c>
      <c r="D58" s="276"/>
      <c r="E58" s="293"/>
      <c r="F58" s="59">
        <f>F26</f>
        <v>1125</v>
      </c>
      <c r="G58" s="86"/>
      <c r="H58" s="56">
        <f t="shared" si="6"/>
        <v>0</v>
      </c>
    </row>
    <row r="59" spans="1:8" s="2" customFormat="1" ht="12.75" hidden="1" x14ac:dyDescent="0.2">
      <c r="A59" s="303"/>
      <c r="B59" s="335"/>
      <c r="C59" s="274" t="str">
        <f t="shared" ref="C59:C67" si="7">C27</f>
        <v>Lektors</v>
      </c>
      <c r="D59" s="276"/>
      <c r="E59" s="293"/>
      <c r="F59" s="59">
        <f t="shared" ref="F59:G67" si="8">F27</f>
        <v>1125</v>
      </c>
      <c r="G59" s="86"/>
      <c r="H59" s="56">
        <f t="shared" si="6"/>
        <v>0</v>
      </c>
    </row>
    <row r="60" spans="1:8" s="2" customFormat="1" ht="12.75" hidden="1" x14ac:dyDescent="0.2">
      <c r="A60" s="303"/>
      <c r="B60" s="335"/>
      <c r="C60" s="274" t="str">
        <f t="shared" si="7"/>
        <v>Vecākais speciālists Izglītības koordinācijas nodaļā</v>
      </c>
      <c r="D60" s="276"/>
      <c r="E60" s="293"/>
      <c r="F60" s="59">
        <f t="shared" si="8"/>
        <v>1287</v>
      </c>
      <c r="G60" s="86"/>
      <c r="H60" s="56">
        <f t="shared" si="6"/>
        <v>0</v>
      </c>
    </row>
    <row r="61" spans="1:8" s="2" customFormat="1" ht="12.75" hidden="1" x14ac:dyDescent="0.2">
      <c r="A61" s="303"/>
      <c r="B61" s="335"/>
      <c r="C61" s="274">
        <f t="shared" si="7"/>
        <v>0</v>
      </c>
      <c r="D61" s="276"/>
      <c r="E61" s="293"/>
      <c r="F61" s="59">
        <f t="shared" si="8"/>
        <v>0</v>
      </c>
      <c r="G61" s="73">
        <f t="shared" si="8"/>
        <v>0</v>
      </c>
      <c r="H61" s="56">
        <f t="shared" si="6"/>
        <v>0</v>
      </c>
    </row>
    <row r="62" spans="1:8" s="2" customFormat="1" ht="12.75" hidden="1" x14ac:dyDescent="0.2">
      <c r="A62" s="303"/>
      <c r="B62" s="335"/>
      <c r="C62" s="274">
        <f t="shared" si="7"/>
        <v>0</v>
      </c>
      <c r="D62" s="276"/>
      <c r="E62" s="293"/>
      <c r="F62" s="59">
        <f t="shared" si="8"/>
        <v>0</v>
      </c>
      <c r="G62" s="73">
        <f t="shared" si="8"/>
        <v>0</v>
      </c>
      <c r="H62" s="56">
        <f t="shared" si="6"/>
        <v>0</v>
      </c>
    </row>
    <row r="63" spans="1:8" s="2" customFormat="1" ht="12.75" hidden="1" x14ac:dyDescent="0.2">
      <c r="A63" s="303"/>
      <c r="B63" s="335"/>
      <c r="C63" s="274">
        <f t="shared" si="7"/>
        <v>0</v>
      </c>
      <c r="D63" s="276"/>
      <c r="E63" s="293"/>
      <c r="F63" s="59">
        <f t="shared" si="8"/>
        <v>0</v>
      </c>
      <c r="G63" s="73">
        <f t="shared" si="8"/>
        <v>0</v>
      </c>
      <c r="H63" s="56">
        <f t="shared" si="6"/>
        <v>0</v>
      </c>
    </row>
    <row r="64" spans="1:8" s="2" customFormat="1" ht="12.75" hidden="1" x14ac:dyDescent="0.2">
      <c r="A64" s="303"/>
      <c r="B64" s="335"/>
      <c r="C64" s="274">
        <f t="shared" si="7"/>
        <v>0</v>
      </c>
      <c r="D64" s="276"/>
      <c r="E64" s="293"/>
      <c r="F64" s="59">
        <f t="shared" si="8"/>
        <v>0</v>
      </c>
      <c r="G64" s="73">
        <f t="shared" si="8"/>
        <v>0</v>
      </c>
      <c r="H64" s="56">
        <f t="shared" si="6"/>
        <v>0</v>
      </c>
    </row>
    <row r="65" spans="1:8" s="2" customFormat="1" ht="12.75" hidden="1" x14ac:dyDescent="0.2">
      <c r="A65" s="303"/>
      <c r="B65" s="335"/>
      <c r="C65" s="274">
        <f t="shared" si="7"/>
        <v>0</v>
      </c>
      <c r="D65" s="276"/>
      <c r="E65" s="293"/>
      <c r="F65" s="59">
        <f t="shared" si="8"/>
        <v>0</v>
      </c>
      <c r="G65" s="73">
        <f t="shared" si="8"/>
        <v>0</v>
      </c>
      <c r="H65" s="56">
        <f t="shared" si="6"/>
        <v>0</v>
      </c>
    </row>
    <row r="66" spans="1:8" s="2" customFormat="1" ht="12.75" hidden="1" x14ac:dyDescent="0.2">
      <c r="A66" s="303"/>
      <c r="B66" s="335"/>
      <c r="C66" s="274">
        <f t="shared" si="7"/>
        <v>0</v>
      </c>
      <c r="D66" s="276"/>
      <c r="E66" s="293"/>
      <c r="F66" s="59">
        <f t="shared" si="8"/>
        <v>0</v>
      </c>
      <c r="G66" s="73">
        <f t="shared" si="8"/>
        <v>0</v>
      </c>
      <c r="H66" s="56">
        <f t="shared" si="6"/>
        <v>0</v>
      </c>
    </row>
    <row r="67" spans="1:8" s="2" customFormat="1" ht="12.75" hidden="1" x14ac:dyDescent="0.2">
      <c r="A67" s="303"/>
      <c r="B67" s="335"/>
      <c r="C67" s="296">
        <f t="shared" si="7"/>
        <v>0</v>
      </c>
      <c r="D67" s="298"/>
      <c r="E67" s="302"/>
      <c r="F67" s="59">
        <f t="shared" si="8"/>
        <v>0</v>
      </c>
      <c r="G67" s="73">
        <f t="shared" si="8"/>
        <v>0</v>
      </c>
      <c r="H67" s="56">
        <f t="shared" si="6"/>
        <v>0</v>
      </c>
    </row>
    <row r="68" spans="1:8" s="2" customFormat="1" ht="25.5" hidden="1" x14ac:dyDescent="0.2">
      <c r="A68" s="246" t="s">
        <v>55</v>
      </c>
      <c r="B68" s="249" t="s">
        <v>56</v>
      </c>
      <c r="C68" s="287" t="s">
        <v>349</v>
      </c>
      <c r="D68" s="288"/>
      <c r="E68" s="47" t="s">
        <v>161</v>
      </c>
      <c r="F68" s="190" t="s">
        <v>39</v>
      </c>
      <c r="G68" s="47" t="s">
        <v>157</v>
      </c>
      <c r="H68" s="50">
        <f>SUM(H69:H88)</f>
        <v>0</v>
      </c>
    </row>
    <row r="69" spans="1:8" s="2" customFormat="1" ht="12.75" hidden="1" x14ac:dyDescent="0.2">
      <c r="A69" s="247"/>
      <c r="B69" s="250"/>
      <c r="C69" s="274" t="str">
        <f>C15</f>
        <v>VP priekšnieka vietnieks</v>
      </c>
      <c r="D69" s="276"/>
      <c r="E69" s="292">
        <v>5</v>
      </c>
      <c r="F69" s="59">
        <f>F15</f>
        <v>3125</v>
      </c>
      <c r="G69" s="86"/>
      <c r="H69" s="56">
        <f>ROUNDUP((F69*$E$69%)/168*G69,2)</f>
        <v>0</v>
      </c>
    </row>
    <row r="70" spans="1:8" s="2" customFormat="1" ht="12.75" hidden="1" x14ac:dyDescent="0.2">
      <c r="A70" s="247"/>
      <c r="B70" s="250"/>
      <c r="C70" s="274" t="str">
        <f t="shared" ref="C70:C80" si="9">C16</f>
        <v>VP Galvenās kriminālpolicijas pārvaldes priekšnieka vietnieks</v>
      </c>
      <c r="D70" s="276"/>
      <c r="E70" s="293"/>
      <c r="F70" s="59">
        <f>F16</f>
        <v>2651</v>
      </c>
      <c r="G70" s="86"/>
      <c r="H70" s="56">
        <f t="shared" ref="H70:H88" si="10">ROUNDUP((F70*$E$69%)/168*G70,2)</f>
        <v>0</v>
      </c>
    </row>
    <row r="71" spans="1:8" s="2" customFormat="1" ht="12.75" hidden="1" x14ac:dyDescent="0.2">
      <c r="A71" s="247"/>
      <c r="B71" s="250"/>
      <c r="C71" s="274" t="str">
        <f t="shared" si="9"/>
        <v>Lektors (ar SDP)</v>
      </c>
      <c r="D71" s="276"/>
      <c r="E71" s="293"/>
      <c r="F71" s="59">
        <f t="shared" ref="F71:F78" si="11">F17</f>
        <v>1677</v>
      </c>
      <c r="G71" s="86"/>
      <c r="H71" s="56">
        <f t="shared" si="10"/>
        <v>0</v>
      </c>
    </row>
    <row r="72" spans="1:8" s="2" customFormat="1" ht="12.75" hidden="1" x14ac:dyDescent="0.2">
      <c r="A72" s="247"/>
      <c r="B72" s="250"/>
      <c r="C72" s="274">
        <f t="shared" si="9"/>
        <v>0</v>
      </c>
      <c r="D72" s="276"/>
      <c r="E72" s="293"/>
      <c r="F72" s="59">
        <f t="shared" si="11"/>
        <v>0</v>
      </c>
      <c r="G72" s="86"/>
      <c r="H72" s="56">
        <f t="shared" si="10"/>
        <v>0</v>
      </c>
    </row>
    <row r="73" spans="1:8" s="2" customFormat="1" ht="12.75" hidden="1" x14ac:dyDescent="0.2">
      <c r="A73" s="247"/>
      <c r="B73" s="250"/>
      <c r="C73" s="274">
        <f t="shared" si="9"/>
        <v>0</v>
      </c>
      <c r="D73" s="276"/>
      <c r="E73" s="293"/>
      <c r="F73" s="59">
        <f t="shared" si="11"/>
        <v>0</v>
      </c>
      <c r="G73" s="86"/>
      <c r="H73" s="56">
        <f t="shared" si="10"/>
        <v>0</v>
      </c>
    </row>
    <row r="74" spans="1:8" s="2" customFormat="1" ht="12.75" hidden="1" x14ac:dyDescent="0.2">
      <c r="A74" s="247"/>
      <c r="B74" s="250"/>
      <c r="C74" s="274">
        <f t="shared" si="9"/>
        <v>0</v>
      </c>
      <c r="D74" s="276"/>
      <c r="E74" s="293"/>
      <c r="F74" s="59">
        <f t="shared" si="11"/>
        <v>0</v>
      </c>
      <c r="G74" s="86"/>
      <c r="H74" s="56">
        <f t="shared" si="10"/>
        <v>0</v>
      </c>
    </row>
    <row r="75" spans="1:8" s="2" customFormat="1" ht="12.75" hidden="1" x14ac:dyDescent="0.2">
      <c r="A75" s="247"/>
      <c r="B75" s="250"/>
      <c r="C75" s="274">
        <f t="shared" si="9"/>
        <v>0</v>
      </c>
      <c r="D75" s="276"/>
      <c r="E75" s="293"/>
      <c r="F75" s="59">
        <f t="shared" si="11"/>
        <v>0</v>
      </c>
      <c r="G75" s="86"/>
      <c r="H75" s="56">
        <f t="shared" si="10"/>
        <v>0</v>
      </c>
    </row>
    <row r="76" spans="1:8" s="2" customFormat="1" ht="12.75" hidden="1" x14ac:dyDescent="0.2">
      <c r="A76" s="247"/>
      <c r="B76" s="250"/>
      <c r="C76" s="274">
        <f t="shared" si="9"/>
        <v>0</v>
      </c>
      <c r="D76" s="276"/>
      <c r="E76" s="293"/>
      <c r="F76" s="59">
        <f t="shared" si="11"/>
        <v>0</v>
      </c>
      <c r="G76" s="86"/>
      <c r="H76" s="56">
        <f t="shared" si="10"/>
        <v>0</v>
      </c>
    </row>
    <row r="77" spans="1:8" s="2" customFormat="1" ht="12.75" hidden="1" x14ac:dyDescent="0.2">
      <c r="A77" s="247"/>
      <c r="B77" s="250"/>
      <c r="C77" s="274">
        <f t="shared" si="9"/>
        <v>0</v>
      </c>
      <c r="D77" s="276"/>
      <c r="E77" s="293"/>
      <c r="F77" s="59">
        <f t="shared" si="11"/>
        <v>0</v>
      </c>
      <c r="G77" s="86"/>
      <c r="H77" s="56">
        <f t="shared" si="10"/>
        <v>0</v>
      </c>
    </row>
    <row r="78" spans="1:8" s="2" customFormat="1" ht="12.75" hidden="1" x14ac:dyDescent="0.2">
      <c r="A78" s="247"/>
      <c r="B78" s="250"/>
      <c r="C78" s="274">
        <f t="shared" si="9"/>
        <v>0</v>
      </c>
      <c r="D78" s="276"/>
      <c r="E78" s="293"/>
      <c r="F78" s="59">
        <f t="shared" si="11"/>
        <v>0</v>
      </c>
      <c r="G78" s="86"/>
      <c r="H78" s="56">
        <f t="shared" si="10"/>
        <v>0</v>
      </c>
    </row>
    <row r="79" spans="1:8" s="2" customFormat="1" ht="12.75" hidden="1" x14ac:dyDescent="0.2">
      <c r="A79" s="247"/>
      <c r="B79" s="250"/>
      <c r="C79" s="274" t="str">
        <f>C26</f>
        <v>Lektors</v>
      </c>
      <c r="D79" s="276"/>
      <c r="E79" s="293"/>
      <c r="F79" s="59">
        <f>F26</f>
        <v>1125</v>
      </c>
      <c r="G79" s="86"/>
      <c r="H79" s="56">
        <f t="shared" si="10"/>
        <v>0</v>
      </c>
    </row>
    <row r="80" spans="1:8" s="2" customFormat="1" ht="12.75" hidden="1" x14ac:dyDescent="0.2">
      <c r="A80" s="247"/>
      <c r="B80" s="250"/>
      <c r="C80" s="274" t="str">
        <f t="shared" si="9"/>
        <v>Lektors</v>
      </c>
      <c r="D80" s="276"/>
      <c r="E80" s="293"/>
      <c r="F80" s="59">
        <f t="shared" ref="F80:G88" si="12">F27</f>
        <v>1125</v>
      </c>
      <c r="G80" s="86"/>
      <c r="H80" s="56">
        <f t="shared" si="10"/>
        <v>0</v>
      </c>
    </row>
    <row r="81" spans="1:8" s="2" customFormat="1" ht="12.75" hidden="1" x14ac:dyDescent="0.2">
      <c r="A81" s="247"/>
      <c r="B81" s="250"/>
      <c r="C81" s="274" t="str">
        <f>C28</f>
        <v>Vecākais speciālists Izglītības koordinācijas nodaļā</v>
      </c>
      <c r="D81" s="276"/>
      <c r="E81" s="293"/>
      <c r="F81" s="59">
        <f t="shared" si="12"/>
        <v>1287</v>
      </c>
      <c r="G81" s="86"/>
      <c r="H81" s="56">
        <f t="shared" si="10"/>
        <v>0</v>
      </c>
    </row>
    <row r="82" spans="1:8" s="2" customFormat="1" ht="12.75" hidden="1" x14ac:dyDescent="0.2">
      <c r="A82" s="247"/>
      <c r="B82" s="250"/>
      <c r="C82" s="274">
        <f>C29</f>
        <v>0</v>
      </c>
      <c r="D82" s="276"/>
      <c r="E82" s="293"/>
      <c r="F82" s="59">
        <f t="shared" si="12"/>
        <v>0</v>
      </c>
      <c r="G82" s="59">
        <f t="shared" si="12"/>
        <v>0</v>
      </c>
      <c r="H82" s="56">
        <f t="shared" si="10"/>
        <v>0</v>
      </c>
    </row>
    <row r="83" spans="1:8" s="2" customFormat="1" ht="12.75" hidden="1" x14ac:dyDescent="0.2">
      <c r="A83" s="247"/>
      <c r="B83" s="250"/>
      <c r="C83" s="274">
        <f>C30</f>
        <v>0</v>
      </c>
      <c r="D83" s="276"/>
      <c r="E83" s="293"/>
      <c r="F83" s="59">
        <f t="shared" si="12"/>
        <v>0</v>
      </c>
      <c r="G83" s="59">
        <f t="shared" si="12"/>
        <v>0</v>
      </c>
      <c r="H83" s="56">
        <f t="shared" si="10"/>
        <v>0</v>
      </c>
    </row>
    <row r="84" spans="1:8" s="2" customFormat="1" ht="12.75" hidden="1" x14ac:dyDescent="0.2">
      <c r="A84" s="247"/>
      <c r="B84" s="250"/>
      <c r="C84" s="274">
        <f>C31</f>
        <v>0</v>
      </c>
      <c r="D84" s="276"/>
      <c r="E84" s="293"/>
      <c r="F84" s="59">
        <f t="shared" si="12"/>
        <v>0</v>
      </c>
      <c r="G84" s="59">
        <f t="shared" si="12"/>
        <v>0</v>
      </c>
      <c r="H84" s="56">
        <f t="shared" si="10"/>
        <v>0</v>
      </c>
    </row>
    <row r="85" spans="1:8" s="2" customFormat="1" ht="12.75" hidden="1" x14ac:dyDescent="0.2">
      <c r="A85" s="247"/>
      <c r="B85" s="250"/>
      <c r="C85" s="274">
        <f>C33</f>
        <v>0</v>
      </c>
      <c r="D85" s="276"/>
      <c r="E85" s="293"/>
      <c r="F85" s="59">
        <f t="shared" si="12"/>
        <v>0</v>
      </c>
      <c r="G85" s="59">
        <f t="shared" si="12"/>
        <v>0</v>
      </c>
      <c r="H85" s="56">
        <f t="shared" si="10"/>
        <v>0</v>
      </c>
    </row>
    <row r="86" spans="1:8" s="2" customFormat="1" ht="12.75" hidden="1" x14ac:dyDescent="0.2">
      <c r="A86" s="247"/>
      <c r="B86" s="250"/>
      <c r="C86" s="182"/>
      <c r="D86" s="183"/>
      <c r="E86" s="293"/>
      <c r="F86" s="59">
        <f t="shared" si="12"/>
        <v>0</v>
      </c>
      <c r="G86" s="59">
        <f t="shared" si="12"/>
        <v>0</v>
      </c>
      <c r="H86" s="56">
        <f t="shared" si="10"/>
        <v>0</v>
      </c>
    </row>
    <row r="87" spans="1:8" s="2" customFormat="1" ht="12.75" hidden="1" x14ac:dyDescent="0.2">
      <c r="A87" s="247"/>
      <c r="B87" s="250"/>
      <c r="C87" s="274">
        <f>C34</f>
        <v>0</v>
      </c>
      <c r="D87" s="276"/>
      <c r="E87" s="293"/>
      <c r="F87" s="59">
        <f t="shared" si="12"/>
        <v>0</v>
      </c>
      <c r="G87" s="59">
        <f t="shared" si="12"/>
        <v>0</v>
      </c>
      <c r="H87" s="56">
        <f t="shared" si="10"/>
        <v>0</v>
      </c>
    </row>
    <row r="88" spans="1:8" s="2" customFormat="1" ht="12.75" hidden="1" x14ac:dyDescent="0.2">
      <c r="A88" s="247"/>
      <c r="B88" s="250"/>
      <c r="C88" s="274">
        <f>C35</f>
        <v>0</v>
      </c>
      <c r="D88" s="276"/>
      <c r="E88" s="293"/>
      <c r="F88" s="59">
        <f t="shared" si="12"/>
        <v>0</v>
      </c>
      <c r="G88" s="59">
        <f t="shared" si="12"/>
        <v>0</v>
      </c>
      <c r="H88" s="56">
        <f t="shared" si="10"/>
        <v>0</v>
      </c>
    </row>
    <row r="89" spans="1:8" s="2" customFormat="1" ht="25.5" hidden="1" x14ac:dyDescent="0.2">
      <c r="A89" s="246" t="s">
        <v>57</v>
      </c>
      <c r="B89" s="249" t="s">
        <v>58</v>
      </c>
      <c r="C89" s="287" t="s">
        <v>349</v>
      </c>
      <c r="D89" s="288"/>
      <c r="E89" s="47" t="s">
        <v>161</v>
      </c>
      <c r="F89" s="190" t="s">
        <v>39</v>
      </c>
      <c r="G89" s="47" t="s">
        <v>157</v>
      </c>
      <c r="H89" s="50">
        <f>SUM(H90:H109)</f>
        <v>0</v>
      </c>
    </row>
    <row r="90" spans="1:8" s="2" customFormat="1" ht="12.75" hidden="1" x14ac:dyDescent="0.2">
      <c r="A90" s="247"/>
      <c r="B90" s="250"/>
      <c r="C90" s="274" t="str">
        <f t="shared" ref="C90:C99" si="13">C15</f>
        <v>VP priekšnieka vietnieks</v>
      </c>
      <c r="D90" s="276"/>
      <c r="E90" s="292">
        <v>10</v>
      </c>
      <c r="F90" s="59">
        <f t="shared" ref="F90:F99" si="14">F15</f>
        <v>3125</v>
      </c>
      <c r="G90" s="86"/>
      <c r="H90" s="56">
        <f>ROUNDUP((F90*$E$90%)/168*$G$90,2)</f>
        <v>0</v>
      </c>
    </row>
    <row r="91" spans="1:8" s="2" customFormat="1" ht="12.75" hidden="1" x14ac:dyDescent="0.2">
      <c r="A91" s="247"/>
      <c r="B91" s="250"/>
      <c r="C91" s="274" t="str">
        <f t="shared" si="13"/>
        <v>VP Galvenās kriminālpolicijas pārvaldes priekšnieka vietnieks</v>
      </c>
      <c r="D91" s="276"/>
      <c r="E91" s="293"/>
      <c r="F91" s="59">
        <f t="shared" si="14"/>
        <v>2651</v>
      </c>
      <c r="G91" s="86"/>
      <c r="H91" s="56">
        <f t="shared" ref="H91:H109" si="15">ROUNDUP((F91*$E$90%)/168*$G$90,2)</f>
        <v>0</v>
      </c>
    </row>
    <row r="92" spans="1:8" s="2" customFormat="1" ht="12.75" hidden="1" x14ac:dyDescent="0.2">
      <c r="A92" s="247"/>
      <c r="B92" s="250"/>
      <c r="C92" s="274" t="str">
        <f t="shared" si="13"/>
        <v>Lektors (ar SDP)</v>
      </c>
      <c r="D92" s="276"/>
      <c r="E92" s="293"/>
      <c r="F92" s="59">
        <f t="shared" si="14"/>
        <v>1677</v>
      </c>
      <c r="G92" s="86"/>
      <c r="H92" s="56">
        <f t="shared" si="15"/>
        <v>0</v>
      </c>
    </row>
    <row r="93" spans="1:8" s="2" customFormat="1" ht="12.75" hidden="1" x14ac:dyDescent="0.2">
      <c r="A93" s="247"/>
      <c r="B93" s="250"/>
      <c r="C93" s="274">
        <f t="shared" si="13"/>
        <v>0</v>
      </c>
      <c r="D93" s="276"/>
      <c r="E93" s="293"/>
      <c r="F93" s="59">
        <f t="shared" si="14"/>
        <v>0</v>
      </c>
      <c r="G93" s="86"/>
      <c r="H93" s="56">
        <f t="shared" si="15"/>
        <v>0</v>
      </c>
    </row>
    <row r="94" spans="1:8" s="2" customFormat="1" ht="12.75" hidden="1" x14ac:dyDescent="0.2">
      <c r="A94" s="247"/>
      <c r="B94" s="250"/>
      <c r="C94" s="274">
        <f t="shared" si="13"/>
        <v>0</v>
      </c>
      <c r="D94" s="276"/>
      <c r="E94" s="293"/>
      <c r="F94" s="59">
        <f t="shared" si="14"/>
        <v>0</v>
      </c>
      <c r="G94" s="86"/>
      <c r="H94" s="56">
        <f t="shared" si="15"/>
        <v>0</v>
      </c>
    </row>
    <row r="95" spans="1:8" s="2" customFormat="1" ht="12.75" hidden="1" x14ac:dyDescent="0.2">
      <c r="A95" s="247"/>
      <c r="B95" s="250"/>
      <c r="C95" s="274">
        <f t="shared" si="13"/>
        <v>0</v>
      </c>
      <c r="D95" s="276"/>
      <c r="E95" s="293"/>
      <c r="F95" s="59">
        <f t="shared" si="14"/>
        <v>0</v>
      </c>
      <c r="G95" s="86"/>
      <c r="H95" s="56">
        <f t="shared" si="15"/>
        <v>0</v>
      </c>
    </row>
    <row r="96" spans="1:8" s="2" customFormat="1" ht="12.75" hidden="1" x14ac:dyDescent="0.2">
      <c r="A96" s="247"/>
      <c r="B96" s="250"/>
      <c r="C96" s="274">
        <f t="shared" si="13"/>
        <v>0</v>
      </c>
      <c r="D96" s="276"/>
      <c r="E96" s="293"/>
      <c r="F96" s="59">
        <f t="shared" si="14"/>
        <v>0</v>
      </c>
      <c r="G96" s="86"/>
      <c r="H96" s="56">
        <f t="shared" si="15"/>
        <v>0</v>
      </c>
    </row>
    <row r="97" spans="1:8" s="2" customFormat="1" ht="12.75" hidden="1" x14ac:dyDescent="0.2">
      <c r="A97" s="247"/>
      <c r="B97" s="250"/>
      <c r="C97" s="274">
        <f t="shared" si="13"/>
        <v>0</v>
      </c>
      <c r="D97" s="276"/>
      <c r="E97" s="293"/>
      <c r="F97" s="59">
        <f t="shared" si="14"/>
        <v>0</v>
      </c>
      <c r="G97" s="86"/>
      <c r="H97" s="56">
        <f t="shared" si="15"/>
        <v>0</v>
      </c>
    </row>
    <row r="98" spans="1:8" s="2" customFormat="1" ht="12.75" hidden="1" x14ac:dyDescent="0.2">
      <c r="A98" s="247"/>
      <c r="B98" s="250"/>
      <c r="C98" s="274">
        <f t="shared" si="13"/>
        <v>0</v>
      </c>
      <c r="D98" s="276"/>
      <c r="E98" s="293"/>
      <c r="F98" s="59">
        <f t="shared" si="14"/>
        <v>0</v>
      </c>
      <c r="G98" s="86"/>
      <c r="H98" s="56">
        <f t="shared" si="15"/>
        <v>0</v>
      </c>
    </row>
    <row r="99" spans="1:8" s="2" customFormat="1" ht="12.75" hidden="1" x14ac:dyDescent="0.2">
      <c r="A99" s="247"/>
      <c r="B99" s="250"/>
      <c r="C99" s="274">
        <f t="shared" si="13"/>
        <v>0</v>
      </c>
      <c r="D99" s="276"/>
      <c r="E99" s="293"/>
      <c r="F99" s="59">
        <f t="shared" si="14"/>
        <v>0</v>
      </c>
      <c r="G99" s="86"/>
      <c r="H99" s="56">
        <f t="shared" si="15"/>
        <v>0</v>
      </c>
    </row>
    <row r="100" spans="1:8" s="2" customFormat="1" ht="12.75" hidden="1" x14ac:dyDescent="0.2">
      <c r="A100" s="247"/>
      <c r="B100" s="250"/>
      <c r="C100" s="274" t="str">
        <f t="shared" ref="C100:C109" si="16">C26</f>
        <v>Lektors</v>
      </c>
      <c r="D100" s="276"/>
      <c r="E100" s="293"/>
      <c r="F100" s="59">
        <f t="shared" ref="F100:G109" si="17">F26</f>
        <v>1125</v>
      </c>
      <c r="G100" s="86"/>
      <c r="H100" s="56">
        <f t="shared" si="15"/>
        <v>0</v>
      </c>
    </row>
    <row r="101" spans="1:8" s="2" customFormat="1" ht="12.75" hidden="1" x14ac:dyDescent="0.2">
      <c r="A101" s="247"/>
      <c r="B101" s="250"/>
      <c r="C101" s="274" t="str">
        <f t="shared" si="16"/>
        <v>Lektors</v>
      </c>
      <c r="D101" s="276"/>
      <c r="E101" s="293"/>
      <c r="F101" s="59">
        <f t="shared" si="17"/>
        <v>1125</v>
      </c>
      <c r="G101" s="86"/>
      <c r="H101" s="56">
        <f t="shared" si="15"/>
        <v>0</v>
      </c>
    </row>
    <row r="102" spans="1:8" s="2" customFormat="1" ht="12.75" hidden="1" x14ac:dyDescent="0.2">
      <c r="A102" s="247"/>
      <c r="B102" s="250"/>
      <c r="C102" s="274" t="str">
        <f t="shared" si="16"/>
        <v>Vecākais speciālists Izglītības koordinācijas nodaļā</v>
      </c>
      <c r="D102" s="276"/>
      <c r="E102" s="293"/>
      <c r="F102" s="59">
        <f t="shared" si="17"/>
        <v>1287</v>
      </c>
      <c r="G102" s="86"/>
      <c r="H102" s="56">
        <f t="shared" si="15"/>
        <v>0</v>
      </c>
    </row>
    <row r="103" spans="1:8" s="2" customFormat="1" ht="12.75" hidden="1" x14ac:dyDescent="0.2">
      <c r="A103" s="247"/>
      <c r="B103" s="250"/>
      <c r="C103" s="274">
        <f t="shared" si="16"/>
        <v>0</v>
      </c>
      <c r="D103" s="276"/>
      <c r="E103" s="293"/>
      <c r="F103" s="59">
        <f t="shared" si="17"/>
        <v>0</v>
      </c>
      <c r="G103" s="59">
        <f t="shared" si="17"/>
        <v>0</v>
      </c>
      <c r="H103" s="56">
        <f t="shared" si="15"/>
        <v>0</v>
      </c>
    </row>
    <row r="104" spans="1:8" s="2" customFormat="1" ht="12.75" hidden="1" x14ac:dyDescent="0.2">
      <c r="A104" s="247"/>
      <c r="B104" s="250"/>
      <c r="C104" s="274">
        <f t="shared" si="16"/>
        <v>0</v>
      </c>
      <c r="D104" s="276"/>
      <c r="E104" s="293"/>
      <c r="F104" s="59">
        <f t="shared" si="17"/>
        <v>0</v>
      </c>
      <c r="G104" s="59">
        <f t="shared" si="17"/>
        <v>0</v>
      </c>
      <c r="H104" s="56">
        <f t="shared" si="15"/>
        <v>0</v>
      </c>
    </row>
    <row r="105" spans="1:8" s="2" customFormat="1" ht="12.75" hidden="1" x14ac:dyDescent="0.2">
      <c r="A105" s="247"/>
      <c r="B105" s="250"/>
      <c r="C105" s="274">
        <f t="shared" si="16"/>
        <v>0</v>
      </c>
      <c r="D105" s="276"/>
      <c r="E105" s="293"/>
      <c r="F105" s="59">
        <f t="shared" si="17"/>
        <v>0</v>
      </c>
      <c r="G105" s="59">
        <f t="shared" si="17"/>
        <v>0</v>
      </c>
      <c r="H105" s="56">
        <f t="shared" si="15"/>
        <v>0</v>
      </c>
    </row>
    <row r="106" spans="1:8" s="2" customFormat="1" ht="12.75" hidden="1" x14ac:dyDescent="0.2">
      <c r="A106" s="247"/>
      <c r="B106" s="250"/>
      <c r="C106" s="274">
        <f t="shared" si="16"/>
        <v>0</v>
      </c>
      <c r="D106" s="276"/>
      <c r="E106" s="293"/>
      <c r="F106" s="59">
        <f t="shared" si="17"/>
        <v>0</v>
      </c>
      <c r="G106" s="59">
        <f t="shared" si="17"/>
        <v>0</v>
      </c>
      <c r="H106" s="56">
        <f t="shared" si="15"/>
        <v>0</v>
      </c>
    </row>
    <row r="107" spans="1:8" s="2" customFormat="1" ht="12.75" hidden="1" x14ac:dyDescent="0.2">
      <c r="A107" s="247"/>
      <c r="B107" s="250"/>
      <c r="C107" s="274">
        <f t="shared" si="16"/>
        <v>0</v>
      </c>
      <c r="D107" s="276"/>
      <c r="E107" s="293"/>
      <c r="F107" s="59">
        <f t="shared" si="17"/>
        <v>0</v>
      </c>
      <c r="G107" s="59">
        <f t="shared" si="17"/>
        <v>0</v>
      </c>
      <c r="H107" s="56">
        <f t="shared" si="15"/>
        <v>0</v>
      </c>
    </row>
    <row r="108" spans="1:8" s="2" customFormat="1" ht="12.75" hidden="1" x14ac:dyDescent="0.2">
      <c r="A108" s="247"/>
      <c r="B108" s="250"/>
      <c r="C108" s="274">
        <f t="shared" si="16"/>
        <v>0</v>
      </c>
      <c r="D108" s="276"/>
      <c r="E108" s="293"/>
      <c r="F108" s="59">
        <f t="shared" si="17"/>
        <v>0</v>
      </c>
      <c r="G108" s="59">
        <f t="shared" si="17"/>
        <v>0</v>
      </c>
      <c r="H108" s="56">
        <f t="shared" si="15"/>
        <v>0</v>
      </c>
    </row>
    <row r="109" spans="1:8" s="2" customFormat="1" ht="12.75" hidden="1" x14ac:dyDescent="0.2">
      <c r="A109" s="248"/>
      <c r="B109" s="251"/>
      <c r="C109" s="274">
        <f t="shared" si="16"/>
        <v>0</v>
      </c>
      <c r="D109" s="276"/>
      <c r="E109" s="302"/>
      <c r="F109" s="59">
        <f t="shared" si="17"/>
        <v>0</v>
      </c>
      <c r="G109" s="59">
        <f t="shared" si="17"/>
        <v>0</v>
      </c>
      <c r="H109" s="56">
        <f t="shared" si="15"/>
        <v>0</v>
      </c>
    </row>
    <row r="110" spans="1:8" s="5" customFormat="1" ht="12.75" x14ac:dyDescent="0.2">
      <c r="A110" s="49" t="s">
        <v>65</v>
      </c>
      <c r="B110" s="277" t="s">
        <v>66</v>
      </c>
      <c r="C110" s="277"/>
      <c r="D110" s="277"/>
      <c r="E110" s="277"/>
      <c r="F110" s="277"/>
      <c r="G110" s="277"/>
      <c r="H110" s="43">
        <f>SUM(H111,H112,H133)</f>
        <v>28.91</v>
      </c>
    </row>
    <row r="111" spans="1:8" s="2" customFormat="1" ht="12.75" x14ac:dyDescent="0.2">
      <c r="A111" s="181" t="s">
        <v>67</v>
      </c>
      <c r="B111" s="304" t="s">
        <v>356</v>
      </c>
      <c r="C111" s="304"/>
      <c r="D111" s="304"/>
      <c r="E111" s="304"/>
      <c r="F111" s="304"/>
      <c r="G111" s="304"/>
      <c r="H111" s="44">
        <f>ROUNDUP((H13+H112)*0.2359,2)</f>
        <v>24.96</v>
      </c>
    </row>
    <row r="112" spans="1:8" s="2" customFormat="1" ht="25.5" x14ac:dyDescent="0.2">
      <c r="A112" s="303" t="s">
        <v>70</v>
      </c>
      <c r="B112" s="304" t="s">
        <v>71</v>
      </c>
      <c r="C112" s="287" t="s">
        <v>349</v>
      </c>
      <c r="D112" s="288"/>
      <c r="E112" s="47" t="s">
        <v>161</v>
      </c>
      <c r="F112" s="190" t="s">
        <v>39</v>
      </c>
      <c r="G112" s="47" t="s">
        <v>157</v>
      </c>
      <c r="H112" s="50">
        <f>SUM(H113:H132)</f>
        <v>3.9500000000000006</v>
      </c>
    </row>
    <row r="113" spans="1:8" s="2" customFormat="1" ht="12.75" x14ac:dyDescent="0.2">
      <c r="A113" s="303"/>
      <c r="B113" s="304"/>
      <c r="C113" s="274" t="str">
        <f t="shared" ref="C113:C122" si="18">C15</f>
        <v>VP priekšnieka vietnieks</v>
      </c>
      <c r="D113" s="276"/>
      <c r="E113" s="292">
        <v>4</v>
      </c>
      <c r="F113" s="59">
        <f t="shared" ref="F113:G122" si="19">F15</f>
        <v>3125</v>
      </c>
      <c r="G113" s="86">
        <f t="shared" si="19"/>
        <v>1.5</v>
      </c>
      <c r="H113" s="56">
        <f>ROUNDUP((F113*$E$113%)/168*G113,2)</f>
        <v>1.1200000000000001</v>
      </c>
    </row>
    <row r="114" spans="1:8" s="2" customFormat="1" ht="12.75" x14ac:dyDescent="0.2">
      <c r="A114" s="303"/>
      <c r="B114" s="304"/>
      <c r="C114" s="274" t="str">
        <f t="shared" si="18"/>
        <v>VP Galvenās kriminālpolicijas pārvaldes priekšnieka vietnieks</v>
      </c>
      <c r="D114" s="276"/>
      <c r="E114" s="293"/>
      <c r="F114" s="59">
        <f t="shared" si="19"/>
        <v>2651</v>
      </c>
      <c r="G114" s="86">
        <f t="shared" si="19"/>
        <v>1.5</v>
      </c>
      <c r="H114" s="56">
        <f t="shared" ref="H114:H132" si="20">ROUNDUP((F114*$E$113%)/168*G114,2)</f>
        <v>0.95</v>
      </c>
    </row>
    <row r="115" spans="1:8" s="2" customFormat="1" ht="12.75" x14ac:dyDescent="0.2">
      <c r="A115" s="303"/>
      <c r="B115" s="304"/>
      <c r="C115" s="274" t="str">
        <f t="shared" si="18"/>
        <v>Lektors (ar SDP)</v>
      </c>
      <c r="D115" s="276"/>
      <c r="E115" s="293"/>
      <c r="F115" s="59">
        <f t="shared" si="19"/>
        <v>1677</v>
      </c>
      <c r="G115" s="86">
        <f t="shared" si="19"/>
        <v>1.5</v>
      </c>
      <c r="H115" s="56">
        <f t="shared" si="20"/>
        <v>0.6</v>
      </c>
    </row>
    <row r="116" spans="1:8" s="2" customFormat="1" ht="13.5" hidden="1" customHeight="1" x14ac:dyDescent="0.2">
      <c r="A116" s="303"/>
      <c r="B116" s="304"/>
      <c r="C116" s="274">
        <f t="shared" si="18"/>
        <v>0</v>
      </c>
      <c r="D116" s="276"/>
      <c r="E116" s="293"/>
      <c r="F116" s="59">
        <f t="shared" si="19"/>
        <v>0</v>
      </c>
      <c r="G116" s="86">
        <f t="shared" si="19"/>
        <v>0</v>
      </c>
      <c r="H116" s="56">
        <f t="shared" si="20"/>
        <v>0</v>
      </c>
    </row>
    <row r="117" spans="1:8" s="2" customFormat="1" ht="12.75" hidden="1" x14ac:dyDescent="0.2">
      <c r="A117" s="303"/>
      <c r="B117" s="304"/>
      <c r="C117" s="274">
        <f t="shared" si="18"/>
        <v>0</v>
      </c>
      <c r="D117" s="276"/>
      <c r="E117" s="293"/>
      <c r="F117" s="59">
        <f t="shared" si="19"/>
        <v>0</v>
      </c>
      <c r="G117" s="86">
        <f t="shared" si="19"/>
        <v>0</v>
      </c>
      <c r="H117" s="56">
        <f t="shared" si="20"/>
        <v>0</v>
      </c>
    </row>
    <row r="118" spans="1:8" s="2" customFormat="1" ht="12.75" hidden="1" x14ac:dyDescent="0.2">
      <c r="A118" s="303"/>
      <c r="B118" s="304"/>
      <c r="C118" s="274">
        <f t="shared" si="18"/>
        <v>0</v>
      </c>
      <c r="D118" s="276"/>
      <c r="E118" s="293"/>
      <c r="F118" s="59">
        <f t="shared" si="19"/>
        <v>0</v>
      </c>
      <c r="G118" s="86">
        <f t="shared" si="19"/>
        <v>0</v>
      </c>
      <c r="H118" s="56">
        <f t="shared" si="20"/>
        <v>0</v>
      </c>
    </row>
    <row r="119" spans="1:8" s="2" customFormat="1" ht="12.75" hidden="1" x14ac:dyDescent="0.2">
      <c r="A119" s="303"/>
      <c r="B119" s="304"/>
      <c r="C119" s="274">
        <f t="shared" si="18"/>
        <v>0</v>
      </c>
      <c r="D119" s="276"/>
      <c r="E119" s="293"/>
      <c r="F119" s="59">
        <f t="shared" si="19"/>
        <v>0</v>
      </c>
      <c r="G119" s="86">
        <f t="shared" si="19"/>
        <v>0</v>
      </c>
      <c r="H119" s="56">
        <f t="shared" si="20"/>
        <v>0</v>
      </c>
    </row>
    <row r="120" spans="1:8" s="2" customFormat="1" ht="12.75" hidden="1" x14ac:dyDescent="0.2">
      <c r="A120" s="303"/>
      <c r="B120" s="304"/>
      <c r="C120" s="274">
        <f t="shared" si="18"/>
        <v>0</v>
      </c>
      <c r="D120" s="276"/>
      <c r="E120" s="293"/>
      <c r="F120" s="59">
        <f t="shared" si="19"/>
        <v>0</v>
      </c>
      <c r="G120" s="86">
        <f t="shared" si="19"/>
        <v>0</v>
      </c>
      <c r="H120" s="56">
        <f t="shared" si="20"/>
        <v>0</v>
      </c>
    </row>
    <row r="121" spans="1:8" s="2" customFormat="1" ht="12.75" hidden="1" x14ac:dyDescent="0.2">
      <c r="A121" s="303"/>
      <c r="B121" s="304"/>
      <c r="C121" s="274">
        <f t="shared" si="18"/>
        <v>0</v>
      </c>
      <c r="D121" s="276"/>
      <c r="E121" s="293"/>
      <c r="F121" s="59">
        <f t="shared" si="19"/>
        <v>0</v>
      </c>
      <c r="G121" s="86">
        <f t="shared" si="19"/>
        <v>0</v>
      </c>
      <c r="H121" s="56">
        <f t="shared" si="20"/>
        <v>0</v>
      </c>
    </row>
    <row r="122" spans="1:8" s="2" customFormat="1" ht="12.75" hidden="1" x14ac:dyDescent="0.2">
      <c r="A122" s="303"/>
      <c r="B122" s="304"/>
      <c r="C122" s="274">
        <f t="shared" si="18"/>
        <v>0</v>
      </c>
      <c r="D122" s="276"/>
      <c r="E122" s="293"/>
      <c r="F122" s="59">
        <f t="shared" si="19"/>
        <v>0</v>
      </c>
      <c r="G122" s="86">
        <f t="shared" si="19"/>
        <v>0</v>
      </c>
      <c r="H122" s="56">
        <f t="shared" si="20"/>
        <v>0</v>
      </c>
    </row>
    <row r="123" spans="1:8" s="2" customFormat="1" ht="12.75" x14ac:dyDescent="0.2">
      <c r="A123" s="303"/>
      <c r="B123" s="304"/>
      <c r="C123" s="274" t="str">
        <f t="shared" ref="C123:C132" si="21">C26</f>
        <v>Lektors</v>
      </c>
      <c r="D123" s="276"/>
      <c r="E123" s="293"/>
      <c r="F123" s="59">
        <f t="shared" ref="F123:G132" si="22">F26</f>
        <v>1125</v>
      </c>
      <c r="G123" s="86">
        <f t="shared" si="22"/>
        <v>1.5</v>
      </c>
      <c r="H123" s="56">
        <f t="shared" si="20"/>
        <v>0.41000000000000003</v>
      </c>
    </row>
    <row r="124" spans="1:8" s="2" customFormat="1" ht="12.75" x14ac:dyDescent="0.2">
      <c r="A124" s="303"/>
      <c r="B124" s="304"/>
      <c r="C124" s="274" t="str">
        <f t="shared" si="21"/>
        <v>Lektors</v>
      </c>
      <c r="D124" s="276"/>
      <c r="E124" s="293"/>
      <c r="F124" s="59">
        <f t="shared" si="22"/>
        <v>1125</v>
      </c>
      <c r="G124" s="86">
        <f t="shared" si="22"/>
        <v>1.5</v>
      </c>
      <c r="H124" s="56">
        <f t="shared" si="20"/>
        <v>0.41000000000000003</v>
      </c>
    </row>
    <row r="125" spans="1:8" s="2" customFormat="1" ht="12.75" x14ac:dyDescent="0.2">
      <c r="A125" s="303"/>
      <c r="B125" s="304"/>
      <c r="C125" s="274" t="str">
        <f t="shared" si="21"/>
        <v>Vecākais speciālists Izglītības koordinācijas nodaļā</v>
      </c>
      <c r="D125" s="276"/>
      <c r="E125" s="293"/>
      <c r="F125" s="59">
        <f t="shared" si="22"/>
        <v>1287</v>
      </c>
      <c r="G125" s="86">
        <f t="shared" si="22"/>
        <v>1.5</v>
      </c>
      <c r="H125" s="56">
        <f t="shared" si="20"/>
        <v>0.46</v>
      </c>
    </row>
    <row r="126" spans="1:8" s="2" customFormat="1" ht="12.75" hidden="1" x14ac:dyDescent="0.2">
      <c r="A126" s="303"/>
      <c r="B126" s="304"/>
      <c r="C126" s="274">
        <f t="shared" si="21"/>
        <v>0</v>
      </c>
      <c r="D126" s="276"/>
      <c r="E126" s="293"/>
      <c r="F126" s="59">
        <f t="shared" si="22"/>
        <v>0</v>
      </c>
      <c r="G126" s="59">
        <f t="shared" si="22"/>
        <v>0</v>
      </c>
      <c r="H126" s="56">
        <f t="shared" si="20"/>
        <v>0</v>
      </c>
    </row>
    <row r="127" spans="1:8" s="2" customFormat="1" ht="12.75" hidden="1" x14ac:dyDescent="0.2">
      <c r="A127" s="303"/>
      <c r="B127" s="304"/>
      <c r="C127" s="274">
        <f t="shared" si="21"/>
        <v>0</v>
      </c>
      <c r="D127" s="276"/>
      <c r="E127" s="293"/>
      <c r="F127" s="59">
        <f t="shared" si="22"/>
        <v>0</v>
      </c>
      <c r="G127" s="59">
        <f t="shared" si="22"/>
        <v>0</v>
      </c>
      <c r="H127" s="56">
        <f t="shared" si="20"/>
        <v>0</v>
      </c>
    </row>
    <row r="128" spans="1:8" s="2" customFormat="1" ht="12.75" hidden="1" x14ac:dyDescent="0.2">
      <c r="A128" s="303"/>
      <c r="B128" s="304"/>
      <c r="C128" s="274">
        <f t="shared" si="21"/>
        <v>0</v>
      </c>
      <c r="D128" s="276"/>
      <c r="E128" s="293"/>
      <c r="F128" s="59">
        <f t="shared" si="22"/>
        <v>0</v>
      </c>
      <c r="G128" s="59">
        <f t="shared" si="22"/>
        <v>0</v>
      </c>
      <c r="H128" s="56">
        <f t="shared" si="20"/>
        <v>0</v>
      </c>
    </row>
    <row r="129" spans="1:8" s="2" customFormat="1" ht="12.75" hidden="1" x14ac:dyDescent="0.2">
      <c r="A129" s="303"/>
      <c r="B129" s="304"/>
      <c r="C129" s="274">
        <f t="shared" si="21"/>
        <v>0</v>
      </c>
      <c r="D129" s="276"/>
      <c r="E129" s="293"/>
      <c r="F129" s="59">
        <f t="shared" si="22"/>
        <v>0</v>
      </c>
      <c r="G129" s="59">
        <f t="shared" si="22"/>
        <v>0</v>
      </c>
      <c r="H129" s="56">
        <f t="shared" si="20"/>
        <v>0</v>
      </c>
    </row>
    <row r="130" spans="1:8" s="2" customFormat="1" ht="12.75" hidden="1" x14ac:dyDescent="0.2">
      <c r="A130" s="303"/>
      <c r="B130" s="304"/>
      <c r="C130" s="274">
        <f t="shared" si="21"/>
        <v>0</v>
      </c>
      <c r="D130" s="276"/>
      <c r="E130" s="293"/>
      <c r="F130" s="59">
        <f t="shared" si="22"/>
        <v>0</v>
      </c>
      <c r="G130" s="59">
        <f t="shared" si="22"/>
        <v>0</v>
      </c>
      <c r="H130" s="56">
        <f t="shared" si="20"/>
        <v>0</v>
      </c>
    </row>
    <row r="131" spans="1:8" s="2" customFormat="1" ht="12.75" hidden="1" x14ac:dyDescent="0.2">
      <c r="A131" s="303"/>
      <c r="B131" s="304"/>
      <c r="C131" s="274">
        <f t="shared" si="21"/>
        <v>0</v>
      </c>
      <c r="D131" s="276"/>
      <c r="E131" s="293"/>
      <c r="F131" s="59">
        <f t="shared" si="22"/>
        <v>0</v>
      </c>
      <c r="G131" s="59">
        <f t="shared" si="22"/>
        <v>0</v>
      </c>
      <c r="H131" s="56">
        <f t="shared" si="20"/>
        <v>0</v>
      </c>
    </row>
    <row r="132" spans="1:8" s="2" customFormat="1" ht="12.75" hidden="1" x14ac:dyDescent="0.2">
      <c r="A132" s="303"/>
      <c r="B132" s="304"/>
      <c r="C132" s="274">
        <f t="shared" si="21"/>
        <v>0</v>
      </c>
      <c r="D132" s="276"/>
      <c r="E132" s="302"/>
      <c r="F132" s="59">
        <f t="shared" si="22"/>
        <v>0</v>
      </c>
      <c r="G132" s="59">
        <f t="shared" si="22"/>
        <v>0</v>
      </c>
      <c r="H132" s="56">
        <f t="shared" si="20"/>
        <v>0</v>
      </c>
    </row>
    <row r="133" spans="1:8" s="2" customFormat="1" ht="25.5" hidden="1" x14ac:dyDescent="0.2">
      <c r="A133" s="303" t="s">
        <v>82</v>
      </c>
      <c r="B133" s="304" t="s">
        <v>83</v>
      </c>
      <c r="C133" s="287" t="s">
        <v>349</v>
      </c>
      <c r="D133" s="288"/>
      <c r="E133" s="47" t="s">
        <v>161</v>
      </c>
      <c r="F133" s="190" t="s">
        <v>39</v>
      </c>
      <c r="G133" s="47" t="s">
        <v>157</v>
      </c>
      <c r="H133" s="50">
        <f>SUM(H134:H153)</f>
        <v>0</v>
      </c>
    </row>
    <row r="134" spans="1:8" s="2" customFormat="1" ht="12.75" hidden="1" x14ac:dyDescent="0.2">
      <c r="A134" s="303"/>
      <c r="B134" s="304"/>
      <c r="C134" s="274" t="str">
        <f t="shared" ref="C134:C143" si="23">C15</f>
        <v>VP priekšnieka vietnieks</v>
      </c>
      <c r="D134" s="276"/>
      <c r="E134" s="292">
        <v>1</v>
      </c>
      <c r="F134" s="59">
        <f t="shared" ref="F134:F143" si="24">F15</f>
        <v>3125</v>
      </c>
      <c r="G134" s="86"/>
      <c r="H134" s="56">
        <f>ROUNDUP((F134*$E$134%)/168*G134,2)</f>
        <v>0</v>
      </c>
    </row>
    <row r="135" spans="1:8" s="2" customFormat="1" ht="12.75" hidden="1" x14ac:dyDescent="0.2">
      <c r="A135" s="303"/>
      <c r="B135" s="304"/>
      <c r="C135" s="274" t="str">
        <f t="shared" si="23"/>
        <v>VP Galvenās kriminālpolicijas pārvaldes priekšnieka vietnieks</v>
      </c>
      <c r="D135" s="276"/>
      <c r="E135" s="293"/>
      <c r="F135" s="59">
        <f t="shared" si="24"/>
        <v>2651</v>
      </c>
      <c r="G135" s="86"/>
      <c r="H135" s="56">
        <f t="shared" ref="H135:H153" si="25">ROUNDUP((F135*$E$134%)/168*G135,2)</f>
        <v>0</v>
      </c>
    </row>
    <row r="136" spans="1:8" s="2" customFormat="1" ht="12.75" hidden="1" x14ac:dyDescent="0.2">
      <c r="A136" s="303"/>
      <c r="B136" s="304"/>
      <c r="C136" s="274" t="str">
        <f t="shared" si="23"/>
        <v>Lektors (ar SDP)</v>
      </c>
      <c r="D136" s="276"/>
      <c r="E136" s="293"/>
      <c r="F136" s="59">
        <f t="shared" si="24"/>
        <v>1677</v>
      </c>
      <c r="G136" s="86"/>
      <c r="H136" s="56">
        <f t="shared" si="25"/>
        <v>0</v>
      </c>
    </row>
    <row r="137" spans="1:8" s="2" customFormat="1" ht="12.75" hidden="1" x14ac:dyDescent="0.2">
      <c r="A137" s="303"/>
      <c r="B137" s="304"/>
      <c r="C137" s="274">
        <f t="shared" si="23"/>
        <v>0</v>
      </c>
      <c r="D137" s="276"/>
      <c r="E137" s="293"/>
      <c r="F137" s="59">
        <f t="shared" si="24"/>
        <v>0</v>
      </c>
      <c r="G137" s="86"/>
      <c r="H137" s="56">
        <f t="shared" si="25"/>
        <v>0</v>
      </c>
    </row>
    <row r="138" spans="1:8" s="2" customFormat="1" ht="12.75" hidden="1" x14ac:dyDescent="0.2">
      <c r="A138" s="303"/>
      <c r="B138" s="304"/>
      <c r="C138" s="274">
        <f t="shared" si="23"/>
        <v>0</v>
      </c>
      <c r="D138" s="276"/>
      <c r="E138" s="293"/>
      <c r="F138" s="59">
        <f t="shared" si="24"/>
        <v>0</v>
      </c>
      <c r="G138" s="86"/>
      <c r="H138" s="56">
        <f t="shared" si="25"/>
        <v>0</v>
      </c>
    </row>
    <row r="139" spans="1:8" s="2" customFormat="1" ht="12.75" hidden="1" x14ac:dyDescent="0.2">
      <c r="A139" s="303"/>
      <c r="B139" s="304"/>
      <c r="C139" s="274">
        <f t="shared" si="23"/>
        <v>0</v>
      </c>
      <c r="D139" s="276"/>
      <c r="E139" s="293"/>
      <c r="F139" s="59">
        <f t="shared" si="24"/>
        <v>0</v>
      </c>
      <c r="G139" s="86"/>
      <c r="H139" s="56">
        <f t="shared" si="25"/>
        <v>0</v>
      </c>
    </row>
    <row r="140" spans="1:8" s="2" customFormat="1" ht="12.75" hidden="1" x14ac:dyDescent="0.2">
      <c r="A140" s="303"/>
      <c r="B140" s="304"/>
      <c r="C140" s="274">
        <f t="shared" si="23"/>
        <v>0</v>
      </c>
      <c r="D140" s="276"/>
      <c r="E140" s="293"/>
      <c r="F140" s="59">
        <f t="shared" si="24"/>
        <v>0</v>
      </c>
      <c r="G140" s="86"/>
      <c r="H140" s="56">
        <f t="shared" si="25"/>
        <v>0</v>
      </c>
    </row>
    <row r="141" spans="1:8" s="2" customFormat="1" ht="12.75" hidden="1" x14ac:dyDescent="0.2">
      <c r="A141" s="303"/>
      <c r="B141" s="304"/>
      <c r="C141" s="274">
        <f t="shared" si="23"/>
        <v>0</v>
      </c>
      <c r="D141" s="276"/>
      <c r="E141" s="293"/>
      <c r="F141" s="59">
        <f t="shared" si="24"/>
        <v>0</v>
      </c>
      <c r="G141" s="86"/>
      <c r="H141" s="56">
        <f t="shared" si="25"/>
        <v>0</v>
      </c>
    </row>
    <row r="142" spans="1:8" s="2" customFormat="1" ht="12.75" hidden="1" x14ac:dyDescent="0.2">
      <c r="A142" s="303"/>
      <c r="B142" s="304"/>
      <c r="C142" s="274">
        <f t="shared" si="23"/>
        <v>0</v>
      </c>
      <c r="D142" s="276"/>
      <c r="E142" s="293"/>
      <c r="F142" s="59">
        <f t="shared" si="24"/>
        <v>0</v>
      </c>
      <c r="G142" s="86"/>
      <c r="H142" s="56">
        <f t="shared" si="25"/>
        <v>0</v>
      </c>
    </row>
    <row r="143" spans="1:8" s="2" customFormat="1" ht="12.75" hidden="1" x14ac:dyDescent="0.2">
      <c r="A143" s="303"/>
      <c r="B143" s="304"/>
      <c r="C143" s="274">
        <f t="shared" si="23"/>
        <v>0</v>
      </c>
      <c r="D143" s="276"/>
      <c r="E143" s="293"/>
      <c r="F143" s="59">
        <f t="shared" si="24"/>
        <v>0</v>
      </c>
      <c r="G143" s="86"/>
      <c r="H143" s="56">
        <f t="shared" si="25"/>
        <v>0</v>
      </c>
    </row>
    <row r="144" spans="1:8" s="2" customFormat="1" ht="12.75" hidden="1" x14ac:dyDescent="0.2">
      <c r="A144" s="303"/>
      <c r="B144" s="304"/>
      <c r="C144" s="274" t="str">
        <f t="shared" ref="C144:C153" si="26">C26</f>
        <v>Lektors</v>
      </c>
      <c r="D144" s="276"/>
      <c r="E144" s="293"/>
      <c r="F144" s="59">
        <f t="shared" ref="F144:G153" si="27">F26</f>
        <v>1125</v>
      </c>
      <c r="G144" s="86"/>
      <c r="H144" s="56">
        <f t="shared" si="25"/>
        <v>0</v>
      </c>
    </row>
    <row r="145" spans="1:8" s="2" customFormat="1" ht="12.75" hidden="1" x14ac:dyDescent="0.2">
      <c r="A145" s="303"/>
      <c r="B145" s="304"/>
      <c r="C145" s="274" t="str">
        <f t="shared" si="26"/>
        <v>Lektors</v>
      </c>
      <c r="D145" s="276"/>
      <c r="E145" s="293"/>
      <c r="F145" s="59">
        <f t="shared" si="27"/>
        <v>1125</v>
      </c>
      <c r="G145" s="86"/>
      <c r="H145" s="56">
        <f t="shared" si="25"/>
        <v>0</v>
      </c>
    </row>
    <row r="146" spans="1:8" s="2" customFormat="1" ht="12.75" hidden="1" x14ac:dyDescent="0.2">
      <c r="A146" s="303"/>
      <c r="B146" s="304"/>
      <c r="C146" s="274" t="str">
        <f t="shared" si="26"/>
        <v>Vecākais speciālists Izglītības koordinācijas nodaļā</v>
      </c>
      <c r="D146" s="276"/>
      <c r="E146" s="293"/>
      <c r="F146" s="59">
        <f t="shared" si="27"/>
        <v>1287</v>
      </c>
      <c r="G146" s="86"/>
      <c r="H146" s="56">
        <f t="shared" si="25"/>
        <v>0</v>
      </c>
    </row>
    <row r="147" spans="1:8" s="2" customFormat="1" ht="12.75" hidden="1" x14ac:dyDescent="0.2">
      <c r="A147" s="303"/>
      <c r="B147" s="304"/>
      <c r="C147" s="274">
        <f t="shared" si="26"/>
        <v>0</v>
      </c>
      <c r="D147" s="276"/>
      <c r="E147" s="293"/>
      <c r="F147" s="59">
        <f t="shared" si="27"/>
        <v>0</v>
      </c>
      <c r="G147" s="59">
        <f t="shared" si="27"/>
        <v>0</v>
      </c>
      <c r="H147" s="56">
        <f t="shared" si="25"/>
        <v>0</v>
      </c>
    </row>
    <row r="148" spans="1:8" s="2" customFormat="1" ht="12.75" hidden="1" x14ac:dyDescent="0.2">
      <c r="A148" s="303"/>
      <c r="B148" s="304"/>
      <c r="C148" s="274">
        <f t="shared" si="26"/>
        <v>0</v>
      </c>
      <c r="D148" s="276"/>
      <c r="E148" s="293"/>
      <c r="F148" s="59">
        <f t="shared" si="27"/>
        <v>0</v>
      </c>
      <c r="G148" s="59">
        <f t="shared" si="27"/>
        <v>0</v>
      </c>
      <c r="H148" s="56">
        <f t="shared" si="25"/>
        <v>0</v>
      </c>
    </row>
    <row r="149" spans="1:8" s="2" customFormat="1" ht="12.75" hidden="1" x14ac:dyDescent="0.2">
      <c r="A149" s="303"/>
      <c r="B149" s="304"/>
      <c r="C149" s="274">
        <f t="shared" si="26"/>
        <v>0</v>
      </c>
      <c r="D149" s="276"/>
      <c r="E149" s="293"/>
      <c r="F149" s="59">
        <f t="shared" si="27"/>
        <v>0</v>
      </c>
      <c r="G149" s="59">
        <f t="shared" si="27"/>
        <v>0</v>
      </c>
      <c r="H149" s="56">
        <f t="shared" si="25"/>
        <v>0</v>
      </c>
    </row>
    <row r="150" spans="1:8" s="2" customFormat="1" ht="12.75" hidden="1" x14ac:dyDescent="0.2">
      <c r="A150" s="303"/>
      <c r="B150" s="304"/>
      <c r="C150" s="274">
        <f t="shared" si="26"/>
        <v>0</v>
      </c>
      <c r="D150" s="276"/>
      <c r="E150" s="293"/>
      <c r="F150" s="59">
        <f t="shared" si="27"/>
        <v>0</v>
      </c>
      <c r="G150" s="59">
        <f t="shared" si="27"/>
        <v>0</v>
      </c>
      <c r="H150" s="56">
        <f t="shared" si="25"/>
        <v>0</v>
      </c>
    </row>
    <row r="151" spans="1:8" s="2" customFormat="1" ht="12.75" hidden="1" x14ac:dyDescent="0.2">
      <c r="A151" s="303"/>
      <c r="B151" s="304"/>
      <c r="C151" s="274">
        <f t="shared" si="26"/>
        <v>0</v>
      </c>
      <c r="D151" s="276"/>
      <c r="E151" s="293"/>
      <c r="F151" s="59">
        <f t="shared" si="27"/>
        <v>0</v>
      </c>
      <c r="G151" s="59">
        <f t="shared" si="27"/>
        <v>0</v>
      </c>
      <c r="H151" s="56">
        <f t="shared" si="25"/>
        <v>0</v>
      </c>
    </row>
    <row r="152" spans="1:8" s="2" customFormat="1" ht="12.75" hidden="1" x14ac:dyDescent="0.2">
      <c r="A152" s="303"/>
      <c r="B152" s="304"/>
      <c r="C152" s="274">
        <f t="shared" si="26"/>
        <v>0</v>
      </c>
      <c r="D152" s="276"/>
      <c r="E152" s="293"/>
      <c r="F152" s="59">
        <f t="shared" si="27"/>
        <v>0</v>
      </c>
      <c r="G152" s="59">
        <f t="shared" si="27"/>
        <v>0</v>
      </c>
      <c r="H152" s="56">
        <f t="shared" si="25"/>
        <v>0</v>
      </c>
    </row>
    <row r="153" spans="1:8" s="2" customFormat="1" ht="12.75" hidden="1" x14ac:dyDescent="0.2">
      <c r="A153" s="303"/>
      <c r="B153" s="304"/>
      <c r="C153" s="274">
        <f t="shared" si="26"/>
        <v>0</v>
      </c>
      <c r="D153" s="276"/>
      <c r="E153" s="302"/>
      <c r="F153" s="59">
        <f t="shared" si="27"/>
        <v>0</v>
      </c>
      <c r="G153" s="59">
        <f t="shared" si="27"/>
        <v>0</v>
      </c>
      <c r="H153" s="56">
        <f t="shared" si="25"/>
        <v>0</v>
      </c>
    </row>
    <row r="154" spans="1:8" s="2" customFormat="1" ht="12.75" hidden="1" x14ac:dyDescent="0.2">
      <c r="A154" s="49" t="s">
        <v>84</v>
      </c>
      <c r="B154" s="277" t="s">
        <v>17</v>
      </c>
      <c r="C154" s="277"/>
      <c r="D154" s="277"/>
      <c r="E154" s="277"/>
      <c r="F154" s="277"/>
      <c r="G154" s="277"/>
      <c r="H154" s="43">
        <f>SUM(H155,H178,H201)</f>
        <v>0</v>
      </c>
    </row>
    <row r="155" spans="1:8" s="2" customFormat="1" ht="12.75" hidden="1" x14ac:dyDescent="0.2">
      <c r="A155" s="42">
        <v>2100</v>
      </c>
      <c r="B155" s="277" t="s">
        <v>204</v>
      </c>
      <c r="C155" s="277"/>
      <c r="D155" s="277"/>
      <c r="E155" s="277"/>
      <c r="F155" s="277"/>
      <c r="G155" s="277"/>
      <c r="H155" s="43">
        <f>SUM(H156,H167)</f>
        <v>0</v>
      </c>
    </row>
    <row r="156" spans="1:8" s="2" customFormat="1" ht="25.5" hidden="1" x14ac:dyDescent="0.2">
      <c r="A156" s="260"/>
      <c r="B156" s="263"/>
      <c r="C156" s="266"/>
      <c r="D156" s="267"/>
      <c r="E156" s="268"/>
      <c r="F156" s="51" t="s">
        <v>167</v>
      </c>
      <c r="G156" s="47" t="s">
        <v>157</v>
      </c>
      <c r="H156" s="111">
        <f>SUM(H157:H166)</f>
        <v>0</v>
      </c>
    </row>
    <row r="157" spans="1:8" s="2" customFormat="1" ht="12.75" hidden="1" x14ac:dyDescent="0.2">
      <c r="A157" s="261"/>
      <c r="B157" s="264"/>
      <c r="C157" s="255"/>
      <c r="D157" s="256"/>
      <c r="E157" s="257"/>
      <c r="F157" s="74"/>
      <c r="G157" s="74"/>
      <c r="H157" s="75"/>
    </row>
    <row r="158" spans="1:8" s="2" customFormat="1" ht="12.75" hidden="1" x14ac:dyDescent="0.2">
      <c r="A158" s="261"/>
      <c r="B158" s="264"/>
      <c r="C158" s="252"/>
      <c r="D158" s="253"/>
      <c r="E158" s="254"/>
      <c r="F158" s="76"/>
      <c r="G158" s="76"/>
      <c r="H158" s="77"/>
    </row>
    <row r="159" spans="1:8" s="2" customFormat="1" ht="12.75" hidden="1" x14ac:dyDescent="0.2">
      <c r="A159" s="261"/>
      <c r="B159" s="264"/>
      <c r="C159" s="252"/>
      <c r="D159" s="253"/>
      <c r="E159" s="254"/>
      <c r="F159" s="76"/>
      <c r="G159" s="76"/>
      <c r="H159" s="77"/>
    </row>
    <row r="160" spans="1:8" s="2" customFormat="1" ht="12.75" hidden="1" x14ac:dyDescent="0.2">
      <c r="A160" s="261"/>
      <c r="B160" s="264"/>
      <c r="C160" s="252"/>
      <c r="D160" s="253"/>
      <c r="E160" s="254"/>
      <c r="F160" s="76"/>
      <c r="G160" s="76"/>
      <c r="H160" s="77"/>
    </row>
    <row r="161" spans="1:8" s="2" customFormat="1" ht="12.75" hidden="1" x14ac:dyDescent="0.2">
      <c r="A161" s="261"/>
      <c r="B161" s="264"/>
      <c r="C161" s="252"/>
      <c r="D161" s="253"/>
      <c r="E161" s="254"/>
      <c r="F161" s="76"/>
      <c r="G161" s="76"/>
      <c r="H161" s="77"/>
    </row>
    <row r="162" spans="1:8" s="2" customFormat="1" ht="12.75" hidden="1" x14ac:dyDescent="0.2">
      <c r="A162" s="261"/>
      <c r="B162" s="264"/>
      <c r="C162" s="252"/>
      <c r="D162" s="253"/>
      <c r="E162" s="254"/>
      <c r="F162" s="76"/>
      <c r="G162" s="76"/>
      <c r="H162" s="77"/>
    </row>
    <row r="163" spans="1:8" s="2" customFormat="1" ht="12.75" hidden="1" x14ac:dyDescent="0.2">
      <c r="A163" s="261"/>
      <c r="B163" s="264"/>
      <c r="C163" s="252"/>
      <c r="D163" s="253"/>
      <c r="E163" s="254"/>
      <c r="F163" s="76"/>
      <c r="G163" s="76"/>
      <c r="H163" s="77"/>
    </row>
    <row r="164" spans="1:8" s="2" customFormat="1" ht="12.75" hidden="1" x14ac:dyDescent="0.2">
      <c r="A164" s="261"/>
      <c r="B164" s="264"/>
      <c r="C164" s="252"/>
      <c r="D164" s="253"/>
      <c r="E164" s="254"/>
      <c r="F164" s="76"/>
      <c r="G164" s="76"/>
      <c r="H164" s="77"/>
    </row>
    <row r="165" spans="1:8" s="2" customFormat="1" ht="12.75" hidden="1" x14ac:dyDescent="0.2">
      <c r="A165" s="261"/>
      <c r="B165" s="264"/>
      <c r="C165" s="252"/>
      <c r="D165" s="253"/>
      <c r="E165" s="254"/>
      <c r="F165" s="76"/>
      <c r="G165" s="76"/>
      <c r="H165" s="77"/>
    </row>
    <row r="166" spans="1:8" s="2" customFormat="1" ht="12.75" hidden="1" x14ac:dyDescent="0.2">
      <c r="A166" s="262"/>
      <c r="B166" s="265"/>
      <c r="C166" s="269"/>
      <c r="D166" s="270"/>
      <c r="E166" s="271"/>
      <c r="F166" s="78"/>
      <c r="G166" s="78"/>
      <c r="H166" s="79">
        <f>ROUNDUP(F166/168*G166,2)</f>
        <v>0</v>
      </c>
    </row>
    <row r="167" spans="1:8" s="2" customFormat="1" ht="25.5" hidden="1" x14ac:dyDescent="0.2">
      <c r="A167" s="260"/>
      <c r="B167" s="263"/>
      <c r="C167" s="266"/>
      <c r="D167" s="267"/>
      <c r="E167" s="268"/>
      <c r="F167" s="51" t="s">
        <v>167</v>
      </c>
      <c r="G167" s="47" t="s">
        <v>157</v>
      </c>
      <c r="H167" s="111">
        <f>SUM(H168:H177)</f>
        <v>0</v>
      </c>
    </row>
    <row r="168" spans="1:8" s="2" customFormat="1" ht="12.75" hidden="1" x14ac:dyDescent="0.2">
      <c r="A168" s="261"/>
      <c r="B168" s="264"/>
      <c r="C168" s="255"/>
      <c r="D168" s="256"/>
      <c r="E168" s="257"/>
      <c r="F168" s="74"/>
      <c r="G168" s="74"/>
      <c r="H168" s="75"/>
    </row>
    <row r="169" spans="1:8" s="2" customFormat="1" ht="12.75" hidden="1" x14ac:dyDescent="0.2">
      <c r="A169" s="261"/>
      <c r="B169" s="264"/>
      <c r="C169" s="252"/>
      <c r="D169" s="253"/>
      <c r="E169" s="254"/>
      <c r="F169" s="76"/>
      <c r="G169" s="76"/>
      <c r="H169" s="77"/>
    </row>
    <row r="170" spans="1:8" s="2" customFormat="1" ht="12.75" hidden="1" x14ac:dyDescent="0.2">
      <c r="A170" s="261"/>
      <c r="B170" s="264"/>
      <c r="C170" s="252"/>
      <c r="D170" s="253"/>
      <c r="E170" s="254"/>
      <c r="F170" s="76"/>
      <c r="G170" s="76"/>
      <c r="H170" s="77"/>
    </row>
    <row r="171" spans="1:8" s="2" customFormat="1" ht="12.75" hidden="1" x14ac:dyDescent="0.2">
      <c r="A171" s="261"/>
      <c r="B171" s="264"/>
      <c r="C171" s="252"/>
      <c r="D171" s="253"/>
      <c r="E171" s="254"/>
      <c r="F171" s="76"/>
      <c r="G171" s="76"/>
      <c r="H171" s="77"/>
    </row>
    <row r="172" spans="1:8" s="2" customFormat="1" ht="12.75" hidden="1" x14ac:dyDescent="0.2">
      <c r="A172" s="261"/>
      <c r="B172" s="264"/>
      <c r="C172" s="252"/>
      <c r="D172" s="253"/>
      <c r="E172" s="254"/>
      <c r="F172" s="76"/>
      <c r="G172" s="76"/>
      <c r="H172" s="77"/>
    </row>
    <row r="173" spans="1:8" s="2" customFormat="1" ht="12.75" hidden="1" x14ac:dyDescent="0.2">
      <c r="A173" s="261"/>
      <c r="B173" s="264"/>
      <c r="C173" s="252"/>
      <c r="D173" s="253"/>
      <c r="E173" s="254"/>
      <c r="F173" s="76"/>
      <c r="G173" s="76"/>
      <c r="H173" s="77"/>
    </row>
    <row r="174" spans="1:8" s="2" customFormat="1" ht="12.75" hidden="1" x14ac:dyDescent="0.2">
      <c r="A174" s="261"/>
      <c r="B174" s="264"/>
      <c r="C174" s="252"/>
      <c r="D174" s="253"/>
      <c r="E174" s="254"/>
      <c r="F174" s="76"/>
      <c r="G174" s="76"/>
      <c r="H174" s="77"/>
    </row>
    <row r="175" spans="1:8" s="2" customFormat="1" ht="12.75" hidden="1" x14ac:dyDescent="0.2">
      <c r="A175" s="261"/>
      <c r="B175" s="264"/>
      <c r="C175" s="252"/>
      <c r="D175" s="253"/>
      <c r="E175" s="254"/>
      <c r="F175" s="76"/>
      <c r="G175" s="76"/>
      <c r="H175" s="77"/>
    </row>
    <row r="176" spans="1:8" s="2" customFormat="1" ht="12.75" hidden="1" x14ac:dyDescent="0.2">
      <c r="A176" s="261"/>
      <c r="B176" s="264"/>
      <c r="C176" s="252"/>
      <c r="D176" s="253"/>
      <c r="E176" s="254"/>
      <c r="F176" s="76"/>
      <c r="G176" s="76"/>
      <c r="H176" s="77"/>
    </row>
    <row r="177" spans="1:8" s="2" customFormat="1" ht="12.75" hidden="1" x14ac:dyDescent="0.2">
      <c r="A177" s="262"/>
      <c r="B177" s="265"/>
      <c r="C177" s="269"/>
      <c r="D177" s="270"/>
      <c r="E177" s="271"/>
      <c r="F177" s="78"/>
      <c r="G177" s="78"/>
      <c r="H177" s="79">
        <f>ROUNDUP(F177/168*G177,2)</f>
        <v>0</v>
      </c>
    </row>
    <row r="178" spans="1:8" s="2" customFormat="1" ht="12.75" hidden="1" x14ac:dyDescent="0.2">
      <c r="A178" s="48" t="s">
        <v>85</v>
      </c>
      <c r="B178" s="277" t="s">
        <v>86</v>
      </c>
      <c r="C178" s="277"/>
      <c r="D178" s="277"/>
      <c r="E178" s="277"/>
      <c r="F178" s="277"/>
      <c r="G178" s="277"/>
      <c r="H178" s="43">
        <f>SUM(H179)</f>
        <v>0</v>
      </c>
    </row>
    <row r="179" spans="1:8" s="2" customFormat="1" hidden="1" x14ac:dyDescent="0.2">
      <c r="A179" s="246"/>
      <c r="B179" s="249"/>
      <c r="C179" s="266"/>
      <c r="D179" s="267"/>
      <c r="E179" s="268"/>
      <c r="F179" s="47" t="s">
        <v>167</v>
      </c>
      <c r="G179" s="47" t="s">
        <v>166</v>
      </c>
      <c r="H179" s="111">
        <f>SUM(H180:H189)</f>
        <v>0</v>
      </c>
    </row>
    <row r="180" spans="1:8" s="2" customFormat="1" ht="12.75" hidden="1" x14ac:dyDescent="0.2">
      <c r="A180" s="247"/>
      <c r="B180" s="250"/>
      <c r="C180" s="255"/>
      <c r="D180" s="256"/>
      <c r="E180" s="257"/>
      <c r="F180" s="74"/>
      <c r="G180" s="74"/>
      <c r="H180" s="75">
        <f>ROUND(F180*G180,2)</f>
        <v>0</v>
      </c>
    </row>
    <row r="181" spans="1:8" s="2" customFormat="1" ht="12.75" hidden="1" x14ac:dyDescent="0.2">
      <c r="A181" s="247"/>
      <c r="B181" s="250"/>
      <c r="C181" s="252"/>
      <c r="D181" s="253"/>
      <c r="E181" s="254"/>
      <c r="F181" s="76"/>
      <c r="G181" s="76"/>
      <c r="H181" s="77">
        <f>ROUND(F181*G181,2)</f>
        <v>0</v>
      </c>
    </row>
    <row r="182" spans="1:8" s="2" customFormat="1" ht="12.75" hidden="1" x14ac:dyDescent="0.2">
      <c r="A182" s="247"/>
      <c r="B182" s="250"/>
      <c r="C182" s="252"/>
      <c r="D182" s="253"/>
      <c r="E182" s="254"/>
      <c r="F182" s="76"/>
      <c r="G182" s="76"/>
      <c r="H182" s="77">
        <f t="shared" ref="H182:H189" si="28">ROUND(F182*G182,2)</f>
        <v>0</v>
      </c>
    </row>
    <row r="183" spans="1:8" s="2" customFormat="1" ht="12.75" hidden="1" x14ac:dyDescent="0.2">
      <c r="A183" s="247"/>
      <c r="B183" s="250"/>
      <c r="C183" s="252"/>
      <c r="D183" s="253"/>
      <c r="E183" s="254"/>
      <c r="F183" s="76"/>
      <c r="G183" s="76"/>
      <c r="H183" s="77">
        <f t="shared" si="28"/>
        <v>0</v>
      </c>
    </row>
    <row r="184" spans="1:8" s="2" customFormat="1" ht="12.75" hidden="1" x14ac:dyDescent="0.2">
      <c r="A184" s="247"/>
      <c r="B184" s="250"/>
      <c r="C184" s="252"/>
      <c r="D184" s="253"/>
      <c r="E184" s="254"/>
      <c r="F184" s="76"/>
      <c r="G184" s="76"/>
      <c r="H184" s="77">
        <f t="shared" si="28"/>
        <v>0</v>
      </c>
    </row>
    <row r="185" spans="1:8" s="2" customFormat="1" ht="12.75" hidden="1" x14ac:dyDescent="0.2">
      <c r="A185" s="247"/>
      <c r="B185" s="250"/>
      <c r="C185" s="252"/>
      <c r="D185" s="253"/>
      <c r="E185" s="254"/>
      <c r="F185" s="76"/>
      <c r="G185" s="76"/>
      <c r="H185" s="77">
        <f t="shared" si="28"/>
        <v>0</v>
      </c>
    </row>
    <row r="186" spans="1:8" s="2" customFormat="1" ht="12.75" hidden="1" x14ac:dyDescent="0.2">
      <c r="A186" s="247"/>
      <c r="B186" s="250"/>
      <c r="C186" s="252"/>
      <c r="D186" s="253"/>
      <c r="E186" s="254"/>
      <c r="F186" s="76"/>
      <c r="G186" s="76"/>
      <c r="H186" s="77">
        <f t="shared" si="28"/>
        <v>0</v>
      </c>
    </row>
    <row r="187" spans="1:8" s="2" customFormat="1" ht="12.75" hidden="1" x14ac:dyDescent="0.2">
      <c r="A187" s="247"/>
      <c r="B187" s="250"/>
      <c r="C187" s="252"/>
      <c r="D187" s="253"/>
      <c r="E187" s="254"/>
      <c r="F187" s="76"/>
      <c r="G187" s="76"/>
      <c r="H187" s="77">
        <f t="shared" si="28"/>
        <v>0</v>
      </c>
    </row>
    <row r="188" spans="1:8" s="2" customFormat="1" ht="12.75" hidden="1" x14ac:dyDescent="0.2">
      <c r="A188" s="247"/>
      <c r="B188" s="250"/>
      <c r="C188" s="252"/>
      <c r="D188" s="253"/>
      <c r="E188" s="254"/>
      <c r="F188" s="76"/>
      <c r="G188" s="76"/>
      <c r="H188" s="77">
        <f t="shared" si="28"/>
        <v>0</v>
      </c>
    </row>
    <row r="189" spans="1:8" s="2" customFormat="1" ht="12.75" hidden="1" x14ac:dyDescent="0.2">
      <c r="A189" s="248"/>
      <c r="B189" s="251"/>
      <c r="C189" s="269"/>
      <c r="D189" s="270"/>
      <c r="E189" s="271"/>
      <c r="F189" s="78"/>
      <c r="G189" s="78"/>
      <c r="H189" s="79">
        <f t="shared" si="28"/>
        <v>0</v>
      </c>
    </row>
    <row r="190" spans="1:8" s="2" customFormat="1" ht="25.5" hidden="1" x14ac:dyDescent="0.2">
      <c r="A190" s="246"/>
      <c r="B190" s="249"/>
      <c r="C190" s="266"/>
      <c r="D190" s="267"/>
      <c r="E190" s="268"/>
      <c r="F190" s="51" t="s">
        <v>167</v>
      </c>
      <c r="G190" s="47" t="s">
        <v>157</v>
      </c>
      <c r="H190" s="111">
        <f>SUM(H191:H200)</f>
        <v>0</v>
      </c>
    </row>
    <row r="191" spans="1:8" s="2" customFormat="1" ht="12.75" hidden="1" x14ac:dyDescent="0.2">
      <c r="A191" s="247"/>
      <c r="B191" s="250"/>
      <c r="C191" s="255"/>
      <c r="D191" s="256"/>
      <c r="E191" s="257"/>
      <c r="F191" s="74"/>
      <c r="G191" s="74"/>
      <c r="H191" s="75">
        <f>ROUNDUP(F191/168*G191,2)</f>
        <v>0</v>
      </c>
    </row>
    <row r="192" spans="1:8" s="2" customFormat="1" ht="12.75" hidden="1" x14ac:dyDescent="0.2">
      <c r="A192" s="247"/>
      <c r="B192" s="250"/>
      <c r="C192" s="252"/>
      <c r="D192" s="253"/>
      <c r="E192" s="254"/>
      <c r="F192" s="76"/>
      <c r="G192" s="76"/>
      <c r="H192" s="77">
        <f t="shared" ref="H192:H200" si="29">ROUNDUP(F192/168*G192,2)</f>
        <v>0</v>
      </c>
    </row>
    <row r="193" spans="1:8" s="2" customFormat="1" ht="12.75" hidden="1" x14ac:dyDescent="0.2">
      <c r="A193" s="247"/>
      <c r="B193" s="250"/>
      <c r="C193" s="252"/>
      <c r="D193" s="253"/>
      <c r="E193" s="254"/>
      <c r="F193" s="76"/>
      <c r="G193" s="76"/>
      <c r="H193" s="77">
        <f t="shared" si="29"/>
        <v>0</v>
      </c>
    </row>
    <row r="194" spans="1:8" s="2" customFormat="1" ht="12.75" hidden="1" x14ac:dyDescent="0.2">
      <c r="A194" s="247"/>
      <c r="B194" s="250"/>
      <c r="C194" s="252"/>
      <c r="D194" s="253"/>
      <c r="E194" s="254"/>
      <c r="F194" s="76"/>
      <c r="G194" s="76"/>
      <c r="H194" s="77">
        <f t="shared" si="29"/>
        <v>0</v>
      </c>
    </row>
    <row r="195" spans="1:8" s="2" customFormat="1" ht="12.75" hidden="1" x14ac:dyDescent="0.2">
      <c r="A195" s="247"/>
      <c r="B195" s="250"/>
      <c r="C195" s="252"/>
      <c r="D195" s="253"/>
      <c r="E195" s="254"/>
      <c r="F195" s="76"/>
      <c r="G195" s="76"/>
      <c r="H195" s="77">
        <f t="shared" si="29"/>
        <v>0</v>
      </c>
    </row>
    <row r="196" spans="1:8" s="2" customFormat="1" ht="12.75" hidden="1" x14ac:dyDescent="0.2">
      <c r="A196" s="247"/>
      <c r="B196" s="250"/>
      <c r="C196" s="252"/>
      <c r="D196" s="253"/>
      <c r="E196" s="254"/>
      <c r="F196" s="76"/>
      <c r="G196" s="76"/>
      <c r="H196" s="77">
        <f t="shared" si="29"/>
        <v>0</v>
      </c>
    </row>
    <row r="197" spans="1:8" s="2" customFormat="1" ht="12.75" hidden="1" x14ac:dyDescent="0.2">
      <c r="A197" s="247"/>
      <c r="B197" s="250"/>
      <c r="C197" s="252"/>
      <c r="D197" s="253"/>
      <c r="E197" s="254"/>
      <c r="F197" s="76"/>
      <c r="G197" s="76"/>
      <c r="H197" s="77">
        <f t="shared" si="29"/>
        <v>0</v>
      </c>
    </row>
    <row r="198" spans="1:8" s="2" customFormat="1" ht="12.75" hidden="1" x14ac:dyDescent="0.2">
      <c r="A198" s="247"/>
      <c r="B198" s="250"/>
      <c r="C198" s="252"/>
      <c r="D198" s="253"/>
      <c r="E198" s="254"/>
      <c r="F198" s="76"/>
      <c r="G198" s="76"/>
      <c r="H198" s="77">
        <f t="shared" si="29"/>
        <v>0</v>
      </c>
    </row>
    <row r="199" spans="1:8" s="2" customFormat="1" ht="12.75" hidden="1" x14ac:dyDescent="0.2">
      <c r="A199" s="247"/>
      <c r="B199" s="250"/>
      <c r="C199" s="252"/>
      <c r="D199" s="253"/>
      <c r="E199" s="254"/>
      <c r="F199" s="76"/>
      <c r="G199" s="76"/>
      <c r="H199" s="77">
        <f t="shared" si="29"/>
        <v>0</v>
      </c>
    </row>
    <row r="200" spans="1:8" s="2" customFormat="1" ht="12.75" hidden="1" x14ac:dyDescent="0.2">
      <c r="A200" s="248"/>
      <c r="B200" s="251"/>
      <c r="C200" s="269"/>
      <c r="D200" s="270"/>
      <c r="E200" s="271"/>
      <c r="F200" s="78"/>
      <c r="G200" s="78"/>
      <c r="H200" s="79">
        <f t="shared" si="29"/>
        <v>0</v>
      </c>
    </row>
    <row r="201" spans="1:8" s="2" customFormat="1" ht="12.75" hidden="1" customHeight="1" x14ac:dyDescent="0.2">
      <c r="A201" s="48" t="s">
        <v>93</v>
      </c>
      <c r="B201" s="277" t="s">
        <v>94</v>
      </c>
      <c r="C201" s="277"/>
      <c r="D201" s="277"/>
      <c r="E201" s="277"/>
      <c r="F201" s="277"/>
      <c r="G201" s="277"/>
      <c r="H201" s="43">
        <f>SUM(H202,H213)</f>
        <v>0</v>
      </c>
    </row>
    <row r="202" spans="1:8" s="2" customFormat="1" ht="12.75" hidden="1" x14ac:dyDescent="0.2">
      <c r="A202" s="246">
        <v>2311</v>
      </c>
      <c r="B202" s="249" t="s">
        <v>19</v>
      </c>
      <c r="C202" s="266"/>
      <c r="D202" s="267"/>
      <c r="E202" s="268"/>
      <c r="F202" s="47" t="s">
        <v>167</v>
      </c>
      <c r="G202" s="47" t="s">
        <v>166</v>
      </c>
      <c r="H202" s="50">
        <f>SUM(H203:H212)</f>
        <v>0</v>
      </c>
    </row>
    <row r="203" spans="1:8" s="2" customFormat="1" ht="12.75" hidden="1" x14ac:dyDescent="0.2">
      <c r="A203" s="247"/>
      <c r="B203" s="250"/>
      <c r="C203" s="255"/>
      <c r="D203" s="256"/>
      <c r="E203" s="257"/>
      <c r="F203" s="74"/>
      <c r="G203" s="74"/>
      <c r="H203" s="75">
        <f>ROUND(F203*G203,2)</f>
        <v>0</v>
      </c>
    </row>
    <row r="204" spans="1:8" s="2" customFormat="1" ht="12.75" hidden="1" customHeight="1" x14ac:dyDescent="0.2">
      <c r="A204" s="247"/>
      <c r="B204" s="250"/>
      <c r="C204" s="252"/>
      <c r="D204" s="253"/>
      <c r="E204" s="254"/>
      <c r="F204" s="76"/>
      <c r="G204" s="76"/>
      <c r="H204" s="77">
        <f>ROUND(F204*G204,2)</f>
        <v>0</v>
      </c>
    </row>
    <row r="205" spans="1:8" s="2" customFormat="1" ht="12.75" hidden="1" x14ac:dyDescent="0.2">
      <c r="A205" s="247"/>
      <c r="B205" s="250"/>
      <c r="C205" s="252"/>
      <c r="D205" s="253"/>
      <c r="E205" s="254"/>
      <c r="F205" s="76"/>
      <c r="G205" s="76"/>
      <c r="H205" s="77">
        <f t="shared" ref="H205:H212" si="30">ROUND(F205*G205,2)</f>
        <v>0</v>
      </c>
    </row>
    <row r="206" spans="1:8" s="2" customFormat="1" ht="12.75" hidden="1" x14ac:dyDescent="0.2">
      <c r="A206" s="247"/>
      <c r="B206" s="250"/>
      <c r="C206" s="252"/>
      <c r="D206" s="253"/>
      <c r="E206" s="254"/>
      <c r="F206" s="76"/>
      <c r="G206" s="76"/>
      <c r="H206" s="77">
        <f t="shared" si="30"/>
        <v>0</v>
      </c>
    </row>
    <row r="207" spans="1:8" s="2" customFormat="1" ht="12.75" hidden="1" x14ac:dyDescent="0.2">
      <c r="A207" s="247"/>
      <c r="B207" s="250"/>
      <c r="C207" s="252"/>
      <c r="D207" s="253"/>
      <c r="E207" s="254"/>
      <c r="F207" s="76"/>
      <c r="G207" s="76"/>
      <c r="H207" s="77">
        <f t="shared" si="30"/>
        <v>0</v>
      </c>
    </row>
    <row r="208" spans="1:8" s="2" customFormat="1" ht="12.75" hidden="1" x14ac:dyDescent="0.2">
      <c r="A208" s="247"/>
      <c r="B208" s="250"/>
      <c r="C208" s="252"/>
      <c r="D208" s="253"/>
      <c r="E208" s="254"/>
      <c r="F208" s="76"/>
      <c r="G208" s="76"/>
      <c r="H208" s="77">
        <f t="shared" si="30"/>
        <v>0</v>
      </c>
    </row>
    <row r="209" spans="1:8" s="2" customFormat="1" ht="12.75" hidden="1" x14ac:dyDescent="0.2">
      <c r="A209" s="247"/>
      <c r="B209" s="250"/>
      <c r="C209" s="252"/>
      <c r="D209" s="253"/>
      <c r="E209" s="254"/>
      <c r="F209" s="76"/>
      <c r="G209" s="76"/>
      <c r="H209" s="77">
        <f t="shared" si="30"/>
        <v>0</v>
      </c>
    </row>
    <row r="210" spans="1:8" s="2" customFormat="1" ht="12.75" hidden="1" x14ac:dyDescent="0.2">
      <c r="A210" s="247"/>
      <c r="B210" s="250"/>
      <c r="C210" s="252"/>
      <c r="D210" s="253"/>
      <c r="E210" s="254"/>
      <c r="F210" s="76"/>
      <c r="G210" s="76"/>
      <c r="H210" s="77">
        <f t="shared" si="30"/>
        <v>0</v>
      </c>
    </row>
    <row r="211" spans="1:8" s="2" customFormat="1" ht="12.75" hidden="1" x14ac:dyDescent="0.2">
      <c r="A211" s="247"/>
      <c r="B211" s="250"/>
      <c r="C211" s="252"/>
      <c r="D211" s="253"/>
      <c r="E211" s="254"/>
      <c r="F211" s="76"/>
      <c r="G211" s="76"/>
      <c r="H211" s="77">
        <f t="shared" si="30"/>
        <v>0</v>
      </c>
    </row>
    <row r="212" spans="1:8" s="2" customFormat="1" ht="12.75" hidden="1" x14ac:dyDescent="0.2">
      <c r="A212" s="248"/>
      <c r="B212" s="251"/>
      <c r="C212" s="269"/>
      <c r="D212" s="270"/>
      <c r="E212" s="271"/>
      <c r="F212" s="78"/>
      <c r="G212" s="78"/>
      <c r="H212" s="79">
        <f t="shared" si="30"/>
        <v>0</v>
      </c>
    </row>
    <row r="213" spans="1:8" s="2" customFormat="1" ht="25.5" hidden="1" x14ac:dyDescent="0.2">
      <c r="A213" s="246">
        <v>2350</v>
      </c>
      <c r="B213" s="249" t="s">
        <v>24</v>
      </c>
      <c r="C213" s="266"/>
      <c r="D213" s="267"/>
      <c r="E213" s="268"/>
      <c r="F213" s="51" t="s">
        <v>167</v>
      </c>
      <c r="G213" s="47" t="s">
        <v>157</v>
      </c>
      <c r="H213" s="50">
        <f>SUM(H214:H223)</f>
        <v>0</v>
      </c>
    </row>
    <row r="214" spans="1:8" s="2" customFormat="1" ht="12.75" hidden="1" customHeight="1" x14ac:dyDescent="0.2">
      <c r="A214" s="247"/>
      <c r="B214" s="250"/>
      <c r="C214" s="255"/>
      <c r="D214" s="256"/>
      <c r="E214" s="257"/>
      <c r="F214" s="74"/>
      <c r="G214" s="74"/>
      <c r="H214" s="75">
        <f>ROUNDUP(F214/168*G214,2)</f>
        <v>0</v>
      </c>
    </row>
    <row r="215" spans="1:8" s="2" customFormat="1" ht="12.75" hidden="1" x14ac:dyDescent="0.2">
      <c r="A215" s="247"/>
      <c r="B215" s="250"/>
      <c r="C215" s="252"/>
      <c r="D215" s="253"/>
      <c r="E215" s="254"/>
      <c r="F215" s="76"/>
      <c r="G215" s="76"/>
      <c r="H215" s="77">
        <f t="shared" ref="H215:H223" si="31">ROUNDUP(F215/168*G215,2)</f>
        <v>0</v>
      </c>
    </row>
    <row r="216" spans="1:8" s="2" customFormat="1" ht="12.75" hidden="1" x14ac:dyDescent="0.2">
      <c r="A216" s="247"/>
      <c r="B216" s="250"/>
      <c r="C216" s="252"/>
      <c r="D216" s="253"/>
      <c r="E216" s="254"/>
      <c r="F216" s="76"/>
      <c r="G216" s="76"/>
      <c r="H216" s="77">
        <f t="shared" si="31"/>
        <v>0</v>
      </c>
    </row>
    <row r="217" spans="1:8" s="2" customFormat="1" ht="12.75" hidden="1" x14ac:dyDescent="0.2">
      <c r="A217" s="247"/>
      <c r="B217" s="250"/>
      <c r="C217" s="252"/>
      <c r="D217" s="253"/>
      <c r="E217" s="254"/>
      <c r="F217" s="76"/>
      <c r="G217" s="76"/>
      <c r="H217" s="77">
        <f t="shared" si="31"/>
        <v>0</v>
      </c>
    </row>
    <row r="218" spans="1:8" s="2" customFormat="1" ht="12.75" hidden="1" x14ac:dyDescent="0.2">
      <c r="A218" s="247"/>
      <c r="B218" s="250"/>
      <c r="C218" s="252"/>
      <c r="D218" s="253"/>
      <c r="E218" s="254"/>
      <c r="F218" s="76"/>
      <c r="G218" s="76"/>
      <c r="H218" s="77">
        <f t="shared" si="31"/>
        <v>0</v>
      </c>
    </row>
    <row r="219" spans="1:8" s="2" customFormat="1" ht="12.75" hidden="1" x14ac:dyDescent="0.2">
      <c r="A219" s="247"/>
      <c r="B219" s="250"/>
      <c r="C219" s="252"/>
      <c r="D219" s="253"/>
      <c r="E219" s="254"/>
      <c r="F219" s="76"/>
      <c r="G219" s="76"/>
      <c r="H219" s="77">
        <f t="shared" si="31"/>
        <v>0</v>
      </c>
    </row>
    <row r="220" spans="1:8" s="2" customFormat="1" ht="12.75" hidden="1" x14ac:dyDescent="0.2">
      <c r="A220" s="247"/>
      <c r="B220" s="250"/>
      <c r="C220" s="252"/>
      <c r="D220" s="253"/>
      <c r="E220" s="254"/>
      <c r="F220" s="76"/>
      <c r="G220" s="76"/>
      <c r="H220" s="77">
        <f t="shared" si="31"/>
        <v>0</v>
      </c>
    </row>
    <row r="221" spans="1:8" s="2" customFormat="1" ht="12.75" hidden="1" x14ac:dyDescent="0.2">
      <c r="A221" s="247"/>
      <c r="B221" s="250"/>
      <c r="C221" s="252"/>
      <c r="D221" s="253"/>
      <c r="E221" s="254"/>
      <c r="F221" s="76"/>
      <c r="G221" s="76"/>
      <c r="H221" s="77">
        <f t="shared" si="31"/>
        <v>0</v>
      </c>
    </row>
    <row r="222" spans="1:8" s="2" customFormat="1" ht="12.75" hidden="1" x14ac:dyDescent="0.2">
      <c r="A222" s="247"/>
      <c r="B222" s="250"/>
      <c r="C222" s="252"/>
      <c r="D222" s="253"/>
      <c r="E222" s="254"/>
      <c r="F222" s="76"/>
      <c r="G222" s="76"/>
      <c r="H222" s="77">
        <f t="shared" si="31"/>
        <v>0</v>
      </c>
    </row>
    <row r="223" spans="1:8" s="2" customFormat="1" ht="12.75" hidden="1" x14ac:dyDescent="0.2">
      <c r="A223" s="248"/>
      <c r="B223" s="251"/>
      <c r="C223" s="269"/>
      <c r="D223" s="270"/>
      <c r="E223" s="271"/>
      <c r="F223" s="78"/>
      <c r="G223" s="78"/>
      <c r="H223" s="79">
        <f t="shared" si="31"/>
        <v>0</v>
      </c>
    </row>
    <row r="224" spans="1:8" s="2" customFormat="1" ht="12.75" hidden="1" x14ac:dyDescent="0.2">
      <c r="A224" s="49" t="s">
        <v>109</v>
      </c>
      <c r="B224" s="277" t="s">
        <v>25</v>
      </c>
      <c r="C224" s="277"/>
      <c r="D224" s="277"/>
      <c r="E224" s="277"/>
      <c r="F224" s="277"/>
      <c r="G224" s="277"/>
      <c r="H224" s="43">
        <f>SUM(H225,H237)</f>
        <v>0</v>
      </c>
    </row>
    <row r="225" spans="1:8" s="2" customFormat="1" ht="12.75" hidden="1" customHeight="1" x14ac:dyDescent="0.2">
      <c r="A225" s="48">
        <v>5120</v>
      </c>
      <c r="B225" s="277" t="s">
        <v>168</v>
      </c>
      <c r="C225" s="277"/>
      <c r="D225" s="277"/>
      <c r="E225" s="277"/>
      <c r="F225" s="277"/>
      <c r="G225" s="277"/>
      <c r="H225" s="43">
        <f>SUM(H226)</f>
        <v>0</v>
      </c>
    </row>
    <row r="226" spans="1:8" s="2" customFormat="1" ht="25.5" hidden="1" x14ac:dyDescent="0.2">
      <c r="A226" s="331">
        <v>5121</v>
      </c>
      <c r="B226" s="279" t="s">
        <v>169</v>
      </c>
      <c r="C226" s="190" t="s">
        <v>171</v>
      </c>
      <c r="D226" s="47" t="s">
        <v>170</v>
      </c>
      <c r="E226" s="190" t="s">
        <v>166</v>
      </c>
      <c r="F226" s="190" t="s">
        <v>167</v>
      </c>
      <c r="G226" s="47" t="s">
        <v>157</v>
      </c>
      <c r="H226" s="111">
        <f>SUM(H227:H236)</f>
        <v>0</v>
      </c>
    </row>
    <row r="227" spans="1:8" s="2" customFormat="1" ht="12.75" hidden="1" x14ac:dyDescent="0.2">
      <c r="A227" s="332"/>
      <c r="B227" s="280"/>
      <c r="C227" s="67"/>
      <c r="D227" s="282">
        <v>20</v>
      </c>
      <c r="E227" s="67"/>
      <c r="F227" s="67"/>
      <c r="G227" s="67"/>
      <c r="H227" s="54">
        <f>ROUNDUP(F227*$D$227%/12/168*E227*$G$227,2)</f>
        <v>0</v>
      </c>
    </row>
    <row r="228" spans="1:8" s="2" customFormat="1" ht="12.75" hidden="1" x14ac:dyDescent="0.2">
      <c r="A228" s="332"/>
      <c r="B228" s="280"/>
      <c r="C228" s="68"/>
      <c r="D228" s="283"/>
      <c r="E228" s="68"/>
      <c r="F228" s="68"/>
      <c r="G228" s="68"/>
      <c r="H228" s="56">
        <f t="shared" ref="H228:H236" si="32">ROUNDUP(F228*$D$227%/12/168*E228*$G$227,2)</f>
        <v>0</v>
      </c>
    </row>
    <row r="229" spans="1:8" s="2" customFormat="1" ht="12.75" hidden="1" x14ac:dyDescent="0.2">
      <c r="A229" s="332"/>
      <c r="B229" s="280"/>
      <c r="C229" s="68"/>
      <c r="D229" s="283"/>
      <c r="E229" s="68"/>
      <c r="F229" s="68"/>
      <c r="G229" s="68"/>
      <c r="H229" s="56">
        <f t="shared" si="32"/>
        <v>0</v>
      </c>
    </row>
    <row r="230" spans="1:8" s="2" customFormat="1" ht="12.75" hidden="1" x14ac:dyDescent="0.2">
      <c r="A230" s="332"/>
      <c r="B230" s="280"/>
      <c r="C230" s="68"/>
      <c r="D230" s="283"/>
      <c r="E230" s="68"/>
      <c r="F230" s="68"/>
      <c r="G230" s="68"/>
      <c r="H230" s="56">
        <f t="shared" si="32"/>
        <v>0</v>
      </c>
    </row>
    <row r="231" spans="1:8" s="2" customFormat="1" ht="12.75" hidden="1" x14ac:dyDescent="0.2">
      <c r="A231" s="332"/>
      <c r="B231" s="280"/>
      <c r="C231" s="68"/>
      <c r="D231" s="283"/>
      <c r="E231" s="68"/>
      <c r="F231" s="68"/>
      <c r="G231" s="68"/>
      <c r="H231" s="56">
        <f t="shared" si="32"/>
        <v>0</v>
      </c>
    </row>
    <row r="232" spans="1:8" s="2" customFormat="1" ht="12.75" hidden="1" x14ac:dyDescent="0.2">
      <c r="A232" s="332"/>
      <c r="B232" s="280"/>
      <c r="C232" s="68"/>
      <c r="D232" s="283"/>
      <c r="E232" s="68"/>
      <c r="F232" s="68"/>
      <c r="G232" s="68"/>
      <c r="H232" s="56">
        <f t="shared" si="32"/>
        <v>0</v>
      </c>
    </row>
    <row r="233" spans="1:8" s="2" customFormat="1" ht="12.75" hidden="1" x14ac:dyDescent="0.2">
      <c r="A233" s="332"/>
      <c r="B233" s="280"/>
      <c r="C233" s="68"/>
      <c r="D233" s="283"/>
      <c r="E233" s="68"/>
      <c r="F233" s="68"/>
      <c r="G233" s="68"/>
      <c r="H233" s="56">
        <f t="shared" si="32"/>
        <v>0</v>
      </c>
    </row>
    <row r="234" spans="1:8" s="2" customFormat="1" ht="12.75" hidden="1" x14ac:dyDescent="0.2">
      <c r="A234" s="332"/>
      <c r="B234" s="280"/>
      <c r="C234" s="68"/>
      <c r="D234" s="283"/>
      <c r="E234" s="68"/>
      <c r="F234" s="68"/>
      <c r="G234" s="68"/>
      <c r="H234" s="56">
        <f t="shared" si="32"/>
        <v>0</v>
      </c>
    </row>
    <row r="235" spans="1:8" s="2" customFormat="1" ht="12.75" hidden="1" x14ac:dyDescent="0.2">
      <c r="A235" s="332"/>
      <c r="B235" s="280"/>
      <c r="C235" s="68"/>
      <c r="D235" s="283"/>
      <c r="E235" s="68"/>
      <c r="F235" s="68"/>
      <c r="G235" s="68"/>
      <c r="H235" s="56">
        <f t="shared" si="32"/>
        <v>0</v>
      </c>
    </row>
    <row r="236" spans="1:8" s="2" customFormat="1" ht="12.75" hidden="1" x14ac:dyDescent="0.2">
      <c r="A236" s="333"/>
      <c r="B236" s="281"/>
      <c r="C236" s="70"/>
      <c r="D236" s="284"/>
      <c r="E236" s="70"/>
      <c r="F236" s="70"/>
      <c r="G236" s="70"/>
      <c r="H236" s="58">
        <f t="shared" si="32"/>
        <v>0</v>
      </c>
    </row>
    <row r="237" spans="1:8" s="2" customFormat="1" ht="12.75" hidden="1" x14ac:dyDescent="0.2">
      <c r="A237" s="48" t="s">
        <v>110</v>
      </c>
      <c r="B237" s="277" t="s">
        <v>111</v>
      </c>
      <c r="C237" s="277"/>
      <c r="D237" s="277"/>
      <c r="E237" s="277"/>
      <c r="F237" s="277"/>
      <c r="G237" s="277"/>
      <c r="H237" s="43">
        <f>SUM(H238,H249)</f>
        <v>0</v>
      </c>
    </row>
    <row r="238" spans="1:8" s="2" customFormat="1" ht="25.5" hidden="1" x14ac:dyDescent="0.2">
      <c r="A238" s="331" t="s">
        <v>117</v>
      </c>
      <c r="B238" s="279" t="s">
        <v>33</v>
      </c>
      <c r="C238" s="190" t="s">
        <v>171</v>
      </c>
      <c r="D238" s="47" t="s">
        <v>170</v>
      </c>
      <c r="E238" s="190" t="s">
        <v>166</v>
      </c>
      <c r="F238" s="190" t="s">
        <v>167</v>
      </c>
      <c r="G238" s="47" t="s">
        <v>157</v>
      </c>
      <c r="H238" s="111">
        <f>SUM(H239:H248)</f>
        <v>0</v>
      </c>
    </row>
    <row r="239" spans="1:8" s="2" customFormat="1" ht="12.75" hidden="1" x14ac:dyDescent="0.2">
      <c r="A239" s="332"/>
      <c r="B239" s="280"/>
      <c r="C239" s="67"/>
      <c r="D239" s="282">
        <v>20</v>
      </c>
      <c r="E239" s="67"/>
      <c r="F239" s="67"/>
      <c r="G239" s="67"/>
      <c r="H239" s="54">
        <f>ROUNDUP(F239*$D$239%/12/168*E239*$G$239,2)</f>
        <v>0</v>
      </c>
    </row>
    <row r="240" spans="1:8" s="2" customFormat="1" ht="12.75" hidden="1" x14ac:dyDescent="0.2">
      <c r="A240" s="332"/>
      <c r="B240" s="280"/>
      <c r="C240" s="68"/>
      <c r="D240" s="283"/>
      <c r="E240" s="68"/>
      <c r="F240" s="68"/>
      <c r="G240" s="68"/>
      <c r="H240" s="56">
        <f t="shared" ref="H240:H248" si="33">ROUNDUP(F240*$D$239%/12/168*E240*$G$239,2)</f>
        <v>0</v>
      </c>
    </row>
    <row r="241" spans="1:8" s="2" customFormat="1" ht="12.75" hidden="1" x14ac:dyDescent="0.2">
      <c r="A241" s="332"/>
      <c r="B241" s="280"/>
      <c r="C241" s="68"/>
      <c r="D241" s="283"/>
      <c r="E241" s="68"/>
      <c r="F241" s="68"/>
      <c r="G241" s="68"/>
      <c r="H241" s="56">
        <f t="shared" si="33"/>
        <v>0</v>
      </c>
    </row>
    <row r="242" spans="1:8" s="2" customFormat="1" ht="12.75" hidden="1" x14ac:dyDescent="0.2">
      <c r="A242" s="332"/>
      <c r="B242" s="280"/>
      <c r="C242" s="68"/>
      <c r="D242" s="283"/>
      <c r="E242" s="68"/>
      <c r="F242" s="68"/>
      <c r="G242" s="68"/>
      <c r="H242" s="56">
        <f t="shared" si="33"/>
        <v>0</v>
      </c>
    </row>
    <row r="243" spans="1:8" s="2" customFormat="1" ht="12.75" hidden="1" x14ac:dyDescent="0.2">
      <c r="A243" s="332"/>
      <c r="B243" s="280"/>
      <c r="C243" s="68"/>
      <c r="D243" s="283"/>
      <c r="E243" s="68"/>
      <c r="F243" s="68"/>
      <c r="G243" s="68"/>
      <c r="H243" s="56">
        <f t="shared" si="33"/>
        <v>0</v>
      </c>
    </row>
    <row r="244" spans="1:8" s="2" customFormat="1" ht="12.75" hidden="1" x14ac:dyDescent="0.2">
      <c r="A244" s="332"/>
      <c r="B244" s="280"/>
      <c r="C244" s="68"/>
      <c r="D244" s="283"/>
      <c r="E244" s="68"/>
      <c r="F244" s="68"/>
      <c r="G244" s="68"/>
      <c r="H244" s="56">
        <f t="shared" si="33"/>
        <v>0</v>
      </c>
    </row>
    <row r="245" spans="1:8" s="2" customFormat="1" ht="12.75" hidden="1" x14ac:dyDescent="0.2">
      <c r="A245" s="332"/>
      <c r="B245" s="280"/>
      <c r="C245" s="68"/>
      <c r="D245" s="283"/>
      <c r="E245" s="68"/>
      <c r="F245" s="68"/>
      <c r="G245" s="68"/>
      <c r="H245" s="56">
        <f t="shared" si="33"/>
        <v>0</v>
      </c>
    </row>
    <row r="246" spans="1:8" s="2" customFormat="1" ht="12.75" hidden="1" x14ac:dyDescent="0.2">
      <c r="A246" s="332"/>
      <c r="B246" s="280"/>
      <c r="C246" s="68"/>
      <c r="D246" s="283"/>
      <c r="E246" s="68"/>
      <c r="F246" s="68"/>
      <c r="G246" s="68"/>
      <c r="H246" s="56">
        <f t="shared" si="33"/>
        <v>0</v>
      </c>
    </row>
    <row r="247" spans="1:8" s="2" customFormat="1" ht="12.75" hidden="1" x14ac:dyDescent="0.2">
      <c r="A247" s="332"/>
      <c r="B247" s="280"/>
      <c r="C247" s="68"/>
      <c r="D247" s="283"/>
      <c r="E247" s="68"/>
      <c r="F247" s="68"/>
      <c r="G247" s="68"/>
      <c r="H247" s="56">
        <f t="shared" si="33"/>
        <v>0</v>
      </c>
    </row>
    <row r="248" spans="1:8" s="2" customFormat="1" ht="12.75" hidden="1" x14ac:dyDescent="0.2">
      <c r="A248" s="333"/>
      <c r="B248" s="281"/>
      <c r="C248" s="70"/>
      <c r="D248" s="284"/>
      <c r="E248" s="70"/>
      <c r="F248" s="70"/>
      <c r="G248" s="70"/>
      <c r="H248" s="58">
        <f t="shared" si="33"/>
        <v>0</v>
      </c>
    </row>
    <row r="249" spans="1:8" s="2" customFormat="1" ht="25.5" hidden="1" x14ac:dyDescent="0.2">
      <c r="A249" s="331" t="s">
        <v>118</v>
      </c>
      <c r="B249" s="279" t="s">
        <v>31</v>
      </c>
      <c r="C249" s="190" t="s">
        <v>171</v>
      </c>
      <c r="D249" s="47" t="s">
        <v>170</v>
      </c>
      <c r="E249" s="190" t="s">
        <v>166</v>
      </c>
      <c r="F249" s="190" t="s">
        <v>167</v>
      </c>
      <c r="G249" s="47" t="s">
        <v>157</v>
      </c>
      <c r="H249" s="111">
        <f>SUM(H250:H259)</f>
        <v>0</v>
      </c>
    </row>
    <row r="250" spans="1:8" s="2" customFormat="1" ht="12.75" hidden="1" x14ac:dyDescent="0.2">
      <c r="A250" s="332"/>
      <c r="B250" s="280"/>
      <c r="C250" s="67"/>
      <c r="D250" s="282">
        <v>20</v>
      </c>
      <c r="E250" s="67"/>
      <c r="F250" s="67"/>
      <c r="G250" s="67"/>
      <c r="H250" s="54">
        <f>ROUNDUP(F250*$D$250%/12/168*E250*$G$250,2)</f>
        <v>0</v>
      </c>
    </row>
    <row r="251" spans="1:8" s="2" customFormat="1" ht="12.75" hidden="1" x14ac:dyDescent="0.2">
      <c r="A251" s="332"/>
      <c r="B251" s="280"/>
      <c r="C251" s="68"/>
      <c r="D251" s="283"/>
      <c r="E251" s="68"/>
      <c r="F251" s="68"/>
      <c r="G251" s="68"/>
      <c r="H251" s="56">
        <f t="shared" ref="H251:H259" si="34">ROUNDUP(F251*$D$250%/12/168*E251*$G$250,2)</f>
        <v>0</v>
      </c>
    </row>
    <row r="252" spans="1:8" s="2" customFormat="1" ht="12.75" hidden="1" x14ac:dyDescent="0.2">
      <c r="A252" s="332"/>
      <c r="B252" s="280"/>
      <c r="C252" s="68"/>
      <c r="D252" s="283"/>
      <c r="E252" s="68"/>
      <c r="F252" s="68"/>
      <c r="G252" s="68"/>
      <c r="H252" s="56">
        <f t="shared" si="34"/>
        <v>0</v>
      </c>
    </row>
    <row r="253" spans="1:8" s="2" customFormat="1" ht="12.75" hidden="1" x14ac:dyDescent="0.2">
      <c r="A253" s="332"/>
      <c r="B253" s="280"/>
      <c r="C253" s="68"/>
      <c r="D253" s="283"/>
      <c r="E253" s="68"/>
      <c r="F253" s="68"/>
      <c r="G253" s="68"/>
      <c r="H253" s="56">
        <f t="shared" si="34"/>
        <v>0</v>
      </c>
    </row>
    <row r="254" spans="1:8" s="2" customFormat="1" ht="12.75" hidden="1" x14ac:dyDescent="0.2">
      <c r="A254" s="332"/>
      <c r="B254" s="280"/>
      <c r="C254" s="68"/>
      <c r="D254" s="283"/>
      <c r="E254" s="68"/>
      <c r="F254" s="68"/>
      <c r="G254" s="68"/>
      <c r="H254" s="56">
        <f t="shared" si="34"/>
        <v>0</v>
      </c>
    </row>
    <row r="255" spans="1:8" s="2" customFormat="1" ht="12.75" hidden="1" x14ac:dyDescent="0.2">
      <c r="A255" s="332"/>
      <c r="B255" s="280"/>
      <c r="C255" s="68"/>
      <c r="D255" s="283"/>
      <c r="E255" s="68"/>
      <c r="F255" s="68"/>
      <c r="G255" s="68"/>
      <c r="H255" s="56">
        <f t="shared" si="34"/>
        <v>0</v>
      </c>
    </row>
    <row r="256" spans="1:8" s="2" customFormat="1" ht="12.75" hidden="1" x14ac:dyDescent="0.2">
      <c r="A256" s="332"/>
      <c r="B256" s="280"/>
      <c r="C256" s="68"/>
      <c r="D256" s="283"/>
      <c r="E256" s="68"/>
      <c r="F256" s="68"/>
      <c r="G256" s="68"/>
      <c r="H256" s="56">
        <f t="shared" si="34"/>
        <v>0</v>
      </c>
    </row>
    <row r="257" spans="1:8" s="2" customFormat="1" ht="12.75" hidden="1" x14ac:dyDescent="0.2">
      <c r="A257" s="332"/>
      <c r="B257" s="280"/>
      <c r="C257" s="68"/>
      <c r="D257" s="283"/>
      <c r="E257" s="68"/>
      <c r="F257" s="68"/>
      <c r="G257" s="68"/>
      <c r="H257" s="56">
        <f t="shared" si="34"/>
        <v>0</v>
      </c>
    </row>
    <row r="258" spans="1:8" s="2" customFormat="1" ht="12.75" hidden="1" x14ac:dyDescent="0.2">
      <c r="A258" s="332"/>
      <c r="B258" s="280"/>
      <c r="C258" s="68"/>
      <c r="D258" s="283"/>
      <c r="E258" s="68"/>
      <c r="F258" s="68"/>
      <c r="G258" s="68"/>
      <c r="H258" s="56">
        <f t="shared" si="34"/>
        <v>0</v>
      </c>
    </row>
    <row r="259" spans="1:8" s="2" customFormat="1" ht="12.75" hidden="1" x14ac:dyDescent="0.2">
      <c r="A259" s="332"/>
      <c r="B259" s="280"/>
      <c r="C259" s="68"/>
      <c r="D259" s="284"/>
      <c r="E259" s="68"/>
      <c r="F259" s="68"/>
      <c r="G259" s="70"/>
      <c r="H259" s="56">
        <f t="shared" si="34"/>
        <v>0</v>
      </c>
    </row>
    <row r="260" spans="1:8" s="2" customFormat="1" ht="12.75" x14ac:dyDescent="0.2">
      <c r="A260" s="289" t="s">
        <v>120</v>
      </c>
      <c r="B260" s="290"/>
      <c r="C260" s="290"/>
      <c r="D260" s="290"/>
      <c r="E260" s="290"/>
      <c r="F260" s="290"/>
      <c r="G260" s="291"/>
      <c r="H260" s="45">
        <f>SUM(H224,H154,H12)</f>
        <v>130.75</v>
      </c>
    </row>
    <row r="261" spans="1:8" s="2" customFormat="1" ht="6" customHeight="1" x14ac:dyDescent="0.2">
      <c r="A261" s="321"/>
      <c r="B261" s="321"/>
      <c r="C261" s="321"/>
      <c r="D261" s="321"/>
      <c r="E261" s="321"/>
      <c r="F261" s="321"/>
      <c r="G261" s="321"/>
      <c r="H261" s="321"/>
    </row>
    <row r="262" spans="1:8" s="2" customFormat="1" ht="12.75" x14ac:dyDescent="0.2">
      <c r="A262" s="322" t="s">
        <v>18</v>
      </c>
      <c r="B262" s="323"/>
      <c r="C262" s="323"/>
      <c r="D262" s="323"/>
      <c r="E262" s="323"/>
      <c r="F262" s="323"/>
      <c r="G262" s="323"/>
      <c r="H262" s="324"/>
    </row>
    <row r="263" spans="1:8" s="2" customFormat="1" ht="12.75" x14ac:dyDescent="0.2">
      <c r="A263" s="42" t="s">
        <v>36</v>
      </c>
      <c r="B263" s="277" t="s">
        <v>14</v>
      </c>
      <c r="C263" s="277"/>
      <c r="D263" s="277"/>
      <c r="E263" s="277"/>
      <c r="F263" s="277"/>
      <c r="G263" s="277"/>
      <c r="H263" s="43">
        <f>SUM(H264,H361)</f>
        <v>1.69</v>
      </c>
    </row>
    <row r="264" spans="1:8" s="2" customFormat="1" ht="12.75" x14ac:dyDescent="0.2">
      <c r="A264" s="49" t="s">
        <v>37</v>
      </c>
      <c r="B264" s="277" t="s">
        <v>38</v>
      </c>
      <c r="C264" s="277"/>
      <c r="D264" s="277"/>
      <c r="E264" s="277"/>
      <c r="F264" s="277"/>
      <c r="G264" s="277"/>
      <c r="H264" s="43">
        <f>SUM(H265,H276,H287,H298,H340,H319,)</f>
        <v>1.3</v>
      </c>
    </row>
    <row r="265" spans="1:8" s="2" customFormat="1" ht="25.5" hidden="1" x14ac:dyDescent="0.2">
      <c r="A265" s="246" t="s">
        <v>42</v>
      </c>
      <c r="B265" s="249" t="s">
        <v>43</v>
      </c>
      <c r="C265" s="287" t="s">
        <v>156</v>
      </c>
      <c r="D265" s="288"/>
      <c r="E265" s="47" t="s">
        <v>164</v>
      </c>
      <c r="F265" s="190" t="s">
        <v>39</v>
      </c>
      <c r="G265" s="47" t="s">
        <v>157</v>
      </c>
      <c r="H265" s="111">
        <f>SUM(H266:H275)</f>
        <v>0</v>
      </c>
    </row>
    <row r="266" spans="1:8" s="2" customFormat="1" ht="12.75" hidden="1" x14ac:dyDescent="0.2">
      <c r="A266" s="247"/>
      <c r="B266" s="250"/>
      <c r="C266" s="294"/>
      <c r="D266" s="295"/>
      <c r="E266" s="187"/>
      <c r="F266" s="62"/>
      <c r="G266" s="61"/>
      <c r="H266" s="54">
        <f>ROUNDUP((F266/168*G266),2)</f>
        <v>0</v>
      </c>
    </row>
    <row r="267" spans="1:8" s="2" customFormat="1" ht="12.75" hidden="1" x14ac:dyDescent="0.2">
      <c r="A267" s="247"/>
      <c r="B267" s="250"/>
      <c r="C267" s="274"/>
      <c r="D267" s="276"/>
      <c r="E267" s="188"/>
      <c r="F267" s="64"/>
      <c r="G267" s="63"/>
      <c r="H267" s="56">
        <f t="shared" ref="H267:H286" si="35">ROUNDUP((F267/168*G267),2)</f>
        <v>0</v>
      </c>
    </row>
    <row r="268" spans="1:8" s="2" customFormat="1" ht="12.75" hidden="1" x14ac:dyDescent="0.2">
      <c r="A268" s="247"/>
      <c r="B268" s="250"/>
      <c r="C268" s="274"/>
      <c r="D268" s="276"/>
      <c r="E268" s="188"/>
      <c r="F268" s="64"/>
      <c r="G268" s="63"/>
      <c r="H268" s="56">
        <f t="shared" si="35"/>
        <v>0</v>
      </c>
    </row>
    <row r="269" spans="1:8" s="2" customFormat="1" ht="12.75" hidden="1" x14ac:dyDescent="0.2">
      <c r="A269" s="247"/>
      <c r="B269" s="250"/>
      <c r="C269" s="274"/>
      <c r="D269" s="276"/>
      <c r="E269" s="188"/>
      <c r="F269" s="64"/>
      <c r="G269" s="63"/>
      <c r="H269" s="56">
        <f t="shared" si="35"/>
        <v>0</v>
      </c>
    </row>
    <row r="270" spans="1:8" s="2" customFormat="1" ht="12.75" hidden="1" x14ac:dyDescent="0.2">
      <c r="A270" s="247"/>
      <c r="B270" s="250"/>
      <c r="C270" s="274"/>
      <c r="D270" s="276"/>
      <c r="E270" s="188"/>
      <c r="F270" s="64"/>
      <c r="G270" s="63"/>
      <c r="H270" s="56">
        <f t="shared" si="35"/>
        <v>0</v>
      </c>
    </row>
    <row r="271" spans="1:8" s="2" customFormat="1" ht="12.75" hidden="1" x14ac:dyDescent="0.2">
      <c r="A271" s="247"/>
      <c r="B271" s="250"/>
      <c r="C271" s="274"/>
      <c r="D271" s="276"/>
      <c r="E271" s="188"/>
      <c r="F271" s="64"/>
      <c r="G271" s="63"/>
      <c r="H271" s="56">
        <f t="shared" si="35"/>
        <v>0</v>
      </c>
    </row>
    <row r="272" spans="1:8" s="2" customFormat="1" ht="12.75" hidden="1" x14ac:dyDescent="0.2">
      <c r="A272" s="247"/>
      <c r="B272" s="250"/>
      <c r="C272" s="274"/>
      <c r="D272" s="276"/>
      <c r="E272" s="188"/>
      <c r="F272" s="64"/>
      <c r="G272" s="63"/>
      <c r="H272" s="56">
        <f t="shared" si="35"/>
        <v>0</v>
      </c>
    </row>
    <row r="273" spans="1:9" s="2" customFormat="1" ht="12.75" hidden="1" x14ac:dyDescent="0.2">
      <c r="A273" s="247"/>
      <c r="B273" s="250"/>
      <c r="C273" s="274"/>
      <c r="D273" s="276"/>
      <c r="E273" s="188"/>
      <c r="F273" s="64"/>
      <c r="G273" s="63"/>
      <c r="H273" s="56">
        <f t="shared" si="35"/>
        <v>0</v>
      </c>
    </row>
    <row r="274" spans="1:9" s="2" customFormat="1" ht="12.75" hidden="1" x14ac:dyDescent="0.2">
      <c r="A274" s="247"/>
      <c r="B274" s="250"/>
      <c r="C274" s="274"/>
      <c r="D274" s="276"/>
      <c r="E274" s="188"/>
      <c r="F274" s="64"/>
      <c r="G274" s="63"/>
      <c r="H274" s="56">
        <f t="shared" si="35"/>
        <v>0</v>
      </c>
    </row>
    <row r="275" spans="1:9" s="2" customFormat="1" ht="12.75" hidden="1" x14ac:dyDescent="0.2">
      <c r="A275" s="248"/>
      <c r="B275" s="251"/>
      <c r="C275" s="296"/>
      <c r="D275" s="298"/>
      <c r="E275" s="189"/>
      <c r="F275" s="66"/>
      <c r="G275" s="65"/>
      <c r="H275" s="58">
        <f t="shared" si="35"/>
        <v>0</v>
      </c>
    </row>
    <row r="276" spans="1:9" s="2" customFormat="1" ht="25.5" x14ac:dyDescent="0.2">
      <c r="A276" s="246" t="s">
        <v>44</v>
      </c>
      <c r="B276" s="249" t="s">
        <v>45</v>
      </c>
      <c r="C276" s="287" t="s">
        <v>349</v>
      </c>
      <c r="D276" s="288"/>
      <c r="E276" s="47" t="s">
        <v>164</v>
      </c>
      <c r="F276" s="190" t="s">
        <v>39</v>
      </c>
      <c r="G276" s="47" t="s">
        <v>157</v>
      </c>
      <c r="H276" s="111">
        <f>SUM(H277:H286)</f>
        <v>1.3</v>
      </c>
    </row>
    <row r="277" spans="1:9" s="2" customFormat="1" ht="12.75" x14ac:dyDescent="0.2">
      <c r="A277" s="247"/>
      <c r="B277" s="250"/>
      <c r="C277" s="294" t="s">
        <v>358</v>
      </c>
      <c r="D277" s="295"/>
      <c r="E277" s="187">
        <v>10</v>
      </c>
      <c r="F277" s="62">
        <v>1287</v>
      </c>
      <c r="G277" s="61">
        <v>8.4000000000000005E-2</v>
      </c>
      <c r="H277" s="54">
        <f t="shared" si="35"/>
        <v>0.65</v>
      </c>
      <c r="I277" s="2" t="s">
        <v>212</v>
      </c>
    </row>
    <row r="278" spans="1:9" s="2" customFormat="1" ht="12.75" x14ac:dyDescent="0.2">
      <c r="A278" s="247"/>
      <c r="B278" s="250"/>
      <c r="C278" s="274" t="s">
        <v>211</v>
      </c>
      <c r="D278" s="276"/>
      <c r="E278" s="188">
        <v>10</v>
      </c>
      <c r="F278" s="64">
        <v>1287</v>
      </c>
      <c r="G278" s="63">
        <v>8.4000000000000005E-2</v>
      </c>
      <c r="H278" s="56">
        <f t="shared" si="35"/>
        <v>0.65</v>
      </c>
    </row>
    <row r="279" spans="1:9" s="2" customFormat="1" ht="12.75" hidden="1" x14ac:dyDescent="0.2">
      <c r="A279" s="247"/>
      <c r="B279" s="250"/>
      <c r="C279" s="274"/>
      <c r="D279" s="276"/>
      <c r="E279" s="188"/>
      <c r="F279" s="64"/>
      <c r="G279" s="63"/>
      <c r="H279" s="56">
        <f t="shared" si="35"/>
        <v>0</v>
      </c>
    </row>
    <row r="280" spans="1:9" s="2" customFormat="1" ht="12.75" hidden="1" x14ac:dyDescent="0.2">
      <c r="A280" s="247"/>
      <c r="B280" s="250"/>
      <c r="C280" s="274"/>
      <c r="D280" s="276"/>
      <c r="E280" s="188"/>
      <c r="F280" s="64"/>
      <c r="G280" s="63"/>
      <c r="H280" s="56">
        <f t="shared" si="35"/>
        <v>0</v>
      </c>
    </row>
    <row r="281" spans="1:9" s="2" customFormat="1" ht="12.75" hidden="1" x14ac:dyDescent="0.2">
      <c r="A281" s="247"/>
      <c r="B281" s="250"/>
      <c r="C281" s="274"/>
      <c r="D281" s="276"/>
      <c r="E281" s="188"/>
      <c r="F281" s="64"/>
      <c r="G281" s="63"/>
      <c r="H281" s="56">
        <f t="shared" si="35"/>
        <v>0</v>
      </c>
    </row>
    <row r="282" spans="1:9" s="2" customFormat="1" ht="12.75" hidden="1" x14ac:dyDescent="0.2">
      <c r="A282" s="247"/>
      <c r="B282" s="250"/>
      <c r="C282" s="274"/>
      <c r="D282" s="276"/>
      <c r="E282" s="188"/>
      <c r="F282" s="64"/>
      <c r="G282" s="63"/>
      <c r="H282" s="56">
        <f t="shared" si="35"/>
        <v>0</v>
      </c>
    </row>
    <row r="283" spans="1:9" s="2" customFormat="1" ht="12.75" hidden="1" x14ac:dyDescent="0.2">
      <c r="A283" s="247"/>
      <c r="B283" s="250"/>
      <c r="C283" s="274"/>
      <c r="D283" s="276"/>
      <c r="E283" s="188"/>
      <c r="F283" s="64"/>
      <c r="G283" s="63"/>
      <c r="H283" s="56">
        <f t="shared" si="35"/>
        <v>0</v>
      </c>
    </row>
    <row r="284" spans="1:9" s="2" customFormat="1" ht="12.75" hidden="1" x14ac:dyDescent="0.2">
      <c r="A284" s="247"/>
      <c r="B284" s="250"/>
      <c r="C284" s="274"/>
      <c r="D284" s="276"/>
      <c r="E284" s="188"/>
      <c r="F284" s="64"/>
      <c r="G284" s="63"/>
      <c r="H284" s="56">
        <f t="shared" si="35"/>
        <v>0</v>
      </c>
    </row>
    <row r="285" spans="1:9" s="2" customFormat="1" ht="12.75" hidden="1" x14ac:dyDescent="0.2">
      <c r="A285" s="247"/>
      <c r="B285" s="250"/>
      <c r="C285" s="274"/>
      <c r="D285" s="276"/>
      <c r="E285" s="188"/>
      <c r="F285" s="64"/>
      <c r="G285" s="63"/>
      <c r="H285" s="56">
        <f t="shared" si="35"/>
        <v>0</v>
      </c>
    </row>
    <row r="286" spans="1:9" s="2" customFormat="1" ht="12.75" hidden="1" x14ac:dyDescent="0.2">
      <c r="A286" s="248"/>
      <c r="B286" s="251"/>
      <c r="C286" s="296"/>
      <c r="D286" s="298"/>
      <c r="E286" s="189"/>
      <c r="F286" s="66"/>
      <c r="G286" s="65"/>
      <c r="H286" s="58">
        <f t="shared" si="35"/>
        <v>0</v>
      </c>
    </row>
    <row r="287" spans="1:9" s="2" customFormat="1" ht="25.5" hidden="1" x14ac:dyDescent="0.2">
      <c r="A287" s="246" t="s">
        <v>51</v>
      </c>
      <c r="B287" s="249" t="s">
        <v>15</v>
      </c>
      <c r="C287" s="266" t="s">
        <v>158</v>
      </c>
      <c r="D287" s="267"/>
      <c r="E287" s="268"/>
      <c r="F287" s="51" t="s">
        <v>159</v>
      </c>
      <c r="G287" s="47" t="s">
        <v>157</v>
      </c>
      <c r="H287" s="111">
        <f>SUM(H288:H297)</f>
        <v>0</v>
      </c>
    </row>
    <row r="288" spans="1:9" s="2" customFormat="1" ht="12.75" hidden="1" x14ac:dyDescent="0.2">
      <c r="A288" s="247"/>
      <c r="B288" s="250"/>
      <c r="C288" s="294"/>
      <c r="D288" s="301"/>
      <c r="E288" s="295"/>
      <c r="F288" s="62"/>
      <c r="G288" s="61">
        <f>G266</f>
        <v>0</v>
      </c>
      <c r="H288" s="54">
        <f>ROUNDUP((F288/168*G288),2)</f>
        <v>0</v>
      </c>
    </row>
    <row r="289" spans="1:8" s="2" customFormat="1" ht="12.75" hidden="1" x14ac:dyDescent="0.2">
      <c r="A289" s="247"/>
      <c r="B289" s="250"/>
      <c r="C289" s="274"/>
      <c r="D289" s="275"/>
      <c r="E289" s="276"/>
      <c r="F289" s="64"/>
      <c r="G289" s="63">
        <f t="shared" ref="G289:G297" si="36">G267</f>
        <v>0</v>
      </c>
      <c r="H289" s="56">
        <f t="shared" ref="H289:H297" si="37">ROUNDUP((F289/168*G289),2)</f>
        <v>0</v>
      </c>
    </row>
    <row r="290" spans="1:8" s="2" customFormat="1" ht="12.75" hidden="1" x14ac:dyDescent="0.2">
      <c r="A290" s="247"/>
      <c r="B290" s="250"/>
      <c r="C290" s="274"/>
      <c r="D290" s="275"/>
      <c r="E290" s="276"/>
      <c r="F290" s="64"/>
      <c r="G290" s="63">
        <f t="shared" si="36"/>
        <v>0</v>
      </c>
      <c r="H290" s="56">
        <f t="shared" si="37"/>
        <v>0</v>
      </c>
    </row>
    <row r="291" spans="1:8" s="2" customFormat="1" ht="12.75" hidden="1" x14ac:dyDescent="0.2">
      <c r="A291" s="247"/>
      <c r="B291" s="250"/>
      <c r="C291" s="274"/>
      <c r="D291" s="275"/>
      <c r="E291" s="276"/>
      <c r="F291" s="64"/>
      <c r="G291" s="63">
        <f t="shared" si="36"/>
        <v>0</v>
      </c>
      <c r="H291" s="56">
        <f t="shared" si="37"/>
        <v>0</v>
      </c>
    </row>
    <row r="292" spans="1:8" s="2" customFormat="1" ht="12.75" hidden="1" x14ac:dyDescent="0.2">
      <c r="A292" s="247"/>
      <c r="B292" s="250"/>
      <c r="C292" s="274"/>
      <c r="D292" s="275"/>
      <c r="E292" s="276"/>
      <c r="F292" s="64"/>
      <c r="G292" s="63">
        <f t="shared" si="36"/>
        <v>0</v>
      </c>
      <c r="H292" s="56">
        <f t="shared" si="37"/>
        <v>0</v>
      </c>
    </row>
    <row r="293" spans="1:8" s="2" customFormat="1" ht="12.75" hidden="1" x14ac:dyDescent="0.2">
      <c r="A293" s="247"/>
      <c r="B293" s="250"/>
      <c r="C293" s="274"/>
      <c r="D293" s="275"/>
      <c r="E293" s="276"/>
      <c r="F293" s="64"/>
      <c r="G293" s="63">
        <f t="shared" si="36"/>
        <v>0</v>
      </c>
      <c r="H293" s="56">
        <f t="shared" si="37"/>
        <v>0</v>
      </c>
    </row>
    <row r="294" spans="1:8" s="2" customFormat="1" ht="12.75" hidden="1" x14ac:dyDescent="0.2">
      <c r="A294" s="247"/>
      <c r="B294" s="250"/>
      <c r="C294" s="274"/>
      <c r="D294" s="275"/>
      <c r="E294" s="276"/>
      <c r="F294" s="64"/>
      <c r="G294" s="63">
        <f t="shared" si="36"/>
        <v>0</v>
      </c>
      <c r="H294" s="56">
        <f t="shared" si="37"/>
        <v>0</v>
      </c>
    </row>
    <row r="295" spans="1:8" s="2" customFormat="1" ht="12.75" hidden="1" x14ac:dyDescent="0.2">
      <c r="A295" s="247"/>
      <c r="B295" s="250"/>
      <c r="C295" s="274"/>
      <c r="D295" s="275"/>
      <c r="E295" s="276"/>
      <c r="F295" s="64"/>
      <c r="G295" s="63">
        <f t="shared" si="36"/>
        <v>0</v>
      </c>
      <c r="H295" s="56">
        <f t="shared" si="37"/>
        <v>0</v>
      </c>
    </row>
    <row r="296" spans="1:8" s="2" customFormat="1" ht="12.75" hidden="1" x14ac:dyDescent="0.2">
      <c r="A296" s="247"/>
      <c r="B296" s="250"/>
      <c r="C296" s="274"/>
      <c r="D296" s="275"/>
      <c r="E296" s="276"/>
      <c r="F296" s="64"/>
      <c r="G296" s="63">
        <f t="shared" si="36"/>
        <v>0</v>
      </c>
      <c r="H296" s="56">
        <f t="shared" si="37"/>
        <v>0</v>
      </c>
    </row>
    <row r="297" spans="1:8" s="2" customFormat="1" ht="12.75" hidden="1" x14ac:dyDescent="0.2">
      <c r="A297" s="248"/>
      <c r="B297" s="251"/>
      <c r="C297" s="296"/>
      <c r="D297" s="297"/>
      <c r="E297" s="298"/>
      <c r="F297" s="66"/>
      <c r="G297" s="65">
        <f t="shared" si="36"/>
        <v>0</v>
      </c>
      <c r="H297" s="58">
        <f t="shared" si="37"/>
        <v>0</v>
      </c>
    </row>
    <row r="298" spans="1:8" s="2" customFormat="1" ht="25.5" hidden="1" x14ac:dyDescent="0.2">
      <c r="A298" s="246" t="s">
        <v>53</v>
      </c>
      <c r="B298" s="249" t="s">
        <v>54</v>
      </c>
      <c r="C298" s="287" t="s">
        <v>349</v>
      </c>
      <c r="D298" s="288"/>
      <c r="E298" s="47" t="s">
        <v>161</v>
      </c>
      <c r="F298" s="190" t="s">
        <v>39</v>
      </c>
      <c r="G298" s="47" t="s">
        <v>157</v>
      </c>
      <c r="H298" s="111">
        <f>SUM(H299:H318)</f>
        <v>0</v>
      </c>
    </row>
    <row r="299" spans="1:8" s="2" customFormat="1" ht="12.75" hidden="1" customHeight="1" x14ac:dyDescent="0.2">
      <c r="A299" s="247"/>
      <c r="B299" s="250"/>
      <c r="C299" s="299">
        <f>C266</f>
        <v>0</v>
      </c>
      <c r="D299" s="300"/>
      <c r="E299" s="292">
        <v>5</v>
      </c>
      <c r="F299" s="52">
        <f>F266</f>
        <v>0</v>
      </c>
      <c r="G299" s="53">
        <f>G266</f>
        <v>0</v>
      </c>
      <c r="H299" s="54">
        <f>ROUNDUP((F299*$E$299%)/168*G299,2)</f>
        <v>0</v>
      </c>
    </row>
    <row r="300" spans="1:8" s="2" customFormat="1" ht="12.75" hidden="1" customHeight="1" x14ac:dyDescent="0.2">
      <c r="A300" s="247"/>
      <c r="B300" s="250"/>
      <c r="C300" s="258">
        <f t="shared" ref="C300:G308" si="38">C267</f>
        <v>0</v>
      </c>
      <c r="D300" s="259"/>
      <c r="E300" s="293"/>
      <c r="F300" s="59">
        <f t="shared" si="38"/>
        <v>0</v>
      </c>
      <c r="G300" s="55">
        <f t="shared" si="38"/>
        <v>0</v>
      </c>
      <c r="H300" s="56">
        <f t="shared" ref="H300:H318" si="39">ROUNDUP((F300*$E$299%)/168*G300,2)</f>
        <v>0</v>
      </c>
    </row>
    <row r="301" spans="1:8" s="2" customFormat="1" ht="12.75" hidden="1" customHeight="1" x14ac:dyDescent="0.2">
      <c r="A301" s="247"/>
      <c r="B301" s="250"/>
      <c r="C301" s="258">
        <f t="shared" si="38"/>
        <v>0</v>
      </c>
      <c r="D301" s="259"/>
      <c r="E301" s="293"/>
      <c r="F301" s="59">
        <f t="shared" si="38"/>
        <v>0</v>
      </c>
      <c r="G301" s="55">
        <f t="shared" si="38"/>
        <v>0</v>
      </c>
      <c r="H301" s="56">
        <f t="shared" si="39"/>
        <v>0</v>
      </c>
    </row>
    <row r="302" spans="1:8" s="2" customFormat="1" ht="12.75" hidden="1" customHeight="1" x14ac:dyDescent="0.2">
      <c r="A302" s="247"/>
      <c r="B302" s="250"/>
      <c r="C302" s="258">
        <f t="shared" si="38"/>
        <v>0</v>
      </c>
      <c r="D302" s="259"/>
      <c r="E302" s="293"/>
      <c r="F302" s="59">
        <f t="shared" si="38"/>
        <v>0</v>
      </c>
      <c r="G302" s="55">
        <f t="shared" si="38"/>
        <v>0</v>
      </c>
      <c r="H302" s="56">
        <f t="shared" si="39"/>
        <v>0</v>
      </c>
    </row>
    <row r="303" spans="1:8" s="2" customFormat="1" ht="12.75" hidden="1" customHeight="1" x14ac:dyDescent="0.2">
      <c r="A303" s="247"/>
      <c r="B303" s="250"/>
      <c r="C303" s="258">
        <f t="shared" si="38"/>
        <v>0</v>
      </c>
      <c r="D303" s="259"/>
      <c r="E303" s="293"/>
      <c r="F303" s="59">
        <f t="shared" si="38"/>
        <v>0</v>
      </c>
      <c r="G303" s="55">
        <f t="shared" si="38"/>
        <v>0</v>
      </c>
      <c r="H303" s="56">
        <f t="shared" si="39"/>
        <v>0</v>
      </c>
    </row>
    <row r="304" spans="1:8" s="2" customFormat="1" ht="12.75" hidden="1" customHeight="1" x14ac:dyDescent="0.2">
      <c r="A304" s="247"/>
      <c r="B304" s="250"/>
      <c r="C304" s="258">
        <f t="shared" si="38"/>
        <v>0</v>
      </c>
      <c r="D304" s="259"/>
      <c r="E304" s="293"/>
      <c r="F304" s="59">
        <f t="shared" si="38"/>
        <v>0</v>
      </c>
      <c r="G304" s="55">
        <f t="shared" si="38"/>
        <v>0</v>
      </c>
      <c r="H304" s="56">
        <f t="shared" si="39"/>
        <v>0</v>
      </c>
    </row>
    <row r="305" spans="1:8" s="2" customFormat="1" ht="12.75" hidden="1" customHeight="1" x14ac:dyDescent="0.2">
      <c r="A305" s="247"/>
      <c r="B305" s="250"/>
      <c r="C305" s="258">
        <f t="shared" si="38"/>
        <v>0</v>
      </c>
      <c r="D305" s="259"/>
      <c r="E305" s="293"/>
      <c r="F305" s="59">
        <f t="shared" si="38"/>
        <v>0</v>
      </c>
      <c r="G305" s="55">
        <f t="shared" si="38"/>
        <v>0</v>
      </c>
      <c r="H305" s="56">
        <f t="shared" si="39"/>
        <v>0</v>
      </c>
    </row>
    <row r="306" spans="1:8" s="2" customFormat="1" ht="12.75" hidden="1" customHeight="1" x14ac:dyDescent="0.2">
      <c r="A306" s="247"/>
      <c r="B306" s="250"/>
      <c r="C306" s="258">
        <f t="shared" si="38"/>
        <v>0</v>
      </c>
      <c r="D306" s="259"/>
      <c r="E306" s="293"/>
      <c r="F306" s="59">
        <f t="shared" si="38"/>
        <v>0</v>
      </c>
      <c r="G306" s="55">
        <f t="shared" si="38"/>
        <v>0</v>
      </c>
      <c r="H306" s="56">
        <f t="shared" si="39"/>
        <v>0</v>
      </c>
    </row>
    <row r="307" spans="1:8" s="2" customFormat="1" ht="12.75" hidden="1" customHeight="1" x14ac:dyDescent="0.2">
      <c r="A307" s="247"/>
      <c r="B307" s="250"/>
      <c r="C307" s="258">
        <f t="shared" si="38"/>
        <v>0</v>
      </c>
      <c r="D307" s="259"/>
      <c r="E307" s="293"/>
      <c r="F307" s="59">
        <f t="shared" si="38"/>
        <v>0</v>
      </c>
      <c r="G307" s="55">
        <f t="shared" si="38"/>
        <v>0</v>
      </c>
      <c r="H307" s="56">
        <f t="shared" si="39"/>
        <v>0</v>
      </c>
    </row>
    <row r="308" spans="1:8" s="2" customFormat="1" ht="12.75" hidden="1" customHeight="1" x14ac:dyDescent="0.2">
      <c r="A308" s="247"/>
      <c r="B308" s="250"/>
      <c r="C308" s="258">
        <f t="shared" si="38"/>
        <v>0</v>
      </c>
      <c r="D308" s="259"/>
      <c r="E308" s="293"/>
      <c r="F308" s="59">
        <f t="shared" si="38"/>
        <v>0</v>
      </c>
      <c r="G308" s="55">
        <f t="shared" si="38"/>
        <v>0</v>
      </c>
      <c r="H308" s="56">
        <f t="shared" si="39"/>
        <v>0</v>
      </c>
    </row>
    <row r="309" spans="1:8" s="2" customFormat="1" ht="12.75" hidden="1" x14ac:dyDescent="0.2">
      <c r="A309" s="247"/>
      <c r="B309" s="250"/>
      <c r="C309" s="258" t="str">
        <f>C277</f>
        <v>Vecākais grāmatvedis</v>
      </c>
      <c r="D309" s="259"/>
      <c r="E309" s="293"/>
      <c r="F309" s="59">
        <f>F277</f>
        <v>1287</v>
      </c>
      <c r="G309" s="55"/>
      <c r="H309" s="56">
        <f t="shared" si="39"/>
        <v>0</v>
      </c>
    </row>
    <row r="310" spans="1:8" s="2" customFormat="1" ht="12.75" hidden="1" x14ac:dyDescent="0.2">
      <c r="A310" s="247"/>
      <c r="B310" s="250"/>
      <c r="C310" s="258" t="str">
        <f t="shared" ref="C310:G317" si="40">C278</f>
        <v>Vecākais speciālists Izglītības koordinācijas nodaļā</v>
      </c>
      <c r="D310" s="259"/>
      <c r="E310" s="293"/>
      <c r="F310" s="59">
        <f t="shared" si="40"/>
        <v>1287</v>
      </c>
      <c r="G310" s="55"/>
      <c r="H310" s="56">
        <f>ROUNDUP((F310*$E$299%)/168*G310,2)</f>
        <v>0</v>
      </c>
    </row>
    <row r="311" spans="1:8" s="2" customFormat="1" ht="12.75" hidden="1" x14ac:dyDescent="0.2">
      <c r="A311" s="247"/>
      <c r="B311" s="250"/>
      <c r="C311" s="258">
        <f t="shared" si="40"/>
        <v>0</v>
      </c>
      <c r="D311" s="259"/>
      <c r="E311" s="293"/>
      <c r="F311" s="59">
        <f t="shared" si="40"/>
        <v>0</v>
      </c>
      <c r="G311" s="55">
        <f t="shared" si="40"/>
        <v>0</v>
      </c>
      <c r="H311" s="56">
        <f t="shared" si="39"/>
        <v>0</v>
      </c>
    </row>
    <row r="312" spans="1:8" s="2" customFormat="1" ht="12.75" hidden="1" x14ac:dyDescent="0.2">
      <c r="A312" s="247"/>
      <c r="B312" s="250"/>
      <c r="C312" s="258">
        <f t="shared" si="40"/>
        <v>0</v>
      </c>
      <c r="D312" s="259"/>
      <c r="E312" s="293"/>
      <c r="F312" s="59">
        <f t="shared" si="40"/>
        <v>0</v>
      </c>
      <c r="G312" s="55">
        <f t="shared" si="40"/>
        <v>0</v>
      </c>
      <c r="H312" s="56">
        <f t="shared" si="39"/>
        <v>0</v>
      </c>
    </row>
    <row r="313" spans="1:8" s="2" customFormat="1" ht="12.75" hidden="1" x14ac:dyDescent="0.2">
      <c r="A313" s="247"/>
      <c r="B313" s="250"/>
      <c r="C313" s="258">
        <f t="shared" si="40"/>
        <v>0</v>
      </c>
      <c r="D313" s="259"/>
      <c r="E313" s="293"/>
      <c r="F313" s="59">
        <f t="shared" si="40"/>
        <v>0</v>
      </c>
      <c r="G313" s="55">
        <f t="shared" si="40"/>
        <v>0</v>
      </c>
      <c r="H313" s="56">
        <f t="shared" si="39"/>
        <v>0</v>
      </c>
    </row>
    <row r="314" spans="1:8" s="2" customFormat="1" ht="12.75" hidden="1" x14ac:dyDescent="0.2">
      <c r="A314" s="247"/>
      <c r="B314" s="250"/>
      <c r="C314" s="258">
        <f t="shared" si="40"/>
        <v>0</v>
      </c>
      <c r="D314" s="259"/>
      <c r="E314" s="293"/>
      <c r="F314" s="59">
        <f t="shared" si="40"/>
        <v>0</v>
      </c>
      <c r="G314" s="55">
        <f t="shared" si="40"/>
        <v>0</v>
      </c>
      <c r="H314" s="56">
        <f t="shared" si="39"/>
        <v>0</v>
      </c>
    </row>
    <row r="315" spans="1:8" s="2" customFormat="1" ht="12.75" hidden="1" x14ac:dyDescent="0.2">
      <c r="A315" s="247"/>
      <c r="B315" s="250"/>
      <c r="C315" s="258">
        <f t="shared" si="40"/>
        <v>0</v>
      </c>
      <c r="D315" s="259"/>
      <c r="E315" s="293"/>
      <c r="F315" s="59">
        <f t="shared" si="40"/>
        <v>0</v>
      </c>
      <c r="G315" s="55">
        <f t="shared" si="40"/>
        <v>0</v>
      </c>
      <c r="H315" s="56">
        <f t="shared" si="39"/>
        <v>0</v>
      </c>
    </row>
    <row r="316" spans="1:8" s="2" customFormat="1" ht="12.75" hidden="1" x14ac:dyDescent="0.2">
      <c r="A316" s="247"/>
      <c r="B316" s="250"/>
      <c r="C316" s="258">
        <f t="shared" si="40"/>
        <v>0</v>
      </c>
      <c r="D316" s="259"/>
      <c r="E316" s="293"/>
      <c r="F316" s="59">
        <f t="shared" si="40"/>
        <v>0</v>
      </c>
      <c r="G316" s="55">
        <f t="shared" si="40"/>
        <v>0</v>
      </c>
      <c r="H316" s="56">
        <f t="shared" si="39"/>
        <v>0</v>
      </c>
    </row>
    <row r="317" spans="1:8" s="2" customFormat="1" ht="12" hidden="1" customHeight="1" x14ac:dyDescent="0.2">
      <c r="A317" s="247"/>
      <c r="B317" s="250"/>
      <c r="C317" s="258">
        <f t="shared" si="40"/>
        <v>0</v>
      </c>
      <c r="D317" s="259"/>
      <c r="E317" s="293"/>
      <c r="F317" s="59">
        <f t="shared" si="40"/>
        <v>0</v>
      </c>
      <c r="G317" s="55">
        <f t="shared" si="40"/>
        <v>0</v>
      </c>
      <c r="H317" s="56">
        <f t="shared" si="39"/>
        <v>0</v>
      </c>
    </row>
    <row r="318" spans="1:8" s="2" customFormat="1" ht="12.75" hidden="1" x14ac:dyDescent="0.2">
      <c r="A318" s="248"/>
      <c r="B318" s="251"/>
      <c r="C318" s="305">
        <f>C297</f>
        <v>0</v>
      </c>
      <c r="D318" s="307"/>
      <c r="E318" s="302"/>
      <c r="F318" s="60">
        <f>F297</f>
        <v>0</v>
      </c>
      <c r="G318" s="57">
        <f>G297</f>
        <v>0</v>
      </c>
      <c r="H318" s="58">
        <f t="shared" si="39"/>
        <v>0</v>
      </c>
    </row>
    <row r="319" spans="1:8" s="2" customFormat="1" ht="25.5" hidden="1" x14ac:dyDescent="0.2">
      <c r="A319" s="246" t="s">
        <v>55</v>
      </c>
      <c r="B319" s="249" t="s">
        <v>56</v>
      </c>
      <c r="C319" s="334" t="s">
        <v>349</v>
      </c>
      <c r="D319" s="334"/>
      <c r="E319" s="47" t="s">
        <v>161</v>
      </c>
      <c r="F319" s="190" t="s">
        <v>39</v>
      </c>
      <c r="G319" s="47" t="s">
        <v>157</v>
      </c>
      <c r="H319" s="111">
        <f>SUM(H320:H339)</f>
        <v>0</v>
      </c>
    </row>
    <row r="320" spans="1:8" s="2" customFormat="1" ht="13.5" hidden="1" customHeight="1" x14ac:dyDescent="0.2">
      <c r="A320" s="247"/>
      <c r="B320" s="250"/>
      <c r="C320" s="299">
        <f t="shared" ref="C320:C329" si="41">C266</f>
        <v>0</v>
      </c>
      <c r="D320" s="300"/>
      <c r="E320" s="313">
        <v>5</v>
      </c>
      <c r="F320" s="52">
        <f t="shared" ref="F320:G329" si="42">F266</f>
        <v>0</v>
      </c>
      <c r="G320" s="55">
        <f t="shared" si="42"/>
        <v>0</v>
      </c>
      <c r="H320" s="54">
        <f>ROUNDUP((F320*$E$342%)/168*G320,2)</f>
        <v>0</v>
      </c>
    </row>
    <row r="321" spans="1:8" s="2" customFormat="1" ht="12.75" hidden="1" x14ac:dyDescent="0.2">
      <c r="A321" s="247"/>
      <c r="B321" s="250"/>
      <c r="C321" s="258">
        <f t="shared" si="41"/>
        <v>0</v>
      </c>
      <c r="D321" s="259"/>
      <c r="E321" s="314"/>
      <c r="F321" s="59">
        <f t="shared" si="42"/>
        <v>0</v>
      </c>
      <c r="G321" s="55">
        <f t="shared" si="42"/>
        <v>0</v>
      </c>
      <c r="H321" s="56">
        <f t="shared" ref="H321:H339" si="43">ROUNDUP((F321*$E$342%)/168*G321,2)</f>
        <v>0</v>
      </c>
    </row>
    <row r="322" spans="1:8" s="2" customFormat="1" ht="12.75" hidden="1" x14ac:dyDescent="0.2">
      <c r="A322" s="247"/>
      <c r="B322" s="250"/>
      <c r="C322" s="258">
        <f t="shared" si="41"/>
        <v>0</v>
      </c>
      <c r="D322" s="259"/>
      <c r="E322" s="314"/>
      <c r="F322" s="59">
        <f t="shared" si="42"/>
        <v>0</v>
      </c>
      <c r="G322" s="55">
        <f t="shared" si="42"/>
        <v>0</v>
      </c>
      <c r="H322" s="56">
        <f t="shared" si="43"/>
        <v>0</v>
      </c>
    </row>
    <row r="323" spans="1:8" s="2" customFormat="1" ht="12.75" hidden="1" x14ac:dyDescent="0.2">
      <c r="A323" s="247"/>
      <c r="B323" s="250"/>
      <c r="C323" s="258">
        <f t="shared" si="41"/>
        <v>0</v>
      </c>
      <c r="D323" s="259"/>
      <c r="E323" s="314"/>
      <c r="F323" s="59">
        <f t="shared" si="42"/>
        <v>0</v>
      </c>
      <c r="G323" s="55">
        <f t="shared" si="42"/>
        <v>0</v>
      </c>
      <c r="H323" s="56">
        <f t="shared" si="43"/>
        <v>0</v>
      </c>
    </row>
    <row r="324" spans="1:8" s="2" customFormat="1" ht="12.75" hidden="1" x14ac:dyDescent="0.2">
      <c r="A324" s="247"/>
      <c r="B324" s="250"/>
      <c r="C324" s="258">
        <f t="shared" si="41"/>
        <v>0</v>
      </c>
      <c r="D324" s="259"/>
      <c r="E324" s="314"/>
      <c r="F324" s="59">
        <f t="shared" si="42"/>
        <v>0</v>
      </c>
      <c r="G324" s="55">
        <f t="shared" si="42"/>
        <v>0</v>
      </c>
      <c r="H324" s="56">
        <f t="shared" si="43"/>
        <v>0</v>
      </c>
    </row>
    <row r="325" spans="1:8" s="2" customFormat="1" ht="12.75" hidden="1" x14ac:dyDescent="0.2">
      <c r="A325" s="247"/>
      <c r="B325" s="250"/>
      <c r="C325" s="258">
        <f t="shared" si="41"/>
        <v>0</v>
      </c>
      <c r="D325" s="259"/>
      <c r="E325" s="314"/>
      <c r="F325" s="59">
        <f t="shared" si="42"/>
        <v>0</v>
      </c>
      <c r="G325" s="55">
        <f t="shared" si="42"/>
        <v>0</v>
      </c>
      <c r="H325" s="56">
        <f t="shared" si="43"/>
        <v>0</v>
      </c>
    </row>
    <row r="326" spans="1:8" s="2" customFormat="1" ht="12.75" hidden="1" x14ac:dyDescent="0.2">
      <c r="A326" s="247"/>
      <c r="B326" s="250"/>
      <c r="C326" s="258">
        <f t="shared" si="41"/>
        <v>0</v>
      </c>
      <c r="D326" s="259"/>
      <c r="E326" s="314"/>
      <c r="F326" s="59">
        <f t="shared" si="42"/>
        <v>0</v>
      </c>
      <c r="G326" s="55">
        <f t="shared" si="42"/>
        <v>0</v>
      </c>
      <c r="H326" s="56">
        <f t="shared" si="43"/>
        <v>0</v>
      </c>
    </row>
    <row r="327" spans="1:8" s="2" customFormat="1" ht="12.75" hidden="1" x14ac:dyDescent="0.2">
      <c r="A327" s="247"/>
      <c r="B327" s="250"/>
      <c r="C327" s="258">
        <f t="shared" si="41"/>
        <v>0</v>
      </c>
      <c r="D327" s="259"/>
      <c r="E327" s="314"/>
      <c r="F327" s="59">
        <f t="shared" si="42"/>
        <v>0</v>
      </c>
      <c r="G327" s="55">
        <f t="shared" si="42"/>
        <v>0</v>
      </c>
      <c r="H327" s="56">
        <f t="shared" si="43"/>
        <v>0</v>
      </c>
    </row>
    <row r="328" spans="1:8" s="2" customFormat="1" ht="12.75" hidden="1" x14ac:dyDescent="0.2">
      <c r="A328" s="247"/>
      <c r="B328" s="250"/>
      <c r="C328" s="258">
        <f t="shared" si="41"/>
        <v>0</v>
      </c>
      <c r="D328" s="259"/>
      <c r="E328" s="314"/>
      <c r="F328" s="59">
        <f t="shared" si="42"/>
        <v>0</v>
      </c>
      <c r="G328" s="55">
        <f t="shared" si="42"/>
        <v>0</v>
      </c>
      <c r="H328" s="56">
        <f t="shared" si="43"/>
        <v>0</v>
      </c>
    </row>
    <row r="329" spans="1:8" s="2" customFormat="1" ht="12.75" hidden="1" x14ac:dyDescent="0.2">
      <c r="A329" s="247"/>
      <c r="B329" s="250"/>
      <c r="C329" s="258">
        <f t="shared" si="41"/>
        <v>0</v>
      </c>
      <c r="D329" s="259"/>
      <c r="E329" s="314"/>
      <c r="F329" s="59">
        <f t="shared" si="42"/>
        <v>0</v>
      </c>
      <c r="G329" s="55">
        <f t="shared" si="42"/>
        <v>0</v>
      </c>
      <c r="H329" s="56">
        <f t="shared" si="43"/>
        <v>0</v>
      </c>
    </row>
    <row r="330" spans="1:8" s="2" customFormat="1" ht="12.75" hidden="1" x14ac:dyDescent="0.2">
      <c r="A330" s="247"/>
      <c r="B330" s="250"/>
      <c r="C330" s="258" t="str">
        <f t="shared" ref="C330:C339" si="44">C277</f>
        <v>Vecākais grāmatvedis</v>
      </c>
      <c r="D330" s="259"/>
      <c r="E330" s="314"/>
      <c r="F330" s="59">
        <f t="shared" ref="F330:G339" si="45">F277</f>
        <v>1287</v>
      </c>
      <c r="G330" s="55"/>
      <c r="H330" s="56">
        <f t="shared" ref="H330:H331" si="46">ROUNDUP((F330*$E$299%)/168*G330,2)</f>
        <v>0</v>
      </c>
    </row>
    <row r="331" spans="1:8" s="2" customFormat="1" ht="12.75" hidden="1" x14ac:dyDescent="0.2">
      <c r="A331" s="247"/>
      <c r="B331" s="250"/>
      <c r="C331" s="258" t="str">
        <f t="shared" si="44"/>
        <v>Vecākais speciālists Izglītības koordinācijas nodaļā</v>
      </c>
      <c r="D331" s="259"/>
      <c r="E331" s="314"/>
      <c r="F331" s="59">
        <f t="shared" si="45"/>
        <v>1287</v>
      </c>
      <c r="G331" s="55"/>
      <c r="H331" s="56">
        <f t="shared" si="46"/>
        <v>0</v>
      </c>
    </row>
    <row r="332" spans="1:8" s="2" customFormat="1" ht="12.75" hidden="1" x14ac:dyDescent="0.2">
      <c r="A332" s="247"/>
      <c r="B332" s="250"/>
      <c r="C332" s="258">
        <f t="shared" si="44"/>
        <v>0</v>
      </c>
      <c r="D332" s="259"/>
      <c r="E332" s="314"/>
      <c r="F332" s="59">
        <f t="shared" si="45"/>
        <v>0</v>
      </c>
      <c r="G332" s="55">
        <f t="shared" si="45"/>
        <v>0</v>
      </c>
      <c r="H332" s="56">
        <f t="shared" si="43"/>
        <v>0</v>
      </c>
    </row>
    <row r="333" spans="1:8" s="2" customFormat="1" ht="12.75" hidden="1" x14ac:dyDescent="0.2">
      <c r="A333" s="247"/>
      <c r="B333" s="250"/>
      <c r="C333" s="258">
        <f t="shared" si="44"/>
        <v>0</v>
      </c>
      <c r="D333" s="259"/>
      <c r="E333" s="314"/>
      <c r="F333" s="59">
        <f t="shared" si="45"/>
        <v>0</v>
      </c>
      <c r="G333" s="55">
        <f t="shared" si="45"/>
        <v>0</v>
      </c>
      <c r="H333" s="56">
        <f t="shared" si="43"/>
        <v>0</v>
      </c>
    </row>
    <row r="334" spans="1:8" s="2" customFormat="1" ht="12.75" hidden="1" x14ac:dyDescent="0.2">
      <c r="A334" s="247"/>
      <c r="B334" s="250"/>
      <c r="C334" s="258">
        <f t="shared" si="44"/>
        <v>0</v>
      </c>
      <c r="D334" s="259"/>
      <c r="E334" s="314"/>
      <c r="F334" s="59">
        <f t="shared" si="45"/>
        <v>0</v>
      </c>
      <c r="G334" s="55">
        <f t="shared" si="45"/>
        <v>0</v>
      </c>
      <c r="H334" s="56">
        <f t="shared" si="43"/>
        <v>0</v>
      </c>
    </row>
    <row r="335" spans="1:8" s="2" customFormat="1" ht="12.75" hidden="1" x14ac:dyDescent="0.2">
      <c r="A335" s="247"/>
      <c r="B335" s="250"/>
      <c r="C335" s="258">
        <f t="shared" si="44"/>
        <v>0</v>
      </c>
      <c r="D335" s="259"/>
      <c r="E335" s="314"/>
      <c r="F335" s="59">
        <f t="shared" si="45"/>
        <v>0</v>
      </c>
      <c r="G335" s="55">
        <f t="shared" si="45"/>
        <v>0</v>
      </c>
      <c r="H335" s="56">
        <f t="shared" si="43"/>
        <v>0</v>
      </c>
    </row>
    <row r="336" spans="1:8" s="2" customFormat="1" ht="12.75" hidden="1" x14ac:dyDescent="0.2">
      <c r="A336" s="247"/>
      <c r="B336" s="250"/>
      <c r="C336" s="258">
        <f t="shared" si="44"/>
        <v>0</v>
      </c>
      <c r="D336" s="259"/>
      <c r="E336" s="314"/>
      <c r="F336" s="59">
        <f t="shared" si="45"/>
        <v>0</v>
      </c>
      <c r="G336" s="55">
        <f t="shared" si="45"/>
        <v>0</v>
      </c>
      <c r="H336" s="56">
        <f t="shared" si="43"/>
        <v>0</v>
      </c>
    </row>
    <row r="337" spans="1:8" s="2" customFormat="1" ht="12.75" hidden="1" x14ac:dyDescent="0.2">
      <c r="A337" s="247"/>
      <c r="B337" s="250"/>
      <c r="C337" s="258">
        <f t="shared" si="44"/>
        <v>0</v>
      </c>
      <c r="D337" s="259"/>
      <c r="E337" s="314"/>
      <c r="F337" s="59">
        <f t="shared" si="45"/>
        <v>0</v>
      </c>
      <c r="G337" s="55">
        <f t="shared" si="45"/>
        <v>0</v>
      </c>
      <c r="H337" s="56">
        <f t="shared" si="43"/>
        <v>0</v>
      </c>
    </row>
    <row r="338" spans="1:8" s="2" customFormat="1" ht="12.75" hidden="1" x14ac:dyDescent="0.2">
      <c r="A338" s="247"/>
      <c r="B338" s="250"/>
      <c r="C338" s="258">
        <f t="shared" si="44"/>
        <v>0</v>
      </c>
      <c r="D338" s="259"/>
      <c r="E338" s="314"/>
      <c r="F338" s="59">
        <f t="shared" si="45"/>
        <v>0</v>
      </c>
      <c r="G338" s="55">
        <f t="shared" si="45"/>
        <v>0</v>
      </c>
      <c r="H338" s="56">
        <f t="shared" si="43"/>
        <v>0</v>
      </c>
    </row>
    <row r="339" spans="1:8" s="2" customFormat="1" ht="12.75" hidden="1" x14ac:dyDescent="0.2">
      <c r="A339" s="248"/>
      <c r="B339" s="251"/>
      <c r="C339" s="258">
        <f t="shared" si="44"/>
        <v>0</v>
      </c>
      <c r="D339" s="259"/>
      <c r="E339" s="315"/>
      <c r="F339" s="60">
        <f t="shared" si="45"/>
        <v>0</v>
      </c>
      <c r="G339" s="57">
        <f t="shared" si="45"/>
        <v>0</v>
      </c>
      <c r="H339" s="58">
        <f t="shared" si="43"/>
        <v>0</v>
      </c>
    </row>
    <row r="340" spans="1:8" s="2" customFormat="1" ht="25.5" hidden="1" x14ac:dyDescent="0.2">
      <c r="A340" s="246" t="s">
        <v>57</v>
      </c>
      <c r="B340" s="249" t="s">
        <v>58</v>
      </c>
      <c r="C340" s="287" t="s">
        <v>349</v>
      </c>
      <c r="D340" s="288"/>
      <c r="E340" s="47" t="s">
        <v>161</v>
      </c>
      <c r="F340" s="190" t="s">
        <v>39</v>
      </c>
      <c r="G340" s="47" t="s">
        <v>157</v>
      </c>
      <c r="H340" s="111">
        <f>SUM(H341:H360)</f>
        <v>0</v>
      </c>
    </row>
    <row r="341" spans="1:8" s="2" customFormat="1" ht="12.75" hidden="1" x14ac:dyDescent="0.2">
      <c r="A341" s="247"/>
      <c r="B341" s="250"/>
      <c r="C341" s="309">
        <f t="shared" ref="C341:C350" si="47">C266</f>
        <v>0</v>
      </c>
      <c r="D341" s="310"/>
      <c r="E341" s="282">
        <v>10</v>
      </c>
      <c r="F341" s="67">
        <f t="shared" ref="F341:G350" si="48">F266</f>
        <v>0</v>
      </c>
      <c r="G341" s="53">
        <f t="shared" si="48"/>
        <v>0</v>
      </c>
      <c r="H341" s="54">
        <f>ROUNDUP((F341*$E$341%)/168*G341,2)</f>
        <v>0</v>
      </c>
    </row>
    <row r="342" spans="1:8" s="2" customFormat="1" ht="12.75" hidden="1" x14ac:dyDescent="0.2">
      <c r="A342" s="247"/>
      <c r="B342" s="250"/>
      <c r="C342" s="311">
        <f t="shared" si="47"/>
        <v>0</v>
      </c>
      <c r="D342" s="312"/>
      <c r="E342" s="283"/>
      <c r="F342" s="68">
        <f t="shared" si="48"/>
        <v>0</v>
      </c>
      <c r="G342" s="55">
        <f t="shared" si="48"/>
        <v>0</v>
      </c>
      <c r="H342" s="56">
        <f t="shared" ref="H342:H360" si="49">ROUNDUP((F342*$E$341%)/168*G342,2)</f>
        <v>0</v>
      </c>
    </row>
    <row r="343" spans="1:8" s="2" customFormat="1" ht="12.75" hidden="1" x14ac:dyDescent="0.2">
      <c r="A343" s="247"/>
      <c r="B343" s="250"/>
      <c r="C343" s="311">
        <f t="shared" si="47"/>
        <v>0</v>
      </c>
      <c r="D343" s="312"/>
      <c r="E343" s="283"/>
      <c r="F343" s="68">
        <f t="shared" si="48"/>
        <v>0</v>
      </c>
      <c r="G343" s="55">
        <f t="shared" si="48"/>
        <v>0</v>
      </c>
      <c r="H343" s="56">
        <f t="shared" si="49"/>
        <v>0</v>
      </c>
    </row>
    <row r="344" spans="1:8" s="2" customFormat="1" ht="12.75" hidden="1" x14ac:dyDescent="0.2">
      <c r="A344" s="247"/>
      <c r="B344" s="250"/>
      <c r="C344" s="311">
        <f t="shared" si="47"/>
        <v>0</v>
      </c>
      <c r="D344" s="312"/>
      <c r="E344" s="283"/>
      <c r="F344" s="68">
        <f t="shared" si="48"/>
        <v>0</v>
      </c>
      <c r="G344" s="55">
        <f t="shared" si="48"/>
        <v>0</v>
      </c>
      <c r="H344" s="56">
        <f t="shared" si="49"/>
        <v>0</v>
      </c>
    </row>
    <row r="345" spans="1:8" s="2" customFormat="1" ht="12.75" hidden="1" x14ac:dyDescent="0.2">
      <c r="A345" s="247"/>
      <c r="B345" s="250"/>
      <c r="C345" s="311">
        <f t="shared" si="47"/>
        <v>0</v>
      </c>
      <c r="D345" s="312"/>
      <c r="E345" s="283"/>
      <c r="F345" s="68">
        <f t="shared" si="48"/>
        <v>0</v>
      </c>
      <c r="G345" s="55">
        <f t="shared" si="48"/>
        <v>0</v>
      </c>
      <c r="H345" s="56">
        <f t="shared" si="49"/>
        <v>0</v>
      </c>
    </row>
    <row r="346" spans="1:8" s="2" customFormat="1" ht="12.75" hidden="1" x14ac:dyDescent="0.2">
      <c r="A346" s="247"/>
      <c r="B346" s="250"/>
      <c r="C346" s="311">
        <f t="shared" si="47"/>
        <v>0</v>
      </c>
      <c r="D346" s="312"/>
      <c r="E346" s="283"/>
      <c r="F346" s="68">
        <f t="shared" si="48"/>
        <v>0</v>
      </c>
      <c r="G346" s="55">
        <f t="shared" si="48"/>
        <v>0</v>
      </c>
      <c r="H346" s="56">
        <f t="shared" si="49"/>
        <v>0</v>
      </c>
    </row>
    <row r="347" spans="1:8" s="2" customFormat="1" ht="12.75" hidden="1" x14ac:dyDescent="0.2">
      <c r="A347" s="247"/>
      <c r="B347" s="250"/>
      <c r="C347" s="311">
        <f t="shared" si="47"/>
        <v>0</v>
      </c>
      <c r="D347" s="312"/>
      <c r="E347" s="283"/>
      <c r="F347" s="68">
        <f t="shared" si="48"/>
        <v>0</v>
      </c>
      <c r="G347" s="55">
        <f t="shared" si="48"/>
        <v>0</v>
      </c>
      <c r="H347" s="56">
        <f t="shared" si="49"/>
        <v>0</v>
      </c>
    </row>
    <row r="348" spans="1:8" s="2" customFormat="1" ht="12.75" hidden="1" x14ac:dyDescent="0.2">
      <c r="A348" s="247"/>
      <c r="B348" s="250"/>
      <c r="C348" s="311">
        <f t="shared" si="47"/>
        <v>0</v>
      </c>
      <c r="D348" s="312"/>
      <c r="E348" s="283"/>
      <c r="F348" s="68">
        <f t="shared" si="48"/>
        <v>0</v>
      </c>
      <c r="G348" s="55">
        <f t="shared" si="48"/>
        <v>0</v>
      </c>
      <c r="H348" s="56">
        <f t="shared" si="49"/>
        <v>0</v>
      </c>
    </row>
    <row r="349" spans="1:8" s="2" customFormat="1" ht="12.75" hidden="1" x14ac:dyDescent="0.2">
      <c r="A349" s="247"/>
      <c r="B349" s="250"/>
      <c r="C349" s="311">
        <f t="shared" si="47"/>
        <v>0</v>
      </c>
      <c r="D349" s="312"/>
      <c r="E349" s="283"/>
      <c r="F349" s="68">
        <f t="shared" si="48"/>
        <v>0</v>
      </c>
      <c r="G349" s="55">
        <f t="shared" si="48"/>
        <v>0</v>
      </c>
      <c r="H349" s="56">
        <f t="shared" si="49"/>
        <v>0</v>
      </c>
    </row>
    <row r="350" spans="1:8" s="2" customFormat="1" ht="12.75" hidden="1" x14ac:dyDescent="0.2">
      <c r="A350" s="247"/>
      <c r="B350" s="250"/>
      <c r="C350" s="311">
        <f t="shared" si="47"/>
        <v>0</v>
      </c>
      <c r="D350" s="312"/>
      <c r="E350" s="283"/>
      <c r="F350" s="68">
        <f t="shared" si="48"/>
        <v>0</v>
      </c>
      <c r="G350" s="55">
        <f t="shared" si="48"/>
        <v>0</v>
      </c>
      <c r="H350" s="56">
        <f t="shared" si="49"/>
        <v>0</v>
      </c>
    </row>
    <row r="351" spans="1:8" s="2" customFormat="1" ht="12.75" hidden="1" x14ac:dyDescent="0.2">
      <c r="A351" s="247"/>
      <c r="B351" s="250"/>
      <c r="C351" s="274" t="str">
        <f t="shared" ref="C351:C360" si="50">C277</f>
        <v>Vecākais grāmatvedis</v>
      </c>
      <c r="D351" s="276"/>
      <c r="E351" s="283"/>
      <c r="F351" s="69">
        <f t="shared" ref="F351:G360" si="51">F277</f>
        <v>1287</v>
      </c>
      <c r="G351" s="55"/>
      <c r="H351" s="56">
        <f t="shared" si="49"/>
        <v>0</v>
      </c>
    </row>
    <row r="352" spans="1:8" s="2" customFormat="1" ht="12.75" hidden="1" x14ac:dyDescent="0.2">
      <c r="A352" s="247"/>
      <c r="B352" s="250"/>
      <c r="C352" s="274" t="str">
        <f t="shared" si="50"/>
        <v>Vecākais speciālists Izglītības koordinācijas nodaļā</v>
      </c>
      <c r="D352" s="276"/>
      <c r="E352" s="283"/>
      <c r="F352" s="69">
        <f t="shared" si="51"/>
        <v>1287</v>
      </c>
      <c r="G352" s="55"/>
      <c r="H352" s="56">
        <f t="shared" si="49"/>
        <v>0</v>
      </c>
    </row>
    <row r="353" spans="1:8" s="2" customFormat="1" ht="12.75" hidden="1" customHeight="1" x14ac:dyDescent="0.2">
      <c r="A353" s="247"/>
      <c r="B353" s="250"/>
      <c r="C353" s="311">
        <f t="shared" si="50"/>
        <v>0</v>
      </c>
      <c r="D353" s="312"/>
      <c r="E353" s="283"/>
      <c r="F353" s="69">
        <f t="shared" si="51"/>
        <v>0</v>
      </c>
      <c r="G353" s="55">
        <f t="shared" si="51"/>
        <v>0</v>
      </c>
      <c r="H353" s="56">
        <f t="shared" si="49"/>
        <v>0</v>
      </c>
    </row>
    <row r="354" spans="1:8" s="2" customFormat="1" ht="12.75" hidden="1" customHeight="1" x14ac:dyDescent="0.2">
      <c r="A354" s="247"/>
      <c r="B354" s="250"/>
      <c r="C354" s="311">
        <f t="shared" si="50"/>
        <v>0</v>
      </c>
      <c r="D354" s="312"/>
      <c r="E354" s="283"/>
      <c r="F354" s="69">
        <f t="shared" si="51"/>
        <v>0</v>
      </c>
      <c r="G354" s="55">
        <f t="shared" si="51"/>
        <v>0</v>
      </c>
      <c r="H354" s="56">
        <f t="shared" si="49"/>
        <v>0</v>
      </c>
    </row>
    <row r="355" spans="1:8" s="2" customFormat="1" ht="12.75" hidden="1" customHeight="1" x14ac:dyDescent="0.2">
      <c r="A355" s="247"/>
      <c r="B355" s="250"/>
      <c r="C355" s="311">
        <f t="shared" si="50"/>
        <v>0</v>
      </c>
      <c r="D355" s="312"/>
      <c r="E355" s="283"/>
      <c r="F355" s="69">
        <f t="shared" si="51"/>
        <v>0</v>
      </c>
      <c r="G355" s="55">
        <f t="shared" si="51"/>
        <v>0</v>
      </c>
      <c r="H355" s="56">
        <f t="shared" si="49"/>
        <v>0</v>
      </c>
    </row>
    <row r="356" spans="1:8" s="2" customFormat="1" ht="12.75" hidden="1" customHeight="1" x14ac:dyDescent="0.2">
      <c r="A356" s="247"/>
      <c r="B356" s="250"/>
      <c r="C356" s="311">
        <f t="shared" si="50"/>
        <v>0</v>
      </c>
      <c r="D356" s="312"/>
      <c r="E356" s="283"/>
      <c r="F356" s="69">
        <f t="shared" si="51"/>
        <v>0</v>
      </c>
      <c r="G356" s="55">
        <f t="shared" si="51"/>
        <v>0</v>
      </c>
      <c r="H356" s="56">
        <f t="shared" si="49"/>
        <v>0</v>
      </c>
    </row>
    <row r="357" spans="1:8" s="2" customFormat="1" ht="12.75" hidden="1" customHeight="1" x14ac:dyDescent="0.2">
      <c r="A357" s="247"/>
      <c r="B357" s="250"/>
      <c r="C357" s="311">
        <f t="shared" si="50"/>
        <v>0</v>
      </c>
      <c r="D357" s="312"/>
      <c r="E357" s="283"/>
      <c r="F357" s="69">
        <f t="shared" si="51"/>
        <v>0</v>
      </c>
      <c r="G357" s="55">
        <f t="shared" si="51"/>
        <v>0</v>
      </c>
      <c r="H357" s="56">
        <f t="shared" si="49"/>
        <v>0</v>
      </c>
    </row>
    <row r="358" spans="1:8" s="2" customFormat="1" ht="12.75" hidden="1" customHeight="1" x14ac:dyDescent="0.2">
      <c r="A358" s="247"/>
      <c r="B358" s="250"/>
      <c r="C358" s="311">
        <f t="shared" si="50"/>
        <v>0</v>
      </c>
      <c r="D358" s="312"/>
      <c r="E358" s="283"/>
      <c r="F358" s="69">
        <f t="shared" si="51"/>
        <v>0</v>
      </c>
      <c r="G358" s="55">
        <f t="shared" si="51"/>
        <v>0</v>
      </c>
      <c r="H358" s="56">
        <f t="shared" si="49"/>
        <v>0</v>
      </c>
    </row>
    <row r="359" spans="1:8" s="2" customFormat="1" ht="12.75" hidden="1" customHeight="1" x14ac:dyDescent="0.2">
      <c r="A359" s="247"/>
      <c r="B359" s="250"/>
      <c r="C359" s="311">
        <f t="shared" si="50"/>
        <v>0</v>
      </c>
      <c r="D359" s="312"/>
      <c r="E359" s="283"/>
      <c r="F359" s="69">
        <f t="shared" si="51"/>
        <v>0</v>
      </c>
      <c r="G359" s="55">
        <f t="shared" si="51"/>
        <v>0</v>
      </c>
      <c r="H359" s="56">
        <f t="shared" si="49"/>
        <v>0</v>
      </c>
    </row>
    <row r="360" spans="1:8" s="2" customFormat="1" ht="12.75" hidden="1" x14ac:dyDescent="0.2">
      <c r="A360" s="248"/>
      <c r="B360" s="251"/>
      <c r="C360" s="311">
        <f t="shared" si="50"/>
        <v>0</v>
      </c>
      <c r="D360" s="312"/>
      <c r="E360" s="284"/>
      <c r="F360" s="71">
        <f t="shared" si="51"/>
        <v>0</v>
      </c>
      <c r="G360" s="57">
        <f t="shared" si="51"/>
        <v>0</v>
      </c>
      <c r="H360" s="58">
        <f t="shared" si="49"/>
        <v>0</v>
      </c>
    </row>
    <row r="361" spans="1:8" s="2" customFormat="1" ht="12.75" customHeight="1" x14ac:dyDescent="0.2">
      <c r="A361" s="49" t="s">
        <v>65</v>
      </c>
      <c r="B361" s="277" t="s">
        <v>66</v>
      </c>
      <c r="C361" s="277"/>
      <c r="D361" s="277"/>
      <c r="E361" s="277"/>
      <c r="F361" s="277"/>
      <c r="G361" s="277"/>
      <c r="H361" s="43">
        <f>SUM(H362,H363,H384)</f>
        <v>0.39</v>
      </c>
    </row>
    <row r="362" spans="1:8" s="2" customFormat="1" ht="12.75" customHeight="1" x14ac:dyDescent="0.2">
      <c r="A362" s="181" t="s">
        <v>67</v>
      </c>
      <c r="B362" s="304" t="s">
        <v>356</v>
      </c>
      <c r="C362" s="304"/>
      <c r="D362" s="304"/>
      <c r="E362" s="304"/>
      <c r="F362" s="304"/>
      <c r="G362" s="304"/>
      <c r="H362" s="44">
        <f>ROUNDUP((H264+H363)*0.2359,2)</f>
        <v>0.33</v>
      </c>
    </row>
    <row r="363" spans="1:8" s="2" customFormat="1" ht="25.5" customHeight="1" x14ac:dyDescent="0.2">
      <c r="A363" s="246" t="s">
        <v>70</v>
      </c>
      <c r="B363" s="249" t="s">
        <v>71</v>
      </c>
      <c r="C363" s="287" t="s">
        <v>349</v>
      </c>
      <c r="D363" s="288"/>
      <c r="E363" s="47" t="s">
        <v>161</v>
      </c>
      <c r="F363" s="190" t="s">
        <v>39</v>
      </c>
      <c r="G363" s="47" t="s">
        <v>157</v>
      </c>
      <c r="H363" s="111">
        <f>SUM(H364:H383)</f>
        <v>0.06</v>
      </c>
    </row>
    <row r="364" spans="1:8" s="2" customFormat="1" ht="12.75" hidden="1" customHeight="1" x14ac:dyDescent="0.2">
      <c r="A364" s="247"/>
      <c r="B364" s="250"/>
      <c r="C364" s="294">
        <f t="shared" ref="C364:C373" si="52">C266</f>
        <v>0</v>
      </c>
      <c r="D364" s="295"/>
      <c r="E364" s="316">
        <v>4</v>
      </c>
      <c r="F364" s="62">
        <f t="shared" ref="F364:G373" si="53">F266</f>
        <v>0</v>
      </c>
      <c r="G364" s="55">
        <f t="shared" si="53"/>
        <v>0</v>
      </c>
      <c r="H364" s="54">
        <f>ROUNDUP((F364*$E$364%)/168*G364,2)</f>
        <v>0</v>
      </c>
    </row>
    <row r="365" spans="1:8" s="2" customFormat="1" ht="12.75" hidden="1" customHeight="1" x14ac:dyDescent="0.2">
      <c r="A365" s="247"/>
      <c r="B365" s="250"/>
      <c r="C365" s="274">
        <f t="shared" si="52"/>
        <v>0</v>
      </c>
      <c r="D365" s="276"/>
      <c r="E365" s="317"/>
      <c r="F365" s="64">
        <f t="shared" si="53"/>
        <v>0</v>
      </c>
      <c r="G365" s="64">
        <f t="shared" si="53"/>
        <v>0</v>
      </c>
      <c r="H365" s="56">
        <f t="shared" ref="H365:H383" si="54">ROUNDUP((F365*$E$364%)/168*G365,2)</f>
        <v>0</v>
      </c>
    </row>
    <row r="366" spans="1:8" s="2" customFormat="1" ht="12.75" hidden="1" customHeight="1" x14ac:dyDescent="0.2">
      <c r="A366" s="247"/>
      <c r="B366" s="250"/>
      <c r="C366" s="274">
        <f t="shared" si="52"/>
        <v>0</v>
      </c>
      <c r="D366" s="276"/>
      <c r="E366" s="317"/>
      <c r="F366" s="64">
        <f t="shared" si="53"/>
        <v>0</v>
      </c>
      <c r="G366" s="64">
        <f t="shared" si="53"/>
        <v>0</v>
      </c>
      <c r="H366" s="56">
        <f t="shared" si="54"/>
        <v>0</v>
      </c>
    </row>
    <row r="367" spans="1:8" s="2" customFormat="1" ht="12.75" hidden="1" customHeight="1" x14ac:dyDescent="0.2">
      <c r="A367" s="247"/>
      <c r="B367" s="250"/>
      <c r="C367" s="274">
        <f t="shared" si="52"/>
        <v>0</v>
      </c>
      <c r="D367" s="276"/>
      <c r="E367" s="317"/>
      <c r="F367" s="64">
        <f t="shared" si="53"/>
        <v>0</v>
      </c>
      <c r="G367" s="64">
        <f t="shared" si="53"/>
        <v>0</v>
      </c>
      <c r="H367" s="56">
        <f t="shared" si="54"/>
        <v>0</v>
      </c>
    </row>
    <row r="368" spans="1:8" s="2" customFormat="1" ht="12.75" hidden="1" customHeight="1" x14ac:dyDescent="0.2">
      <c r="A368" s="247"/>
      <c r="B368" s="250"/>
      <c r="C368" s="274">
        <f t="shared" si="52"/>
        <v>0</v>
      </c>
      <c r="D368" s="276"/>
      <c r="E368" s="317"/>
      <c r="F368" s="64">
        <f t="shared" si="53"/>
        <v>0</v>
      </c>
      <c r="G368" s="64">
        <f t="shared" si="53"/>
        <v>0</v>
      </c>
      <c r="H368" s="56">
        <f t="shared" si="54"/>
        <v>0</v>
      </c>
    </row>
    <row r="369" spans="1:8" s="2" customFormat="1" ht="12.75" hidden="1" customHeight="1" x14ac:dyDescent="0.2">
      <c r="A369" s="247"/>
      <c r="B369" s="250"/>
      <c r="C369" s="274">
        <f t="shared" si="52"/>
        <v>0</v>
      </c>
      <c r="D369" s="276"/>
      <c r="E369" s="317"/>
      <c r="F369" s="64">
        <f t="shared" si="53"/>
        <v>0</v>
      </c>
      <c r="G369" s="64">
        <f t="shared" si="53"/>
        <v>0</v>
      </c>
      <c r="H369" s="56">
        <f t="shared" si="54"/>
        <v>0</v>
      </c>
    </row>
    <row r="370" spans="1:8" s="2" customFormat="1" ht="12.75" hidden="1" customHeight="1" x14ac:dyDescent="0.2">
      <c r="A370" s="247"/>
      <c r="B370" s="250"/>
      <c r="C370" s="274">
        <f t="shared" si="52"/>
        <v>0</v>
      </c>
      <c r="D370" s="276"/>
      <c r="E370" s="317"/>
      <c r="F370" s="64">
        <f t="shared" si="53"/>
        <v>0</v>
      </c>
      <c r="G370" s="64">
        <f t="shared" si="53"/>
        <v>0</v>
      </c>
      <c r="H370" s="56">
        <f t="shared" si="54"/>
        <v>0</v>
      </c>
    </row>
    <row r="371" spans="1:8" s="2" customFormat="1" ht="12.75" hidden="1" customHeight="1" x14ac:dyDescent="0.2">
      <c r="A371" s="247"/>
      <c r="B371" s="250"/>
      <c r="C371" s="274">
        <f t="shared" si="52"/>
        <v>0</v>
      </c>
      <c r="D371" s="276"/>
      <c r="E371" s="317"/>
      <c r="F371" s="64">
        <f t="shared" si="53"/>
        <v>0</v>
      </c>
      <c r="G371" s="64">
        <f t="shared" si="53"/>
        <v>0</v>
      </c>
      <c r="H371" s="56">
        <f t="shared" si="54"/>
        <v>0</v>
      </c>
    </row>
    <row r="372" spans="1:8" s="2" customFormat="1" ht="12.75" hidden="1" customHeight="1" x14ac:dyDescent="0.2">
      <c r="A372" s="247"/>
      <c r="B372" s="250"/>
      <c r="C372" s="274">
        <f t="shared" si="52"/>
        <v>0</v>
      </c>
      <c r="D372" s="276"/>
      <c r="E372" s="317"/>
      <c r="F372" s="64">
        <f t="shared" si="53"/>
        <v>0</v>
      </c>
      <c r="G372" s="64">
        <f t="shared" si="53"/>
        <v>0</v>
      </c>
      <c r="H372" s="56">
        <f t="shared" si="54"/>
        <v>0</v>
      </c>
    </row>
    <row r="373" spans="1:8" s="2" customFormat="1" ht="12.75" hidden="1" customHeight="1" x14ac:dyDescent="0.2">
      <c r="A373" s="247"/>
      <c r="B373" s="250"/>
      <c r="C373" s="274">
        <f t="shared" si="52"/>
        <v>0</v>
      </c>
      <c r="D373" s="276"/>
      <c r="E373" s="317"/>
      <c r="F373" s="64">
        <f t="shared" si="53"/>
        <v>0</v>
      </c>
      <c r="G373" s="64">
        <f t="shared" si="53"/>
        <v>0</v>
      </c>
      <c r="H373" s="56">
        <f t="shared" si="54"/>
        <v>0</v>
      </c>
    </row>
    <row r="374" spans="1:8" s="2" customFormat="1" ht="12.75" x14ac:dyDescent="0.2">
      <c r="A374" s="247"/>
      <c r="B374" s="250"/>
      <c r="C374" s="274" t="str">
        <f t="shared" ref="C374:C383" si="55">C277</f>
        <v>Vecākais grāmatvedis</v>
      </c>
      <c r="D374" s="276"/>
      <c r="E374" s="317"/>
      <c r="F374" s="64">
        <f t="shared" ref="F374:G383" si="56">F277</f>
        <v>1287</v>
      </c>
      <c r="G374" s="55">
        <f t="shared" si="56"/>
        <v>8.4000000000000005E-2</v>
      </c>
      <c r="H374" s="56">
        <f t="shared" si="54"/>
        <v>0.03</v>
      </c>
    </row>
    <row r="375" spans="1:8" s="2" customFormat="1" ht="12.75" x14ac:dyDescent="0.2">
      <c r="A375" s="247"/>
      <c r="B375" s="250"/>
      <c r="C375" s="274" t="str">
        <f t="shared" si="55"/>
        <v>Vecākais speciālists Izglītības koordinācijas nodaļā</v>
      </c>
      <c r="D375" s="276"/>
      <c r="E375" s="317"/>
      <c r="F375" s="64">
        <f t="shared" si="56"/>
        <v>1287</v>
      </c>
      <c r="G375" s="55">
        <f t="shared" si="56"/>
        <v>8.4000000000000005E-2</v>
      </c>
      <c r="H375" s="56">
        <f t="shared" si="54"/>
        <v>0.03</v>
      </c>
    </row>
    <row r="376" spans="1:8" s="2" customFormat="1" ht="12.75" hidden="1" x14ac:dyDescent="0.2">
      <c r="A376" s="247"/>
      <c r="B376" s="250"/>
      <c r="C376" s="274">
        <f t="shared" si="55"/>
        <v>0</v>
      </c>
      <c r="D376" s="276"/>
      <c r="E376" s="317"/>
      <c r="F376" s="64">
        <f t="shared" si="56"/>
        <v>0</v>
      </c>
      <c r="G376" s="55">
        <f t="shared" si="56"/>
        <v>0</v>
      </c>
      <c r="H376" s="56">
        <f t="shared" si="54"/>
        <v>0</v>
      </c>
    </row>
    <row r="377" spans="1:8" s="2" customFormat="1" ht="12.75" hidden="1" x14ac:dyDescent="0.2">
      <c r="A377" s="247"/>
      <c r="B377" s="250"/>
      <c r="C377" s="274">
        <f t="shared" si="55"/>
        <v>0</v>
      </c>
      <c r="D377" s="276"/>
      <c r="E377" s="317"/>
      <c r="F377" s="64">
        <f t="shared" si="56"/>
        <v>0</v>
      </c>
      <c r="G377" s="55">
        <f t="shared" si="56"/>
        <v>0</v>
      </c>
      <c r="H377" s="56">
        <f t="shared" si="54"/>
        <v>0</v>
      </c>
    </row>
    <row r="378" spans="1:8" s="2" customFormat="1" ht="12.75" hidden="1" x14ac:dyDescent="0.2">
      <c r="A378" s="247"/>
      <c r="B378" s="250"/>
      <c r="C378" s="274">
        <f t="shared" si="55"/>
        <v>0</v>
      </c>
      <c r="D378" s="276"/>
      <c r="E378" s="317"/>
      <c r="F378" s="64">
        <f t="shared" si="56"/>
        <v>0</v>
      </c>
      <c r="G378" s="55">
        <f t="shared" si="56"/>
        <v>0</v>
      </c>
      <c r="H378" s="56">
        <f t="shared" si="54"/>
        <v>0</v>
      </c>
    </row>
    <row r="379" spans="1:8" s="2" customFormat="1" ht="12.75" hidden="1" x14ac:dyDescent="0.2">
      <c r="A379" s="247"/>
      <c r="B379" s="250"/>
      <c r="C379" s="274">
        <f t="shared" si="55"/>
        <v>0</v>
      </c>
      <c r="D379" s="276"/>
      <c r="E379" s="317"/>
      <c r="F379" s="64">
        <f t="shared" si="56"/>
        <v>0</v>
      </c>
      <c r="G379" s="55">
        <f t="shared" si="56"/>
        <v>0</v>
      </c>
      <c r="H379" s="56">
        <f t="shared" si="54"/>
        <v>0</v>
      </c>
    </row>
    <row r="380" spans="1:8" s="2" customFormat="1" ht="12.75" hidden="1" x14ac:dyDescent="0.2">
      <c r="A380" s="247"/>
      <c r="B380" s="250"/>
      <c r="C380" s="274">
        <f t="shared" si="55"/>
        <v>0</v>
      </c>
      <c r="D380" s="276"/>
      <c r="E380" s="317"/>
      <c r="F380" s="64">
        <f t="shared" si="56"/>
        <v>0</v>
      </c>
      <c r="G380" s="55">
        <f t="shared" si="56"/>
        <v>0</v>
      </c>
      <c r="H380" s="56">
        <f t="shared" si="54"/>
        <v>0</v>
      </c>
    </row>
    <row r="381" spans="1:8" s="2" customFormat="1" ht="12.75" hidden="1" x14ac:dyDescent="0.2">
      <c r="A381" s="247"/>
      <c r="B381" s="250"/>
      <c r="C381" s="274">
        <f t="shared" si="55"/>
        <v>0</v>
      </c>
      <c r="D381" s="276"/>
      <c r="E381" s="317"/>
      <c r="F381" s="64">
        <f t="shared" si="56"/>
        <v>0</v>
      </c>
      <c r="G381" s="55">
        <f t="shared" si="56"/>
        <v>0</v>
      </c>
      <c r="H381" s="56">
        <f t="shared" si="54"/>
        <v>0</v>
      </c>
    </row>
    <row r="382" spans="1:8" s="2" customFormat="1" ht="12.75" hidden="1" x14ac:dyDescent="0.2">
      <c r="A382" s="247"/>
      <c r="B382" s="250"/>
      <c r="C382" s="274">
        <f t="shared" si="55"/>
        <v>0</v>
      </c>
      <c r="D382" s="276"/>
      <c r="E382" s="317"/>
      <c r="F382" s="64">
        <f t="shared" si="56"/>
        <v>0</v>
      </c>
      <c r="G382" s="55">
        <f t="shared" si="56"/>
        <v>0</v>
      </c>
      <c r="H382" s="56">
        <f t="shared" si="54"/>
        <v>0</v>
      </c>
    </row>
    <row r="383" spans="1:8" s="2" customFormat="1" ht="12.75" hidden="1" x14ac:dyDescent="0.2">
      <c r="A383" s="248"/>
      <c r="B383" s="251"/>
      <c r="C383" s="274">
        <f t="shared" si="55"/>
        <v>0</v>
      </c>
      <c r="D383" s="276"/>
      <c r="E383" s="318"/>
      <c r="F383" s="66">
        <f t="shared" si="56"/>
        <v>0</v>
      </c>
      <c r="G383" s="55">
        <f t="shared" si="56"/>
        <v>0</v>
      </c>
      <c r="H383" s="58">
        <f t="shared" si="54"/>
        <v>0</v>
      </c>
    </row>
    <row r="384" spans="1:8" s="2" customFormat="1" ht="25.5" hidden="1" customHeight="1" x14ac:dyDescent="0.2">
      <c r="A384" s="246" t="s">
        <v>82</v>
      </c>
      <c r="B384" s="249" t="s">
        <v>83</v>
      </c>
      <c r="C384" s="287" t="s">
        <v>349</v>
      </c>
      <c r="D384" s="288"/>
      <c r="E384" s="47" t="s">
        <v>161</v>
      </c>
      <c r="F384" s="190" t="s">
        <v>39</v>
      </c>
      <c r="G384" s="47" t="s">
        <v>157</v>
      </c>
      <c r="H384" s="111">
        <f>SUM(H385:H404)</f>
        <v>0</v>
      </c>
    </row>
    <row r="385" spans="1:8" s="2" customFormat="1" ht="12.75" hidden="1" customHeight="1" x14ac:dyDescent="0.2">
      <c r="A385" s="247"/>
      <c r="B385" s="250"/>
      <c r="C385" s="294">
        <f t="shared" ref="C385:C394" si="57">C266</f>
        <v>0</v>
      </c>
      <c r="D385" s="295"/>
      <c r="E385" s="316">
        <v>1</v>
      </c>
      <c r="F385" s="62">
        <f t="shared" ref="F385:G394" si="58">F266</f>
        <v>0</v>
      </c>
      <c r="G385" s="55">
        <f t="shared" si="58"/>
        <v>0</v>
      </c>
      <c r="H385" s="54">
        <f>ROUNDUP((F385*$E$385%)/168*G385,2)</f>
        <v>0</v>
      </c>
    </row>
    <row r="386" spans="1:8" s="2" customFormat="1" ht="12.75" hidden="1" x14ac:dyDescent="0.2">
      <c r="A386" s="247"/>
      <c r="B386" s="250"/>
      <c r="C386" s="274">
        <f t="shared" si="57"/>
        <v>0</v>
      </c>
      <c r="D386" s="276"/>
      <c r="E386" s="317"/>
      <c r="F386" s="64">
        <f t="shared" si="58"/>
        <v>0</v>
      </c>
      <c r="G386" s="55">
        <f t="shared" si="58"/>
        <v>0</v>
      </c>
      <c r="H386" s="56">
        <f t="shared" ref="H386:H404" si="59">ROUNDUP((F386*$E$385%)/168*G386,2)</f>
        <v>0</v>
      </c>
    </row>
    <row r="387" spans="1:8" s="2" customFormat="1" ht="12.75" hidden="1" x14ac:dyDescent="0.2">
      <c r="A387" s="247"/>
      <c r="B387" s="250"/>
      <c r="C387" s="274">
        <f t="shared" si="57"/>
        <v>0</v>
      </c>
      <c r="D387" s="276"/>
      <c r="E387" s="317"/>
      <c r="F387" s="64">
        <f t="shared" si="58"/>
        <v>0</v>
      </c>
      <c r="G387" s="55">
        <f t="shared" si="58"/>
        <v>0</v>
      </c>
      <c r="H387" s="56">
        <f t="shared" si="59"/>
        <v>0</v>
      </c>
    </row>
    <row r="388" spans="1:8" s="2" customFormat="1" ht="12.75" hidden="1" x14ac:dyDescent="0.2">
      <c r="A388" s="247"/>
      <c r="B388" s="250"/>
      <c r="C388" s="274">
        <f t="shared" si="57"/>
        <v>0</v>
      </c>
      <c r="D388" s="276"/>
      <c r="E388" s="317"/>
      <c r="F388" s="64">
        <f t="shared" si="58"/>
        <v>0</v>
      </c>
      <c r="G388" s="55">
        <f t="shared" si="58"/>
        <v>0</v>
      </c>
      <c r="H388" s="56">
        <f t="shared" si="59"/>
        <v>0</v>
      </c>
    </row>
    <row r="389" spans="1:8" s="2" customFormat="1" ht="12.75" hidden="1" x14ac:dyDescent="0.2">
      <c r="A389" s="247"/>
      <c r="B389" s="250"/>
      <c r="C389" s="274">
        <f t="shared" si="57"/>
        <v>0</v>
      </c>
      <c r="D389" s="276"/>
      <c r="E389" s="317"/>
      <c r="F389" s="64">
        <f t="shared" si="58"/>
        <v>0</v>
      </c>
      <c r="G389" s="55">
        <f t="shared" si="58"/>
        <v>0</v>
      </c>
      <c r="H389" s="56">
        <f t="shared" si="59"/>
        <v>0</v>
      </c>
    </row>
    <row r="390" spans="1:8" s="2" customFormat="1" ht="12.75" hidden="1" x14ac:dyDescent="0.2">
      <c r="A390" s="247"/>
      <c r="B390" s="250"/>
      <c r="C390" s="274">
        <f t="shared" si="57"/>
        <v>0</v>
      </c>
      <c r="D390" s="276"/>
      <c r="E390" s="317"/>
      <c r="F390" s="64">
        <f t="shared" si="58"/>
        <v>0</v>
      </c>
      <c r="G390" s="55">
        <f t="shared" si="58"/>
        <v>0</v>
      </c>
      <c r="H390" s="56">
        <f t="shared" si="59"/>
        <v>0</v>
      </c>
    </row>
    <row r="391" spans="1:8" s="2" customFormat="1" ht="12.75" hidden="1" x14ac:dyDescent="0.2">
      <c r="A391" s="247"/>
      <c r="B391" s="250"/>
      <c r="C391" s="274">
        <f t="shared" si="57"/>
        <v>0</v>
      </c>
      <c r="D391" s="276"/>
      <c r="E391" s="317"/>
      <c r="F391" s="64">
        <f t="shared" si="58"/>
        <v>0</v>
      </c>
      <c r="G391" s="55">
        <f t="shared" si="58"/>
        <v>0</v>
      </c>
      <c r="H391" s="56">
        <f t="shared" si="59"/>
        <v>0</v>
      </c>
    </row>
    <row r="392" spans="1:8" s="2" customFormat="1" ht="12.75" hidden="1" x14ac:dyDescent="0.2">
      <c r="A392" s="247"/>
      <c r="B392" s="250"/>
      <c r="C392" s="274">
        <f t="shared" si="57"/>
        <v>0</v>
      </c>
      <c r="D392" s="276"/>
      <c r="E392" s="317"/>
      <c r="F392" s="64">
        <f t="shared" si="58"/>
        <v>0</v>
      </c>
      <c r="G392" s="55">
        <f t="shared" si="58"/>
        <v>0</v>
      </c>
      <c r="H392" s="56">
        <f t="shared" si="59"/>
        <v>0</v>
      </c>
    </row>
    <row r="393" spans="1:8" s="2" customFormat="1" ht="12.75" hidden="1" x14ac:dyDescent="0.2">
      <c r="A393" s="247"/>
      <c r="B393" s="250"/>
      <c r="C393" s="274">
        <f t="shared" si="57"/>
        <v>0</v>
      </c>
      <c r="D393" s="276"/>
      <c r="E393" s="317"/>
      <c r="F393" s="64">
        <f t="shared" si="58"/>
        <v>0</v>
      </c>
      <c r="G393" s="55">
        <f t="shared" si="58"/>
        <v>0</v>
      </c>
      <c r="H393" s="56">
        <f t="shared" si="59"/>
        <v>0</v>
      </c>
    </row>
    <row r="394" spans="1:8" s="2" customFormat="1" ht="12.75" hidden="1" x14ac:dyDescent="0.2">
      <c r="A394" s="247"/>
      <c r="B394" s="250"/>
      <c r="C394" s="274">
        <f t="shared" si="57"/>
        <v>0</v>
      </c>
      <c r="D394" s="276"/>
      <c r="E394" s="317"/>
      <c r="F394" s="64">
        <f t="shared" si="58"/>
        <v>0</v>
      </c>
      <c r="G394" s="55">
        <f t="shared" si="58"/>
        <v>0</v>
      </c>
      <c r="H394" s="56">
        <f t="shared" si="59"/>
        <v>0</v>
      </c>
    </row>
    <row r="395" spans="1:8" s="2" customFormat="1" ht="12.75" hidden="1" x14ac:dyDescent="0.2">
      <c r="A395" s="247"/>
      <c r="B395" s="250"/>
      <c r="C395" s="274" t="str">
        <f t="shared" ref="C395:C404" si="60">C277</f>
        <v>Vecākais grāmatvedis</v>
      </c>
      <c r="D395" s="276"/>
      <c r="E395" s="317"/>
      <c r="F395" s="64">
        <f t="shared" ref="F395:G404" si="61">F277</f>
        <v>1287</v>
      </c>
      <c r="G395" s="55"/>
      <c r="H395" s="56">
        <f t="shared" si="59"/>
        <v>0</v>
      </c>
    </row>
    <row r="396" spans="1:8" s="2" customFormat="1" ht="12.75" hidden="1" x14ac:dyDescent="0.2">
      <c r="A396" s="247"/>
      <c r="B396" s="250"/>
      <c r="C396" s="274" t="str">
        <f t="shared" si="60"/>
        <v>Vecākais speciālists Izglītības koordinācijas nodaļā</v>
      </c>
      <c r="D396" s="276"/>
      <c r="E396" s="317"/>
      <c r="F396" s="64">
        <f t="shared" si="61"/>
        <v>1287</v>
      </c>
      <c r="G396" s="55"/>
      <c r="H396" s="56">
        <f t="shared" si="59"/>
        <v>0</v>
      </c>
    </row>
    <row r="397" spans="1:8" s="2" customFormat="1" ht="12.75" hidden="1" x14ac:dyDescent="0.2">
      <c r="A397" s="247"/>
      <c r="B397" s="250"/>
      <c r="C397" s="274">
        <f t="shared" si="60"/>
        <v>0</v>
      </c>
      <c r="D397" s="276"/>
      <c r="E397" s="317"/>
      <c r="F397" s="64">
        <f t="shared" si="61"/>
        <v>0</v>
      </c>
      <c r="G397" s="64">
        <f t="shared" si="61"/>
        <v>0</v>
      </c>
      <c r="H397" s="56">
        <f t="shared" si="59"/>
        <v>0</v>
      </c>
    </row>
    <row r="398" spans="1:8" s="2" customFormat="1" ht="12.75" hidden="1" x14ac:dyDescent="0.2">
      <c r="A398" s="247"/>
      <c r="B398" s="250"/>
      <c r="C398" s="274">
        <f t="shared" si="60"/>
        <v>0</v>
      </c>
      <c r="D398" s="276"/>
      <c r="E398" s="317"/>
      <c r="F398" s="64">
        <f t="shared" si="61"/>
        <v>0</v>
      </c>
      <c r="G398" s="64">
        <f t="shared" si="61"/>
        <v>0</v>
      </c>
      <c r="H398" s="56">
        <f t="shared" si="59"/>
        <v>0</v>
      </c>
    </row>
    <row r="399" spans="1:8" s="2" customFormat="1" ht="12.75" hidden="1" x14ac:dyDescent="0.2">
      <c r="A399" s="247"/>
      <c r="B399" s="250"/>
      <c r="C399" s="274">
        <f t="shared" si="60"/>
        <v>0</v>
      </c>
      <c r="D399" s="276"/>
      <c r="E399" s="317"/>
      <c r="F399" s="64">
        <f t="shared" si="61"/>
        <v>0</v>
      </c>
      <c r="G399" s="64">
        <f t="shared" si="61"/>
        <v>0</v>
      </c>
      <c r="H399" s="56">
        <f t="shared" si="59"/>
        <v>0</v>
      </c>
    </row>
    <row r="400" spans="1:8" s="2" customFormat="1" ht="12.75" hidden="1" x14ac:dyDescent="0.2">
      <c r="A400" s="247"/>
      <c r="B400" s="250"/>
      <c r="C400" s="274">
        <f t="shared" si="60"/>
        <v>0</v>
      </c>
      <c r="D400" s="276"/>
      <c r="E400" s="317"/>
      <c r="F400" s="64">
        <f t="shared" si="61"/>
        <v>0</v>
      </c>
      <c r="G400" s="64">
        <f t="shared" si="61"/>
        <v>0</v>
      </c>
      <c r="H400" s="56">
        <f t="shared" si="59"/>
        <v>0</v>
      </c>
    </row>
    <row r="401" spans="1:9" s="2" customFormat="1" ht="12.75" hidden="1" x14ac:dyDescent="0.2">
      <c r="A401" s="247"/>
      <c r="B401" s="250"/>
      <c r="C401" s="274">
        <f t="shared" si="60"/>
        <v>0</v>
      </c>
      <c r="D401" s="276"/>
      <c r="E401" s="317"/>
      <c r="F401" s="64">
        <f t="shared" si="61"/>
        <v>0</v>
      </c>
      <c r="G401" s="64">
        <f t="shared" si="61"/>
        <v>0</v>
      </c>
      <c r="H401" s="56">
        <f t="shared" si="59"/>
        <v>0</v>
      </c>
    </row>
    <row r="402" spans="1:9" s="2" customFormat="1" ht="12.75" hidden="1" x14ac:dyDescent="0.2">
      <c r="A402" s="247"/>
      <c r="B402" s="250"/>
      <c r="C402" s="274">
        <f t="shared" si="60"/>
        <v>0</v>
      </c>
      <c r="D402" s="276"/>
      <c r="E402" s="317"/>
      <c r="F402" s="64">
        <f t="shared" si="61"/>
        <v>0</v>
      </c>
      <c r="G402" s="64">
        <f t="shared" si="61"/>
        <v>0</v>
      </c>
      <c r="H402" s="56">
        <f t="shared" si="59"/>
        <v>0</v>
      </c>
    </row>
    <row r="403" spans="1:9" s="2" customFormat="1" ht="12.75" hidden="1" x14ac:dyDescent="0.2">
      <c r="A403" s="247"/>
      <c r="B403" s="250"/>
      <c r="C403" s="274">
        <f t="shared" si="60"/>
        <v>0</v>
      </c>
      <c r="D403" s="276"/>
      <c r="E403" s="317"/>
      <c r="F403" s="64">
        <f t="shared" si="61"/>
        <v>0</v>
      </c>
      <c r="G403" s="64">
        <f t="shared" si="61"/>
        <v>0</v>
      </c>
      <c r="H403" s="56">
        <f t="shared" si="59"/>
        <v>0</v>
      </c>
    </row>
    <row r="404" spans="1:9" s="2" customFormat="1" ht="12.75" hidden="1" x14ac:dyDescent="0.2">
      <c r="A404" s="248"/>
      <c r="B404" s="251"/>
      <c r="C404" s="296">
        <f t="shared" si="60"/>
        <v>0</v>
      </c>
      <c r="D404" s="298"/>
      <c r="E404" s="318"/>
      <c r="F404" s="66">
        <f t="shared" si="61"/>
        <v>0</v>
      </c>
      <c r="G404" s="66">
        <f t="shared" si="61"/>
        <v>0</v>
      </c>
      <c r="H404" s="58">
        <f t="shared" si="59"/>
        <v>0</v>
      </c>
    </row>
    <row r="405" spans="1:9" s="2" customFormat="1" ht="12.75" x14ac:dyDescent="0.2">
      <c r="A405" s="49" t="s">
        <v>84</v>
      </c>
      <c r="B405" s="277" t="s">
        <v>17</v>
      </c>
      <c r="C405" s="277"/>
      <c r="D405" s="277"/>
      <c r="E405" s="277"/>
      <c r="F405" s="277"/>
      <c r="G405" s="277"/>
      <c r="H405" s="43">
        <f>SUM(H406,H429)</f>
        <v>2.15</v>
      </c>
    </row>
    <row r="406" spans="1:9" s="2" customFormat="1" ht="12.75" x14ac:dyDescent="0.2">
      <c r="A406" s="48" t="s">
        <v>85</v>
      </c>
      <c r="B406" s="277" t="s">
        <v>86</v>
      </c>
      <c r="C406" s="277"/>
      <c r="D406" s="277"/>
      <c r="E406" s="277"/>
      <c r="F406" s="277"/>
      <c r="G406" s="277"/>
      <c r="H406" s="43">
        <f>SUM(H407,H418)</f>
        <v>0.44</v>
      </c>
    </row>
    <row r="407" spans="1:9" s="2" customFormat="1" ht="25.5" x14ac:dyDescent="0.2">
      <c r="A407" s="246">
        <v>2220</v>
      </c>
      <c r="B407" s="249" t="s">
        <v>88</v>
      </c>
      <c r="C407" s="266" t="s">
        <v>171</v>
      </c>
      <c r="D407" s="267"/>
      <c r="E407" s="268"/>
      <c r="F407" s="47" t="s">
        <v>327</v>
      </c>
      <c r="G407" s="47" t="s">
        <v>157</v>
      </c>
      <c r="H407" s="111">
        <f>SUM(H408:H417)</f>
        <v>0.44</v>
      </c>
    </row>
    <row r="408" spans="1:9" s="2" customFormat="1" ht="42" customHeight="1" x14ac:dyDescent="0.2">
      <c r="A408" s="247"/>
      <c r="B408" s="250"/>
      <c r="C408" s="255" t="s">
        <v>213</v>
      </c>
      <c r="D408" s="256"/>
      <c r="E408" s="257"/>
      <c r="F408" s="74">
        <f>ROUND(7*1.147,2)</f>
        <v>8.0299999999999994</v>
      </c>
      <c r="G408" s="74">
        <f>G15+G16+G17+G26+G27+G28+G277+G278</f>
        <v>9.1679999999999993</v>
      </c>
      <c r="H408" s="75">
        <f>ROUNDUP(F408/168*G408,2)</f>
        <v>0.44</v>
      </c>
      <c r="I408" s="149" t="s">
        <v>384</v>
      </c>
    </row>
    <row r="409" spans="1:9" s="2" customFormat="1" ht="12" hidden="1" customHeight="1" x14ac:dyDescent="0.2">
      <c r="A409" s="247"/>
      <c r="B409" s="250"/>
      <c r="C409" s="252"/>
      <c r="D409" s="253"/>
      <c r="E409" s="254"/>
      <c r="F409" s="76"/>
      <c r="G409" s="76"/>
      <c r="H409" s="77">
        <f t="shared" ref="H409:H417" si="62">ROUNDUP(F409/168*G409,2)</f>
        <v>0</v>
      </c>
    </row>
    <row r="410" spans="1:9" s="2" customFormat="1" ht="12" hidden="1" customHeight="1" x14ac:dyDescent="0.2">
      <c r="A410" s="247"/>
      <c r="B410" s="250"/>
      <c r="C410" s="252"/>
      <c r="D410" s="253"/>
      <c r="E410" s="254"/>
      <c r="F410" s="76"/>
      <c r="G410" s="76"/>
      <c r="H410" s="77">
        <f t="shared" si="62"/>
        <v>0</v>
      </c>
    </row>
    <row r="411" spans="1:9" s="2" customFormat="1" ht="12" hidden="1" customHeight="1" x14ac:dyDescent="0.2">
      <c r="A411" s="247"/>
      <c r="B411" s="250"/>
      <c r="C411" s="252"/>
      <c r="D411" s="253"/>
      <c r="E411" s="254"/>
      <c r="F411" s="76"/>
      <c r="G411" s="76"/>
      <c r="H411" s="77">
        <f t="shared" si="62"/>
        <v>0</v>
      </c>
    </row>
    <row r="412" spans="1:9" s="2" customFormat="1" ht="12" hidden="1" customHeight="1" x14ac:dyDescent="0.2">
      <c r="A412" s="247"/>
      <c r="B412" s="250"/>
      <c r="C412" s="252"/>
      <c r="D412" s="253"/>
      <c r="E412" s="254"/>
      <c r="F412" s="76"/>
      <c r="G412" s="76"/>
      <c r="H412" s="77">
        <f t="shared" si="62"/>
        <v>0</v>
      </c>
    </row>
    <row r="413" spans="1:9" s="2" customFormat="1" ht="12" hidden="1" customHeight="1" x14ac:dyDescent="0.2">
      <c r="A413" s="247"/>
      <c r="B413" s="250"/>
      <c r="C413" s="252"/>
      <c r="D413" s="253"/>
      <c r="E413" s="254"/>
      <c r="F413" s="76"/>
      <c r="G413" s="76"/>
      <c r="H413" s="77">
        <f t="shared" si="62"/>
        <v>0</v>
      </c>
    </row>
    <row r="414" spans="1:9" s="2" customFormat="1" ht="12" hidden="1" customHeight="1" x14ac:dyDescent="0.2">
      <c r="A414" s="247"/>
      <c r="B414" s="250"/>
      <c r="C414" s="252"/>
      <c r="D414" s="253"/>
      <c r="E414" s="254"/>
      <c r="F414" s="76"/>
      <c r="G414" s="76"/>
      <c r="H414" s="77">
        <f t="shared" si="62"/>
        <v>0</v>
      </c>
    </row>
    <row r="415" spans="1:9" s="2" customFormat="1" ht="12" hidden="1" customHeight="1" x14ac:dyDescent="0.2">
      <c r="A415" s="247"/>
      <c r="B415" s="250"/>
      <c r="C415" s="252"/>
      <c r="D415" s="253"/>
      <c r="E415" s="254"/>
      <c r="F415" s="76"/>
      <c r="G415" s="76"/>
      <c r="H415" s="77">
        <f t="shared" si="62"/>
        <v>0</v>
      </c>
    </row>
    <row r="416" spans="1:9" s="2" customFormat="1" ht="12" hidden="1" customHeight="1" x14ac:dyDescent="0.2">
      <c r="A416" s="247"/>
      <c r="B416" s="250"/>
      <c r="C416" s="252"/>
      <c r="D416" s="253"/>
      <c r="E416" s="254"/>
      <c r="F416" s="76"/>
      <c r="G416" s="76"/>
      <c r="H416" s="77">
        <f t="shared" si="62"/>
        <v>0</v>
      </c>
    </row>
    <row r="417" spans="1:9" s="2" customFormat="1" ht="12" hidden="1" customHeight="1" x14ac:dyDescent="0.2">
      <c r="A417" s="248"/>
      <c r="B417" s="251"/>
      <c r="C417" s="269"/>
      <c r="D417" s="270"/>
      <c r="E417" s="271"/>
      <c r="F417" s="78"/>
      <c r="G417" s="78"/>
      <c r="H417" s="79">
        <f t="shared" si="62"/>
        <v>0</v>
      </c>
    </row>
    <row r="418" spans="1:9" s="2" customFormat="1" ht="12" hidden="1" customHeight="1" x14ac:dyDescent="0.2">
      <c r="A418" s="246"/>
      <c r="B418" s="249"/>
      <c r="C418" s="266" t="s">
        <v>171</v>
      </c>
      <c r="D418" s="267"/>
      <c r="E418" s="268"/>
      <c r="F418" s="47" t="s">
        <v>167</v>
      </c>
      <c r="G418" s="47" t="s">
        <v>157</v>
      </c>
      <c r="H418" s="111">
        <f>SUM(H419:H428)</f>
        <v>0</v>
      </c>
    </row>
    <row r="419" spans="1:9" s="2" customFormat="1" ht="12" hidden="1" customHeight="1" x14ac:dyDescent="0.2">
      <c r="A419" s="247"/>
      <c r="B419" s="250"/>
      <c r="C419" s="255"/>
      <c r="D419" s="256"/>
      <c r="E419" s="257"/>
      <c r="F419" s="74"/>
      <c r="G419" s="74"/>
      <c r="H419" s="75">
        <f>ROUNDUP(F419/168*G419,2)</f>
        <v>0</v>
      </c>
    </row>
    <row r="420" spans="1:9" s="2" customFormat="1" ht="12" hidden="1" customHeight="1" x14ac:dyDescent="0.2">
      <c r="A420" s="247"/>
      <c r="B420" s="250"/>
      <c r="C420" s="252"/>
      <c r="D420" s="253"/>
      <c r="E420" s="254"/>
      <c r="F420" s="76"/>
      <c r="G420" s="76"/>
      <c r="H420" s="77">
        <f t="shared" ref="H420:H428" si="63">ROUNDUP(F420/168*G420,2)</f>
        <v>0</v>
      </c>
    </row>
    <row r="421" spans="1:9" s="2" customFormat="1" ht="12" hidden="1" customHeight="1" x14ac:dyDescent="0.2">
      <c r="A421" s="247"/>
      <c r="B421" s="250"/>
      <c r="C421" s="252"/>
      <c r="D421" s="253"/>
      <c r="E421" s="254"/>
      <c r="F421" s="76"/>
      <c r="G421" s="76"/>
      <c r="H421" s="77">
        <f t="shared" si="63"/>
        <v>0</v>
      </c>
    </row>
    <row r="422" spans="1:9" s="2" customFormat="1" ht="12" hidden="1" customHeight="1" x14ac:dyDescent="0.2">
      <c r="A422" s="247"/>
      <c r="B422" s="250"/>
      <c r="C422" s="252"/>
      <c r="D422" s="253"/>
      <c r="E422" s="254"/>
      <c r="F422" s="76"/>
      <c r="G422" s="76"/>
      <c r="H422" s="77">
        <f t="shared" si="63"/>
        <v>0</v>
      </c>
    </row>
    <row r="423" spans="1:9" s="2" customFormat="1" ht="12" hidden="1" customHeight="1" x14ac:dyDescent="0.2">
      <c r="A423" s="247"/>
      <c r="B423" s="250"/>
      <c r="C423" s="252"/>
      <c r="D423" s="253"/>
      <c r="E423" s="254"/>
      <c r="F423" s="76"/>
      <c r="G423" s="76"/>
      <c r="H423" s="77">
        <f t="shared" si="63"/>
        <v>0</v>
      </c>
    </row>
    <row r="424" spans="1:9" s="2" customFormat="1" ht="12" hidden="1" customHeight="1" x14ac:dyDescent="0.2">
      <c r="A424" s="247"/>
      <c r="B424" s="250"/>
      <c r="C424" s="252"/>
      <c r="D424" s="253"/>
      <c r="E424" s="254"/>
      <c r="F424" s="76"/>
      <c r="G424" s="76"/>
      <c r="H424" s="77">
        <f t="shared" si="63"/>
        <v>0</v>
      </c>
    </row>
    <row r="425" spans="1:9" s="2" customFormat="1" ht="12" hidden="1" customHeight="1" x14ac:dyDescent="0.2">
      <c r="A425" s="247"/>
      <c r="B425" s="250"/>
      <c r="C425" s="252"/>
      <c r="D425" s="253"/>
      <c r="E425" s="254"/>
      <c r="F425" s="76"/>
      <c r="G425" s="76"/>
      <c r="H425" s="77">
        <f t="shared" si="63"/>
        <v>0</v>
      </c>
    </row>
    <row r="426" spans="1:9" s="2" customFormat="1" ht="12" hidden="1" customHeight="1" x14ac:dyDescent="0.2">
      <c r="A426" s="247"/>
      <c r="B426" s="250"/>
      <c r="C426" s="252"/>
      <c r="D426" s="253"/>
      <c r="E426" s="254"/>
      <c r="F426" s="76"/>
      <c r="G426" s="76"/>
      <c r="H426" s="77">
        <f t="shared" si="63"/>
        <v>0</v>
      </c>
    </row>
    <row r="427" spans="1:9" s="2" customFormat="1" ht="12" hidden="1" customHeight="1" x14ac:dyDescent="0.2">
      <c r="A427" s="247"/>
      <c r="B427" s="250"/>
      <c r="C427" s="252"/>
      <c r="D427" s="253"/>
      <c r="E427" s="254"/>
      <c r="F427" s="76"/>
      <c r="G427" s="76"/>
      <c r="H427" s="77">
        <f t="shared" si="63"/>
        <v>0</v>
      </c>
    </row>
    <row r="428" spans="1:9" s="2" customFormat="1" ht="12" hidden="1" customHeight="1" x14ac:dyDescent="0.2">
      <c r="A428" s="247"/>
      <c r="B428" s="250"/>
      <c r="C428" s="252"/>
      <c r="D428" s="253"/>
      <c r="E428" s="254"/>
      <c r="F428" s="76"/>
      <c r="G428" s="76"/>
      <c r="H428" s="77">
        <f t="shared" si="63"/>
        <v>0</v>
      </c>
    </row>
    <row r="429" spans="1:9" s="2" customFormat="1" ht="12.75" customHeight="1" x14ac:dyDescent="0.2">
      <c r="A429" s="48" t="s">
        <v>93</v>
      </c>
      <c r="B429" s="277" t="s">
        <v>94</v>
      </c>
      <c r="C429" s="277"/>
      <c r="D429" s="277"/>
      <c r="E429" s="277"/>
      <c r="F429" s="277"/>
      <c r="G429" s="277"/>
      <c r="H429" s="43">
        <f>SUM(H430,H452,H441)</f>
        <v>1.71</v>
      </c>
    </row>
    <row r="430" spans="1:9" s="2" customFormat="1" ht="15" customHeight="1" x14ac:dyDescent="0.2">
      <c r="A430" s="246">
        <v>2311</v>
      </c>
      <c r="B430" s="249" t="s">
        <v>19</v>
      </c>
      <c r="C430" s="266" t="s">
        <v>171</v>
      </c>
      <c r="D430" s="267"/>
      <c r="E430" s="268"/>
      <c r="F430" s="47" t="s">
        <v>326</v>
      </c>
      <c r="G430" s="47" t="s">
        <v>166</v>
      </c>
      <c r="H430" s="111">
        <f>SUM(H431:H440)</f>
        <v>0.21</v>
      </c>
    </row>
    <row r="431" spans="1:9" s="2" customFormat="1" ht="12.75" x14ac:dyDescent="0.2">
      <c r="A431" s="247"/>
      <c r="B431" s="250"/>
      <c r="C431" s="255" t="s">
        <v>214</v>
      </c>
      <c r="D431" s="256"/>
      <c r="E431" s="257"/>
      <c r="F431" s="74">
        <f>ROUND(0.02*1.095,2)</f>
        <v>0.02</v>
      </c>
      <c r="G431" s="74">
        <v>3</v>
      </c>
      <c r="H431" s="75">
        <f>ROUND(F431*G431,2)</f>
        <v>0.06</v>
      </c>
      <c r="I431" s="2" t="s">
        <v>301</v>
      </c>
    </row>
    <row r="432" spans="1:9" s="2" customFormat="1" ht="12.75" x14ac:dyDescent="0.2">
      <c r="A432" s="247"/>
      <c r="B432" s="250"/>
      <c r="C432" s="252" t="s">
        <v>173</v>
      </c>
      <c r="D432" s="253"/>
      <c r="E432" s="254"/>
      <c r="F432" s="76">
        <f>ROUND(0.05*1.095,2)</f>
        <v>0.05</v>
      </c>
      <c r="G432" s="76">
        <v>3</v>
      </c>
      <c r="H432" s="77">
        <f>ROUND(F432*G432,2)</f>
        <v>0.15</v>
      </c>
    </row>
    <row r="433" spans="1:8" s="2" customFormat="1" ht="12.75" hidden="1" x14ac:dyDescent="0.2">
      <c r="A433" s="247"/>
      <c r="B433" s="250"/>
      <c r="C433" s="252"/>
      <c r="D433" s="253"/>
      <c r="E433" s="254"/>
      <c r="F433" s="76"/>
      <c r="G433" s="76"/>
      <c r="H433" s="77">
        <f t="shared" ref="H433:H440" si="64">ROUND(F433*G433,2)</f>
        <v>0</v>
      </c>
    </row>
    <row r="434" spans="1:8" s="2" customFormat="1" ht="12.75" hidden="1" x14ac:dyDescent="0.2">
      <c r="A434" s="247"/>
      <c r="B434" s="250"/>
      <c r="C434" s="252"/>
      <c r="D434" s="253"/>
      <c r="E434" s="254"/>
      <c r="F434" s="76"/>
      <c r="G434" s="76"/>
      <c r="H434" s="77">
        <f t="shared" si="64"/>
        <v>0</v>
      </c>
    </row>
    <row r="435" spans="1:8" s="2" customFormat="1" ht="12.75" hidden="1" x14ac:dyDescent="0.2">
      <c r="A435" s="247"/>
      <c r="B435" s="250"/>
      <c r="C435" s="252"/>
      <c r="D435" s="253"/>
      <c r="E435" s="254"/>
      <c r="F435" s="76"/>
      <c r="G435" s="76"/>
      <c r="H435" s="77">
        <f t="shared" si="64"/>
        <v>0</v>
      </c>
    </row>
    <row r="436" spans="1:8" s="2" customFormat="1" ht="12.75" hidden="1" x14ac:dyDescent="0.2">
      <c r="A436" s="247"/>
      <c r="B436" s="250"/>
      <c r="C436" s="252"/>
      <c r="D436" s="253"/>
      <c r="E436" s="254"/>
      <c r="F436" s="76"/>
      <c r="G436" s="76"/>
      <c r="H436" s="77">
        <f t="shared" si="64"/>
        <v>0</v>
      </c>
    </row>
    <row r="437" spans="1:8" s="2" customFormat="1" ht="12.75" hidden="1" x14ac:dyDescent="0.2">
      <c r="A437" s="247"/>
      <c r="B437" s="250"/>
      <c r="C437" s="252"/>
      <c r="D437" s="253"/>
      <c r="E437" s="254"/>
      <c r="F437" s="76"/>
      <c r="G437" s="76"/>
      <c r="H437" s="77">
        <f t="shared" si="64"/>
        <v>0</v>
      </c>
    </row>
    <row r="438" spans="1:8" s="2" customFormat="1" ht="12.75" hidden="1" x14ac:dyDescent="0.2">
      <c r="A438" s="247"/>
      <c r="B438" s="250"/>
      <c r="C438" s="252"/>
      <c r="D438" s="253"/>
      <c r="E438" s="254"/>
      <c r="F438" s="76"/>
      <c r="G438" s="76"/>
      <c r="H438" s="77">
        <f t="shared" si="64"/>
        <v>0</v>
      </c>
    </row>
    <row r="439" spans="1:8" s="2" customFormat="1" ht="12.75" hidden="1" x14ac:dyDescent="0.2">
      <c r="A439" s="247"/>
      <c r="B439" s="250"/>
      <c r="C439" s="252"/>
      <c r="D439" s="253"/>
      <c r="E439" s="254"/>
      <c r="F439" s="76"/>
      <c r="G439" s="76"/>
      <c r="H439" s="77">
        <f t="shared" si="64"/>
        <v>0</v>
      </c>
    </row>
    <row r="440" spans="1:8" s="2" customFormat="1" ht="12.75" hidden="1" x14ac:dyDescent="0.2">
      <c r="A440" s="248"/>
      <c r="B440" s="251"/>
      <c r="C440" s="269"/>
      <c r="D440" s="270"/>
      <c r="E440" s="271"/>
      <c r="F440" s="78"/>
      <c r="G440" s="78"/>
      <c r="H440" s="79">
        <f t="shared" si="64"/>
        <v>0</v>
      </c>
    </row>
    <row r="441" spans="1:8" s="2" customFormat="1" ht="38.25" x14ac:dyDescent="0.2">
      <c r="A441" s="246">
        <v>2312</v>
      </c>
      <c r="B441" s="249" t="s">
        <v>319</v>
      </c>
      <c r="C441" s="266" t="s">
        <v>171</v>
      </c>
      <c r="D441" s="267"/>
      <c r="E441" s="51" t="s">
        <v>325</v>
      </c>
      <c r="F441" s="51" t="s">
        <v>322</v>
      </c>
      <c r="G441" s="47" t="s">
        <v>157</v>
      </c>
      <c r="H441" s="111">
        <f>SUM(H442:H451)</f>
        <v>0.06</v>
      </c>
    </row>
    <row r="442" spans="1:8" s="2" customFormat="1" ht="12.75" x14ac:dyDescent="0.2">
      <c r="A442" s="247"/>
      <c r="B442" s="250"/>
      <c r="C442" s="255" t="s">
        <v>320</v>
      </c>
      <c r="D442" s="256"/>
      <c r="E442" s="74">
        <v>165</v>
      </c>
      <c r="F442" s="74">
        <v>5</v>
      </c>
      <c r="G442" s="154">
        <f>G28+G277+G278</f>
        <v>1.6680000000000001</v>
      </c>
      <c r="H442" s="75">
        <f>ROUNDUP(E442/F442/12/168*G442,2)</f>
        <v>0.03</v>
      </c>
    </row>
    <row r="443" spans="1:8" s="2" customFormat="1" ht="12.75" x14ac:dyDescent="0.2">
      <c r="A443" s="247"/>
      <c r="B443" s="250"/>
      <c r="C443" s="252" t="s">
        <v>321</v>
      </c>
      <c r="D443" s="253"/>
      <c r="E443" s="153">
        <v>157</v>
      </c>
      <c r="F443" s="76">
        <v>5</v>
      </c>
      <c r="G443" s="155">
        <f>G442</f>
        <v>1.6680000000000001</v>
      </c>
      <c r="H443" s="77">
        <f>ROUNDUP(E443/F443/12/168*G443,2)</f>
        <v>0.03</v>
      </c>
    </row>
    <row r="444" spans="1:8" s="2" customFormat="1" ht="12.75" hidden="1" x14ac:dyDescent="0.2">
      <c r="A444" s="247"/>
      <c r="B444" s="250"/>
      <c r="C444" s="252"/>
      <c r="D444" s="253"/>
      <c r="E444" s="177"/>
      <c r="F444" s="76"/>
      <c r="G444" s="76"/>
      <c r="H444" s="77">
        <f t="shared" ref="H444:H451" si="65">ROUNDUP(F444/168*G444,2)</f>
        <v>0</v>
      </c>
    </row>
    <row r="445" spans="1:8" s="2" customFormat="1" ht="12.75" hidden="1" x14ac:dyDescent="0.2">
      <c r="A445" s="247"/>
      <c r="B445" s="250"/>
      <c r="C445" s="252"/>
      <c r="D445" s="253"/>
      <c r="E445" s="177"/>
      <c r="F445" s="76"/>
      <c r="G445" s="76"/>
      <c r="H445" s="77">
        <f t="shared" si="65"/>
        <v>0</v>
      </c>
    </row>
    <row r="446" spans="1:8" s="2" customFormat="1" ht="12.75" hidden="1" x14ac:dyDescent="0.2">
      <c r="A446" s="247"/>
      <c r="B446" s="250"/>
      <c r="C446" s="252"/>
      <c r="D446" s="253"/>
      <c r="E446" s="177"/>
      <c r="F446" s="76"/>
      <c r="G446" s="76"/>
      <c r="H446" s="77">
        <f t="shared" si="65"/>
        <v>0</v>
      </c>
    </row>
    <row r="447" spans="1:8" s="2" customFormat="1" ht="12.75" hidden="1" x14ac:dyDescent="0.2">
      <c r="A447" s="247"/>
      <c r="B447" s="250"/>
      <c r="C447" s="252"/>
      <c r="D447" s="253"/>
      <c r="E447" s="177"/>
      <c r="F447" s="76"/>
      <c r="G447" s="76"/>
      <c r="H447" s="77">
        <f t="shared" si="65"/>
        <v>0</v>
      </c>
    </row>
    <row r="448" spans="1:8" s="2" customFormat="1" ht="12.75" hidden="1" x14ac:dyDescent="0.2">
      <c r="A448" s="247"/>
      <c r="B448" s="250"/>
      <c r="C448" s="252"/>
      <c r="D448" s="253"/>
      <c r="E448" s="177"/>
      <c r="F448" s="76"/>
      <c r="G448" s="76"/>
      <c r="H448" s="77">
        <f t="shared" si="65"/>
        <v>0</v>
      </c>
    </row>
    <row r="449" spans="1:9" s="2" customFormat="1" ht="12.75" hidden="1" x14ac:dyDescent="0.2">
      <c r="A449" s="247"/>
      <c r="B449" s="250"/>
      <c r="C449" s="252"/>
      <c r="D449" s="253"/>
      <c r="E449" s="177"/>
      <c r="F449" s="76"/>
      <c r="G449" s="76"/>
      <c r="H449" s="77">
        <f t="shared" si="65"/>
        <v>0</v>
      </c>
    </row>
    <row r="450" spans="1:9" s="2" customFormat="1" ht="12.75" hidden="1" x14ac:dyDescent="0.2">
      <c r="A450" s="247"/>
      <c r="B450" s="250"/>
      <c r="C450" s="252"/>
      <c r="D450" s="253"/>
      <c r="E450" s="177"/>
      <c r="F450" s="76"/>
      <c r="G450" s="76"/>
      <c r="H450" s="77">
        <f t="shared" si="65"/>
        <v>0</v>
      </c>
    </row>
    <row r="451" spans="1:9" s="2" customFormat="1" ht="12.75" hidden="1" x14ac:dyDescent="0.2">
      <c r="A451" s="248"/>
      <c r="B451" s="251"/>
      <c r="C451" s="252"/>
      <c r="D451" s="253"/>
      <c r="E451" s="177"/>
      <c r="F451" s="78"/>
      <c r="G451" s="78"/>
      <c r="H451" s="79">
        <f t="shared" si="65"/>
        <v>0</v>
      </c>
    </row>
    <row r="452" spans="1:9" s="2" customFormat="1" ht="25.5" x14ac:dyDescent="0.2">
      <c r="A452" s="246">
        <v>2350</v>
      </c>
      <c r="B452" s="249" t="s">
        <v>391</v>
      </c>
      <c r="C452" s="266" t="s">
        <v>171</v>
      </c>
      <c r="D452" s="267"/>
      <c r="E452" s="268"/>
      <c r="F452" s="51" t="s">
        <v>327</v>
      </c>
      <c r="G452" s="47" t="s">
        <v>157</v>
      </c>
      <c r="H452" s="111">
        <f>SUM(H453:H462)</f>
        <v>1.44</v>
      </c>
    </row>
    <row r="453" spans="1:9" s="2" customFormat="1" ht="44.25" customHeight="1" x14ac:dyDescent="0.2">
      <c r="A453" s="247"/>
      <c r="B453" s="250"/>
      <c r="C453" s="255" t="s">
        <v>199</v>
      </c>
      <c r="D453" s="256"/>
      <c r="E453" s="257"/>
      <c r="F453" s="74">
        <f>ROUND(85*1.162,2)</f>
        <v>98.77</v>
      </c>
      <c r="G453" s="74">
        <f>G28+G277+G278</f>
        <v>1.6680000000000001</v>
      </c>
      <c r="H453" s="75">
        <f>ROUNDUP(F453/168*G453,2)</f>
        <v>0.99</v>
      </c>
      <c r="I453" s="149" t="s">
        <v>383</v>
      </c>
    </row>
    <row r="454" spans="1:9" s="2" customFormat="1" ht="36" x14ac:dyDescent="0.2">
      <c r="A454" s="247"/>
      <c r="B454" s="250"/>
      <c r="C454" s="252" t="s">
        <v>215</v>
      </c>
      <c r="D454" s="253"/>
      <c r="E454" s="254"/>
      <c r="F454" s="76">
        <f>ROUND(7*1.162,2)</f>
        <v>8.1300000000000008</v>
      </c>
      <c r="G454" s="76">
        <f>G408</f>
        <v>9.1679999999999993</v>
      </c>
      <c r="H454" s="77">
        <f t="shared" ref="H454:H462" si="66">ROUNDUP(F454/168*G454,2)</f>
        <v>0.45</v>
      </c>
      <c r="I454" s="149" t="s">
        <v>382</v>
      </c>
    </row>
    <row r="455" spans="1:9" s="2" customFormat="1" ht="12.75" hidden="1" x14ac:dyDescent="0.2">
      <c r="A455" s="247"/>
      <c r="B455" s="250"/>
      <c r="C455" s="252"/>
      <c r="D455" s="253"/>
      <c r="E455" s="254"/>
      <c r="F455" s="76"/>
      <c r="G455" s="76"/>
      <c r="H455" s="77">
        <f t="shared" si="66"/>
        <v>0</v>
      </c>
    </row>
    <row r="456" spans="1:9" s="2" customFormat="1" ht="12.75" hidden="1" x14ac:dyDescent="0.2">
      <c r="A456" s="247"/>
      <c r="B456" s="250"/>
      <c r="C456" s="252"/>
      <c r="D456" s="253"/>
      <c r="E456" s="254"/>
      <c r="F456" s="76"/>
      <c r="G456" s="76"/>
      <c r="H456" s="77">
        <f t="shared" si="66"/>
        <v>0</v>
      </c>
    </row>
    <row r="457" spans="1:9" s="2" customFormat="1" ht="12.75" hidden="1" x14ac:dyDescent="0.2">
      <c r="A457" s="247"/>
      <c r="B457" s="250"/>
      <c r="C457" s="252"/>
      <c r="D457" s="253"/>
      <c r="E457" s="254"/>
      <c r="F457" s="76"/>
      <c r="G457" s="76"/>
      <c r="H457" s="77">
        <f t="shared" si="66"/>
        <v>0</v>
      </c>
    </row>
    <row r="458" spans="1:9" s="2" customFormat="1" ht="12.75" hidden="1" x14ac:dyDescent="0.2">
      <c r="A458" s="247"/>
      <c r="B458" s="250"/>
      <c r="C458" s="252"/>
      <c r="D458" s="253"/>
      <c r="E458" s="254"/>
      <c r="F458" s="76"/>
      <c r="G458" s="76"/>
      <c r="H458" s="77">
        <f t="shared" si="66"/>
        <v>0</v>
      </c>
    </row>
    <row r="459" spans="1:9" s="2" customFormat="1" ht="12.75" hidden="1" x14ac:dyDescent="0.2">
      <c r="A459" s="247"/>
      <c r="B459" s="250"/>
      <c r="C459" s="252"/>
      <c r="D459" s="253"/>
      <c r="E459" s="254"/>
      <c r="F459" s="76"/>
      <c r="G459" s="76"/>
      <c r="H459" s="77">
        <f t="shared" si="66"/>
        <v>0</v>
      </c>
    </row>
    <row r="460" spans="1:9" s="2" customFormat="1" ht="12.75" hidden="1" x14ac:dyDescent="0.2">
      <c r="A460" s="247"/>
      <c r="B460" s="250"/>
      <c r="C460" s="252"/>
      <c r="D460" s="253"/>
      <c r="E460" s="254"/>
      <c r="F460" s="76"/>
      <c r="G460" s="76"/>
      <c r="H460" s="77">
        <f t="shared" si="66"/>
        <v>0</v>
      </c>
    </row>
    <row r="461" spans="1:9" s="2" customFormat="1" ht="12.75" hidden="1" x14ac:dyDescent="0.2">
      <c r="A461" s="247"/>
      <c r="B461" s="250"/>
      <c r="C461" s="252"/>
      <c r="D461" s="253"/>
      <c r="E461" s="254"/>
      <c r="F461" s="76"/>
      <c r="G461" s="76"/>
      <c r="H461" s="77">
        <f t="shared" si="66"/>
        <v>0</v>
      </c>
    </row>
    <row r="462" spans="1:9" s="2" customFormat="1" ht="12.75" hidden="1" x14ac:dyDescent="0.2">
      <c r="A462" s="248"/>
      <c r="B462" s="251"/>
      <c r="C462" s="269"/>
      <c r="D462" s="270"/>
      <c r="E462" s="271"/>
      <c r="F462" s="78"/>
      <c r="G462" s="78"/>
      <c r="H462" s="79">
        <f t="shared" si="66"/>
        <v>0</v>
      </c>
    </row>
    <row r="463" spans="1:9" s="2" customFormat="1" ht="12.75" x14ac:dyDescent="0.2">
      <c r="A463" s="49" t="s">
        <v>109</v>
      </c>
      <c r="B463" s="277" t="s">
        <v>25</v>
      </c>
      <c r="C463" s="277"/>
      <c r="D463" s="277"/>
      <c r="E463" s="277"/>
      <c r="F463" s="277"/>
      <c r="G463" s="277"/>
      <c r="H463" s="43">
        <f>SUM(H464,H476)</f>
        <v>0.21000000000000002</v>
      </c>
    </row>
    <row r="464" spans="1:9" s="2" customFormat="1" ht="12.75" hidden="1" customHeight="1" x14ac:dyDescent="0.2">
      <c r="A464" s="48">
        <v>5120</v>
      </c>
      <c r="B464" s="277" t="s">
        <v>168</v>
      </c>
      <c r="C464" s="277"/>
      <c r="D464" s="277"/>
      <c r="E464" s="277"/>
      <c r="F464" s="277"/>
      <c r="G464" s="277"/>
      <c r="H464" s="43">
        <f>SUM(H466:H475)</f>
        <v>0</v>
      </c>
    </row>
    <row r="465" spans="1:8" s="2" customFormat="1" ht="25.5" hidden="1" x14ac:dyDescent="0.2">
      <c r="A465" s="331">
        <v>5121</v>
      </c>
      <c r="B465" s="279" t="s">
        <v>169</v>
      </c>
      <c r="C465" s="287" t="s">
        <v>171</v>
      </c>
      <c r="D465" s="288"/>
      <c r="E465" s="47" t="s">
        <v>170</v>
      </c>
      <c r="F465" s="190" t="s">
        <v>325</v>
      </c>
      <c r="G465" s="47" t="s">
        <v>157</v>
      </c>
      <c r="H465" s="111">
        <f>SUM(H466:H475)</f>
        <v>0</v>
      </c>
    </row>
    <row r="466" spans="1:8" s="2" customFormat="1" ht="12.75" hidden="1" x14ac:dyDescent="0.2">
      <c r="A466" s="332"/>
      <c r="B466" s="280"/>
      <c r="C466" s="309"/>
      <c r="D466" s="310"/>
      <c r="E466" s="282"/>
      <c r="F466" s="67"/>
      <c r="G466" s="156"/>
      <c r="H466" s="54">
        <f>ROUNDUP(F466*$E$501%/12/168*G466,2)</f>
        <v>0</v>
      </c>
    </row>
    <row r="467" spans="1:8" s="2" customFormat="1" ht="12.75" hidden="1" x14ac:dyDescent="0.2">
      <c r="A467" s="332"/>
      <c r="B467" s="280"/>
      <c r="C467" s="311"/>
      <c r="D467" s="312"/>
      <c r="E467" s="283"/>
      <c r="F467" s="68"/>
      <c r="G467" s="68"/>
      <c r="H467" s="56">
        <f>ROUNDUP(F467*$E$501%/12/168*G467,2)</f>
        <v>0</v>
      </c>
    </row>
    <row r="468" spans="1:8" s="2" customFormat="1" ht="12.75" hidden="1" x14ac:dyDescent="0.2">
      <c r="A468" s="332"/>
      <c r="B468" s="280"/>
      <c r="C468" s="311"/>
      <c r="D468" s="312"/>
      <c r="E468" s="283"/>
      <c r="F468" s="68"/>
      <c r="G468" s="68"/>
      <c r="H468" s="56">
        <f t="shared" ref="H468:H475" si="67">ROUNDUP(F468*$D$489%/12/168*E468*$G$489,2)</f>
        <v>0</v>
      </c>
    </row>
    <row r="469" spans="1:8" s="2" customFormat="1" ht="12.75" hidden="1" x14ac:dyDescent="0.2">
      <c r="A469" s="332"/>
      <c r="B469" s="280"/>
      <c r="C469" s="311"/>
      <c r="D469" s="312"/>
      <c r="E469" s="283"/>
      <c r="F469" s="68"/>
      <c r="G469" s="68"/>
      <c r="H469" s="56">
        <f t="shared" si="67"/>
        <v>0</v>
      </c>
    </row>
    <row r="470" spans="1:8" s="2" customFormat="1" ht="12.75" hidden="1" x14ac:dyDescent="0.2">
      <c r="A470" s="332"/>
      <c r="B470" s="280"/>
      <c r="C470" s="311"/>
      <c r="D470" s="312"/>
      <c r="E470" s="283"/>
      <c r="F470" s="68"/>
      <c r="G470" s="68"/>
      <c r="H470" s="56">
        <f t="shared" si="67"/>
        <v>0</v>
      </c>
    </row>
    <row r="471" spans="1:8" s="2" customFormat="1" ht="13.5" hidden="1" customHeight="1" x14ac:dyDescent="0.2">
      <c r="A471" s="332"/>
      <c r="B471" s="280"/>
      <c r="C471" s="311"/>
      <c r="D471" s="312"/>
      <c r="E471" s="283"/>
      <c r="F471" s="68"/>
      <c r="G471" s="68"/>
      <c r="H471" s="56">
        <f t="shared" si="67"/>
        <v>0</v>
      </c>
    </row>
    <row r="472" spans="1:8" s="2" customFormat="1" ht="12.75" hidden="1" customHeight="1" x14ac:dyDescent="0.2">
      <c r="A472" s="332"/>
      <c r="B472" s="280"/>
      <c r="C472" s="311"/>
      <c r="D472" s="312"/>
      <c r="E472" s="283"/>
      <c r="F472" s="68"/>
      <c r="G472" s="68"/>
      <c r="H472" s="56">
        <f t="shared" si="67"/>
        <v>0</v>
      </c>
    </row>
    <row r="473" spans="1:8" s="2" customFormat="1" ht="12.75" hidden="1" customHeight="1" x14ac:dyDescent="0.2">
      <c r="A473" s="332"/>
      <c r="B473" s="280"/>
      <c r="C473" s="311"/>
      <c r="D473" s="312"/>
      <c r="E473" s="283"/>
      <c r="F473" s="68"/>
      <c r="G473" s="68"/>
      <c r="H473" s="56">
        <f t="shared" si="67"/>
        <v>0</v>
      </c>
    </row>
    <row r="474" spans="1:8" s="2" customFormat="1" ht="12.75" hidden="1" customHeight="1" x14ac:dyDescent="0.2">
      <c r="A474" s="332"/>
      <c r="B474" s="280"/>
      <c r="C474" s="311"/>
      <c r="D474" s="312"/>
      <c r="E474" s="283"/>
      <c r="F474" s="68"/>
      <c r="G474" s="68"/>
      <c r="H474" s="56">
        <f t="shared" si="67"/>
        <v>0</v>
      </c>
    </row>
    <row r="475" spans="1:8" s="2" customFormat="1" ht="12.75" hidden="1" customHeight="1" x14ac:dyDescent="0.2">
      <c r="A475" s="333"/>
      <c r="B475" s="281"/>
      <c r="C475" s="311"/>
      <c r="D475" s="312"/>
      <c r="E475" s="284"/>
      <c r="F475" s="70"/>
      <c r="G475" s="70"/>
      <c r="H475" s="58">
        <f t="shared" si="67"/>
        <v>0</v>
      </c>
    </row>
    <row r="476" spans="1:8" s="2" customFormat="1" ht="12.75" x14ac:dyDescent="0.2">
      <c r="A476" s="48" t="s">
        <v>110</v>
      </c>
      <c r="B476" s="277" t="s">
        <v>392</v>
      </c>
      <c r="C476" s="277"/>
      <c r="D476" s="277"/>
      <c r="E476" s="277"/>
      <c r="F476" s="277"/>
      <c r="G476" s="277"/>
      <c r="H476" s="43">
        <f>SUM(H477,H488)</f>
        <v>0.21000000000000002</v>
      </c>
    </row>
    <row r="477" spans="1:8" s="2" customFormat="1" ht="25.5" x14ac:dyDescent="0.2">
      <c r="A477" s="331" t="s">
        <v>117</v>
      </c>
      <c r="B477" s="279" t="s">
        <v>33</v>
      </c>
      <c r="C477" s="287" t="s">
        <v>171</v>
      </c>
      <c r="D477" s="288"/>
      <c r="E477" s="47" t="s">
        <v>170</v>
      </c>
      <c r="F477" s="190" t="s">
        <v>325</v>
      </c>
      <c r="G477" s="47" t="s">
        <v>157</v>
      </c>
      <c r="H477" s="111">
        <f>SUM(H478:H487)</f>
        <v>0.21000000000000002</v>
      </c>
    </row>
    <row r="478" spans="1:8" s="2" customFormat="1" ht="12.75" x14ac:dyDescent="0.2">
      <c r="A478" s="332"/>
      <c r="B478" s="280"/>
      <c r="C478" s="309" t="s">
        <v>323</v>
      </c>
      <c r="D478" s="310"/>
      <c r="E478" s="282">
        <v>20</v>
      </c>
      <c r="F478" s="67">
        <v>1200</v>
      </c>
      <c r="G478" s="156">
        <f>G453</f>
        <v>1.6680000000000001</v>
      </c>
      <c r="H478" s="54">
        <f>ROUNDUP(F478*$E$478%/12/168*G478,2)</f>
        <v>0.2</v>
      </c>
    </row>
    <row r="479" spans="1:8" s="2" customFormat="1" ht="12.75" x14ac:dyDescent="0.2">
      <c r="A479" s="332"/>
      <c r="B479" s="280"/>
      <c r="C479" s="311" t="s">
        <v>324</v>
      </c>
      <c r="D479" s="312"/>
      <c r="E479" s="283"/>
      <c r="F479" s="68">
        <v>500</v>
      </c>
      <c r="G479" s="68">
        <v>8.4000000000000005E-2</v>
      </c>
      <c r="H479" s="56">
        <f>ROUNDUP(F479*$E$478%/12/168*G479,2)</f>
        <v>0.01</v>
      </c>
    </row>
    <row r="480" spans="1:8" s="2" customFormat="1" ht="12.75" hidden="1" x14ac:dyDescent="0.2">
      <c r="A480" s="332"/>
      <c r="B480" s="280"/>
      <c r="C480" s="311"/>
      <c r="D480" s="312"/>
      <c r="E480" s="283"/>
      <c r="F480" s="68"/>
      <c r="G480" s="68"/>
      <c r="H480" s="56">
        <f t="shared" ref="H480:H487" si="68">ROUNDUP(F480*$D$489%/12/168*E480*$G$489,2)</f>
        <v>0</v>
      </c>
    </row>
    <row r="481" spans="1:8" s="2" customFormat="1" ht="12.75" hidden="1" x14ac:dyDescent="0.2">
      <c r="A481" s="332"/>
      <c r="B481" s="280"/>
      <c r="C481" s="311"/>
      <c r="D481" s="312"/>
      <c r="E481" s="283"/>
      <c r="F481" s="68"/>
      <c r="G481" s="68"/>
      <c r="H481" s="56">
        <f t="shared" si="68"/>
        <v>0</v>
      </c>
    </row>
    <row r="482" spans="1:8" s="2" customFormat="1" ht="12.75" hidden="1" x14ac:dyDescent="0.2">
      <c r="A482" s="332"/>
      <c r="B482" s="280"/>
      <c r="C482" s="311"/>
      <c r="D482" s="312"/>
      <c r="E482" s="283"/>
      <c r="F482" s="68"/>
      <c r="G482" s="68"/>
      <c r="H482" s="56">
        <f t="shared" si="68"/>
        <v>0</v>
      </c>
    </row>
    <row r="483" spans="1:8" s="2" customFormat="1" ht="12.75" hidden="1" customHeight="1" x14ac:dyDescent="0.2">
      <c r="A483" s="332"/>
      <c r="B483" s="280"/>
      <c r="C483" s="311"/>
      <c r="D483" s="312"/>
      <c r="E483" s="283"/>
      <c r="F483" s="68"/>
      <c r="G483" s="68"/>
      <c r="H483" s="56">
        <f t="shared" si="68"/>
        <v>0</v>
      </c>
    </row>
    <row r="484" spans="1:8" s="2" customFormat="1" ht="12.75" hidden="1" customHeight="1" x14ac:dyDescent="0.2">
      <c r="A484" s="332"/>
      <c r="B484" s="280"/>
      <c r="C484" s="311"/>
      <c r="D484" s="312"/>
      <c r="E484" s="283"/>
      <c r="F484" s="68"/>
      <c r="G484" s="68"/>
      <c r="H484" s="56">
        <f t="shared" si="68"/>
        <v>0</v>
      </c>
    </row>
    <row r="485" spans="1:8" s="2" customFormat="1" ht="12.75" hidden="1" customHeight="1" x14ac:dyDescent="0.2">
      <c r="A485" s="332"/>
      <c r="B485" s="280"/>
      <c r="C485" s="311"/>
      <c r="D485" s="312"/>
      <c r="E485" s="283"/>
      <c r="F485" s="68"/>
      <c r="G485" s="68"/>
      <c r="H485" s="56">
        <f t="shared" si="68"/>
        <v>0</v>
      </c>
    </row>
    <row r="486" spans="1:8" s="2" customFormat="1" ht="12.75" hidden="1" customHeight="1" x14ac:dyDescent="0.2">
      <c r="A486" s="332"/>
      <c r="B486" s="280"/>
      <c r="C486" s="311"/>
      <c r="D486" s="312"/>
      <c r="E486" s="283"/>
      <c r="F486" s="68"/>
      <c r="G486" s="68"/>
      <c r="H486" s="56">
        <f t="shared" si="68"/>
        <v>0</v>
      </c>
    </row>
    <row r="487" spans="1:8" s="2" customFormat="1" ht="12.75" hidden="1" customHeight="1" x14ac:dyDescent="0.2">
      <c r="A487" s="333"/>
      <c r="B487" s="281"/>
      <c r="C487" s="311"/>
      <c r="D487" s="312"/>
      <c r="E487" s="284"/>
      <c r="F487" s="70"/>
      <c r="G487" s="70"/>
      <c r="H487" s="58">
        <f t="shared" si="68"/>
        <v>0</v>
      </c>
    </row>
    <row r="488" spans="1:8" s="2" customFormat="1" ht="25.5" hidden="1" x14ac:dyDescent="0.2">
      <c r="A488" s="331" t="s">
        <v>118</v>
      </c>
      <c r="B488" s="279" t="s">
        <v>31</v>
      </c>
      <c r="C488" s="190" t="s">
        <v>171</v>
      </c>
      <c r="D488" s="47" t="s">
        <v>170</v>
      </c>
      <c r="E488" s="190" t="s">
        <v>166</v>
      </c>
      <c r="F488" s="190" t="s">
        <v>167</v>
      </c>
      <c r="G488" s="47" t="s">
        <v>157</v>
      </c>
      <c r="H488" s="111">
        <f>SUM(H489:H498)</f>
        <v>0</v>
      </c>
    </row>
    <row r="489" spans="1:8" s="2" customFormat="1" ht="12.75" hidden="1" x14ac:dyDescent="0.2">
      <c r="A489" s="332"/>
      <c r="B489" s="280"/>
      <c r="C489" s="67"/>
      <c r="D489" s="282">
        <v>20</v>
      </c>
      <c r="E489" s="67"/>
      <c r="F489" s="67"/>
      <c r="G489" s="67"/>
      <c r="H489" s="54">
        <f>ROUNDUP(F489*$D$466%/12/168*E489*$G$466,2)</f>
        <v>0</v>
      </c>
    </row>
    <row r="490" spans="1:8" s="2" customFormat="1" ht="12.75" hidden="1" x14ac:dyDescent="0.2">
      <c r="A490" s="332"/>
      <c r="B490" s="280"/>
      <c r="C490" s="68"/>
      <c r="D490" s="283"/>
      <c r="E490" s="68"/>
      <c r="F490" s="68"/>
      <c r="G490" s="68"/>
      <c r="H490" s="56">
        <f t="shared" ref="H490:H498" si="69">ROUNDUP(F490*$D$466%/12/168*E490*$G$466,2)</f>
        <v>0</v>
      </c>
    </row>
    <row r="491" spans="1:8" s="2" customFormat="1" ht="12.75" hidden="1" x14ac:dyDescent="0.2">
      <c r="A491" s="332"/>
      <c r="B491" s="280"/>
      <c r="C491" s="68"/>
      <c r="D491" s="283"/>
      <c r="E491" s="68"/>
      <c r="F491" s="68"/>
      <c r="G491" s="68"/>
      <c r="H491" s="56">
        <f t="shared" si="69"/>
        <v>0</v>
      </c>
    </row>
    <row r="492" spans="1:8" s="2" customFormat="1" ht="12.75" hidden="1" x14ac:dyDescent="0.2">
      <c r="A492" s="332"/>
      <c r="B492" s="280"/>
      <c r="C492" s="68"/>
      <c r="D492" s="283"/>
      <c r="E492" s="68"/>
      <c r="F492" s="68"/>
      <c r="G492" s="68"/>
      <c r="H492" s="56">
        <f t="shared" si="69"/>
        <v>0</v>
      </c>
    </row>
    <row r="493" spans="1:8" s="2" customFormat="1" ht="12.75" hidden="1" x14ac:dyDescent="0.2">
      <c r="A493" s="332"/>
      <c r="B493" s="280"/>
      <c r="C493" s="68"/>
      <c r="D493" s="283"/>
      <c r="E493" s="68"/>
      <c r="F493" s="68"/>
      <c r="G493" s="68"/>
      <c r="H493" s="56">
        <f t="shared" si="69"/>
        <v>0</v>
      </c>
    </row>
    <row r="494" spans="1:8" s="2" customFormat="1" ht="12.75" hidden="1" x14ac:dyDescent="0.2">
      <c r="A494" s="332"/>
      <c r="B494" s="280"/>
      <c r="C494" s="68"/>
      <c r="D494" s="283"/>
      <c r="E494" s="68"/>
      <c r="F494" s="68"/>
      <c r="G494" s="68"/>
      <c r="H494" s="56">
        <f t="shared" si="69"/>
        <v>0</v>
      </c>
    </row>
    <row r="495" spans="1:8" s="2" customFormat="1" ht="12.75" hidden="1" x14ac:dyDescent="0.2">
      <c r="A495" s="332"/>
      <c r="B495" s="280"/>
      <c r="C495" s="68"/>
      <c r="D495" s="283"/>
      <c r="E495" s="68"/>
      <c r="F495" s="68"/>
      <c r="G495" s="68"/>
      <c r="H495" s="56">
        <f t="shared" si="69"/>
        <v>0</v>
      </c>
    </row>
    <row r="496" spans="1:8" s="2" customFormat="1" ht="12.75" hidden="1" x14ac:dyDescent="0.2">
      <c r="A496" s="332"/>
      <c r="B496" s="280"/>
      <c r="C496" s="68"/>
      <c r="D496" s="283"/>
      <c r="E496" s="68"/>
      <c r="F496" s="68"/>
      <c r="G496" s="68"/>
      <c r="H496" s="56">
        <f t="shared" si="69"/>
        <v>0</v>
      </c>
    </row>
    <row r="497" spans="1:8" s="2" customFormat="1" ht="12.75" hidden="1" x14ac:dyDescent="0.2">
      <c r="A497" s="332"/>
      <c r="B497" s="280"/>
      <c r="C497" s="68"/>
      <c r="D497" s="283"/>
      <c r="E497" s="68"/>
      <c r="F497" s="68"/>
      <c r="G497" s="68"/>
      <c r="H497" s="56">
        <f t="shared" si="69"/>
        <v>0</v>
      </c>
    </row>
    <row r="498" spans="1:8" s="2" customFormat="1" ht="12.75" hidden="1" x14ac:dyDescent="0.2">
      <c r="A498" s="332"/>
      <c r="B498" s="280"/>
      <c r="C498" s="68"/>
      <c r="D498" s="284"/>
      <c r="E498" s="68"/>
      <c r="F498" s="68"/>
      <c r="G498" s="70"/>
      <c r="H498" s="56">
        <f t="shared" si="69"/>
        <v>0</v>
      </c>
    </row>
    <row r="499" spans="1:8" s="2" customFormat="1" ht="12.75" x14ac:dyDescent="0.2">
      <c r="A499" s="325" t="s">
        <v>122</v>
      </c>
      <c r="B499" s="326"/>
      <c r="C499" s="326"/>
      <c r="D499" s="326"/>
      <c r="E499" s="326"/>
      <c r="F499" s="326"/>
      <c r="G499" s="327"/>
      <c r="H499" s="46">
        <f>SUM(H463,H405,H263)</f>
        <v>4.05</v>
      </c>
    </row>
    <row r="500" spans="1:8" s="2" customFormat="1" ht="12.75" x14ac:dyDescent="0.2">
      <c r="A500" s="328" t="s">
        <v>121</v>
      </c>
      <c r="B500" s="329"/>
      <c r="C500" s="329"/>
      <c r="D500" s="329"/>
      <c r="E500" s="329"/>
      <c r="F500" s="329"/>
      <c r="G500" s="330"/>
      <c r="H500" s="80">
        <f>H499+H260</f>
        <v>134.80000000000001</v>
      </c>
    </row>
    <row r="502" spans="1:8" hidden="1" x14ac:dyDescent="0.25"/>
    <row r="503" spans="1:8" hidden="1" x14ac:dyDescent="0.25"/>
    <row r="504" spans="1:8" hidden="1" x14ac:dyDescent="0.25"/>
    <row r="505" spans="1:8" hidden="1" x14ac:dyDescent="0.25"/>
    <row r="506" spans="1:8" hidden="1" x14ac:dyDescent="0.25"/>
    <row r="507" spans="1:8" hidden="1" x14ac:dyDescent="0.25"/>
    <row r="508" spans="1:8" hidden="1" x14ac:dyDescent="0.25"/>
    <row r="509" spans="1:8" hidden="1" x14ac:dyDescent="0.25"/>
    <row r="510" spans="1:8" hidden="1" x14ac:dyDescent="0.25"/>
    <row r="511" spans="1:8" hidden="1" x14ac:dyDescent="0.25"/>
    <row r="512" spans="1:8" hidden="1" x14ac:dyDescent="0.25"/>
    <row r="513" spans="1:9" hidden="1" x14ac:dyDescent="0.25"/>
    <row r="514" spans="1:9" hidden="1" x14ac:dyDescent="0.25"/>
    <row r="515" spans="1:9" hidden="1" x14ac:dyDescent="0.25"/>
    <row r="516" spans="1:9" hidden="1" x14ac:dyDescent="0.25"/>
    <row r="517" spans="1:9" hidden="1" x14ac:dyDescent="0.25"/>
    <row r="518" spans="1:9" hidden="1" x14ac:dyDescent="0.25"/>
    <row r="519" spans="1:9" hidden="1" x14ac:dyDescent="0.25"/>
    <row r="520" spans="1:9" hidden="1" x14ac:dyDescent="0.25"/>
    <row r="521" spans="1:9" hidden="1" x14ac:dyDescent="0.25"/>
    <row r="522" spans="1:9" hidden="1" x14ac:dyDescent="0.25"/>
    <row r="523" spans="1:9" hidden="1" x14ac:dyDescent="0.25"/>
    <row r="524" spans="1:9" hidden="1" x14ac:dyDescent="0.25"/>
    <row r="525" spans="1:9" hidden="1" x14ac:dyDescent="0.25"/>
    <row r="526" spans="1:9" hidden="1" x14ac:dyDescent="0.25"/>
    <row r="527" spans="1:9" hidden="1" x14ac:dyDescent="0.25"/>
    <row r="528" spans="1:9" ht="15.75" x14ac:dyDescent="0.25">
      <c r="A528" s="104" t="s">
        <v>13</v>
      </c>
      <c r="B528" s="104"/>
      <c r="C528" s="104"/>
      <c r="D528" s="104"/>
      <c r="E528" s="104"/>
      <c r="F528" s="104"/>
      <c r="G528" s="104"/>
      <c r="H528" s="105">
        <f ca="1">H529+H541+H552</f>
        <v>130.75</v>
      </c>
      <c r="I528" s="106" t="b">
        <f ca="1">H528=H260</f>
        <v>1</v>
      </c>
    </row>
    <row r="529" spans="1:9" x14ac:dyDescent="0.25">
      <c r="A529" s="98">
        <v>1000</v>
      </c>
      <c r="B529" s="97"/>
      <c r="H529" s="101">
        <f ca="1">SUM(H530,H537)</f>
        <v>130.75</v>
      </c>
    </row>
    <row r="530" spans="1:9" x14ac:dyDescent="0.25">
      <c r="A530" s="191">
        <v>1100</v>
      </c>
      <c r="B530" s="97"/>
      <c r="H530" s="100">
        <f ca="1">SUM(H531:H536)</f>
        <v>101.84</v>
      </c>
    </row>
    <row r="531" spans="1:9" x14ac:dyDescent="0.25">
      <c r="A531" s="1">
        <v>1116</v>
      </c>
      <c r="B531" s="97"/>
      <c r="H531" s="99">
        <f ca="1">SUMIF($A$14:$H$260,A531,$H$14:$H$260)</f>
        <v>66.56</v>
      </c>
      <c r="I531" s="1" t="b">
        <f ca="1">H531=H14</f>
        <v>1</v>
      </c>
    </row>
    <row r="532" spans="1:9" x14ac:dyDescent="0.25">
      <c r="A532" s="1">
        <v>1119</v>
      </c>
      <c r="B532" s="97"/>
      <c r="H532" s="99">
        <f ca="1">SUMIF($A$14:$H$260,A532,$H$14:$H$260)</f>
        <v>31.599999999999998</v>
      </c>
    </row>
    <row r="533" spans="1:9" x14ac:dyDescent="0.25">
      <c r="A533" s="1">
        <v>1143</v>
      </c>
      <c r="B533" s="97"/>
      <c r="H533" s="99">
        <f t="shared" ref="H533:H536" ca="1" si="70">SUMIF($A$14:$H$260,A533,$H$14:$H$260)</f>
        <v>3.6799999999999997</v>
      </c>
    </row>
    <row r="534" spans="1:9" x14ac:dyDescent="0.25">
      <c r="A534" s="1">
        <v>1146</v>
      </c>
      <c r="B534" s="97"/>
      <c r="H534" s="99">
        <f t="shared" ca="1" si="70"/>
        <v>0</v>
      </c>
    </row>
    <row r="535" spans="1:9" x14ac:dyDescent="0.25">
      <c r="A535" s="1">
        <v>1147</v>
      </c>
      <c r="B535" s="97"/>
      <c r="H535" s="99">
        <f t="shared" ca="1" si="70"/>
        <v>0</v>
      </c>
    </row>
    <row r="536" spans="1:9" x14ac:dyDescent="0.25">
      <c r="A536" s="1">
        <v>1148</v>
      </c>
      <c r="B536" s="97"/>
      <c r="H536" s="99">
        <f t="shared" ca="1" si="70"/>
        <v>0</v>
      </c>
    </row>
    <row r="537" spans="1:9" x14ac:dyDescent="0.25">
      <c r="A537" s="191">
        <v>1200</v>
      </c>
      <c r="B537" s="97"/>
      <c r="H537" s="100">
        <f ca="1">SUM(H538:H540)</f>
        <v>28.91</v>
      </c>
    </row>
    <row r="538" spans="1:9" x14ac:dyDescent="0.25">
      <c r="A538" s="1">
        <v>1210</v>
      </c>
      <c r="B538" s="97"/>
      <c r="H538" s="99">
        <f t="shared" ref="H538:H540" ca="1" si="71">SUMIF($A$14:$H$282,A538,$H$14:$H$282)</f>
        <v>24.96</v>
      </c>
    </row>
    <row r="539" spans="1:9" x14ac:dyDescent="0.25">
      <c r="A539" s="1">
        <v>1221</v>
      </c>
      <c r="B539" s="97"/>
      <c r="H539" s="99">
        <f t="shared" ca="1" si="71"/>
        <v>3.9500000000000006</v>
      </c>
    </row>
    <row r="540" spans="1:9" x14ac:dyDescent="0.25">
      <c r="A540" s="1">
        <v>1228</v>
      </c>
      <c r="B540" s="97"/>
      <c r="H540" s="99">
        <f t="shared" ca="1" si="71"/>
        <v>0</v>
      </c>
    </row>
    <row r="541" spans="1:9" x14ac:dyDescent="0.25">
      <c r="A541" s="98">
        <v>2000</v>
      </c>
      <c r="B541" s="97"/>
      <c r="H541" s="101">
        <f ca="1">H542+H545+H547</f>
        <v>0</v>
      </c>
    </row>
    <row r="542" spans="1:9" x14ac:dyDescent="0.25">
      <c r="A542" s="191">
        <v>2100</v>
      </c>
      <c r="B542" s="97"/>
      <c r="H542" s="100">
        <f ca="1">SUM(H543:H544)</f>
        <v>0</v>
      </c>
    </row>
    <row r="543" spans="1:9" x14ac:dyDescent="0.25">
      <c r="A543" s="1">
        <v>2111</v>
      </c>
      <c r="B543" s="97"/>
      <c r="H543" s="99">
        <f t="shared" ref="H543:H544" ca="1" si="72">SUMIF($A$14:$H$282,A543,$H$14:$H$282)</f>
        <v>0</v>
      </c>
    </row>
    <row r="544" spans="1:9" x14ac:dyDescent="0.25">
      <c r="A544" s="1">
        <v>2112</v>
      </c>
      <c r="B544" s="97"/>
      <c r="H544" s="99">
        <f t="shared" ca="1" si="72"/>
        <v>0</v>
      </c>
    </row>
    <row r="545" spans="1:9" x14ac:dyDescent="0.25">
      <c r="A545" s="191">
        <v>2200</v>
      </c>
      <c r="B545" s="97"/>
      <c r="H545" s="100">
        <f ca="1">SUM(H546)</f>
        <v>0</v>
      </c>
    </row>
    <row r="546" spans="1:9" x14ac:dyDescent="0.25">
      <c r="A546" s="1">
        <v>2220</v>
      </c>
      <c r="B546" s="97"/>
      <c r="H546" s="99">
        <f ca="1">SUMIF($A$14:$H$282,A546,$H$14:$H$282)</f>
        <v>0</v>
      </c>
    </row>
    <row r="547" spans="1:9" x14ac:dyDescent="0.25">
      <c r="A547" s="191">
        <v>2300</v>
      </c>
      <c r="B547" s="97"/>
      <c r="H547" s="100">
        <f ca="1">SUM(H548:H551)</f>
        <v>0</v>
      </c>
    </row>
    <row r="548" spans="1:9" x14ac:dyDescent="0.25">
      <c r="A548" s="1">
        <v>2311</v>
      </c>
      <c r="B548" s="97"/>
      <c r="H548" s="99">
        <f t="shared" ref="H548:H551" ca="1" si="73">SUMIF($A$14:$H$282,A548,$H$14:$H$282)</f>
        <v>0</v>
      </c>
    </row>
    <row r="549" spans="1:9" x14ac:dyDescent="0.25">
      <c r="A549" s="1">
        <v>2322</v>
      </c>
      <c r="B549" s="97"/>
      <c r="H549" s="99">
        <f t="shared" ca="1" si="73"/>
        <v>0</v>
      </c>
    </row>
    <row r="550" spans="1:9" x14ac:dyDescent="0.25">
      <c r="A550" s="1">
        <v>2329</v>
      </c>
      <c r="B550" s="97"/>
      <c r="H550" s="99">
        <f t="shared" ca="1" si="73"/>
        <v>0</v>
      </c>
    </row>
    <row r="551" spans="1:9" x14ac:dyDescent="0.25">
      <c r="A551" s="1">
        <v>2350</v>
      </c>
      <c r="B551" s="97"/>
      <c r="H551" s="99">
        <f t="shared" ca="1" si="73"/>
        <v>0</v>
      </c>
    </row>
    <row r="552" spans="1:9" x14ac:dyDescent="0.25">
      <c r="A552" s="98">
        <v>5000</v>
      </c>
      <c r="B552" s="97"/>
      <c r="H552" s="101">
        <f t="shared" ref="H552" ca="1" si="74">SUMIF($A$14:$H$260,A552,$H$14:$H$260)</f>
        <v>0</v>
      </c>
    </row>
    <row r="553" spans="1:9" x14ac:dyDescent="0.25">
      <c r="A553" s="191">
        <v>5200</v>
      </c>
      <c r="B553" s="97"/>
      <c r="H553" s="103"/>
    </row>
    <row r="554" spans="1:9" x14ac:dyDescent="0.25">
      <c r="A554" s="1">
        <v>5231</v>
      </c>
      <c r="B554" s="97"/>
      <c r="H554" s="99">
        <f ca="1">SUMIF($A$14:$H$282,A554,$H$14:$H$282)</f>
        <v>0</v>
      </c>
    </row>
    <row r="555" spans="1:9" x14ac:dyDescent="0.25">
      <c r="B555" s="97"/>
    </row>
    <row r="556" spans="1:9" x14ac:dyDescent="0.25">
      <c r="B556" s="97"/>
    </row>
    <row r="557" spans="1:9" x14ac:dyDescent="0.25">
      <c r="B557" s="97"/>
    </row>
    <row r="558" spans="1:9" s="106" customFormat="1" ht="15.75" x14ac:dyDescent="0.25">
      <c r="A558" s="104" t="s">
        <v>18</v>
      </c>
      <c r="B558" s="104"/>
      <c r="C558" s="104"/>
      <c r="D558" s="104"/>
      <c r="E558" s="104"/>
      <c r="F558" s="104"/>
      <c r="G558" s="104"/>
      <c r="H558" s="105">
        <f ca="1">H559+H571+H583</f>
        <v>4.05</v>
      </c>
      <c r="I558" s="106" t="b">
        <f ca="1">H558=H499</f>
        <v>1</v>
      </c>
    </row>
    <row r="559" spans="1:9" x14ac:dyDescent="0.25">
      <c r="A559" s="98">
        <v>1000</v>
      </c>
      <c r="B559" s="97"/>
      <c r="H559" s="101">
        <f ca="1">SUM(H560,H567)</f>
        <v>1.69</v>
      </c>
    </row>
    <row r="560" spans="1:9" x14ac:dyDescent="0.25">
      <c r="A560" s="191">
        <v>1100</v>
      </c>
      <c r="B560" s="97"/>
      <c r="H560" s="100">
        <f ca="1">SUM(H561:H566)</f>
        <v>1.3</v>
      </c>
    </row>
    <row r="561" spans="1:8" x14ac:dyDescent="0.25">
      <c r="A561" s="1">
        <v>1116</v>
      </c>
      <c r="B561" s="97"/>
      <c r="H561" s="99">
        <f t="shared" ref="H561:H566" ca="1" si="75">SUMIF($A$265:$H$505,A561,$H$265:$H$505)</f>
        <v>0</v>
      </c>
    </row>
    <row r="562" spans="1:8" x14ac:dyDescent="0.25">
      <c r="A562" s="1">
        <v>1119</v>
      </c>
      <c r="B562" s="97"/>
      <c r="H562" s="99">
        <f t="shared" ca="1" si="75"/>
        <v>1.3</v>
      </c>
    </row>
    <row r="563" spans="1:8" x14ac:dyDescent="0.25">
      <c r="A563" s="1">
        <v>1143</v>
      </c>
      <c r="B563" s="97"/>
      <c r="H563" s="99">
        <f t="shared" ca="1" si="75"/>
        <v>0</v>
      </c>
    </row>
    <row r="564" spans="1:8" x14ac:dyDescent="0.25">
      <c r="A564" s="1">
        <v>1146</v>
      </c>
      <c r="B564" s="97"/>
      <c r="H564" s="99">
        <f t="shared" ca="1" si="75"/>
        <v>0</v>
      </c>
    </row>
    <row r="565" spans="1:8" x14ac:dyDescent="0.25">
      <c r="A565" s="1">
        <v>1147</v>
      </c>
      <c r="B565" s="97"/>
      <c r="H565" s="99">
        <f t="shared" ca="1" si="75"/>
        <v>0</v>
      </c>
    </row>
    <row r="566" spans="1:8" x14ac:dyDescent="0.25">
      <c r="A566" s="1">
        <v>1148</v>
      </c>
      <c r="B566" s="97"/>
      <c r="H566" s="99">
        <f t="shared" ca="1" si="75"/>
        <v>0</v>
      </c>
    </row>
    <row r="567" spans="1:8" x14ac:dyDescent="0.25">
      <c r="A567" s="191">
        <v>1200</v>
      </c>
      <c r="B567" s="97"/>
      <c r="H567" s="100">
        <f ca="1">SUM(H568:H570)</f>
        <v>0.39</v>
      </c>
    </row>
    <row r="568" spans="1:8" x14ac:dyDescent="0.25">
      <c r="A568" s="1">
        <v>1210</v>
      </c>
      <c r="B568" s="97"/>
      <c r="H568" s="99">
        <f ca="1">SUMIF($A$265:$H$505,A568,$H$265:$H$505)</f>
        <v>0.33</v>
      </c>
    </row>
    <row r="569" spans="1:8" x14ac:dyDescent="0.25">
      <c r="A569" s="1">
        <v>1221</v>
      </c>
      <c r="B569" s="97"/>
      <c r="H569" s="99">
        <f ca="1">SUMIF($A$265:$H$505,A569,$H$265:$H$505)</f>
        <v>0.06</v>
      </c>
    </row>
    <row r="570" spans="1:8" x14ac:dyDescent="0.25">
      <c r="A570" s="1">
        <v>1228</v>
      </c>
      <c r="B570" s="97"/>
      <c r="H570" s="99">
        <f ca="1">SUMIF($A$265:$H$505,A570,$H$265:$H$505)</f>
        <v>0</v>
      </c>
    </row>
    <row r="571" spans="1:8" x14ac:dyDescent="0.25">
      <c r="A571" s="98">
        <v>2000</v>
      </c>
      <c r="B571" s="97"/>
      <c r="H571" s="101">
        <f ca="1">H572+H575+H577</f>
        <v>2.15</v>
      </c>
    </row>
    <row r="572" spans="1:8" x14ac:dyDescent="0.25">
      <c r="A572" s="191">
        <v>2100</v>
      </c>
      <c r="B572" s="97"/>
      <c r="H572" s="103">
        <f ca="1">SUM(H573:H574)</f>
        <v>0</v>
      </c>
    </row>
    <row r="573" spans="1:8" x14ac:dyDescent="0.25">
      <c r="A573" s="1">
        <v>2111</v>
      </c>
      <c r="B573" s="97"/>
      <c r="H573" s="2">
        <f ca="1">SUMIF($A$265:$H$505,A573,$H$265:$H$505)</f>
        <v>0</v>
      </c>
    </row>
    <row r="574" spans="1:8" x14ac:dyDescent="0.25">
      <c r="A574" s="1">
        <v>2112</v>
      </c>
      <c r="B574" s="97"/>
      <c r="H574" s="2">
        <f ca="1">SUMIF($A$265:$H$505,A574,$H$265:$H$505)</f>
        <v>0</v>
      </c>
    </row>
    <row r="575" spans="1:8" x14ac:dyDescent="0.25">
      <c r="A575" s="191">
        <v>2200</v>
      </c>
      <c r="B575" s="97"/>
      <c r="H575" s="100">
        <f ca="1">SUM(H576)</f>
        <v>0.44</v>
      </c>
    </row>
    <row r="576" spans="1:8" x14ac:dyDescent="0.25">
      <c r="A576" s="1">
        <v>2220</v>
      </c>
      <c r="B576" s="97"/>
      <c r="H576" s="99">
        <f ca="1">SUMIF($A$265:$H$505,A576,$H$265:$H$505)</f>
        <v>0.44</v>
      </c>
    </row>
    <row r="577" spans="1:9" x14ac:dyDescent="0.25">
      <c r="A577" s="191">
        <v>2300</v>
      </c>
      <c r="B577" s="97"/>
      <c r="H577" s="100">
        <f ca="1">SUM(H578:H582)</f>
        <v>1.71</v>
      </c>
    </row>
    <row r="578" spans="1:9" x14ac:dyDescent="0.25">
      <c r="A578" s="1">
        <v>2311</v>
      </c>
      <c r="B578" s="97"/>
      <c r="H578" s="99">
        <f ca="1">SUMIF($A$265:$H$505,A578,$H$265:$H$505)</f>
        <v>0.21</v>
      </c>
    </row>
    <row r="579" spans="1:9" x14ac:dyDescent="0.25">
      <c r="A579" s="1">
        <v>2312</v>
      </c>
      <c r="B579" s="97"/>
      <c r="H579" s="99">
        <f ca="1">SUMIF($A$265:$H$505,A579,$H$265:$H$505)</f>
        <v>0.06</v>
      </c>
    </row>
    <row r="580" spans="1:9" x14ac:dyDescent="0.25">
      <c r="A580" s="1">
        <v>2322</v>
      </c>
      <c r="B580" s="97"/>
      <c r="H580" s="2">
        <f ca="1">SUMIF($A$265:$H$505,A580,$H$265:$H$505)</f>
        <v>0</v>
      </c>
    </row>
    <row r="581" spans="1:9" x14ac:dyDescent="0.25">
      <c r="A581" s="1">
        <v>2329</v>
      </c>
      <c r="B581" s="97"/>
      <c r="H581" s="2">
        <f ca="1">SUMIF($A$265:$H$505,A581,$H$265:$H$505)</f>
        <v>0</v>
      </c>
    </row>
    <row r="582" spans="1:9" x14ac:dyDescent="0.25">
      <c r="A582" s="1">
        <v>2350</v>
      </c>
      <c r="B582" s="97"/>
      <c r="H582" s="99">
        <f ca="1">SUMIF($A$265:$H$505,A582,$H$265:$H$505)</f>
        <v>1.44</v>
      </c>
    </row>
    <row r="583" spans="1:9" x14ac:dyDescent="0.25">
      <c r="A583" s="98">
        <v>5000</v>
      </c>
      <c r="B583" s="97"/>
      <c r="H583" s="101">
        <f ca="1">H584+H586</f>
        <v>0.21000000000000002</v>
      </c>
    </row>
    <row r="584" spans="1:9" x14ac:dyDescent="0.25">
      <c r="A584" s="191">
        <v>5100</v>
      </c>
      <c r="B584" s="97"/>
      <c r="H584" s="100">
        <f ca="1">SUM(H585)</f>
        <v>0</v>
      </c>
    </row>
    <row r="585" spans="1:9" x14ac:dyDescent="0.25">
      <c r="A585" s="1">
        <v>5121</v>
      </c>
      <c r="B585" s="97"/>
      <c r="H585" s="99">
        <f ca="1">SUMIF($A$265:$H$505,A585,$H$265:$H$505)</f>
        <v>0</v>
      </c>
    </row>
    <row r="586" spans="1:9" x14ac:dyDescent="0.25">
      <c r="A586" s="191">
        <v>5200</v>
      </c>
      <c r="B586" s="97"/>
      <c r="H586" s="100">
        <f ca="1">SUM(H587:H588)</f>
        <v>0.21000000000000002</v>
      </c>
    </row>
    <row r="587" spans="1:9" x14ac:dyDescent="0.25">
      <c r="A587" s="1">
        <v>5238</v>
      </c>
      <c r="B587" s="97"/>
      <c r="H587" s="99">
        <f ca="1">SUMIF($A$265:$H$505,A587,$H$265:$H$505)</f>
        <v>0.21000000000000002</v>
      </c>
    </row>
    <row r="588" spans="1:9" x14ac:dyDescent="0.25">
      <c r="A588" s="1">
        <v>5239</v>
      </c>
      <c r="B588" s="97"/>
      <c r="H588" s="99">
        <f ca="1">SUMIF($A$265:$H$505,A588,$H$265:$H$505)</f>
        <v>0</v>
      </c>
    </row>
    <row r="589" spans="1:9" s="106" customFormat="1" ht="15.75" x14ac:dyDescent="0.25">
      <c r="A589" s="104" t="s">
        <v>278</v>
      </c>
      <c r="B589" s="104"/>
      <c r="C589" s="104"/>
      <c r="D589" s="104"/>
      <c r="E589" s="104"/>
      <c r="F589" s="104"/>
      <c r="G589" s="104"/>
      <c r="H589" s="105">
        <f ca="1">H558+H528</f>
        <v>134.80000000000001</v>
      </c>
      <c r="I589" s="106" t="b">
        <f ca="1">H589=H500</f>
        <v>1</v>
      </c>
    </row>
  </sheetData>
  <mergeCells count="533">
    <mergeCell ref="C475:D475"/>
    <mergeCell ref="B476:G476"/>
    <mergeCell ref="A499:G499"/>
    <mergeCell ref="A500:G500"/>
    <mergeCell ref="A441:A451"/>
    <mergeCell ref="B441:B451"/>
    <mergeCell ref="C441:D441"/>
    <mergeCell ref="C442:D442"/>
    <mergeCell ref="C443:D443"/>
    <mergeCell ref="C444:D444"/>
    <mergeCell ref="C445:D445"/>
    <mergeCell ref="C446:D446"/>
    <mergeCell ref="C447:D447"/>
    <mergeCell ref="C448:D448"/>
    <mergeCell ref="C449:D449"/>
    <mergeCell ref="C450:D450"/>
    <mergeCell ref="C451:D451"/>
    <mergeCell ref="C477:D477"/>
    <mergeCell ref="C478:D478"/>
    <mergeCell ref="E478:E487"/>
    <mergeCell ref="C479:D479"/>
    <mergeCell ref="C480:D480"/>
    <mergeCell ref="C481:D481"/>
    <mergeCell ref="C482:D482"/>
    <mergeCell ref="C483:D483"/>
    <mergeCell ref="C484:D484"/>
    <mergeCell ref="A190:A200"/>
    <mergeCell ref="B190:B200"/>
    <mergeCell ref="C190:E190"/>
    <mergeCell ref="C191:E191"/>
    <mergeCell ref="C192:E192"/>
    <mergeCell ref="C193:E193"/>
    <mergeCell ref="C194:E194"/>
    <mergeCell ref="C195:E195"/>
    <mergeCell ref="C196:E196"/>
    <mergeCell ref="C197:E197"/>
    <mergeCell ref="C198:E198"/>
    <mergeCell ref="C199:E199"/>
    <mergeCell ref="C456:E456"/>
    <mergeCell ref="C457:E457"/>
    <mergeCell ref="A430:A440"/>
    <mergeCell ref="B430:B440"/>
    <mergeCell ref="C430:E430"/>
    <mergeCell ref="C431:E431"/>
    <mergeCell ref="A452:A462"/>
    <mergeCell ref="B452:B462"/>
    <mergeCell ref="C452:E452"/>
    <mergeCell ref="C453:E453"/>
    <mergeCell ref="B464:G464"/>
    <mergeCell ref="A477:A487"/>
    <mergeCell ref="B477:B487"/>
    <mergeCell ref="A488:A498"/>
    <mergeCell ref="B488:B498"/>
    <mergeCell ref="D489:D498"/>
    <mergeCell ref="A465:A475"/>
    <mergeCell ref="B465:B475"/>
    <mergeCell ref="C459:E459"/>
    <mergeCell ref="C460:E460"/>
    <mergeCell ref="C485:D485"/>
    <mergeCell ref="C486:D486"/>
    <mergeCell ref="C487:D487"/>
    <mergeCell ref="C465:D465"/>
    <mergeCell ref="C466:D466"/>
    <mergeCell ref="E466:E475"/>
    <mergeCell ref="C467:D467"/>
    <mergeCell ref="C468:D468"/>
    <mergeCell ref="C469:D469"/>
    <mergeCell ref="C470:D470"/>
    <mergeCell ref="C471:D471"/>
    <mergeCell ref="C472:D472"/>
    <mergeCell ref="C473:D473"/>
    <mergeCell ref="C474:D474"/>
    <mergeCell ref="A363:A383"/>
    <mergeCell ref="B363:B383"/>
    <mergeCell ref="E364:E383"/>
    <mergeCell ref="A384:A404"/>
    <mergeCell ref="B384:B404"/>
    <mergeCell ref="E385:E404"/>
    <mergeCell ref="C387:D387"/>
    <mergeCell ref="C388:D388"/>
    <mergeCell ref="C400:D400"/>
    <mergeCell ref="C401:D401"/>
    <mergeCell ref="C402:D402"/>
    <mergeCell ref="C403:D403"/>
    <mergeCell ref="C404:D404"/>
    <mergeCell ref="C394:D394"/>
    <mergeCell ref="C395:D395"/>
    <mergeCell ref="C396:D396"/>
    <mergeCell ref="C397:D397"/>
    <mergeCell ref="C381:D381"/>
    <mergeCell ref="C382:D382"/>
    <mergeCell ref="C386:D386"/>
    <mergeCell ref="C364:D364"/>
    <mergeCell ref="C365:D365"/>
    <mergeCell ref="C366:D366"/>
    <mergeCell ref="C367:D367"/>
    <mergeCell ref="A319:A339"/>
    <mergeCell ref="B319:B339"/>
    <mergeCell ref="E320:E339"/>
    <mergeCell ref="A340:A360"/>
    <mergeCell ref="B340:B360"/>
    <mergeCell ref="E341:E360"/>
    <mergeCell ref="A298:A318"/>
    <mergeCell ref="B298:B318"/>
    <mergeCell ref="E299:E318"/>
    <mergeCell ref="C313:D313"/>
    <mergeCell ref="C314:D314"/>
    <mergeCell ref="C315:D315"/>
    <mergeCell ref="C316:D316"/>
    <mergeCell ref="C317:D317"/>
    <mergeCell ref="C352:D352"/>
    <mergeCell ref="C353:D353"/>
    <mergeCell ref="C354:D354"/>
    <mergeCell ref="C355:D355"/>
    <mergeCell ref="C356:D356"/>
    <mergeCell ref="C357:D357"/>
    <mergeCell ref="C345:D345"/>
    <mergeCell ref="C346:D346"/>
    <mergeCell ref="C358:D358"/>
    <mergeCell ref="C359:D359"/>
    <mergeCell ref="C282:D282"/>
    <mergeCell ref="C283:D283"/>
    <mergeCell ref="C292:E292"/>
    <mergeCell ref="C293:E293"/>
    <mergeCell ref="C294:E294"/>
    <mergeCell ref="C295:E295"/>
    <mergeCell ref="C296:E296"/>
    <mergeCell ref="C297:E297"/>
    <mergeCell ref="C284:D284"/>
    <mergeCell ref="C285:D285"/>
    <mergeCell ref="C286:D286"/>
    <mergeCell ref="B238:B248"/>
    <mergeCell ref="D239:D248"/>
    <mergeCell ref="A249:A259"/>
    <mergeCell ref="B249:B259"/>
    <mergeCell ref="D250:D259"/>
    <mergeCell ref="C270:D270"/>
    <mergeCell ref="C271:D271"/>
    <mergeCell ref="A261:H261"/>
    <mergeCell ref="A262:H262"/>
    <mergeCell ref="B264:G264"/>
    <mergeCell ref="A265:A275"/>
    <mergeCell ref="B265:B275"/>
    <mergeCell ref="C265:D265"/>
    <mergeCell ref="C266:D266"/>
    <mergeCell ref="C267:D267"/>
    <mergeCell ref="C268:D268"/>
    <mergeCell ref="C269:D269"/>
    <mergeCell ref="A260:G260"/>
    <mergeCell ref="A167:A177"/>
    <mergeCell ref="B167:B177"/>
    <mergeCell ref="A179:A189"/>
    <mergeCell ref="B179:B189"/>
    <mergeCell ref="C179:E179"/>
    <mergeCell ref="C180:E180"/>
    <mergeCell ref="C181:E181"/>
    <mergeCell ref="C182:E182"/>
    <mergeCell ref="C183:E183"/>
    <mergeCell ref="C184:E184"/>
    <mergeCell ref="C185:E185"/>
    <mergeCell ref="C186:E186"/>
    <mergeCell ref="C187:E187"/>
    <mergeCell ref="C188:E188"/>
    <mergeCell ref="C189:E189"/>
    <mergeCell ref="A156:A166"/>
    <mergeCell ref="B156:B166"/>
    <mergeCell ref="C158:E158"/>
    <mergeCell ref="C159:E159"/>
    <mergeCell ref="C160:E160"/>
    <mergeCell ref="C161:E161"/>
    <mergeCell ref="C162:E162"/>
    <mergeCell ref="C163:E163"/>
    <mergeCell ref="C164:E164"/>
    <mergeCell ref="C165:E165"/>
    <mergeCell ref="C166:E166"/>
    <mergeCell ref="A68:A88"/>
    <mergeCell ref="B68:B88"/>
    <mergeCell ref="E69:E88"/>
    <mergeCell ref="C128:D128"/>
    <mergeCell ref="C129:D129"/>
    <mergeCell ref="C130:D130"/>
    <mergeCell ref="C131:D131"/>
    <mergeCell ref="C132:D132"/>
    <mergeCell ref="C122:D122"/>
    <mergeCell ref="C123:D123"/>
    <mergeCell ref="C124:D124"/>
    <mergeCell ref="C125:D125"/>
    <mergeCell ref="C126:D126"/>
    <mergeCell ref="C127:D127"/>
    <mergeCell ref="C116:D116"/>
    <mergeCell ref="C117:D117"/>
    <mergeCell ref="C118:D118"/>
    <mergeCell ref="C119:D119"/>
    <mergeCell ref="C120:D120"/>
    <mergeCell ref="C121:D121"/>
    <mergeCell ref="B110:G110"/>
    <mergeCell ref="C112:D112"/>
    <mergeCell ref="C113:D113"/>
    <mergeCell ref="C114:D114"/>
    <mergeCell ref="C455:E455"/>
    <mergeCell ref="C461:E461"/>
    <mergeCell ref="C462:E462"/>
    <mergeCell ref="A89:A109"/>
    <mergeCell ref="B89:B109"/>
    <mergeCell ref="E90:E109"/>
    <mergeCell ref="C109:D109"/>
    <mergeCell ref="B111:G111"/>
    <mergeCell ref="A112:A132"/>
    <mergeCell ref="B112:B132"/>
    <mergeCell ref="E113:E132"/>
    <mergeCell ref="E134:E153"/>
    <mergeCell ref="C153:D153"/>
    <mergeCell ref="B155:G155"/>
    <mergeCell ref="A202:A212"/>
    <mergeCell ref="B202:B212"/>
    <mergeCell ref="C205:E205"/>
    <mergeCell ref="C212:E212"/>
    <mergeCell ref="C204:E204"/>
    <mergeCell ref="C384:D384"/>
    <mergeCell ref="C385:D385"/>
    <mergeCell ref="C377:D377"/>
    <mergeCell ref="C378:D378"/>
    <mergeCell ref="C206:E206"/>
    <mergeCell ref="C434:E434"/>
    <mergeCell ref="C435:E435"/>
    <mergeCell ref="C436:E436"/>
    <mergeCell ref="C417:E417"/>
    <mergeCell ref="C411:E411"/>
    <mergeCell ref="C412:E412"/>
    <mergeCell ref="C414:E414"/>
    <mergeCell ref="C415:E415"/>
    <mergeCell ref="C454:E454"/>
    <mergeCell ref="C437:E437"/>
    <mergeCell ref="C438:E438"/>
    <mergeCell ref="C439:E439"/>
    <mergeCell ref="C440:E440"/>
    <mergeCell ref="C416:E416"/>
    <mergeCell ref="C337:D337"/>
    <mergeCell ref="C338:D338"/>
    <mergeCell ref="C369:D369"/>
    <mergeCell ref="C370:D370"/>
    <mergeCell ref="C348:D348"/>
    <mergeCell ref="C349:D349"/>
    <mergeCell ref="C350:D350"/>
    <mergeCell ref="C351:D351"/>
    <mergeCell ref="B463:G463"/>
    <mergeCell ref="C398:D398"/>
    <mergeCell ref="C399:D399"/>
    <mergeCell ref="C389:D389"/>
    <mergeCell ref="C390:D390"/>
    <mergeCell ref="C391:D391"/>
    <mergeCell ref="C392:D392"/>
    <mergeCell ref="C393:D393"/>
    <mergeCell ref="C458:E458"/>
    <mergeCell ref="B406:G406"/>
    <mergeCell ref="C407:E407"/>
    <mergeCell ref="C408:E408"/>
    <mergeCell ref="B405:G405"/>
    <mergeCell ref="B429:G429"/>
    <mergeCell ref="C432:E432"/>
    <mergeCell ref="C433:E433"/>
    <mergeCell ref="C383:D383"/>
    <mergeCell ref="C360:D360"/>
    <mergeCell ref="C363:D363"/>
    <mergeCell ref="B361:G361"/>
    <mergeCell ref="B362:G362"/>
    <mergeCell ref="C368:D368"/>
    <mergeCell ref="C347:D347"/>
    <mergeCell ref="C339:D339"/>
    <mergeCell ref="C340:D340"/>
    <mergeCell ref="C341:D341"/>
    <mergeCell ref="C342:D342"/>
    <mergeCell ref="C343:D343"/>
    <mergeCell ref="C344:D344"/>
    <mergeCell ref="C379:D379"/>
    <mergeCell ref="C380:D380"/>
    <mergeCell ref="C371:D371"/>
    <mergeCell ref="C372:D372"/>
    <mergeCell ref="C373:D373"/>
    <mergeCell ref="C374:D374"/>
    <mergeCell ref="C375:D375"/>
    <mergeCell ref="C376:D376"/>
    <mergeCell ref="C324:D324"/>
    <mergeCell ref="C325:D325"/>
    <mergeCell ref="C326:D326"/>
    <mergeCell ref="C318:D318"/>
    <mergeCell ref="C319:D319"/>
    <mergeCell ref="C333:D333"/>
    <mergeCell ref="C334:D334"/>
    <mergeCell ref="C335:D335"/>
    <mergeCell ref="C336:D336"/>
    <mergeCell ref="C320:D320"/>
    <mergeCell ref="C321:D321"/>
    <mergeCell ref="C322:D322"/>
    <mergeCell ref="C323:D323"/>
    <mergeCell ref="C327:D327"/>
    <mergeCell ref="C328:D328"/>
    <mergeCell ref="C329:D329"/>
    <mergeCell ref="C330:D330"/>
    <mergeCell ref="C331:D331"/>
    <mergeCell ref="C332:D332"/>
    <mergeCell ref="C310:D310"/>
    <mergeCell ref="C311:D311"/>
    <mergeCell ref="C312:D312"/>
    <mergeCell ref="C302:D302"/>
    <mergeCell ref="C303:D303"/>
    <mergeCell ref="C304:D304"/>
    <mergeCell ref="C305:D305"/>
    <mergeCell ref="C306:D306"/>
    <mergeCell ref="C307:D307"/>
    <mergeCell ref="C308:D308"/>
    <mergeCell ref="C309:D309"/>
    <mergeCell ref="C298:D298"/>
    <mergeCell ref="C299:D299"/>
    <mergeCell ref="C300:D300"/>
    <mergeCell ref="C301:D301"/>
    <mergeCell ref="A276:A286"/>
    <mergeCell ref="B276:B286"/>
    <mergeCell ref="C276:D276"/>
    <mergeCell ref="C277:D277"/>
    <mergeCell ref="B263:G263"/>
    <mergeCell ref="C272:D272"/>
    <mergeCell ref="C273:D273"/>
    <mergeCell ref="C274:D274"/>
    <mergeCell ref="C275:D275"/>
    <mergeCell ref="A287:A297"/>
    <mergeCell ref="B287:B297"/>
    <mergeCell ref="C287:E287"/>
    <mergeCell ref="C288:E288"/>
    <mergeCell ref="C289:E289"/>
    <mergeCell ref="C290:E290"/>
    <mergeCell ref="C291:E291"/>
    <mergeCell ref="C278:D278"/>
    <mergeCell ref="C279:D279"/>
    <mergeCell ref="C280:D280"/>
    <mergeCell ref="C281:D281"/>
    <mergeCell ref="A226:A236"/>
    <mergeCell ref="B226:B236"/>
    <mergeCell ref="C220:E220"/>
    <mergeCell ref="C221:E221"/>
    <mergeCell ref="C222:E222"/>
    <mergeCell ref="C223:E223"/>
    <mergeCell ref="A213:A223"/>
    <mergeCell ref="B213:B223"/>
    <mergeCell ref="B224:G224"/>
    <mergeCell ref="B225:G225"/>
    <mergeCell ref="D227:D236"/>
    <mergeCell ref="C213:E213"/>
    <mergeCell ref="C214:E214"/>
    <mergeCell ref="C215:E215"/>
    <mergeCell ref="C216:E216"/>
    <mergeCell ref="C217:E217"/>
    <mergeCell ref="C218:E218"/>
    <mergeCell ref="C219:E219"/>
    <mergeCell ref="B237:G237"/>
    <mergeCell ref="A238:A248"/>
    <mergeCell ref="C207:E207"/>
    <mergeCell ref="C208:E208"/>
    <mergeCell ref="C209:E209"/>
    <mergeCell ref="C210:E210"/>
    <mergeCell ref="C211:E211"/>
    <mergeCell ref="C157:E157"/>
    <mergeCell ref="C200:E200"/>
    <mergeCell ref="B201:G201"/>
    <mergeCell ref="C202:E202"/>
    <mergeCell ref="C203:E203"/>
    <mergeCell ref="C167:E167"/>
    <mergeCell ref="C168:E168"/>
    <mergeCell ref="C169:E169"/>
    <mergeCell ref="C170:E170"/>
    <mergeCell ref="C171:E171"/>
    <mergeCell ref="C172:E172"/>
    <mergeCell ref="C173:E173"/>
    <mergeCell ref="C174:E174"/>
    <mergeCell ref="C175:E175"/>
    <mergeCell ref="C176:E176"/>
    <mergeCell ref="C177:E177"/>
    <mergeCell ref="B178:G178"/>
    <mergeCell ref="B154:G154"/>
    <mergeCell ref="C156:E156"/>
    <mergeCell ref="A133:A153"/>
    <mergeCell ref="B133:B153"/>
    <mergeCell ref="C145:D145"/>
    <mergeCell ref="C146:D146"/>
    <mergeCell ref="C147:D147"/>
    <mergeCell ref="C148:D148"/>
    <mergeCell ref="C149:D149"/>
    <mergeCell ref="C150:D150"/>
    <mergeCell ref="C134:D134"/>
    <mergeCell ref="C135:D135"/>
    <mergeCell ref="C136:D136"/>
    <mergeCell ref="C137:D137"/>
    <mergeCell ref="C138:D138"/>
    <mergeCell ref="C139:D139"/>
    <mergeCell ref="C140:D140"/>
    <mergeCell ref="C141:D141"/>
    <mergeCell ref="C142:D142"/>
    <mergeCell ref="C133:D133"/>
    <mergeCell ref="C143:D143"/>
    <mergeCell ref="C144:D144"/>
    <mergeCell ref="C151:D151"/>
    <mergeCell ref="C152:D152"/>
    <mergeCell ref="C115:D115"/>
    <mergeCell ref="C103:D103"/>
    <mergeCell ref="C104:D104"/>
    <mergeCell ref="C105:D105"/>
    <mergeCell ref="C106:D106"/>
    <mergeCell ref="C107:D107"/>
    <mergeCell ref="C108:D108"/>
    <mergeCell ref="C90:D90"/>
    <mergeCell ref="C91:D91"/>
    <mergeCell ref="C92:D92"/>
    <mergeCell ref="C93:D93"/>
    <mergeCell ref="C94:D94"/>
    <mergeCell ref="C95:D95"/>
    <mergeCell ref="C96:D96"/>
    <mergeCell ref="C97:D97"/>
    <mergeCell ref="C98:D98"/>
    <mergeCell ref="C87:D87"/>
    <mergeCell ref="C88:D88"/>
    <mergeCell ref="C89:D89"/>
    <mergeCell ref="C99:D99"/>
    <mergeCell ref="C100:D100"/>
    <mergeCell ref="C101:D101"/>
    <mergeCell ref="C102:D102"/>
    <mergeCell ref="C80:D80"/>
    <mergeCell ref="C81:D81"/>
    <mergeCell ref="C82:D82"/>
    <mergeCell ref="C83:D83"/>
    <mergeCell ref="C84:D84"/>
    <mergeCell ref="C85:D85"/>
    <mergeCell ref="C77:D77"/>
    <mergeCell ref="C78:D78"/>
    <mergeCell ref="C79:D79"/>
    <mergeCell ref="C67:D67"/>
    <mergeCell ref="C68:D68"/>
    <mergeCell ref="C69:D69"/>
    <mergeCell ref="C70:D70"/>
    <mergeCell ref="C71:D71"/>
    <mergeCell ref="C72:D72"/>
    <mergeCell ref="C73:D73"/>
    <mergeCell ref="C74:D74"/>
    <mergeCell ref="C75:D75"/>
    <mergeCell ref="C76:D76"/>
    <mergeCell ref="C28:D28"/>
    <mergeCell ref="E48:E67"/>
    <mergeCell ref="C34:D34"/>
    <mergeCell ref="C35:D35"/>
    <mergeCell ref="A36:A46"/>
    <mergeCell ref="B36:B46"/>
    <mergeCell ref="C36:E36"/>
    <mergeCell ref="C37:E37"/>
    <mergeCell ref="C38:E38"/>
    <mergeCell ref="C39:E39"/>
    <mergeCell ref="C40:E40"/>
    <mergeCell ref="C41:E41"/>
    <mergeCell ref="A25:A35"/>
    <mergeCell ref="B25:B35"/>
    <mergeCell ref="C49:D49"/>
    <mergeCell ref="C50:D50"/>
    <mergeCell ref="C51:D51"/>
    <mergeCell ref="C52:D52"/>
    <mergeCell ref="C53:D53"/>
    <mergeCell ref="C54:D54"/>
    <mergeCell ref="C42:E42"/>
    <mergeCell ref="C43:E43"/>
    <mergeCell ref="C44:E44"/>
    <mergeCell ref="C45:E45"/>
    <mergeCell ref="A1:H1"/>
    <mergeCell ref="A3:H3"/>
    <mergeCell ref="A5:B5"/>
    <mergeCell ref="B12:G12"/>
    <mergeCell ref="B13:G13"/>
    <mergeCell ref="A14:A24"/>
    <mergeCell ref="B14:B24"/>
    <mergeCell ref="C14:D14"/>
    <mergeCell ref="C15:D15"/>
    <mergeCell ref="C16:D16"/>
    <mergeCell ref="C17:D17"/>
    <mergeCell ref="C18:D18"/>
    <mergeCell ref="C19:D19"/>
    <mergeCell ref="C9:H9"/>
    <mergeCell ref="C10:H10"/>
    <mergeCell ref="A11:H11"/>
    <mergeCell ref="C21:D21"/>
    <mergeCell ref="C22:D22"/>
    <mergeCell ref="C23:D23"/>
    <mergeCell ref="C24:D24"/>
    <mergeCell ref="C20:D20"/>
    <mergeCell ref="I9:I10"/>
    <mergeCell ref="A418:A428"/>
    <mergeCell ref="B418:B428"/>
    <mergeCell ref="C418:E418"/>
    <mergeCell ref="C419:E419"/>
    <mergeCell ref="C420:E420"/>
    <mergeCell ref="C421:E421"/>
    <mergeCell ref="C422:E422"/>
    <mergeCell ref="C423:E423"/>
    <mergeCell ref="C425:E425"/>
    <mergeCell ref="C426:E426"/>
    <mergeCell ref="C427:E427"/>
    <mergeCell ref="C428:E428"/>
    <mergeCell ref="C424:E424"/>
    <mergeCell ref="A407:A417"/>
    <mergeCell ref="B407:B417"/>
    <mergeCell ref="C409:E409"/>
    <mergeCell ref="C410:E410"/>
    <mergeCell ref="C25:D25"/>
    <mergeCell ref="C26:D26"/>
    <mergeCell ref="C27:D27"/>
    <mergeCell ref="A47:A67"/>
    <mergeCell ref="B47:B67"/>
    <mergeCell ref="C413:E413"/>
    <mergeCell ref="C29:D29"/>
    <mergeCell ref="C30:D30"/>
    <mergeCell ref="C31:D31"/>
    <mergeCell ref="C32:D32"/>
    <mergeCell ref="C33:D33"/>
    <mergeCell ref="C47:D47"/>
    <mergeCell ref="C48:D48"/>
    <mergeCell ref="C61:D61"/>
    <mergeCell ref="C62:D62"/>
    <mergeCell ref="C46:E46"/>
    <mergeCell ref="C63:D63"/>
    <mergeCell ref="C64:D64"/>
    <mergeCell ref="C65:D65"/>
    <mergeCell ref="C66:D66"/>
    <mergeCell ref="C55:D55"/>
    <mergeCell ref="C56:D56"/>
    <mergeCell ref="C57:D57"/>
    <mergeCell ref="C58:D58"/>
    <mergeCell ref="C59:D59"/>
    <mergeCell ref="C60:D60"/>
  </mergeCells>
  <conditionalFormatting sqref="G38:H46">
    <cfRule type="cellIs" dxfId="1255" priority="81" operator="equal">
      <formula>0</formula>
    </cfRule>
  </conditionalFormatting>
  <conditionalFormatting sqref="F49:H67">
    <cfRule type="cellIs" dxfId="1254" priority="80" operator="equal">
      <formula>0</formula>
    </cfRule>
  </conditionalFormatting>
  <conditionalFormatting sqref="F69:H88">
    <cfRule type="cellIs" dxfId="1253" priority="79" operator="equal">
      <formula>0</formula>
    </cfRule>
  </conditionalFormatting>
  <conditionalFormatting sqref="C133:D133">
    <cfRule type="cellIs" dxfId="1252" priority="61" operator="equal">
      <formula>0</formula>
    </cfRule>
  </conditionalFormatting>
  <conditionalFormatting sqref="H203:H212">
    <cfRule type="cellIs" dxfId="1251" priority="60" operator="equal">
      <formula>0</formula>
    </cfRule>
  </conditionalFormatting>
  <conditionalFormatting sqref="H214:H223">
    <cfRule type="cellIs" dxfId="1250" priority="59" operator="equal">
      <formula>0</formula>
    </cfRule>
  </conditionalFormatting>
  <conditionalFormatting sqref="H191:H200">
    <cfRule type="cellIs" dxfId="1249" priority="57" operator="equal">
      <formula>0</formula>
    </cfRule>
  </conditionalFormatting>
  <conditionalFormatting sqref="H157:H166">
    <cfRule type="cellIs" dxfId="1248" priority="56" operator="equal">
      <formula>0</formula>
    </cfRule>
  </conditionalFormatting>
  <conditionalFormatting sqref="H26:H35">
    <cfRule type="cellIs" dxfId="1247" priority="78" operator="equal">
      <formula>0</formula>
    </cfRule>
  </conditionalFormatting>
  <conditionalFormatting sqref="H15:H24">
    <cfRule type="cellIs" dxfId="1246" priority="77" operator="equal">
      <formula>0</formula>
    </cfRule>
  </conditionalFormatting>
  <conditionalFormatting sqref="C47:D56 C67:D67">
    <cfRule type="cellIs" dxfId="1245" priority="76" operator="equal">
      <formula>0</formula>
    </cfRule>
  </conditionalFormatting>
  <conditionalFormatting sqref="C57:D66">
    <cfRule type="cellIs" dxfId="1244" priority="75" operator="equal">
      <formula>0</formula>
    </cfRule>
  </conditionalFormatting>
  <conditionalFormatting sqref="C69:D88">
    <cfRule type="cellIs" dxfId="1243" priority="73" operator="equal">
      <formula>0</formula>
    </cfRule>
  </conditionalFormatting>
  <conditionalFormatting sqref="C68:D68">
    <cfRule type="cellIs" dxfId="1242" priority="74" operator="equal">
      <formula>0</formula>
    </cfRule>
  </conditionalFormatting>
  <conditionalFormatting sqref="F90:H90 H91:H97 F91:G109">
    <cfRule type="cellIs" dxfId="1241" priority="72" operator="equal">
      <formula>0</formula>
    </cfRule>
  </conditionalFormatting>
  <conditionalFormatting sqref="C90:D109">
    <cfRule type="cellIs" dxfId="1240" priority="70" operator="equal">
      <formula>0</formula>
    </cfRule>
  </conditionalFormatting>
  <conditionalFormatting sqref="H98:H109">
    <cfRule type="cellIs" dxfId="1239" priority="71" operator="equal">
      <formula>0</formula>
    </cfRule>
  </conditionalFormatting>
  <conditionalFormatting sqref="C89:D89">
    <cfRule type="cellIs" dxfId="1238" priority="69" operator="equal">
      <formula>0</formula>
    </cfRule>
  </conditionalFormatting>
  <conditionalFormatting sqref="C112:D112">
    <cfRule type="cellIs" dxfId="1237" priority="68" operator="equal">
      <formula>0</formula>
    </cfRule>
  </conditionalFormatting>
  <conditionalFormatting sqref="F113:H113 H114:H120 F114:G132">
    <cfRule type="cellIs" dxfId="1236" priority="67" operator="equal">
      <formula>0</formula>
    </cfRule>
  </conditionalFormatting>
  <conditionalFormatting sqref="C113:D132">
    <cfRule type="cellIs" dxfId="1235" priority="65" operator="equal">
      <formula>0</formula>
    </cfRule>
  </conditionalFormatting>
  <conditionalFormatting sqref="H121:H132">
    <cfRule type="cellIs" dxfId="1234" priority="66" operator="equal">
      <formula>0</formula>
    </cfRule>
  </conditionalFormatting>
  <conditionalFormatting sqref="F134:H134 H135:H141 F135:G153">
    <cfRule type="cellIs" dxfId="1233" priority="64" operator="equal">
      <formula>0</formula>
    </cfRule>
  </conditionalFormatting>
  <conditionalFormatting sqref="C134:D153">
    <cfRule type="cellIs" dxfId="1232" priority="62" operator="equal">
      <formula>0</formula>
    </cfRule>
  </conditionalFormatting>
  <conditionalFormatting sqref="H142:H153">
    <cfRule type="cellIs" dxfId="1231" priority="63" operator="equal">
      <formula>0</formula>
    </cfRule>
  </conditionalFormatting>
  <conditionalFormatting sqref="H341">
    <cfRule type="cellIs" dxfId="1230" priority="37" operator="equal">
      <formula>0</formula>
    </cfRule>
  </conditionalFormatting>
  <conditionalFormatting sqref="H341">
    <cfRule type="cellIs" dxfId="1229" priority="36" operator="equal">
      <formula>0</formula>
    </cfRule>
  </conditionalFormatting>
  <conditionalFormatting sqref="G341:G360">
    <cfRule type="cellIs" dxfId="1228" priority="35" operator="equal">
      <formula>0</formula>
    </cfRule>
  </conditionalFormatting>
  <conditionalFormatting sqref="C351:C352 C341:C342">
    <cfRule type="cellIs" dxfId="1227" priority="34" operator="equal">
      <formula>0</formula>
    </cfRule>
  </conditionalFormatting>
  <conditionalFormatting sqref="F341:H360">
    <cfRule type="cellIs" dxfId="1226" priority="33" operator="equal">
      <formula>0</formula>
    </cfRule>
  </conditionalFormatting>
  <conditionalFormatting sqref="H364:H383">
    <cfRule type="cellIs" dxfId="1225" priority="32" operator="equal">
      <formula>0</formula>
    </cfRule>
  </conditionalFormatting>
  <conditionalFormatting sqref="H364:H383">
    <cfRule type="cellIs" dxfId="1224" priority="31" operator="equal">
      <formula>0</formula>
    </cfRule>
  </conditionalFormatting>
  <conditionalFormatting sqref="H364:H383">
    <cfRule type="cellIs" dxfId="1223" priority="30" operator="equal">
      <formula>0</formula>
    </cfRule>
  </conditionalFormatting>
  <conditionalFormatting sqref="H385:H404">
    <cfRule type="cellIs" dxfId="1222" priority="29" operator="equal">
      <formula>0</formula>
    </cfRule>
  </conditionalFormatting>
  <conditionalFormatting sqref="H431:H440">
    <cfRule type="cellIs" dxfId="1221" priority="24" operator="equal">
      <formula>0</formula>
    </cfRule>
  </conditionalFormatting>
  <conditionalFormatting sqref="H453:H462">
    <cfRule type="cellIs" dxfId="1220" priority="23" operator="equal">
      <formula>0</formula>
    </cfRule>
  </conditionalFormatting>
  <conditionalFormatting sqref="H489:H498">
    <cfRule type="cellIs" dxfId="1219" priority="22" operator="equal">
      <formula>0</formula>
    </cfRule>
  </conditionalFormatting>
  <conditionalFormatting sqref="C330 C320:C321">
    <cfRule type="cellIs" dxfId="1218" priority="21" operator="equal">
      <formula>0</formula>
    </cfRule>
  </conditionalFormatting>
  <conditionalFormatting sqref="C331">
    <cfRule type="cellIs" dxfId="1217" priority="20" operator="equal">
      <formula>0</formula>
    </cfRule>
  </conditionalFormatting>
  <conditionalFormatting sqref="H180:H189">
    <cfRule type="cellIs" dxfId="1216" priority="58" operator="equal">
      <formula>0</formula>
    </cfRule>
  </conditionalFormatting>
  <conditionalFormatting sqref="H168:H177">
    <cfRule type="cellIs" dxfId="1215" priority="55" operator="equal">
      <formula>0</formula>
    </cfRule>
  </conditionalFormatting>
  <conditionalFormatting sqref="H227:H236 H239:H248 H250:H259">
    <cfRule type="cellIs" dxfId="1214" priority="54" operator="equal">
      <formula>0</formula>
    </cfRule>
  </conditionalFormatting>
  <conditionalFormatting sqref="I589">
    <cfRule type="cellIs" dxfId="1213" priority="47" operator="equal">
      <formula>TRUE</formula>
    </cfRule>
  </conditionalFormatting>
  <conditionalFormatting sqref="I528:I557">
    <cfRule type="cellIs" dxfId="1212" priority="53" operator="equal">
      <formula>TRUE</formula>
    </cfRule>
  </conditionalFormatting>
  <conditionalFormatting sqref="I558">
    <cfRule type="cellIs" dxfId="1211" priority="51" operator="equal">
      <formula>TRUE</formula>
    </cfRule>
  </conditionalFormatting>
  <conditionalFormatting sqref="I583">
    <cfRule type="cellIs" dxfId="1210" priority="50" operator="equal">
      <formula>TRUE</formula>
    </cfRule>
  </conditionalFormatting>
  <conditionalFormatting sqref="I584">
    <cfRule type="cellIs" dxfId="1209" priority="49" operator="equal">
      <formula>TRUE</formula>
    </cfRule>
  </conditionalFormatting>
  <conditionalFormatting sqref="I586">
    <cfRule type="cellIs" dxfId="1208" priority="48" operator="equal">
      <formula>TRUE</formula>
    </cfRule>
  </conditionalFormatting>
  <conditionalFormatting sqref="I559:I582 I585 I587:I588">
    <cfRule type="cellIs" dxfId="1207" priority="52" operator="equal">
      <formula>TRUE</formula>
    </cfRule>
  </conditionalFormatting>
  <conditionalFormatting sqref="H419:H428">
    <cfRule type="cellIs" dxfId="1206" priority="4" operator="equal">
      <formula>0</formula>
    </cfRule>
  </conditionalFormatting>
  <conditionalFormatting sqref="G288:H297">
    <cfRule type="cellIs" dxfId="1205" priority="43" operator="equal">
      <formula>0</formula>
    </cfRule>
  </conditionalFormatting>
  <conditionalFormatting sqref="F320:G320">
    <cfRule type="cellIs" dxfId="1204" priority="40" operator="equal">
      <formula>0</formula>
    </cfRule>
  </conditionalFormatting>
  <conditionalFormatting sqref="F299:H310 H311:H317">
    <cfRule type="cellIs" dxfId="1203" priority="41" operator="equal">
      <formula>0</formula>
    </cfRule>
  </conditionalFormatting>
  <conditionalFormatting sqref="H320">
    <cfRule type="cellIs" dxfId="1202" priority="39" operator="equal">
      <formula>0</formula>
    </cfRule>
  </conditionalFormatting>
  <conditionalFormatting sqref="C309 C299:C300">
    <cfRule type="cellIs" dxfId="1201" priority="42" operator="equal">
      <formula>0</formula>
    </cfRule>
  </conditionalFormatting>
  <conditionalFormatting sqref="F320:H339">
    <cfRule type="cellIs" dxfId="1200" priority="38" operator="equal">
      <formula>0</formula>
    </cfRule>
  </conditionalFormatting>
  <conditionalFormatting sqref="H385:H404">
    <cfRule type="cellIs" dxfId="1199" priority="28" operator="equal">
      <formula>0</formula>
    </cfRule>
  </conditionalFormatting>
  <conditionalFormatting sqref="H385:H404">
    <cfRule type="cellIs" dxfId="1198" priority="27" operator="equal">
      <formula>0</formula>
    </cfRule>
  </conditionalFormatting>
  <conditionalFormatting sqref="G374:G383 G385:G396">
    <cfRule type="cellIs" dxfId="1197" priority="26" operator="equal">
      <formula>0</formula>
    </cfRule>
  </conditionalFormatting>
  <conditionalFormatting sqref="G374:G383 G385:G396">
    <cfRule type="cellIs" dxfId="1196" priority="25" operator="equal">
      <formula>0</formula>
    </cfRule>
  </conditionalFormatting>
  <conditionalFormatting sqref="C374:D383">
    <cfRule type="cellIs" dxfId="1195" priority="19" operator="equal">
      <formula>0</formula>
    </cfRule>
  </conditionalFormatting>
  <conditionalFormatting sqref="F376:H383">
    <cfRule type="cellIs" dxfId="1194" priority="18" operator="equal">
      <formula>0</formula>
    </cfRule>
  </conditionalFormatting>
  <conditionalFormatting sqref="F385:H404">
    <cfRule type="cellIs" dxfId="1193" priority="15" operator="equal">
      <formula>0</formula>
    </cfRule>
  </conditionalFormatting>
  <conditionalFormatting sqref="C364:D373">
    <cfRule type="cellIs" dxfId="1192" priority="14" operator="equal">
      <formula>0</formula>
    </cfRule>
  </conditionalFormatting>
  <conditionalFormatting sqref="F365:H373 F364 H364">
    <cfRule type="cellIs" dxfId="1191" priority="13" operator="equal">
      <formula>0</formula>
    </cfRule>
  </conditionalFormatting>
  <conditionalFormatting sqref="C301:C308">
    <cfRule type="cellIs" dxfId="1190" priority="12" operator="equal">
      <formula>0</formula>
    </cfRule>
  </conditionalFormatting>
  <conditionalFormatting sqref="C385:D385">
    <cfRule type="cellIs" dxfId="1189" priority="17" operator="equal">
      <formula>0</formula>
    </cfRule>
  </conditionalFormatting>
  <conditionalFormatting sqref="C386:D404">
    <cfRule type="cellIs" dxfId="1188" priority="16" operator="equal">
      <formula>0</formula>
    </cfRule>
  </conditionalFormatting>
  <conditionalFormatting sqref="C322:C329">
    <cfRule type="cellIs" dxfId="1187" priority="11" operator="equal">
      <formula>0</formula>
    </cfRule>
  </conditionalFormatting>
  <conditionalFormatting sqref="C332:C339">
    <cfRule type="cellIs" dxfId="1186" priority="10" operator="equal">
      <formula>0</formula>
    </cfRule>
  </conditionalFormatting>
  <conditionalFormatting sqref="H408:H417">
    <cfRule type="cellIs" dxfId="1185" priority="5" operator="equal">
      <formula>0</formula>
    </cfRule>
  </conditionalFormatting>
  <conditionalFormatting sqref="C343:C350">
    <cfRule type="cellIs" dxfId="1184" priority="9" operator="equal">
      <formula>0</formula>
    </cfRule>
  </conditionalFormatting>
  <conditionalFormatting sqref="C353:C360">
    <cfRule type="cellIs" dxfId="1183" priority="8" operator="equal">
      <formula>0</formula>
    </cfRule>
  </conditionalFormatting>
  <conditionalFormatting sqref="G364">
    <cfRule type="cellIs" dxfId="1182" priority="7" operator="equal">
      <formula>0</formula>
    </cfRule>
  </conditionalFormatting>
  <conditionalFormatting sqref="G364">
    <cfRule type="cellIs" dxfId="1181" priority="6" operator="equal">
      <formula>0</formula>
    </cfRule>
  </conditionalFormatting>
  <conditionalFormatting sqref="H318 F311:G318 C310:C318">
    <cfRule type="cellIs" dxfId="1180" priority="46" operator="equal">
      <formula>0</formula>
    </cfRule>
  </conditionalFormatting>
  <conditionalFormatting sqref="H277:H286">
    <cfRule type="cellIs" dxfId="1179" priority="44" operator="equal">
      <formula>0</formula>
    </cfRule>
  </conditionalFormatting>
  <conditionalFormatting sqref="H266:H275">
    <cfRule type="cellIs" dxfId="1178" priority="45" operator="equal">
      <formula>0</formula>
    </cfRule>
  </conditionalFormatting>
  <conditionalFormatting sqref="H442:H451">
    <cfRule type="cellIs" dxfId="1177" priority="3" operator="equal">
      <formula>0</formula>
    </cfRule>
  </conditionalFormatting>
  <conditionalFormatting sqref="H478:H487">
    <cfRule type="cellIs" dxfId="1176" priority="2" operator="equal">
      <formula>0</formula>
    </cfRule>
  </conditionalFormatting>
  <conditionalFormatting sqref="H466:H475">
    <cfRule type="cellIs" dxfId="1175" priority="1" operator="equal">
      <formula>0</formula>
    </cfRule>
  </conditionalFormatting>
  <printOptions horizontalCentered="1"/>
  <pageMargins left="0.23622047244094491" right="0.23622047244094491" top="0.74803149606299213" bottom="0.15748031496062992" header="0.31496062992125984" footer="0"/>
  <pageSetup paperSize="9" scale="66" fitToHeight="0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I593"/>
  <sheetViews>
    <sheetView zoomScaleNormal="100" workbookViewId="0">
      <pane ySplit="10" topLeftCell="A426" activePane="bottomLeft" state="frozen"/>
      <selection pane="bottomLeft" activeCell="B446" sqref="B446:B456"/>
    </sheetView>
  </sheetViews>
  <sheetFormatPr defaultColWidth="9.140625" defaultRowHeight="15" x14ac:dyDescent="0.25"/>
  <cols>
    <col min="1" max="1" width="9.28515625" style="1" customWidth="1"/>
    <col min="2" max="2" width="50.5703125" style="1" customWidth="1"/>
    <col min="3" max="3" width="47.42578125" style="1" customWidth="1"/>
    <col min="4" max="4" width="9.28515625" style="1" customWidth="1"/>
    <col min="5" max="5" width="8.5703125" style="1" customWidth="1"/>
    <col min="6" max="6" width="8.7109375" style="1" bestFit="1" customWidth="1"/>
    <col min="7" max="7" width="8.42578125" style="1" bestFit="1" customWidth="1"/>
    <col min="8" max="8" width="9" style="2" bestFit="1" customWidth="1"/>
    <col min="9" max="9" width="48.85546875" style="1" bestFit="1" customWidth="1"/>
    <col min="10" max="16384" width="9.140625" style="1"/>
  </cols>
  <sheetData>
    <row r="1" spans="1:9" ht="18.75" x14ac:dyDescent="0.3">
      <c r="A1" s="228" t="s">
        <v>34</v>
      </c>
      <c r="B1" s="228"/>
      <c r="C1" s="228"/>
      <c r="D1" s="228"/>
      <c r="E1" s="228"/>
      <c r="F1" s="228"/>
      <c r="G1" s="228"/>
      <c r="H1" s="228"/>
    </row>
    <row r="2" spans="1:9" ht="11.25" customHeight="1" x14ac:dyDescent="0.25"/>
    <row r="3" spans="1:9" x14ac:dyDescent="0.25">
      <c r="A3" s="230" t="s">
        <v>337</v>
      </c>
      <c r="B3" s="230"/>
      <c r="C3" s="230"/>
      <c r="D3" s="230"/>
      <c r="E3" s="230"/>
      <c r="F3" s="230"/>
      <c r="G3" s="230"/>
      <c r="H3" s="230"/>
    </row>
    <row r="4" spans="1:9" x14ac:dyDescent="0.25">
      <c r="A4" s="31"/>
    </row>
    <row r="5" spans="1:9" x14ac:dyDescent="0.25">
      <c r="A5" s="229" t="s">
        <v>390</v>
      </c>
      <c r="B5" s="229"/>
    </row>
    <row r="6" spans="1:9" ht="7.5" customHeight="1" x14ac:dyDescent="0.25"/>
    <row r="7" spans="1:9" ht="7.5" customHeight="1" x14ac:dyDescent="0.25"/>
    <row r="8" spans="1:9" ht="7.5" customHeight="1" x14ac:dyDescent="0.25"/>
    <row r="9" spans="1:9" s="3" customFormat="1" ht="36" customHeight="1" x14ac:dyDescent="0.25">
      <c r="A9" s="175" t="s">
        <v>165</v>
      </c>
      <c r="B9" s="175" t="s">
        <v>27</v>
      </c>
      <c r="C9" s="235" t="s">
        <v>35</v>
      </c>
      <c r="D9" s="235"/>
      <c r="E9" s="235"/>
      <c r="F9" s="235"/>
      <c r="G9" s="235"/>
      <c r="H9" s="235"/>
      <c r="I9" s="278" t="s">
        <v>226</v>
      </c>
    </row>
    <row r="10" spans="1:9" s="13" customFormat="1" ht="12" x14ac:dyDescent="0.25">
      <c r="A10" s="176">
        <v>1</v>
      </c>
      <c r="B10" s="176">
        <v>2</v>
      </c>
      <c r="C10" s="236">
        <v>3</v>
      </c>
      <c r="D10" s="236"/>
      <c r="E10" s="236"/>
      <c r="F10" s="236"/>
      <c r="G10" s="236"/>
      <c r="H10" s="236"/>
      <c r="I10" s="278"/>
    </row>
    <row r="11" spans="1:9" s="2" customFormat="1" ht="12" x14ac:dyDescent="0.2">
      <c r="A11" s="237" t="s">
        <v>13</v>
      </c>
      <c r="B11" s="238"/>
      <c r="C11" s="238"/>
      <c r="D11" s="238"/>
      <c r="E11" s="238"/>
      <c r="F11" s="238"/>
      <c r="G11" s="238"/>
      <c r="H11" s="239"/>
    </row>
    <row r="12" spans="1:9" s="5" customFormat="1" ht="15" customHeight="1" x14ac:dyDescent="0.2">
      <c r="A12" s="42" t="s">
        <v>36</v>
      </c>
      <c r="B12" s="277" t="s">
        <v>14</v>
      </c>
      <c r="C12" s="277"/>
      <c r="D12" s="277"/>
      <c r="E12" s="277"/>
      <c r="F12" s="277"/>
      <c r="G12" s="277"/>
      <c r="H12" s="43">
        <f>SUM(H13,H106)</f>
        <v>32.660000000000004</v>
      </c>
    </row>
    <row r="13" spans="1:9" s="5" customFormat="1" ht="15" customHeight="1" x14ac:dyDescent="0.2">
      <c r="A13" s="49" t="s">
        <v>37</v>
      </c>
      <c r="B13" s="277" t="s">
        <v>38</v>
      </c>
      <c r="C13" s="277"/>
      <c r="D13" s="277"/>
      <c r="E13" s="277"/>
      <c r="F13" s="277"/>
      <c r="G13" s="277"/>
      <c r="H13" s="43">
        <f>SUM(H14,H25,H36,H46,H66,H86)</f>
        <v>25.400000000000002</v>
      </c>
    </row>
    <row r="14" spans="1:9" s="2" customFormat="1" ht="25.5" x14ac:dyDescent="0.2">
      <c r="A14" s="246" t="s">
        <v>42</v>
      </c>
      <c r="B14" s="249" t="s">
        <v>43</v>
      </c>
      <c r="C14" s="287" t="s">
        <v>349</v>
      </c>
      <c r="D14" s="288"/>
      <c r="E14" s="47" t="s">
        <v>164</v>
      </c>
      <c r="F14" s="190" t="s">
        <v>39</v>
      </c>
      <c r="G14" s="47" t="s">
        <v>157</v>
      </c>
      <c r="H14" s="50">
        <f>SUM(H15:H24)</f>
        <v>2.27</v>
      </c>
    </row>
    <row r="15" spans="1:9" s="2" customFormat="1" ht="12.75" hidden="1" customHeight="1" x14ac:dyDescent="0.2">
      <c r="A15" s="247"/>
      <c r="B15" s="250"/>
      <c r="C15" s="252"/>
      <c r="D15" s="254"/>
      <c r="E15" s="83"/>
      <c r="F15" s="84"/>
      <c r="G15" s="63"/>
      <c r="H15" s="54">
        <f>ROUNDUP((F15/168*G15),2)</f>
        <v>0</v>
      </c>
    </row>
    <row r="16" spans="1:9" s="2" customFormat="1" ht="12.75" x14ac:dyDescent="0.2">
      <c r="A16" s="247"/>
      <c r="B16" s="250"/>
      <c r="C16" s="274" t="s">
        <v>302</v>
      </c>
      <c r="D16" s="276"/>
      <c r="E16" s="188">
        <v>11</v>
      </c>
      <c r="F16" s="64">
        <v>2010</v>
      </c>
      <c r="G16" s="63">
        <v>0.16700000000000001</v>
      </c>
      <c r="H16" s="56">
        <f t="shared" ref="H16:H24" si="0">ROUNDUP((F16/168*G16),2)</f>
        <v>2</v>
      </c>
      <c r="I16" s="2" t="s">
        <v>303</v>
      </c>
    </row>
    <row r="17" spans="1:9" s="2" customFormat="1" ht="12.75" customHeight="1" x14ac:dyDescent="0.2">
      <c r="A17" s="247"/>
      <c r="B17" s="250"/>
      <c r="C17" s="274" t="s">
        <v>236</v>
      </c>
      <c r="D17" s="276"/>
      <c r="E17" s="188">
        <v>14</v>
      </c>
      <c r="F17" s="64">
        <v>2253</v>
      </c>
      <c r="G17" s="63">
        <v>0.02</v>
      </c>
      <c r="H17" s="56">
        <f t="shared" si="0"/>
        <v>0.27</v>
      </c>
      <c r="I17" s="2" t="s">
        <v>304</v>
      </c>
    </row>
    <row r="18" spans="1:9" s="2" customFormat="1" ht="12.75" hidden="1" customHeight="1" x14ac:dyDescent="0.2">
      <c r="A18" s="247"/>
      <c r="B18" s="250"/>
      <c r="C18" s="274"/>
      <c r="D18" s="276"/>
      <c r="E18" s="188"/>
      <c r="F18" s="64"/>
      <c r="G18" s="63"/>
      <c r="H18" s="56">
        <f t="shared" si="0"/>
        <v>0</v>
      </c>
    </row>
    <row r="19" spans="1:9" s="2" customFormat="1" ht="12.75" hidden="1" customHeight="1" x14ac:dyDescent="0.2">
      <c r="A19" s="247"/>
      <c r="B19" s="250"/>
      <c r="C19" s="274"/>
      <c r="D19" s="276"/>
      <c r="E19" s="188"/>
      <c r="F19" s="64"/>
      <c r="G19" s="63"/>
      <c r="H19" s="56">
        <f t="shared" si="0"/>
        <v>0</v>
      </c>
    </row>
    <row r="20" spans="1:9" s="2" customFormat="1" ht="12.75" hidden="1" customHeight="1" x14ac:dyDescent="0.2">
      <c r="A20" s="247"/>
      <c r="B20" s="250"/>
      <c r="C20" s="252"/>
      <c r="D20" s="254"/>
      <c r="E20" s="83"/>
      <c r="F20" s="84"/>
      <c r="G20" s="63"/>
      <c r="H20" s="56">
        <f t="shared" si="0"/>
        <v>0</v>
      </c>
    </row>
    <row r="21" spans="1:9" s="2" customFormat="1" ht="12.75" hidden="1" customHeight="1" x14ac:dyDescent="0.2">
      <c r="A21" s="247"/>
      <c r="B21" s="250"/>
      <c r="C21" s="274"/>
      <c r="D21" s="276"/>
      <c r="E21" s="188"/>
      <c r="F21" s="64"/>
      <c r="G21" s="63"/>
      <c r="H21" s="56">
        <f t="shared" si="0"/>
        <v>0</v>
      </c>
    </row>
    <row r="22" spans="1:9" s="2" customFormat="1" ht="12.75" hidden="1" customHeight="1" x14ac:dyDescent="0.2">
      <c r="A22" s="247"/>
      <c r="B22" s="250"/>
      <c r="C22" s="274"/>
      <c r="D22" s="276"/>
      <c r="E22" s="188"/>
      <c r="F22" s="64"/>
      <c r="G22" s="63"/>
      <c r="H22" s="56">
        <f t="shared" si="0"/>
        <v>0</v>
      </c>
    </row>
    <row r="23" spans="1:9" s="2" customFormat="1" ht="12.75" hidden="1" customHeight="1" x14ac:dyDescent="0.2">
      <c r="A23" s="247"/>
      <c r="B23" s="250"/>
      <c r="C23" s="274"/>
      <c r="D23" s="276"/>
      <c r="E23" s="188"/>
      <c r="F23" s="64"/>
      <c r="G23" s="63"/>
      <c r="H23" s="56">
        <f t="shared" si="0"/>
        <v>0</v>
      </c>
    </row>
    <row r="24" spans="1:9" s="2" customFormat="1" ht="12.75" hidden="1" customHeight="1" x14ac:dyDescent="0.2">
      <c r="A24" s="248"/>
      <c r="B24" s="251"/>
      <c r="C24" s="296"/>
      <c r="D24" s="298"/>
      <c r="E24" s="189"/>
      <c r="F24" s="66"/>
      <c r="G24" s="65"/>
      <c r="H24" s="58">
        <f t="shared" si="0"/>
        <v>0</v>
      </c>
    </row>
    <row r="25" spans="1:9" s="2" customFormat="1" ht="25.5" x14ac:dyDescent="0.2">
      <c r="A25" s="246" t="s">
        <v>44</v>
      </c>
      <c r="B25" s="249" t="s">
        <v>45</v>
      </c>
      <c r="C25" s="287" t="s">
        <v>349</v>
      </c>
      <c r="D25" s="288"/>
      <c r="E25" s="47" t="s">
        <v>164</v>
      </c>
      <c r="F25" s="190" t="s">
        <v>39</v>
      </c>
      <c r="G25" s="47" t="s">
        <v>157</v>
      </c>
      <c r="H25" s="50">
        <f>SUM(H26:H35)</f>
        <v>22.990000000000002</v>
      </c>
    </row>
    <row r="26" spans="1:9" s="2" customFormat="1" ht="12.75" x14ac:dyDescent="0.2">
      <c r="A26" s="247"/>
      <c r="B26" s="250"/>
      <c r="C26" s="274" t="s">
        <v>211</v>
      </c>
      <c r="D26" s="276"/>
      <c r="E26" s="188">
        <v>10</v>
      </c>
      <c r="F26" s="64">
        <v>1287</v>
      </c>
      <c r="G26" s="61">
        <v>3</v>
      </c>
      <c r="H26" s="54">
        <f>ROUNDUP((F26/168*G26),2)</f>
        <v>22.990000000000002</v>
      </c>
    </row>
    <row r="27" spans="1:9" s="2" customFormat="1" ht="12.75" hidden="1" x14ac:dyDescent="0.2">
      <c r="A27" s="247"/>
      <c r="B27" s="250"/>
      <c r="C27" s="274"/>
      <c r="D27" s="276"/>
      <c r="E27" s="188"/>
      <c r="F27" s="64"/>
      <c r="G27" s="63"/>
      <c r="H27" s="56">
        <f t="shared" ref="H27:H35" si="1">ROUNDUP((F27/168*G27),2)</f>
        <v>0</v>
      </c>
    </row>
    <row r="28" spans="1:9" s="2" customFormat="1" ht="12.75" hidden="1" x14ac:dyDescent="0.2">
      <c r="A28" s="247"/>
      <c r="B28" s="250"/>
      <c r="C28" s="274"/>
      <c r="D28" s="276"/>
      <c r="E28" s="188"/>
      <c r="F28" s="64"/>
      <c r="G28" s="63"/>
      <c r="H28" s="56">
        <f t="shared" si="1"/>
        <v>0</v>
      </c>
    </row>
    <row r="29" spans="1:9" s="2" customFormat="1" ht="12.75" hidden="1" x14ac:dyDescent="0.2">
      <c r="A29" s="247"/>
      <c r="B29" s="250"/>
      <c r="C29" s="274"/>
      <c r="D29" s="276"/>
      <c r="E29" s="188"/>
      <c r="F29" s="64"/>
      <c r="G29" s="63"/>
      <c r="H29" s="56">
        <f t="shared" si="1"/>
        <v>0</v>
      </c>
    </row>
    <row r="30" spans="1:9" s="2" customFormat="1" ht="12.75" hidden="1" x14ac:dyDescent="0.2">
      <c r="A30" s="247"/>
      <c r="B30" s="250"/>
      <c r="C30" s="274"/>
      <c r="D30" s="276"/>
      <c r="E30" s="188"/>
      <c r="F30" s="64"/>
      <c r="G30" s="63"/>
      <c r="H30" s="56">
        <f t="shared" si="1"/>
        <v>0</v>
      </c>
    </row>
    <row r="31" spans="1:9" s="2" customFormat="1" ht="12.75" hidden="1" x14ac:dyDescent="0.2">
      <c r="A31" s="247"/>
      <c r="B31" s="250"/>
      <c r="C31" s="274"/>
      <c r="D31" s="276"/>
      <c r="E31" s="188"/>
      <c r="F31" s="64"/>
      <c r="G31" s="63"/>
      <c r="H31" s="56">
        <f t="shared" si="1"/>
        <v>0</v>
      </c>
    </row>
    <row r="32" spans="1:9" s="2" customFormat="1" ht="12.75" hidden="1" x14ac:dyDescent="0.2">
      <c r="A32" s="247"/>
      <c r="B32" s="250"/>
      <c r="C32" s="274"/>
      <c r="D32" s="276"/>
      <c r="E32" s="188"/>
      <c r="F32" s="64"/>
      <c r="G32" s="63"/>
      <c r="H32" s="56">
        <f t="shared" si="1"/>
        <v>0</v>
      </c>
    </row>
    <row r="33" spans="1:8" s="2" customFormat="1" ht="12.75" hidden="1" x14ac:dyDescent="0.2">
      <c r="A33" s="247"/>
      <c r="B33" s="250"/>
      <c r="C33" s="274"/>
      <c r="D33" s="276"/>
      <c r="E33" s="188"/>
      <c r="F33" s="64"/>
      <c r="G33" s="63"/>
      <c r="H33" s="56">
        <f t="shared" si="1"/>
        <v>0</v>
      </c>
    </row>
    <row r="34" spans="1:8" s="2" customFormat="1" ht="12.75" hidden="1" x14ac:dyDescent="0.2">
      <c r="A34" s="247"/>
      <c r="B34" s="250"/>
      <c r="C34" s="274"/>
      <c r="D34" s="276"/>
      <c r="E34" s="188"/>
      <c r="F34" s="64"/>
      <c r="G34" s="63"/>
      <c r="H34" s="56">
        <f t="shared" si="1"/>
        <v>0</v>
      </c>
    </row>
    <row r="35" spans="1:8" s="2" customFormat="1" ht="12.75" hidden="1" x14ac:dyDescent="0.2">
      <c r="A35" s="248"/>
      <c r="B35" s="251"/>
      <c r="C35" s="296"/>
      <c r="D35" s="298"/>
      <c r="E35" s="189"/>
      <c r="F35" s="66"/>
      <c r="G35" s="65"/>
      <c r="H35" s="58">
        <f t="shared" si="1"/>
        <v>0</v>
      </c>
    </row>
    <row r="36" spans="1:8" s="2" customFormat="1" ht="25.5" x14ac:dyDescent="0.2">
      <c r="A36" s="246" t="s">
        <v>51</v>
      </c>
      <c r="B36" s="249" t="s">
        <v>15</v>
      </c>
      <c r="C36" s="266" t="s">
        <v>158</v>
      </c>
      <c r="D36" s="267"/>
      <c r="E36" s="268"/>
      <c r="F36" s="51" t="s">
        <v>159</v>
      </c>
      <c r="G36" s="47" t="s">
        <v>157</v>
      </c>
      <c r="H36" s="50">
        <f>SUM(H37:H45)</f>
        <v>0.13999999999999999</v>
      </c>
    </row>
    <row r="37" spans="1:8" s="2" customFormat="1" ht="12.75" customHeight="1" x14ac:dyDescent="0.2">
      <c r="A37" s="247"/>
      <c r="B37" s="250"/>
      <c r="C37" s="258" t="s">
        <v>305</v>
      </c>
      <c r="D37" s="308"/>
      <c r="E37" s="259"/>
      <c r="F37" s="55">
        <v>120</v>
      </c>
      <c r="G37" s="55">
        <f t="shared" ref="G37:G45" si="2">G16</f>
        <v>0.16700000000000001</v>
      </c>
      <c r="H37" s="56">
        <f t="shared" ref="H37:H45" si="3">ROUNDUP((F37/168*G37),2)</f>
        <v>0.12</v>
      </c>
    </row>
    <row r="38" spans="1:8" s="2" customFormat="1" ht="12.75" customHeight="1" x14ac:dyDescent="0.2">
      <c r="A38" s="247"/>
      <c r="B38" s="250"/>
      <c r="C38" s="258" t="s">
        <v>305</v>
      </c>
      <c r="D38" s="308"/>
      <c r="E38" s="259"/>
      <c r="F38" s="55">
        <v>120</v>
      </c>
      <c r="G38" s="55">
        <f t="shared" si="2"/>
        <v>0.02</v>
      </c>
      <c r="H38" s="56">
        <f t="shared" si="3"/>
        <v>0.02</v>
      </c>
    </row>
    <row r="39" spans="1:8" s="2" customFormat="1" ht="12.75" hidden="1" customHeight="1" x14ac:dyDescent="0.2">
      <c r="A39" s="247"/>
      <c r="B39" s="250"/>
      <c r="C39" s="258"/>
      <c r="D39" s="308"/>
      <c r="E39" s="259"/>
      <c r="F39" s="55"/>
      <c r="G39" s="55">
        <f t="shared" si="2"/>
        <v>0</v>
      </c>
      <c r="H39" s="56">
        <f t="shared" si="3"/>
        <v>0</v>
      </c>
    </row>
    <row r="40" spans="1:8" s="2" customFormat="1" ht="12.75" hidden="1" customHeight="1" x14ac:dyDescent="0.2">
      <c r="A40" s="247"/>
      <c r="B40" s="250"/>
      <c r="C40" s="258"/>
      <c r="D40" s="308"/>
      <c r="E40" s="259"/>
      <c r="F40" s="55"/>
      <c r="G40" s="55">
        <f t="shared" si="2"/>
        <v>0</v>
      </c>
      <c r="H40" s="56">
        <f t="shared" si="3"/>
        <v>0</v>
      </c>
    </row>
    <row r="41" spans="1:8" s="2" customFormat="1" ht="12.75" hidden="1" customHeight="1" x14ac:dyDescent="0.2">
      <c r="A41" s="247"/>
      <c r="B41" s="250"/>
      <c r="C41" s="258"/>
      <c r="D41" s="308"/>
      <c r="E41" s="259"/>
      <c r="F41" s="55"/>
      <c r="G41" s="55">
        <f t="shared" si="2"/>
        <v>0</v>
      </c>
      <c r="H41" s="56">
        <f t="shared" si="3"/>
        <v>0</v>
      </c>
    </row>
    <row r="42" spans="1:8" s="2" customFormat="1" ht="12.75" hidden="1" customHeight="1" x14ac:dyDescent="0.2">
      <c r="A42" s="247"/>
      <c r="B42" s="250"/>
      <c r="C42" s="258"/>
      <c r="D42" s="308"/>
      <c r="E42" s="259"/>
      <c r="F42" s="55"/>
      <c r="G42" s="55">
        <f t="shared" si="2"/>
        <v>0</v>
      </c>
      <c r="H42" s="56">
        <f t="shared" si="3"/>
        <v>0</v>
      </c>
    </row>
    <row r="43" spans="1:8" s="2" customFormat="1" ht="12.75" hidden="1" customHeight="1" x14ac:dyDescent="0.2">
      <c r="A43" s="247"/>
      <c r="B43" s="250"/>
      <c r="C43" s="258"/>
      <c r="D43" s="308"/>
      <c r="E43" s="259"/>
      <c r="F43" s="55"/>
      <c r="G43" s="55">
        <f t="shared" si="2"/>
        <v>0</v>
      </c>
      <c r="H43" s="56">
        <f t="shared" si="3"/>
        <v>0</v>
      </c>
    </row>
    <row r="44" spans="1:8" s="2" customFormat="1" ht="12.75" hidden="1" customHeight="1" x14ac:dyDescent="0.2">
      <c r="A44" s="247"/>
      <c r="B44" s="250"/>
      <c r="C44" s="258"/>
      <c r="D44" s="308"/>
      <c r="E44" s="259"/>
      <c r="F44" s="55"/>
      <c r="G44" s="55">
        <f t="shared" si="2"/>
        <v>0</v>
      </c>
      <c r="H44" s="56">
        <f t="shared" si="3"/>
        <v>0</v>
      </c>
    </row>
    <row r="45" spans="1:8" s="2" customFormat="1" ht="12.75" hidden="1" customHeight="1" x14ac:dyDescent="0.2">
      <c r="A45" s="248"/>
      <c r="B45" s="251"/>
      <c r="C45" s="305"/>
      <c r="D45" s="306"/>
      <c r="E45" s="307"/>
      <c r="F45" s="57"/>
      <c r="G45" s="57">
        <f t="shared" si="2"/>
        <v>0</v>
      </c>
      <c r="H45" s="58">
        <f t="shared" si="3"/>
        <v>0</v>
      </c>
    </row>
    <row r="46" spans="1:8" s="2" customFormat="1" ht="25.5" hidden="1" x14ac:dyDescent="0.2">
      <c r="A46" s="246" t="s">
        <v>53</v>
      </c>
      <c r="B46" s="382" t="s">
        <v>54</v>
      </c>
      <c r="C46" s="287" t="s">
        <v>349</v>
      </c>
      <c r="D46" s="288"/>
      <c r="E46" s="47" t="s">
        <v>161</v>
      </c>
      <c r="F46" s="190" t="s">
        <v>39</v>
      </c>
      <c r="G46" s="47" t="s">
        <v>157</v>
      </c>
      <c r="H46" s="50">
        <f>SUM(H47:H56)</f>
        <v>0</v>
      </c>
    </row>
    <row r="47" spans="1:8" s="2" customFormat="1" ht="12.75" hidden="1" x14ac:dyDescent="0.2">
      <c r="A47" s="247"/>
      <c r="B47" s="383"/>
      <c r="C47" s="274" t="str">
        <f t="shared" ref="C47:C55" si="4">C16</f>
        <v>Katedras vadītājs</v>
      </c>
      <c r="D47" s="276"/>
      <c r="E47" s="292">
        <v>5</v>
      </c>
      <c r="F47" s="59">
        <f t="shared" ref="F47:F55" si="5">F16</f>
        <v>2010</v>
      </c>
      <c r="G47" s="73"/>
      <c r="H47" s="56">
        <f>ROUNDUP((F47*$E$47%)/168*G47,2)</f>
        <v>0</v>
      </c>
    </row>
    <row r="48" spans="1:8" s="2" customFormat="1" ht="12.75" hidden="1" x14ac:dyDescent="0.2">
      <c r="A48" s="247"/>
      <c r="B48" s="383"/>
      <c r="C48" s="274" t="str">
        <f t="shared" si="4"/>
        <v>Direktora vietnieks</v>
      </c>
      <c r="D48" s="276"/>
      <c r="E48" s="293"/>
      <c r="F48" s="59">
        <f t="shared" si="5"/>
        <v>2253</v>
      </c>
      <c r="G48" s="143"/>
      <c r="H48" s="56">
        <f>ROUNDUP((F48*$E$47%)/168*G48,2)</f>
        <v>0</v>
      </c>
    </row>
    <row r="49" spans="1:8" s="2" customFormat="1" ht="12.75" hidden="1" customHeight="1" x14ac:dyDescent="0.2">
      <c r="A49" s="247"/>
      <c r="B49" s="383"/>
      <c r="C49" s="274">
        <f t="shared" si="4"/>
        <v>0</v>
      </c>
      <c r="D49" s="276"/>
      <c r="E49" s="293"/>
      <c r="F49" s="59">
        <f t="shared" si="5"/>
        <v>0</v>
      </c>
      <c r="G49" s="73"/>
      <c r="H49" s="56">
        <f t="shared" ref="H49:H55" si="6">ROUNDUP((F49*$E$47%)/168*G49,2)</f>
        <v>0</v>
      </c>
    </row>
    <row r="50" spans="1:8" s="2" customFormat="1" ht="12.75" hidden="1" customHeight="1" x14ac:dyDescent="0.2">
      <c r="A50" s="247"/>
      <c r="B50" s="383"/>
      <c r="C50" s="274">
        <f t="shared" si="4"/>
        <v>0</v>
      </c>
      <c r="D50" s="276"/>
      <c r="E50" s="293"/>
      <c r="F50" s="59">
        <f t="shared" si="5"/>
        <v>0</v>
      </c>
      <c r="G50" s="73"/>
      <c r="H50" s="56">
        <f t="shared" si="6"/>
        <v>0</v>
      </c>
    </row>
    <row r="51" spans="1:8" s="2" customFormat="1" ht="12.75" hidden="1" customHeight="1" x14ac:dyDescent="0.2">
      <c r="A51" s="247"/>
      <c r="B51" s="383"/>
      <c r="C51" s="274">
        <f t="shared" si="4"/>
        <v>0</v>
      </c>
      <c r="D51" s="276"/>
      <c r="E51" s="293"/>
      <c r="F51" s="59">
        <f t="shared" si="5"/>
        <v>0</v>
      </c>
      <c r="G51" s="73"/>
      <c r="H51" s="56">
        <f t="shared" si="6"/>
        <v>0</v>
      </c>
    </row>
    <row r="52" spans="1:8" s="2" customFormat="1" ht="12.75" hidden="1" customHeight="1" x14ac:dyDescent="0.2">
      <c r="A52" s="247"/>
      <c r="B52" s="383"/>
      <c r="C52" s="274">
        <f t="shared" si="4"/>
        <v>0</v>
      </c>
      <c r="D52" s="276"/>
      <c r="E52" s="293"/>
      <c r="F52" s="59">
        <f t="shared" si="5"/>
        <v>0</v>
      </c>
      <c r="G52" s="73"/>
      <c r="H52" s="56">
        <f t="shared" si="6"/>
        <v>0</v>
      </c>
    </row>
    <row r="53" spans="1:8" s="2" customFormat="1" ht="12.75" hidden="1" customHeight="1" x14ac:dyDescent="0.2">
      <c r="A53" s="247"/>
      <c r="B53" s="383"/>
      <c r="C53" s="274">
        <f t="shared" si="4"/>
        <v>0</v>
      </c>
      <c r="D53" s="276"/>
      <c r="E53" s="293"/>
      <c r="F53" s="59">
        <f t="shared" si="5"/>
        <v>0</v>
      </c>
      <c r="G53" s="73"/>
      <c r="H53" s="56">
        <f t="shared" si="6"/>
        <v>0</v>
      </c>
    </row>
    <row r="54" spans="1:8" s="2" customFormat="1" ht="12.75" hidden="1" customHeight="1" x14ac:dyDescent="0.2">
      <c r="A54" s="247"/>
      <c r="B54" s="383"/>
      <c r="C54" s="274">
        <f t="shared" si="4"/>
        <v>0</v>
      </c>
      <c r="D54" s="276"/>
      <c r="E54" s="293"/>
      <c r="F54" s="59">
        <f t="shared" si="5"/>
        <v>0</v>
      </c>
      <c r="G54" s="73"/>
      <c r="H54" s="56">
        <f t="shared" si="6"/>
        <v>0</v>
      </c>
    </row>
    <row r="55" spans="1:8" s="2" customFormat="1" ht="12.75" hidden="1" customHeight="1" x14ac:dyDescent="0.2">
      <c r="A55" s="247"/>
      <c r="B55" s="383"/>
      <c r="C55" s="274">
        <f t="shared" si="4"/>
        <v>0</v>
      </c>
      <c r="D55" s="276"/>
      <c r="E55" s="293"/>
      <c r="F55" s="59">
        <f t="shared" si="5"/>
        <v>0</v>
      </c>
      <c r="G55" s="73"/>
      <c r="H55" s="56">
        <f t="shared" si="6"/>
        <v>0</v>
      </c>
    </row>
    <row r="56" spans="1:8" s="2" customFormat="1" ht="12.75" hidden="1" x14ac:dyDescent="0.2">
      <c r="A56" s="247"/>
      <c r="B56" s="383"/>
      <c r="C56" s="274" t="str">
        <f t="shared" ref="C56:C65" si="7">C26</f>
        <v>Vecākais speciālists Izglītības koordinācijas nodaļā</v>
      </c>
      <c r="D56" s="276"/>
      <c r="E56" s="293"/>
      <c r="F56" s="59">
        <f t="shared" ref="F56:G65" si="8">F26</f>
        <v>1287</v>
      </c>
      <c r="G56" s="59"/>
      <c r="H56" s="56">
        <f>ROUNDUP((F56*$E$47%)/168*G56,2)</f>
        <v>0</v>
      </c>
    </row>
    <row r="57" spans="1:8" s="2" customFormat="1" ht="12.75" hidden="1" x14ac:dyDescent="0.2">
      <c r="A57" s="247"/>
      <c r="B57" s="383"/>
      <c r="C57" s="274">
        <f t="shared" si="7"/>
        <v>0</v>
      </c>
      <c r="D57" s="276"/>
      <c r="E57" s="185"/>
      <c r="F57" s="59">
        <f t="shared" si="8"/>
        <v>0</v>
      </c>
      <c r="G57" s="73">
        <f t="shared" si="8"/>
        <v>0</v>
      </c>
      <c r="H57" s="56" t="e">
        <f>ROUNDUP((F57*#REF!%)/168*G57,2)</f>
        <v>#REF!</v>
      </c>
    </row>
    <row r="58" spans="1:8" s="2" customFormat="1" ht="12.75" hidden="1" x14ac:dyDescent="0.2">
      <c r="A58" s="247"/>
      <c r="B58" s="383"/>
      <c r="C58" s="274">
        <f t="shared" si="7"/>
        <v>0</v>
      </c>
      <c r="D58" s="276"/>
      <c r="E58" s="185"/>
      <c r="F58" s="59">
        <f t="shared" si="8"/>
        <v>0</v>
      </c>
      <c r="G58" s="73">
        <f t="shared" si="8"/>
        <v>0</v>
      </c>
      <c r="H58" s="56" t="e">
        <f>ROUNDUP((F58*#REF!%)/168*G58,2)</f>
        <v>#REF!</v>
      </c>
    </row>
    <row r="59" spans="1:8" s="2" customFormat="1" ht="12.75" hidden="1" x14ac:dyDescent="0.2">
      <c r="A59" s="247"/>
      <c r="B59" s="383"/>
      <c r="C59" s="274">
        <f t="shared" si="7"/>
        <v>0</v>
      </c>
      <c r="D59" s="276"/>
      <c r="E59" s="185"/>
      <c r="F59" s="59">
        <f t="shared" si="8"/>
        <v>0</v>
      </c>
      <c r="G59" s="73">
        <f t="shared" si="8"/>
        <v>0</v>
      </c>
      <c r="H59" s="56" t="e">
        <f>ROUNDUP((F59*#REF!%)/168*G59,2)</f>
        <v>#REF!</v>
      </c>
    </row>
    <row r="60" spans="1:8" s="2" customFormat="1" ht="12.75" hidden="1" x14ac:dyDescent="0.2">
      <c r="A60" s="247"/>
      <c r="B60" s="383"/>
      <c r="C60" s="274">
        <f t="shared" si="7"/>
        <v>0</v>
      </c>
      <c r="D60" s="276"/>
      <c r="E60" s="185"/>
      <c r="F60" s="59">
        <f t="shared" si="8"/>
        <v>0</v>
      </c>
      <c r="G60" s="73">
        <f t="shared" si="8"/>
        <v>0</v>
      </c>
      <c r="H60" s="56" t="e">
        <f>ROUNDUP((F60*#REF!%)/168*G60,2)</f>
        <v>#REF!</v>
      </c>
    </row>
    <row r="61" spans="1:8" s="2" customFormat="1" ht="12.75" hidden="1" x14ac:dyDescent="0.2">
      <c r="A61" s="247"/>
      <c r="B61" s="383"/>
      <c r="C61" s="274">
        <f t="shared" si="7"/>
        <v>0</v>
      </c>
      <c r="D61" s="276"/>
      <c r="E61" s="185"/>
      <c r="F61" s="59">
        <f t="shared" si="8"/>
        <v>0</v>
      </c>
      <c r="G61" s="73">
        <f t="shared" si="8"/>
        <v>0</v>
      </c>
      <c r="H61" s="56" t="e">
        <f>ROUNDUP((F61*#REF!%)/168*G61,2)</f>
        <v>#REF!</v>
      </c>
    </row>
    <row r="62" spans="1:8" s="2" customFormat="1" ht="12.75" hidden="1" x14ac:dyDescent="0.2">
      <c r="A62" s="247"/>
      <c r="B62" s="383"/>
      <c r="C62" s="274">
        <f t="shared" si="7"/>
        <v>0</v>
      </c>
      <c r="D62" s="276"/>
      <c r="E62" s="185"/>
      <c r="F62" s="59">
        <f t="shared" si="8"/>
        <v>0</v>
      </c>
      <c r="G62" s="73">
        <f t="shared" si="8"/>
        <v>0</v>
      </c>
      <c r="H62" s="56" t="e">
        <f>ROUNDUP((F62*#REF!%)/168*G62,2)</f>
        <v>#REF!</v>
      </c>
    </row>
    <row r="63" spans="1:8" s="2" customFormat="1" ht="12.75" hidden="1" x14ac:dyDescent="0.2">
      <c r="A63" s="247"/>
      <c r="B63" s="383"/>
      <c r="C63" s="274">
        <f t="shared" si="7"/>
        <v>0</v>
      </c>
      <c r="D63" s="276"/>
      <c r="E63" s="185"/>
      <c r="F63" s="59">
        <f t="shared" si="8"/>
        <v>0</v>
      </c>
      <c r="G63" s="73">
        <f t="shared" si="8"/>
        <v>0</v>
      </c>
      <c r="H63" s="56" t="e">
        <f>ROUNDUP((F63*#REF!%)/168*G63,2)</f>
        <v>#REF!</v>
      </c>
    </row>
    <row r="64" spans="1:8" s="2" customFormat="1" ht="12.75" hidden="1" x14ac:dyDescent="0.2">
      <c r="A64" s="247"/>
      <c r="B64" s="383"/>
      <c r="C64" s="274">
        <f t="shared" si="7"/>
        <v>0</v>
      </c>
      <c r="D64" s="276"/>
      <c r="E64" s="185"/>
      <c r="F64" s="59">
        <f t="shared" si="8"/>
        <v>0</v>
      </c>
      <c r="G64" s="73">
        <f t="shared" si="8"/>
        <v>0</v>
      </c>
      <c r="H64" s="56" t="e">
        <f>ROUNDUP((F64*#REF!%)/168*G64,2)</f>
        <v>#REF!</v>
      </c>
    </row>
    <row r="65" spans="1:8" s="2" customFormat="1" ht="12.75" hidden="1" x14ac:dyDescent="0.2">
      <c r="A65" s="248"/>
      <c r="B65" s="384"/>
      <c r="C65" s="296">
        <f t="shared" si="7"/>
        <v>0</v>
      </c>
      <c r="D65" s="298"/>
      <c r="E65" s="186"/>
      <c r="F65" s="59">
        <f t="shared" si="8"/>
        <v>0</v>
      </c>
      <c r="G65" s="73">
        <f t="shared" si="8"/>
        <v>0</v>
      </c>
      <c r="H65" s="56" t="e">
        <f>ROUNDUP((F65*#REF!%)/168*G65,2)</f>
        <v>#REF!</v>
      </c>
    </row>
    <row r="66" spans="1:8" s="2" customFormat="1" ht="25.5" hidden="1" x14ac:dyDescent="0.2">
      <c r="A66" s="246" t="s">
        <v>55</v>
      </c>
      <c r="B66" s="249" t="s">
        <v>56</v>
      </c>
      <c r="C66" s="287" t="s">
        <v>349</v>
      </c>
      <c r="D66" s="288"/>
      <c r="E66" s="47" t="s">
        <v>161</v>
      </c>
      <c r="F66" s="190" t="s">
        <v>39</v>
      </c>
      <c r="G66" s="47" t="s">
        <v>157</v>
      </c>
      <c r="H66" s="50">
        <f>SUM(H67:H85)</f>
        <v>0</v>
      </c>
    </row>
    <row r="67" spans="1:8" s="2" customFormat="1" ht="12.75" hidden="1" x14ac:dyDescent="0.2">
      <c r="A67" s="247"/>
      <c r="B67" s="250"/>
      <c r="C67" s="274" t="str">
        <f t="shared" ref="C67:C75" si="9">C16</f>
        <v>Katedras vadītājs</v>
      </c>
      <c r="D67" s="276"/>
      <c r="E67" s="292">
        <v>5</v>
      </c>
      <c r="F67" s="59">
        <f t="shared" ref="F67:F75" si="10">F16</f>
        <v>2010</v>
      </c>
      <c r="G67" s="73"/>
      <c r="H67" s="56">
        <f t="shared" ref="H67:H85" si="11">ROUNDUP((F67*$E$67%)/168*G67,2)</f>
        <v>0</v>
      </c>
    </row>
    <row r="68" spans="1:8" s="2" customFormat="1" ht="12.75" hidden="1" customHeight="1" x14ac:dyDescent="0.2">
      <c r="A68" s="247"/>
      <c r="B68" s="250"/>
      <c r="C68" s="274" t="str">
        <f t="shared" si="9"/>
        <v>Direktora vietnieks</v>
      </c>
      <c r="D68" s="276"/>
      <c r="E68" s="293"/>
      <c r="F68" s="59">
        <f t="shared" si="10"/>
        <v>2253</v>
      </c>
      <c r="G68" s="143"/>
      <c r="H68" s="56">
        <f t="shared" si="11"/>
        <v>0</v>
      </c>
    </row>
    <row r="69" spans="1:8" s="2" customFormat="1" ht="12.75" hidden="1" customHeight="1" x14ac:dyDescent="0.2">
      <c r="A69" s="247"/>
      <c r="B69" s="250"/>
      <c r="C69" s="274">
        <f t="shared" si="9"/>
        <v>0</v>
      </c>
      <c r="D69" s="276"/>
      <c r="E69" s="293"/>
      <c r="F69" s="59">
        <f t="shared" si="10"/>
        <v>0</v>
      </c>
      <c r="G69" s="59"/>
      <c r="H69" s="56">
        <f t="shared" si="11"/>
        <v>0</v>
      </c>
    </row>
    <row r="70" spans="1:8" s="2" customFormat="1" ht="12.75" hidden="1" customHeight="1" x14ac:dyDescent="0.2">
      <c r="A70" s="247"/>
      <c r="B70" s="250"/>
      <c r="C70" s="274">
        <f t="shared" si="9"/>
        <v>0</v>
      </c>
      <c r="D70" s="276"/>
      <c r="E70" s="293"/>
      <c r="F70" s="59">
        <f t="shared" si="10"/>
        <v>0</v>
      </c>
      <c r="G70" s="59"/>
      <c r="H70" s="56">
        <f t="shared" si="11"/>
        <v>0</v>
      </c>
    </row>
    <row r="71" spans="1:8" s="2" customFormat="1" ht="12.75" hidden="1" customHeight="1" x14ac:dyDescent="0.2">
      <c r="A71" s="247"/>
      <c r="B71" s="250"/>
      <c r="C71" s="274">
        <f t="shared" si="9"/>
        <v>0</v>
      </c>
      <c r="D71" s="276"/>
      <c r="E71" s="293"/>
      <c r="F71" s="59">
        <f t="shared" si="10"/>
        <v>0</v>
      </c>
      <c r="G71" s="59"/>
      <c r="H71" s="56">
        <f t="shared" si="11"/>
        <v>0</v>
      </c>
    </row>
    <row r="72" spans="1:8" s="2" customFormat="1" ht="12.75" hidden="1" customHeight="1" x14ac:dyDescent="0.2">
      <c r="A72" s="247"/>
      <c r="B72" s="250"/>
      <c r="C72" s="274">
        <f t="shared" si="9"/>
        <v>0</v>
      </c>
      <c r="D72" s="276"/>
      <c r="E72" s="293"/>
      <c r="F72" s="59">
        <f t="shared" si="10"/>
        <v>0</v>
      </c>
      <c r="G72" s="59"/>
      <c r="H72" s="56">
        <f t="shared" si="11"/>
        <v>0</v>
      </c>
    </row>
    <row r="73" spans="1:8" s="2" customFormat="1" ht="12.75" hidden="1" customHeight="1" x14ac:dyDescent="0.2">
      <c r="A73" s="247"/>
      <c r="B73" s="250"/>
      <c r="C73" s="274">
        <f t="shared" si="9"/>
        <v>0</v>
      </c>
      <c r="D73" s="276"/>
      <c r="E73" s="293"/>
      <c r="F73" s="59">
        <f t="shared" si="10"/>
        <v>0</v>
      </c>
      <c r="G73" s="59"/>
      <c r="H73" s="56">
        <f t="shared" si="11"/>
        <v>0</v>
      </c>
    </row>
    <row r="74" spans="1:8" s="2" customFormat="1" ht="12.75" hidden="1" customHeight="1" x14ac:dyDescent="0.2">
      <c r="A74" s="247"/>
      <c r="B74" s="250"/>
      <c r="C74" s="274">
        <f t="shared" si="9"/>
        <v>0</v>
      </c>
      <c r="D74" s="276"/>
      <c r="E74" s="293"/>
      <c r="F74" s="59">
        <f t="shared" si="10"/>
        <v>0</v>
      </c>
      <c r="G74" s="59"/>
      <c r="H74" s="56">
        <f t="shared" si="11"/>
        <v>0</v>
      </c>
    </row>
    <row r="75" spans="1:8" s="2" customFormat="1" ht="12.75" hidden="1" customHeight="1" x14ac:dyDescent="0.2">
      <c r="A75" s="247"/>
      <c r="B75" s="250"/>
      <c r="C75" s="274">
        <f t="shared" si="9"/>
        <v>0</v>
      </c>
      <c r="D75" s="276"/>
      <c r="E75" s="293"/>
      <c r="F75" s="59">
        <f t="shared" si="10"/>
        <v>0</v>
      </c>
      <c r="G75" s="59"/>
      <c r="H75" s="56">
        <f t="shared" si="11"/>
        <v>0</v>
      </c>
    </row>
    <row r="76" spans="1:8" s="2" customFormat="1" ht="12.75" hidden="1" x14ac:dyDescent="0.2">
      <c r="A76" s="247"/>
      <c r="B76" s="250"/>
      <c r="C76" s="274" t="str">
        <f>C26</f>
        <v>Vecākais speciālists Izglītības koordinācijas nodaļā</v>
      </c>
      <c r="D76" s="276"/>
      <c r="E76" s="293"/>
      <c r="F76" s="59">
        <f t="shared" ref="F76:G85" si="12">F26</f>
        <v>1287</v>
      </c>
      <c r="G76" s="59"/>
      <c r="H76" s="56">
        <f t="shared" si="11"/>
        <v>0</v>
      </c>
    </row>
    <row r="77" spans="1:8" s="2" customFormat="1" ht="12.75" hidden="1" customHeight="1" x14ac:dyDescent="0.2">
      <c r="A77" s="247"/>
      <c r="B77" s="250"/>
      <c r="C77" s="274">
        <f>C27</f>
        <v>0</v>
      </c>
      <c r="D77" s="276"/>
      <c r="E77" s="164"/>
      <c r="F77" s="59">
        <f t="shared" si="12"/>
        <v>0</v>
      </c>
      <c r="G77" s="59">
        <f t="shared" si="12"/>
        <v>0</v>
      </c>
      <c r="H77" s="56">
        <f t="shared" si="11"/>
        <v>0</v>
      </c>
    </row>
    <row r="78" spans="1:8" s="2" customFormat="1" ht="12.75" hidden="1" customHeight="1" x14ac:dyDescent="0.2">
      <c r="A78" s="247"/>
      <c r="B78" s="250"/>
      <c r="C78" s="274">
        <f>C27</f>
        <v>0</v>
      </c>
      <c r="D78" s="276"/>
      <c r="E78" s="164"/>
      <c r="F78" s="59">
        <f t="shared" si="12"/>
        <v>0</v>
      </c>
      <c r="G78" s="59">
        <f t="shared" si="12"/>
        <v>0</v>
      </c>
      <c r="H78" s="56">
        <f t="shared" si="11"/>
        <v>0</v>
      </c>
    </row>
    <row r="79" spans="1:8" s="2" customFormat="1" ht="12.75" hidden="1" customHeight="1" x14ac:dyDescent="0.2">
      <c r="A79" s="247"/>
      <c r="B79" s="250"/>
      <c r="C79" s="274">
        <f>C30</f>
        <v>0</v>
      </c>
      <c r="D79" s="276"/>
      <c r="E79" s="164"/>
      <c r="F79" s="59">
        <f t="shared" si="12"/>
        <v>0</v>
      </c>
      <c r="G79" s="59">
        <f t="shared" si="12"/>
        <v>0</v>
      </c>
      <c r="H79" s="56">
        <f t="shared" si="11"/>
        <v>0</v>
      </c>
    </row>
    <row r="80" spans="1:8" s="2" customFormat="1" ht="12.75" hidden="1" customHeight="1" x14ac:dyDescent="0.2">
      <c r="A80" s="247"/>
      <c r="B80" s="250"/>
      <c r="C80" s="274">
        <f>C31</f>
        <v>0</v>
      </c>
      <c r="D80" s="276"/>
      <c r="E80" s="164"/>
      <c r="F80" s="59">
        <f t="shared" si="12"/>
        <v>0</v>
      </c>
      <c r="G80" s="59">
        <f t="shared" si="12"/>
        <v>0</v>
      </c>
      <c r="H80" s="56">
        <f t="shared" si="11"/>
        <v>0</v>
      </c>
    </row>
    <row r="81" spans="1:8" s="2" customFormat="1" ht="12.75" hidden="1" customHeight="1" x14ac:dyDescent="0.2">
      <c r="A81" s="247"/>
      <c r="B81" s="250"/>
      <c r="C81" s="274">
        <f>C32</f>
        <v>0</v>
      </c>
      <c r="D81" s="276"/>
      <c r="E81" s="164"/>
      <c r="F81" s="59">
        <f t="shared" si="12"/>
        <v>0</v>
      </c>
      <c r="G81" s="59">
        <f t="shared" si="12"/>
        <v>0</v>
      </c>
      <c r="H81" s="56">
        <f t="shared" si="11"/>
        <v>0</v>
      </c>
    </row>
    <row r="82" spans="1:8" s="2" customFormat="1" ht="12.75" hidden="1" customHeight="1" x14ac:dyDescent="0.2">
      <c r="A82" s="247"/>
      <c r="B82" s="250"/>
      <c r="C82" s="274">
        <f>C33</f>
        <v>0</v>
      </c>
      <c r="D82" s="276"/>
      <c r="E82" s="164"/>
      <c r="F82" s="59">
        <f t="shared" si="12"/>
        <v>0</v>
      </c>
      <c r="G82" s="59">
        <f t="shared" si="12"/>
        <v>0</v>
      </c>
      <c r="H82" s="56">
        <f t="shared" si="11"/>
        <v>0</v>
      </c>
    </row>
    <row r="83" spans="1:8" s="2" customFormat="1" ht="12.75" hidden="1" customHeight="1" x14ac:dyDescent="0.2">
      <c r="A83" s="247"/>
      <c r="B83" s="250"/>
      <c r="C83" s="274">
        <f>C34</f>
        <v>0</v>
      </c>
      <c r="D83" s="276"/>
      <c r="E83" s="164"/>
      <c r="F83" s="59">
        <f t="shared" si="12"/>
        <v>0</v>
      </c>
      <c r="G83" s="59">
        <f t="shared" si="12"/>
        <v>0</v>
      </c>
      <c r="H83" s="56">
        <f t="shared" si="11"/>
        <v>0</v>
      </c>
    </row>
    <row r="84" spans="1:8" s="2" customFormat="1" ht="12.75" hidden="1" customHeight="1" x14ac:dyDescent="0.2">
      <c r="A84" s="247"/>
      <c r="B84" s="250"/>
      <c r="C84" s="182"/>
      <c r="D84" s="183"/>
      <c r="E84" s="164"/>
      <c r="F84" s="59">
        <f t="shared" si="12"/>
        <v>0</v>
      </c>
      <c r="G84" s="59">
        <f t="shared" si="12"/>
        <v>0</v>
      </c>
      <c r="H84" s="56">
        <f t="shared" si="11"/>
        <v>0</v>
      </c>
    </row>
    <row r="85" spans="1:8" s="2" customFormat="1" ht="12.75" hidden="1" customHeight="1" x14ac:dyDescent="0.2">
      <c r="A85" s="247"/>
      <c r="B85" s="250"/>
      <c r="C85" s="274">
        <f>C35</f>
        <v>0</v>
      </c>
      <c r="D85" s="276"/>
      <c r="E85" s="164"/>
      <c r="F85" s="59">
        <f t="shared" si="12"/>
        <v>0</v>
      </c>
      <c r="G85" s="59">
        <f t="shared" si="12"/>
        <v>0</v>
      </c>
      <c r="H85" s="56">
        <f t="shared" si="11"/>
        <v>0</v>
      </c>
    </row>
    <row r="86" spans="1:8" s="2" customFormat="1" ht="25.5" hidden="1" x14ac:dyDescent="0.2">
      <c r="A86" s="246" t="s">
        <v>57</v>
      </c>
      <c r="B86" s="249" t="s">
        <v>58</v>
      </c>
      <c r="C86" s="287" t="s">
        <v>349</v>
      </c>
      <c r="D86" s="288"/>
      <c r="E86" s="47" t="s">
        <v>161</v>
      </c>
      <c r="F86" s="190" t="s">
        <v>39</v>
      </c>
      <c r="G86" s="47" t="s">
        <v>157</v>
      </c>
      <c r="H86" s="50">
        <f>SUM(H87:H105)</f>
        <v>0</v>
      </c>
    </row>
    <row r="87" spans="1:8" s="2" customFormat="1" ht="12.75" hidden="1" x14ac:dyDescent="0.2">
      <c r="A87" s="247"/>
      <c r="B87" s="250"/>
      <c r="C87" s="274" t="str">
        <f t="shared" ref="C87:C95" si="13">C16</f>
        <v>Katedras vadītājs</v>
      </c>
      <c r="D87" s="276"/>
      <c r="E87" s="292">
        <v>10</v>
      </c>
      <c r="F87" s="59">
        <f t="shared" ref="F87:F95" si="14">F16</f>
        <v>2010</v>
      </c>
      <c r="G87" s="73"/>
      <c r="H87" s="56">
        <f>ROUNDUP((F87*$E$87%)/168*$G$87,2)</f>
        <v>0</v>
      </c>
    </row>
    <row r="88" spans="1:8" s="2" customFormat="1" ht="12.75" hidden="1" x14ac:dyDescent="0.2">
      <c r="A88" s="247"/>
      <c r="B88" s="250"/>
      <c r="C88" s="274" t="str">
        <f t="shared" si="13"/>
        <v>Direktora vietnieks</v>
      </c>
      <c r="D88" s="276"/>
      <c r="E88" s="293"/>
      <c r="F88" s="59">
        <f t="shared" si="14"/>
        <v>2253</v>
      </c>
      <c r="G88" s="143"/>
      <c r="H88" s="56">
        <f>ROUNDUP((F88*$E$87%)/168*$G$88,2)</f>
        <v>0</v>
      </c>
    </row>
    <row r="89" spans="1:8" s="2" customFormat="1" ht="12.75" hidden="1" customHeight="1" x14ac:dyDescent="0.2">
      <c r="A89" s="247"/>
      <c r="B89" s="250"/>
      <c r="C89" s="274">
        <f t="shared" si="13"/>
        <v>0</v>
      </c>
      <c r="D89" s="276"/>
      <c r="E89" s="293"/>
      <c r="F89" s="59">
        <f t="shared" si="14"/>
        <v>0</v>
      </c>
      <c r="G89" s="73"/>
      <c r="H89" s="56">
        <f t="shared" ref="H89:H95" si="15">ROUNDUP((F89*$E$87%)/168*$G$88,2)</f>
        <v>0</v>
      </c>
    </row>
    <row r="90" spans="1:8" s="2" customFormat="1" ht="12.75" hidden="1" customHeight="1" x14ac:dyDescent="0.2">
      <c r="A90" s="247"/>
      <c r="B90" s="250"/>
      <c r="C90" s="274">
        <f t="shared" si="13"/>
        <v>0</v>
      </c>
      <c r="D90" s="276"/>
      <c r="E90" s="293"/>
      <c r="F90" s="59">
        <f t="shared" si="14"/>
        <v>0</v>
      </c>
      <c r="G90" s="73"/>
      <c r="H90" s="56">
        <f t="shared" si="15"/>
        <v>0</v>
      </c>
    </row>
    <row r="91" spans="1:8" s="2" customFormat="1" ht="12.75" hidden="1" customHeight="1" x14ac:dyDescent="0.2">
      <c r="A91" s="247"/>
      <c r="B91" s="250"/>
      <c r="C91" s="274">
        <f t="shared" si="13"/>
        <v>0</v>
      </c>
      <c r="D91" s="276"/>
      <c r="E91" s="293"/>
      <c r="F91" s="59">
        <f t="shared" si="14"/>
        <v>0</v>
      </c>
      <c r="G91" s="73"/>
      <c r="H91" s="56">
        <f t="shared" si="15"/>
        <v>0</v>
      </c>
    </row>
    <row r="92" spans="1:8" s="2" customFormat="1" ht="12.75" hidden="1" customHeight="1" x14ac:dyDescent="0.2">
      <c r="A92" s="247"/>
      <c r="B92" s="250"/>
      <c r="C92" s="274">
        <f t="shared" si="13"/>
        <v>0</v>
      </c>
      <c r="D92" s="276"/>
      <c r="E92" s="293"/>
      <c r="F92" s="59">
        <f t="shared" si="14"/>
        <v>0</v>
      </c>
      <c r="G92" s="73"/>
      <c r="H92" s="56">
        <f t="shared" si="15"/>
        <v>0</v>
      </c>
    </row>
    <row r="93" spans="1:8" s="2" customFormat="1" ht="12.75" hidden="1" customHeight="1" x14ac:dyDescent="0.2">
      <c r="A93" s="247"/>
      <c r="B93" s="250"/>
      <c r="C93" s="274">
        <f t="shared" si="13"/>
        <v>0</v>
      </c>
      <c r="D93" s="276"/>
      <c r="E93" s="293"/>
      <c r="F93" s="59">
        <f t="shared" si="14"/>
        <v>0</v>
      </c>
      <c r="G93" s="73"/>
      <c r="H93" s="56">
        <f t="shared" si="15"/>
        <v>0</v>
      </c>
    </row>
    <row r="94" spans="1:8" s="2" customFormat="1" ht="12.75" hidden="1" customHeight="1" x14ac:dyDescent="0.2">
      <c r="A94" s="247"/>
      <c r="B94" s="250"/>
      <c r="C94" s="274">
        <f t="shared" si="13"/>
        <v>0</v>
      </c>
      <c r="D94" s="276"/>
      <c r="E94" s="293"/>
      <c r="F94" s="59">
        <f t="shared" si="14"/>
        <v>0</v>
      </c>
      <c r="G94" s="73"/>
      <c r="H94" s="56">
        <f t="shared" si="15"/>
        <v>0</v>
      </c>
    </row>
    <row r="95" spans="1:8" s="2" customFormat="1" ht="12.75" hidden="1" customHeight="1" x14ac:dyDescent="0.2">
      <c r="A95" s="247"/>
      <c r="B95" s="250"/>
      <c r="C95" s="274">
        <f t="shared" si="13"/>
        <v>0</v>
      </c>
      <c r="D95" s="276"/>
      <c r="E95" s="293"/>
      <c r="F95" s="59">
        <f t="shared" si="14"/>
        <v>0</v>
      </c>
      <c r="G95" s="73"/>
      <c r="H95" s="56">
        <f t="shared" si="15"/>
        <v>0</v>
      </c>
    </row>
    <row r="96" spans="1:8" s="2" customFormat="1" ht="12.75" hidden="1" x14ac:dyDescent="0.2">
      <c r="A96" s="247"/>
      <c r="B96" s="250"/>
      <c r="C96" s="274" t="str">
        <f t="shared" ref="C96:C105" si="16">C26</f>
        <v>Vecākais speciālists Izglītības koordinācijas nodaļā</v>
      </c>
      <c r="D96" s="276"/>
      <c r="E96" s="293"/>
      <c r="F96" s="59">
        <f t="shared" ref="F96:G105" si="17">F26</f>
        <v>1287</v>
      </c>
      <c r="G96" s="59"/>
      <c r="H96" s="56">
        <f>ROUNDUP((F96*$E$87%)/168*$G$96,2)</f>
        <v>0</v>
      </c>
    </row>
    <row r="97" spans="1:8" s="2" customFormat="1" ht="12.75" hidden="1" x14ac:dyDescent="0.2">
      <c r="A97" s="247"/>
      <c r="B97" s="250"/>
      <c r="C97" s="274">
        <f t="shared" si="16"/>
        <v>0</v>
      </c>
      <c r="D97" s="276"/>
      <c r="E97" s="164"/>
      <c r="F97" s="59">
        <f t="shared" si="17"/>
        <v>0</v>
      </c>
      <c r="G97" s="59">
        <f t="shared" si="17"/>
        <v>0</v>
      </c>
      <c r="H97" s="56">
        <f t="shared" ref="H97:H105" si="18">ROUNDUP((F97*$E$87%)/168*$G$96,2)</f>
        <v>0</v>
      </c>
    </row>
    <row r="98" spans="1:8" s="2" customFormat="1" ht="12.75" hidden="1" x14ac:dyDescent="0.2">
      <c r="A98" s="247"/>
      <c r="B98" s="250"/>
      <c r="C98" s="274">
        <f t="shared" si="16"/>
        <v>0</v>
      </c>
      <c r="D98" s="276"/>
      <c r="E98" s="164"/>
      <c r="F98" s="59">
        <f t="shared" si="17"/>
        <v>0</v>
      </c>
      <c r="G98" s="59">
        <f t="shared" si="17"/>
        <v>0</v>
      </c>
      <c r="H98" s="56">
        <f t="shared" si="18"/>
        <v>0</v>
      </c>
    </row>
    <row r="99" spans="1:8" s="2" customFormat="1" ht="12.75" hidden="1" x14ac:dyDescent="0.2">
      <c r="A99" s="247"/>
      <c r="B99" s="250"/>
      <c r="C99" s="274">
        <f t="shared" si="16"/>
        <v>0</v>
      </c>
      <c r="D99" s="276"/>
      <c r="E99" s="164"/>
      <c r="F99" s="59">
        <f t="shared" si="17"/>
        <v>0</v>
      </c>
      <c r="G99" s="59">
        <f t="shared" si="17"/>
        <v>0</v>
      </c>
      <c r="H99" s="56">
        <f t="shared" si="18"/>
        <v>0</v>
      </c>
    </row>
    <row r="100" spans="1:8" s="2" customFormat="1" ht="12.75" hidden="1" x14ac:dyDescent="0.2">
      <c r="A100" s="247"/>
      <c r="B100" s="250"/>
      <c r="C100" s="274">
        <f t="shared" si="16"/>
        <v>0</v>
      </c>
      <c r="D100" s="276"/>
      <c r="E100" s="164"/>
      <c r="F100" s="59">
        <f t="shared" si="17"/>
        <v>0</v>
      </c>
      <c r="G100" s="59">
        <f t="shared" si="17"/>
        <v>0</v>
      </c>
      <c r="H100" s="56">
        <f t="shared" si="18"/>
        <v>0</v>
      </c>
    </row>
    <row r="101" spans="1:8" s="2" customFormat="1" ht="12.75" hidden="1" x14ac:dyDescent="0.2">
      <c r="A101" s="247"/>
      <c r="B101" s="250"/>
      <c r="C101" s="274">
        <f t="shared" si="16"/>
        <v>0</v>
      </c>
      <c r="D101" s="276"/>
      <c r="E101" s="164"/>
      <c r="F101" s="59">
        <f t="shared" si="17"/>
        <v>0</v>
      </c>
      <c r="G101" s="59">
        <f t="shared" si="17"/>
        <v>0</v>
      </c>
      <c r="H101" s="56">
        <f t="shared" si="18"/>
        <v>0</v>
      </c>
    </row>
    <row r="102" spans="1:8" s="2" customFormat="1" ht="12.75" hidden="1" x14ac:dyDescent="0.2">
      <c r="A102" s="247"/>
      <c r="B102" s="250"/>
      <c r="C102" s="274">
        <f t="shared" si="16"/>
        <v>0</v>
      </c>
      <c r="D102" s="276"/>
      <c r="E102" s="164"/>
      <c r="F102" s="59">
        <f t="shared" si="17"/>
        <v>0</v>
      </c>
      <c r="G102" s="59">
        <f t="shared" si="17"/>
        <v>0</v>
      </c>
      <c r="H102" s="56">
        <f t="shared" si="18"/>
        <v>0</v>
      </c>
    </row>
    <row r="103" spans="1:8" s="2" customFormat="1" ht="12.75" hidden="1" x14ac:dyDescent="0.2">
      <c r="A103" s="247"/>
      <c r="B103" s="250"/>
      <c r="C103" s="274">
        <f t="shared" si="16"/>
        <v>0</v>
      </c>
      <c r="D103" s="276"/>
      <c r="E103" s="164"/>
      <c r="F103" s="59">
        <f t="shared" si="17"/>
        <v>0</v>
      </c>
      <c r="G103" s="59">
        <f t="shared" si="17"/>
        <v>0</v>
      </c>
      <c r="H103" s="56">
        <f t="shared" si="18"/>
        <v>0</v>
      </c>
    </row>
    <row r="104" spans="1:8" s="2" customFormat="1" ht="12.75" hidden="1" x14ac:dyDescent="0.2">
      <c r="A104" s="247"/>
      <c r="B104" s="250"/>
      <c r="C104" s="274">
        <f t="shared" si="16"/>
        <v>0</v>
      </c>
      <c r="D104" s="276"/>
      <c r="E104" s="164"/>
      <c r="F104" s="59">
        <f t="shared" si="17"/>
        <v>0</v>
      </c>
      <c r="G104" s="59">
        <f t="shared" si="17"/>
        <v>0</v>
      </c>
      <c r="H104" s="56">
        <f t="shared" si="18"/>
        <v>0</v>
      </c>
    </row>
    <row r="105" spans="1:8" s="2" customFormat="1" ht="12.75" hidden="1" x14ac:dyDescent="0.2">
      <c r="A105" s="248"/>
      <c r="B105" s="251"/>
      <c r="C105" s="274">
        <f t="shared" si="16"/>
        <v>0</v>
      </c>
      <c r="D105" s="276"/>
      <c r="E105" s="165"/>
      <c r="F105" s="59">
        <f t="shared" si="17"/>
        <v>0</v>
      </c>
      <c r="G105" s="59">
        <f t="shared" si="17"/>
        <v>0</v>
      </c>
      <c r="H105" s="56">
        <f t="shared" si="18"/>
        <v>0</v>
      </c>
    </row>
    <row r="106" spans="1:8" s="5" customFormat="1" ht="12.75" x14ac:dyDescent="0.2">
      <c r="A106" s="49" t="s">
        <v>65</v>
      </c>
      <c r="B106" s="277" t="s">
        <v>66</v>
      </c>
      <c r="C106" s="277"/>
      <c r="D106" s="277"/>
      <c r="E106" s="277"/>
      <c r="F106" s="277"/>
      <c r="G106" s="277"/>
      <c r="H106" s="43">
        <f>SUM(H107,H108,H128)</f>
        <v>7.26</v>
      </c>
    </row>
    <row r="107" spans="1:8" s="2" customFormat="1" ht="12.75" x14ac:dyDescent="0.2">
      <c r="A107" s="181" t="s">
        <v>67</v>
      </c>
      <c r="B107" s="304" t="s">
        <v>163</v>
      </c>
      <c r="C107" s="304"/>
      <c r="D107" s="304"/>
      <c r="E107" s="304"/>
      <c r="F107" s="304"/>
      <c r="G107" s="304"/>
      <c r="H107" s="44">
        <f>ROUNDUP((H13+H108)*0.2359,2)</f>
        <v>6.24</v>
      </c>
    </row>
    <row r="108" spans="1:8" s="2" customFormat="1" ht="25.5" x14ac:dyDescent="0.2">
      <c r="A108" s="385" t="s">
        <v>70</v>
      </c>
      <c r="B108" s="263" t="s">
        <v>71</v>
      </c>
      <c r="C108" s="287" t="s">
        <v>349</v>
      </c>
      <c r="D108" s="288"/>
      <c r="E108" s="47" t="s">
        <v>161</v>
      </c>
      <c r="F108" s="190" t="s">
        <v>39</v>
      </c>
      <c r="G108" s="47" t="s">
        <v>157</v>
      </c>
      <c r="H108" s="50">
        <f>SUM(H109:H118)</f>
        <v>1.02</v>
      </c>
    </row>
    <row r="109" spans="1:8" s="2" customFormat="1" ht="12.75" x14ac:dyDescent="0.2">
      <c r="A109" s="386"/>
      <c r="B109" s="264"/>
      <c r="C109" s="274" t="str">
        <f>C16</f>
        <v>Katedras vadītājs</v>
      </c>
      <c r="D109" s="276"/>
      <c r="E109" s="292">
        <v>4</v>
      </c>
      <c r="F109" s="59">
        <f t="shared" ref="F109:G112" si="19">F16</f>
        <v>2010</v>
      </c>
      <c r="G109" s="73">
        <f t="shared" si="19"/>
        <v>0.16700000000000001</v>
      </c>
      <c r="H109" s="56">
        <f>ROUNDUP((F109*$E$109%)/168*G109,2)</f>
        <v>0.08</v>
      </c>
    </row>
    <row r="110" spans="1:8" s="2" customFormat="1" ht="12.75" x14ac:dyDescent="0.2">
      <c r="A110" s="386"/>
      <c r="B110" s="264"/>
      <c r="C110" s="274" t="str">
        <f>C17</f>
        <v>Direktora vietnieks</v>
      </c>
      <c r="D110" s="276"/>
      <c r="E110" s="293"/>
      <c r="F110" s="59">
        <f t="shared" si="19"/>
        <v>2253</v>
      </c>
      <c r="G110" s="143">
        <f t="shared" si="19"/>
        <v>0.02</v>
      </c>
      <c r="H110" s="56">
        <f>ROUNDUP((F110*$E$109%)/168*G110,2)</f>
        <v>0.02</v>
      </c>
    </row>
    <row r="111" spans="1:8" s="2" customFormat="1" ht="12.75" hidden="1" customHeight="1" x14ac:dyDescent="0.2">
      <c r="A111" s="386"/>
      <c r="B111" s="264"/>
      <c r="C111" s="274">
        <f>C18</f>
        <v>0</v>
      </c>
      <c r="D111" s="276"/>
      <c r="E111" s="293"/>
      <c r="F111" s="59">
        <f t="shared" si="19"/>
        <v>0</v>
      </c>
      <c r="G111" s="73">
        <f t="shared" si="19"/>
        <v>0</v>
      </c>
      <c r="H111" s="56">
        <f t="shared" ref="H111:H127" si="20">ROUNDUP((F111*$E$109%)/168*G111,2)</f>
        <v>0</v>
      </c>
    </row>
    <row r="112" spans="1:8" s="2" customFormat="1" ht="12.75" hidden="1" customHeight="1" x14ac:dyDescent="0.2">
      <c r="A112" s="386"/>
      <c r="B112" s="264"/>
      <c r="C112" s="274">
        <f>C19</f>
        <v>0</v>
      </c>
      <c r="D112" s="276"/>
      <c r="E112" s="293"/>
      <c r="F112" s="59">
        <f t="shared" si="19"/>
        <v>0</v>
      </c>
      <c r="G112" s="73">
        <f t="shared" si="19"/>
        <v>0</v>
      </c>
      <c r="H112" s="56">
        <f t="shared" si="20"/>
        <v>0</v>
      </c>
    </row>
    <row r="113" spans="1:8" s="2" customFormat="1" ht="12.75" hidden="1" customHeight="1" x14ac:dyDescent="0.2">
      <c r="A113" s="386"/>
      <c r="B113" s="264"/>
      <c r="C113" s="274"/>
      <c r="D113" s="276"/>
      <c r="E113" s="293"/>
      <c r="F113" s="59"/>
      <c r="G113" s="73"/>
      <c r="H113" s="56">
        <f t="shared" si="20"/>
        <v>0</v>
      </c>
    </row>
    <row r="114" spans="1:8" s="2" customFormat="1" ht="12.75" hidden="1" customHeight="1" x14ac:dyDescent="0.2">
      <c r="A114" s="386"/>
      <c r="B114" s="264"/>
      <c r="C114" s="274">
        <f>C21</f>
        <v>0</v>
      </c>
      <c r="D114" s="276"/>
      <c r="E114" s="293"/>
      <c r="F114" s="59">
        <f t="shared" ref="F114:G117" si="21">F21</f>
        <v>0</v>
      </c>
      <c r="G114" s="73">
        <f t="shared" si="21"/>
        <v>0</v>
      </c>
      <c r="H114" s="56">
        <f t="shared" si="20"/>
        <v>0</v>
      </c>
    </row>
    <row r="115" spans="1:8" s="2" customFormat="1" ht="12.75" hidden="1" customHeight="1" x14ac:dyDescent="0.2">
      <c r="A115" s="386"/>
      <c r="B115" s="264"/>
      <c r="C115" s="274">
        <f>C22</f>
        <v>0</v>
      </c>
      <c r="D115" s="276"/>
      <c r="E115" s="293"/>
      <c r="F115" s="59">
        <f t="shared" si="21"/>
        <v>0</v>
      </c>
      <c r="G115" s="73">
        <f t="shared" si="21"/>
        <v>0</v>
      </c>
      <c r="H115" s="56">
        <f t="shared" si="20"/>
        <v>0</v>
      </c>
    </row>
    <row r="116" spans="1:8" s="2" customFormat="1" ht="12.75" hidden="1" customHeight="1" x14ac:dyDescent="0.2">
      <c r="A116" s="386"/>
      <c r="B116" s="264"/>
      <c r="C116" s="274">
        <f>C23</f>
        <v>0</v>
      </c>
      <c r="D116" s="276"/>
      <c r="E116" s="293"/>
      <c r="F116" s="59">
        <f t="shared" si="21"/>
        <v>0</v>
      </c>
      <c r="G116" s="73">
        <f t="shared" si="21"/>
        <v>0</v>
      </c>
      <c r="H116" s="56">
        <f t="shared" si="20"/>
        <v>0</v>
      </c>
    </row>
    <row r="117" spans="1:8" s="2" customFormat="1" ht="12.75" hidden="1" customHeight="1" x14ac:dyDescent="0.2">
      <c r="A117" s="386"/>
      <c r="B117" s="264"/>
      <c r="C117" s="274">
        <f>C24</f>
        <v>0</v>
      </c>
      <c r="D117" s="276"/>
      <c r="E117" s="293"/>
      <c r="F117" s="59">
        <f t="shared" si="21"/>
        <v>0</v>
      </c>
      <c r="G117" s="73">
        <f t="shared" si="21"/>
        <v>0</v>
      </c>
      <c r="H117" s="56">
        <f t="shared" si="20"/>
        <v>0</v>
      </c>
    </row>
    <row r="118" spans="1:8" s="2" customFormat="1" ht="12.75" x14ac:dyDescent="0.2">
      <c r="A118" s="386"/>
      <c r="B118" s="264"/>
      <c r="C118" s="274" t="str">
        <f t="shared" ref="C118:C127" si="22">C26</f>
        <v>Vecākais speciālists Izglītības koordinācijas nodaļā</v>
      </c>
      <c r="D118" s="276"/>
      <c r="E118" s="293"/>
      <c r="F118" s="59">
        <f t="shared" ref="F118:G127" si="23">F26</f>
        <v>1287</v>
      </c>
      <c r="G118" s="59">
        <f t="shared" si="23"/>
        <v>3</v>
      </c>
      <c r="H118" s="56">
        <f t="shared" si="20"/>
        <v>0.92</v>
      </c>
    </row>
    <row r="119" spans="1:8" s="2" customFormat="1" ht="12.75" hidden="1" customHeight="1" x14ac:dyDescent="0.2">
      <c r="A119" s="386"/>
      <c r="B119" s="264"/>
      <c r="C119" s="274">
        <f t="shared" si="22"/>
        <v>0</v>
      </c>
      <c r="D119" s="276"/>
      <c r="E119" s="164"/>
      <c r="F119" s="59">
        <f t="shared" si="23"/>
        <v>0</v>
      </c>
      <c r="G119" s="59">
        <f t="shared" si="23"/>
        <v>0</v>
      </c>
      <c r="H119" s="56">
        <f t="shared" si="20"/>
        <v>0</v>
      </c>
    </row>
    <row r="120" spans="1:8" s="2" customFormat="1" ht="12.75" hidden="1" customHeight="1" x14ac:dyDescent="0.2">
      <c r="A120" s="386"/>
      <c r="B120" s="264"/>
      <c r="C120" s="274">
        <f t="shared" si="22"/>
        <v>0</v>
      </c>
      <c r="D120" s="276"/>
      <c r="E120" s="164"/>
      <c r="F120" s="59">
        <f t="shared" si="23"/>
        <v>0</v>
      </c>
      <c r="G120" s="59">
        <f t="shared" si="23"/>
        <v>0</v>
      </c>
      <c r="H120" s="56">
        <f t="shared" si="20"/>
        <v>0</v>
      </c>
    </row>
    <row r="121" spans="1:8" s="2" customFormat="1" ht="12.75" hidden="1" customHeight="1" x14ac:dyDescent="0.2">
      <c r="A121" s="386"/>
      <c r="B121" s="264"/>
      <c r="C121" s="274">
        <f t="shared" si="22"/>
        <v>0</v>
      </c>
      <c r="D121" s="276"/>
      <c r="E121" s="164"/>
      <c r="F121" s="59">
        <f t="shared" si="23"/>
        <v>0</v>
      </c>
      <c r="G121" s="59">
        <f t="shared" si="23"/>
        <v>0</v>
      </c>
      <c r="H121" s="56">
        <f t="shared" si="20"/>
        <v>0</v>
      </c>
    </row>
    <row r="122" spans="1:8" s="2" customFormat="1" ht="12.75" hidden="1" customHeight="1" x14ac:dyDescent="0.2">
      <c r="A122" s="386"/>
      <c r="B122" s="264"/>
      <c r="C122" s="274">
        <f t="shared" si="22"/>
        <v>0</v>
      </c>
      <c r="D122" s="276"/>
      <c r="E122" s="164"/>
      <c r="F122" s="59">
        <f t="shared" si="23"/>
        <v>0</v>
      </c>
      <c r="G122" s="59">
        <f t="shared" si="23"/>
        <v>0</v>
      </c>
      <c r="H122" s="56">
        <f t="shared" si="20"/>
        <v>0</v>
      </c>
    </row>
    <row r="123" spans="1:8" s="2" customFormat="1" ht="12.75" hidden="1" customHeight="1" x14ac:dyDescent="0.2">
      <c r="A123" s="386"/>
      <c r="B123" s="264"/>
      <c r="C123" s="274">
        <f t="shared" si="22"/>
        <v>0</v>
      </c>
      <c r="D123" s="276"/>
      <c r="E123" s="164"/>
      <c r="F123" s="59">
        <f t="shared" si="23"/>
        <v>0</v>
      </c>
      <c r="G123" s="59">
        <f t="shared" si="23"/>
        <v>0</v>
      </c>
      <c r="H123" s="56">
        <f t="shared" si="20"/>
        <v>0</v>
      </c>
    </row>
    <row r="124" spans="1:8" s="2" customFormat="1" ht="12.75" hidden="1" customHeight="1" x14ac:dyDescent="0.2">
      <c r="A124" s="386"/>
      <c r="B124" s="264"/>
      <c r="C124" s="274">
        <f t="shared" si="22"/>
        <v>0</v>
      </c>
      <c r="D124" s="276"/>
      <c r="E124" s="164"/>
      <c r="F124" s="59">
        <f t="shared" si="23"/>
        <v>0</v>
      </c>
      <c r="G124" s="59">
        <f t="shared" si="23"/>
        <v>0</v>
      </c>
      <c r="H124" s="56">
        <f t="shared" si="20"/>
        <v>0</v>
      </c>
    </row>
    <row r="125" spans="1:8" s="2" customFormat="1" ht="12.75" hidden="1" customHeight="1" x14ac:dyDescent="0.2">
      <c r="A125" s="386"/>
      <c r="B125" s="264"/>
      <c r="C125" s="274">
        <f t="shared" si="22"/>
        <v>0</v>
      </c>
      <c r="D125" s="276"/>
      <c r="E125" s="164"/>
      <c r="F125" s="59">
        <f t="shared" si="23"/>
        <v>0</v>
      </c>
      <c r="G125" s="59">
        <f t="shared" si="23"/>
        <v>0</v>
      </c>
      <c r="H125" s="56">
        <f t="shared" si="20"/>
        <v>0</v>
      </c>
    </row>
    <row r="126" spans="1:8" s="2" customFormat="1" ht="12.75" hidden="1" customHeight="1" x14ac:dyDescent="0.2">
      <c r="A126" s="386"/>
      <c r="B126" s="264"/>
      <c r="C126" s="274">
        <f t="shared" si="22"/>
        <v>0</v>
      </c>
      <c r="D126" s="276"/>
      <c r="E126" s="164"/>
      <c r="F126" s="59">
        <f t="shared" si="23"/>
        <v>0</v>
      </c>
      <c r="G126" s="59">
        <f t="shared" si="23"/>
        <v>0</v>
      </c>
      <c r="H126" s="56">
        <f t="shared" si="20"/>
        <v>0</v>
      </c>
    </row>
    <row r="127" spans="1:8" s="2" customFormat="1" ht="12.75" hidden="1" customHeight="1" x14ac:dyDescent="0.2">
      <c r="A127" s="387"/>
      <c r="B127" s="265"/>
      <c r="C127" s="274">
        <f t="shared" si="22"/>
        <v>0</v>
      </c>
      <c r="D127" s="276"/>
      <c r="E127" s="165"/>
      <c r="F127" s="59">
        <f t="shared" si="23"/>
        <v>0</v>
      </c>
      <c r="G127" s="59">
        <f t="shared" si="23"/>
        <v>0</v>
      </c>
      <c r="H127" s="56">
        <f t="shared" si="20"/>
        <v>0</v>
      </c>
    </row>
    <row r="128" spans="1:8" s="2" customFormat="1" ht="25.5" hidden="1" x14ac:dyDescent="0.2">
      <c r="A128" s="385" t="s">
        <v>82</v>
      </c>
      <c r="B128" s="388" t="s">
        <v>83</v>
      </c>
      <c r="C128" s="287" t="s">
        <v>349</v>
      </c>
      <c r="D128" s="288"/>
      <c r="E128" s="47" t="s">
        <v>161</v>
      </c>
      <c r="F128" s="190" t="s">
        <v>39</v>
      </c>
      <c r="G128" s="47" t="s">
        <v>157</v>
      </c>
      <c r="H128" s="50">
        <f>SUM(H129:H147)</f>
        <v>0</v>
      </c>
    </row>
    <row r="129" spans="1:8" s="2" customFormat="1" ht="12.75" hidden="1" x14ac:dyDescent="0.2">
      <c r="A129" s="386"/>
      <c r="B129" s="389"/>
      <c r="C129" s="274" t="str">
        <f t="shared" ref="C129:C137" si="24">C16</f>
        <v>Katedras vadītājs</v>
      </c>
      <c r="D129" s="276"/>
      <c r="E129" s="292">
        <v>1</v>
      </c>
      <c r="F129" s="59">
        <f t="shared" ref="F129:F137" si="25">F16</f>
        <v>2010</v>
      </c>
      <c r="G129" s="73"/>
      <c r="H129" s="56">
        <f>ROUNDUP((F129*$E$129%)/168*G129,2)</f>
        <v>0</v>
      </c>
    </row>
    <row r="130" spans="1:8" s="2" customFormat="1" ht="12.75" hidden="1" x14ac:dyDescent="0.2">
      <c r="A130" s="386"/>
      <c r="B130" s="389"/>
      <c r="C130" s="274" t="str">
        <f t="shared" si="24"/>
        <v>Direktora vietnieks</v>
      </c>
      <c r="D130" s="276"/>
      <c r="E130" s="293"/>
      <c r="F130" s="59">
        <f t="shared" si="25"/>
        <v>2253</v>
      </c>
      <c r="G130" s="73"/>
      <c r="H130" s="56">
        <f>ROUNDUP((F130*$E$129%)/168*G130,2)</f>
        <v>0</v>
      </c>
    </row>
    <row r="131" spans="1:8" s="2" customFormat="1" ht="12.75" hidden="1" customHeight="1" x14ac:dyDescent="0.2">
      <c r="A131" s="386"/>
      <c r="B131" s="389"/>
      <c r="C131" s="274">
        <f t="shared" si="24"/>
        <v>0</v>
      </c>
      <c r="D131" s="276"/>
      <c r="E131" s="293"/>
      <c r="F131" s="59">
        <f t="shared" si="25"/>
        <v>0</v>
      </c>
      <c r="G131" s="73"/>
      <c r="H131" s="56">
        <f t="shared" ref="H131:H147" si="26">ROUNDUP((F131*$E$129%)/168*G131,2)</f>
        <v>0</v>
      </c>
    </row>
    <row r="132" spans="1:8" s="2" customFormat="1" ht="12.75" hidden="1" customHeight="1" x14ac:dyDescent="0.2">
      <c r="A132" s="386"/>
      <c r="B132" s="389"/>
      <c r="C132" s="274">
        <f t="shared" si="24"/>
        <v>0</v>
      </c>
      <c r="D132" s="276"/>
      <c r="E132" s="293"/>
      <c r="F132" s="59">
        <f t="shared" si="25"/>
        <v>0</v>
      </c>
      <c r="G132" s="73"/>
      <c r="H132" s="56">
        <f t="shared" si="26"/>
        <v>0</v>
      </c>
    </row>
    <row r="133" spans="1:8" s="2" customFormat="1" ht="12.75" hidden="1" customHeight="1" x14ac:dyDescent="0.2">
      <c r="A133" s="386"/>
      <c r="B133" s="389"/>
      <c r="C133" s="274">
        <f t="shared" si="24"/>
        <v>0</v>
      </c>
      <c r="D133" s="276"/>
      <c r="E133" s="293"/>
      <c r="F133" s="59">
        <f t="shared" si="25"/>
        <v>0</v>
      </c>
      <c r="G133" s="73"/>
      <c r="H133" s="56">
        <f t="shared" si="26"/>
        <v>0</v>
      </c>
    </row>
    <row r="134" spans="1:8" s="2" customFormat="1" ht="12.75" hidden="1" customHeight="1" x14ac:dyDescent="0.2">
      <c r="A134" s="386"/>
      <c r="B134" s="389"/>
      <c r="C134" s="274">
        <f t="shared" si="24"/>
        <v>0</v>
      </c>
      <c r="D134" s="276"/>
      <c r="E134" s="293"/>
      <c r="F134" s="59">
        <f t="shared" si="25"/>
        <v>0</v>
      </c>
      <c r="G134" s="73"/>
      <c r="H134" s="56">
        <f t="shared" si="26"/>
        <v>0</v>
      </c>
    </row>
    <row r="135" spans="1:8" s="2" customFormat="1" ht="12.75" hidden="1" customHeight="1" x14ac:dyDescent="0.2">
      <c r="A135" s="386"/>
      <c r="B135" s="389"/>
      <c r="C135" s="274">
        <f t="shared" si="24"/>
        <v>0</v>
      </c>
      <c r="D135" s="276"/>
      <c r="E135" s="293"/>
      <c r="F135" s="59">
        <f t="shared" si="25"/>
        <v>0</v>
      </c>
      <c r="G135" s="73"/>
      <c r="H135" s="56">
        <f t="shared" si="26"/>
        <v>0</v>
      </c>
    </row>
    <row r="136" spans="1:8" s="2" customFormat="1" ht="12.75" hidden="1" customHeight="1" x14ac:dyDescent="0.2">
      <c r="A136" s="386"/>
      <c r="B136" s="389"/>
      <c r="C136" s="274">
        <f t="shared" si="24"/>
        <v>0</v>
      </c>
      <c r="D136" s="276"/>
      <c r="E136" s="293"/>
      <c r="F136" s="59">
        <f t="shared" si="25"/>
        <v>0</v>
      </c>
      <c r="G136" s="73"/>
      <c r="H136" s="56">
        <f t="shared" si="26"/>
        <v>0</v>
      </c>
    </row>
    <row r="137" spans="1:8" s="2" customFormat="1" ht="12.75" hidden="1" customHeight="1" x14ac:dyDescent="0.2">
      <c r="A137" s="386"/>
      <c r="B137" s="389"/>
      <c r="C137" s="274">
        <f t="shared" si="24"/>
        <v>0</v>
      </c>
      <c r="D137" s="276"/>
      <c r="E137" s="293"/>
      <c r="F137" s="59">
        <f t="shared" si="25"/>
        <v>0</v>
      </c>
      <c r="G137" s="73"/>
      <c r="H137" s="56">
        <f t="shared" si="26"/>
        <v>0</v>
      </c>
    </row>
    <row r="138" spans="1:8" s="2" customFormat="1" ht="12.75" hidden="1" x14ac:dyDescent="0.2">
      <c r="A138" s="386"/>
      <c r="B138" s="389"/>
      <c r="C138" s="274" t="str">
        <f t="shared" ref="C138:C147" si="27">C26</f>
        <v>Vecākais speciālists Izglītības koordinācijas nodaļā</v>
      </c>
      <c r="D138" s="276"/>
      <c r="E138" s="293"/>
      <c r="F138" s="59">
        <f t="shared" ref="F138:G147" si="28">F26</f>
        <v>1287</v>
      </c>
      <c r="G138" s="59"/>
      <c r="H138" s="56">
        <f t="shared" si="26"/>
        <v>0</v>
      </c>
    </row>
    <row r="139" spans="1:8" s="2" customFormat="1" ht="12.75" hidden="1" customHeight="1" x14ac:dyDescent="0.2">
      <c r="A139" s="386"/>
      <c r="B139" s="389"/>
      <c r="C139" s="274">
        <f t="shared" si="27"/>
        <v>0</v>
      </c>
      <c r="D139" s="276"/>
      <c r="E139" s="164"/>
      <c r="F139" s="59">
        <f t="shared" si="28"/>
        <v>0</v>
      </c>
      <c r="G139" s="59">
        <f t="shared" si="28"/>
        <v>0</v>
      </c>
      <c r="H139" s="56">
        <f t="shared" si="26"/>
        <v>0</v>
      </c>
    </row>
    <row r="140" spans="1:8" s="2" customFormat="1" ht="12.75" hidden="1" customHeight="1" x14ac:dyDescent="0.2">
      <c r="A140" s="386"/>
      <c r="B140" s="389"/>
      <c r="C140" s="274">
        <f t="shared" si="27"/>
        <v>0</v>
      </c>
      <c r="D140" s="276"/>
      <c r="E140" s="164"/>
      <c r="F140" s="59">
        <f t="shared" si="28"/>
        <v>0</v>
      </c>
      <c r="G140" s="59">
        <f t="shared" si="28"/>
        <v>0</v>
      </c>
      <c r="H140" s="56">
        <f t="shared" si="26"/>
        <v>0</v>
      </c>
    </row>
    <row r="141" spans="1:8" s="2" customFormat="1" ht="12.75" hidden="1" customHeight="1" x14ac:dyDescent="0.2">
      <c r="A141" s="386"/>
      <c r="B141" s="389"/>
      <c r="C141" s="274">
        <f t="shared" si="27"/>
        <v>0</v>
      </c>
      <c r="D141" s="276"/>
      <c r="E141" s="164"/>
      <c r="F141" s="59">
        <f t="shared" si="28"/>
        <v>0</v>
      </c>
      <c r="G141" s="59">
        <f t="shared" si="28"/>
        <v>0</v>
      </c>
      <c r="H141" s="56">
        <f t="shared" si="26"/>
        <v>0</v>
      </c>
    </row>
    <row r="142" spans="1:8" s="2" customFormat="1" ht="12.75" hidden="1" customHeight="1" x14ac:dyDescent="0.2">
      <c r="A142" s="386"/>
      <c r="B142" s="389"/>
      <c r="C142" s="274">
        <f t="shared" si="27"/>
        <v>0</v>
      </c>
      <c r="D142" s="276"/>
      <c r="E142" s="164"/>
      <c r="F142" s="59">
        <f t="shared" si="28"/>
        <v>0</v>
      </c>
      <c r="G142" s="59">
        <f t="shared" si="28"/>
        <v>0</v>
      </c>
      <c r="H142" s="56">
        <f t="shared" si="26"/>
        <v>0</v>
      </c>
    </row>
    <row r="143" spans="1:8" s="2" customFormat="1" ht="12.75" hidden="1" customHeight="1" x14ac:dyDescent="0.2">
      <c r="A143" s="386"/>
      <c r="B143" s="389"/>
      <c r="C143" s="274">
        <f t="shared" si="27"/>
        <v>0</v>
      </c>
      <c r="D143" s="276"/>
      <c r="E143" s="164"/>
      <c r="F143" s="59">
        <f t="shared" si="28"/>
        <v>0</v>
      </c>
      <c r="G143" s="59">
        <f t="shared" si="28"/>
        <v>0</v>
      </c>
      <c r="H143" s="56">
        <f t="shared" si="26"/>
        <v>0</v>
      </c>
    </row>
    <row r="144" spans="1:8" s="2" customFormat="1" ht="12.75" hidden="1" customHeight="1" x14ac:dyDescent="0.2">
      <c r="A144" s="386"/>
      <c r="B144" s="389"/>
      <c r="C144" s="274">
        <f t="shared" si="27"/>
        <v>0</v>
      </c>
      <c r="D144" s="276"/>
      <c r="E144" s="164"/>
      <c r="F144" s="59">
        <f t="shared" si="28"/>
        <v>0</v>
      </c>
      <c r="G144" s="59">
        <f t="shared" si="28"/>
        <v>0</v>
      </c>
      <c r="H144" s="56">
        <f t="shared" si="26"/>
        <v>0</v>
      </c>
    </row>
    <row r="145" spans="1:8" s="2" customFormat="1" ht="12.75" hidden="1" customHeight="1" x14ac:dyDescent="0.2">
      <c r="A145" s="386"/>
      <c r="B145" s="389"/>
      <c r="C145" s="274">
        <f t="shared" si="27"/>
        <v>0</v>
      </c>
      <c r="D145" s="276"/>
      <c r="E145" s="164"/>
      <c r="F145" s="59">
        <f t="shared" si="28"/>
        <v>0</v>
      </c>
      <c r="G145" s="59">
        <f t="shared" si="28"/>
        <v>0</v>
      </c>
      <c r="H145" s="56">
        <f t="shared" si="26"/>
        <v>0</v>
      </c>
    </row>
    <row r="146" spans="1:8" s="2" customFormat="1" ht="12.75" hidden="1" customHeight="1" x14ac:dyDescent="0.2">
      <c r="A146" s="386"/>
      <c r="B146" s="389"/>
      <c r="C146" s="274">
        <f t="shared" si="27"/>
        <v>0</v>
      </c>
      <c r="D146" s="276"/>
      <c r="E146" s="164"/>
      <c r="F146" s="59">
        <f t="shared" si="28"/>
        <v>0</v>
      </c>
      <c r="G146" s="59">
        <f t="shared" si="28"/>
        <v>0</v>
      </c>
      <c r="H146" s="56">
        <f t="shared" si="26"/>
        <v>0</v>
      </c>
    </row>
    <row r="147" spans="1:8" s="2" customFormat="1" ht="12.75" hidden="1" customHeight="1" x14ac:dyDescent="0.2">
      <c r="A147" s="387"/>
      <c r="B147" s="390"/>
      <c r="C147" s="274">
        <f t="shared" si="27"/>
        <v>0</v>
      </c>
      <c r="D147" s="276"/>
      <c r="E147" s="165"/>
      <c r="F147" s="59">
        <f t="shared" si="28"/>
        <v>0</v>
      </c>
      <c r="G147" s="59">
        <f t="shared" si="28"/>
        <v>0</v>
      </c>
      <c r="H147" s="56">
        <f t="shared" si="26"/>
        <v>0</v>
      </c>
    </row>
    <row r="148" spans="1:8" s="2" customFormat="1" ht="12.75" hidden="1" x14ac:dyDescent="0.2">
      <c r="A148" s="49" t="s">
        <v>84</v>
      </c>
      <c r="B148" s="277" t="s">
        <v>17</v>
      </c>
      <c r="C148" s="277"/>
      <c r="D148" s="277"/>
      <c r="E148" s="277"/>
      <c r="F148" s="277"/>
      <c r="G148" s="277"/>
      <c r="H148" s="43">
        <f>SUM(H149,H172,H195)</f>
        <v>0</v>
      </c>
    </row>
    <row r="149" spans="1:8" s="2" customFormat="1" ht="12.75" hidden="1" x14ac:dyDescent="0.2">
      <c r="A149" s="42">
        <v>2100</v>
      </c>
      <c r="B149" s="277" t="s">
        <v>204</v>
      </c>
      <c r="C149" s="277"/>
      <c r="D149" s="277"/>
      <c r="E149" s="277"/>
      <c r="F149" s="277"/>
      <c r="G149" s="277"/>
      <c r="H149" s="43">
        <f>SUM(H150,H161)</f>
        <v>0</v>
      </c>
    </row>
    <row r="150" spans="1:8" s="2" customFormat="1" ht="25.5" hidden="1" x14ac:dyDescent="0.2">
      <c r="A150" s="260"/>
      <c r="B150" s="263"/>
      <c r="C150" s="266"/>
      <c r="D150" s="267"/>
      <c r="E150" s="268"/>
      <c r="F150" s="51" t="s">
        <v>167</v>
      </c>
      <c r="G150" s="47" t="s">
        <v>157</v>
      </c>
      <c r="H150" s="111">
        <f>SUM(H151:H160)</f>
        <v>0</v>
      </c>
    </row>
    <row r="151" spans="1:8" s="2" customFormat="1" ht="12.75" hidden="1" x14ac:dyDescent="0.2">
      <c r="A151" s="261"/>
      <c r="B151" s="264"/>
      <c r="C151" s="255"/>
      <c r="D151" s="256"/>
      <c r="E151" s="257"/>
      <c r="F151" s="74"/>
      <c r="G151" s="74"/>
      <c r="H151" s="75"/>
    </row>
    <row r="152" spans="1:8" s="2" customFormat="1" ht="12.75" hidden="1" x14ac:dyDescent="0.2">
      <c r="A152" s="261"/>
      <c r="B152" s="264"/>
      <c r="C152" s="252"/>
      <c r="D152" s="253"/>
      <c r="E152" s="254"/>
      <c r="F152" s="76"/>
      <c r="G152" s="76"/>
      <c r="H152" s="77"/>
    </row>
    <row r="153" spans="1:8" s="2" customFormat="1" ht="12.75" hidden="1" x14ac:dyDescent="0.2">
      <c r="A153" s="261"/>
      <c r="B153" s="264"/>
      <c r="C153" s="252"/>
      <c r="D153" s="253"/>
      <c r="E153" s="254"/>
      <c r="F153" s="76"/>
      <c r="G153" s="76"/>
      <c r="H153" s="77"/>
    </row>
    <row r="154" spans="1:8" s="2" customFormat="1" ht="12.75" hidden="1" x14ac:dyDescent="0.2">
      <c r="A154" s="261"/>
      <c r="B154" s="264"/>
      <c r="C154" s="252"/>
      <c r="D154" s="253"/>
      <c r="E154" s="254"/>
      <c r="F154" s="76"/>
      <c r="G154" s="76"/>
      <c r="H154" s="77"/>
    </row>
    <row r="155" spans="1:8" s="2" customFormat="1" ht="12.75" hidden="1" x14ac:dyDescent="0.2">
      <c r="A155" s="261"/>
      <c r="B155" s="264"/>
      <c r="C155" s="252"/>
      <c r="D155" s="253"/>
      <c r="E155" s="254"/>
      <c r="F155" s="76"/>
      <c r="G155" s="76"/>
      <c r="H155" s="77"/>
    </row>
    <row r="156" spans="1:8" s="2" customFormat="1" ht="12.75" hidden="1" x14ac:dyDescent="0.2">
      <c r="A156" s="261"/>
      <c r="B156" s="264"/>
      <c r="C156" s="252"/>
      <c r="D156" s="253"/>
      <c r="E156" s="254"/>
      <c r="F156" s="76"/>
      <c r="G156" s="76"/>
      <c r="H156" s="77"/>
    </row>
    <row r="157" spans="1:8" s="2" customFormat="1" ht="12.75" hidden="1" x14ac:dyDescent="0.2">
      <c r="A157" s="261"/>
      <c r="B157" s="264"/>
      <c r="C157" s="252"/>
      <c r="D157" s="253"/>
      <c r="E157" s="254"/>
      <c r="F157" s="76"/>
      <c r="G157" s="76"/>
      <c r="H157" s="77"/>
    </row>
    <row r="158" spans="1:8" s="2" customFormat="1" ht="12.75" hidden="1" x14ac:dyDescent="0.2">
      <c r="A158" s="261"/>
      <c r="B158" s="264"/>
      <c r="C158" s="252"/>
      <c r="D158" s="253"/>
      <c r="E158" s="254"/>
      <c r="F158" s="76"/>
      <c r="G158" s="76"/>
      <c r="H158" s="77"/>
    </row>
    <row r="159" spans="1:8" s="2" customFormat="1" ht="12.75" hidden="1" x14ac:dyDescent="0.2">
      <c r="A159" s="261"/>
      <c r="B159" s="264"/>
      <c r="C159" s="252"/>
      <c r="D159" s="253"/>
      <c r="E159" s="254"/>
      <c r="F159" s="76"/>
      <c r="G159" s="76"/>
      <c r="H159" s="77"/>
    </row>
    <row r="160" spans="1:8" s="2" customFormat="1" ht="12.75" hidden="1" x14ac:dyDescent="0.2">
      <c r="A160" s="262"/>
      <c r="B160" s="265"/>
      <c r="C160" s="269"/>
      <c r="D160" s="270"/>
      <c r="E160" s="271"/>
      <c r="F160" s="78"/>
      <c r="G160" s="78"/>
      <c r="H160" s="79">
        <f>ROUNDUP(F160/168*G160,2)</f>
        <v>0</v>
      </c>
    </row>
    <row r="161" spans="1:8" s="2" customFormat="1" ht="25.5" hidden="1" x14ac:dyDescent="0.2">
      <c r="A161" s="260"/>
      <c r="B161" s="263"/>
      <c r="C161" s="266"/>
      <c r="D161" s="267"/>
      <c r="E161" s="268"/>
      <c r="F161" s="51" t="s">
        <v>167</v>
      </c>
      <c r="G161" s="47" t="s">
        <v>157</v>
      </c>
      <c r="H161" s="111">
        <f>SUM(H162:H171)</f>
        <v>0</v>
      </c>
    </row>
    <row r="162" spans="1:8" s="2" customFormat="1" ht="12.75" hidden="1" x14ac:dyDescent="0.2">
      <c r="A162" s="261"/>
      <c r="B162" s="264"/>
      <c r="C162" s="255"/>
      <c r="D162" s="256"/>
      <c r="E162" s="257"/>
      <c r="F162" s="74"/>
      <c r="G162" s="74"/>
      <c r="H162" s="75"/>
    </row>
    <row r="163" spans="1:8" s="2" customFormat="1" ht="12.75" hidden="1" x14ac:dyDescent="0.2">
      <c r="A163" s="261"/>
      <c r="B163" s="264"/>
      <c r="C163" s="252"/>
      <c r="D163" s="253"/>
      <c r="E163" s="254"/>
      <c r="F163" s="76"/>
      <c r="G163" s="76"/>
      <c r="H163" s="77"/>
    </row>
    <row r="164" spans="1:8" s="2" customFormat="1" ht="12.75" hidden="1" x14ac:dyDescent="0.2">
      <c r="A164" s="261"/>
      <c r="B164" s="264"/>
      <c r="C164" s="252"/>
      <c r="D164" s="253"/>
      <c r="E164" s="254"/>
      <c r="F164" s="76"/>
      <c r="G164" s="76"/>
      <c r="H164" s="77"/>
    </row>
    <row r="165" spans="1:8" s="2" customFormat="1" ht="12.75" hidden="1" x14ac:dyDescent="0.2">
      <c r="A165" s="261"/>
      <c r="B165" s="264"/>
      <c r="C165" s="252"/>
      <c r="D165" s="253"/>
      <c r="E165" s="254"/>
      <c r="F165" s="76"/>
      <c r="G165" s="76"/>
      <c r="H165" s="77"/>
    </row>
    <row r="166" spans="1:8" s="2" customFormat="1" ht="12.75" hidden="1" x14ac:dyDescent="0.2">
      <c r="A166" s="261"/>
      <c r="B166" s="264"/>
      <c r="C166" s="252"/>
      <c r="D166" s="253"/>
      <c r="E166" s="254"/>
      <c r="F166" s="76"/>
      <c r="G166" s="76"/>
      <c r="H166" s="77"/>
    </row>
    <row r="167" spans="1:8" s="2" customFormat="1" ht="12.75" hidden="1" x14ac:dyDescent="0.2">
      <c r="A167" s="261"/>
      <c r="B167" s="264"/>
      <c r="C167" s="252"/>
      <c r="D167" s="253"/>
      <c r="E167" s="254"/>
      <c r="F167" s="76"/>
      <c r="G167" s="76"/>
      <c r="H167" s="77"/>
    </row>
    <row r="168" spans="1:8" s="2" customFormat="1" ht="12.75" hidden="1" x14ac:dyDescent="0.2">
      <c r="A168" s="261"/>
      <c r="B168" s="264"/>
      <c r="C168" s="252"/>
      <c r="D168" s="253"/>
      <c r="E168" s="254"/>
      <c r="F168" s="76"/>
      <c r="G168" s="76"/>
      <c r="H168" s="77"/>
    </row>
    <row r="169" spans="1:8" s="2" customFormat="1" ht="12.75" hidden="1" x14ac:dyDescent="0.2">
      <c r="A169" s="261"/>
      <c r="B169" s="264"/>
      <c r="C169" s="252"/>
      <c r="D169" s="253"/>
      <c r="E169" s="254"/>
      <c r="F169" s="76"/>
      <c r="G169" s="76"/>
      <c r="H169" s="77"/>
    </row>
    <row r="170" spans="1:8" s="2" customFormat="1" ht="12.75" hidden="1" x14ac:dyDescent="0.2">
      <c r="A170" s="261"/>
      <c r="B170" s="264"/>
      <c r="C170" s="252"/>
      <c r="D170" s="253"/>
      <c r="E170" s="254"/>
      <c r="F170" s="76"/>
      <c r="G170" s="76"/>
      <c r="H170" s="77"/>
    </row>
    <row r="171" spans="1:8" s="2" customFormat="1" ht="12.75" hidden="1" x14ac:dyDescent="0.2">
      <c r="A171" s="262"/>
      <c r="B171" s="265"/>
      <c r="C171" s="269"/>
      <c r="D171" s="270"/>
      <c r="E171" s="271"/>
      <c r="F171" s="78"/>
      <c r="G171" s="78"/>
      <c r="H171" s="79">
        <f>ROUNDUP(F171/168*G171,2)</f>
        <v>0</v>
      </c>
    </row>
    <row r="172" spans="1:8" s="2" customFormat="1" ht="12.75" hidden="1" x14ac:dyDescent="0.2">
      <c r="A172" s="48" t="s">
        <v>85</v>
      </c>
      <c r="B172" s="277" t="s">
        <v>86</v>
      </c>
      <c r="C172" s="277"/>
      <c r="D172" s="277"/>
      <c r="E172" s="277"/>
      <c r="F172" s="277"/>
      <c r="G172" s="277"/>
      <c r="H172" s="43">
        <f>SUM(H173)</f>
        <v>0</v>
      </c>
    </row>
    <row r="173" spans="1:8" s="2" customFormat="1" hidden="1" x14ac:dyDescent="0.2">
      <c r="A173" s="246"/>
      <c r="B173" s="249"/>
      <c r="C173" s="266"/>
      <c r="D173" s="267"/>
      <c r="E173" s="268"/>
      <c r="F173" s="47" t="s">
        <v>167</v>
      </c>
      <c r="G173" s="47" t="s">
        <v>166</v>
      </c>
      <c r="H173" s="111">
        <f>SUM(H174:H183)</f>
        <v>0</v>
      </c>
    </row>
    <row r="174" spans="1:8" s="2" customFormat="1" ht="12.75" hidden="1" x14ac:dyDescent="0.2">
      <c r="A174" s="247"/>
      <c r="B174" s="250"/>
      <c r="C174" s="255"/>
      <c r="D174" s="256"/>
      <c r="E174" s="257"/>
      <c r="F174" s="74"/>
      <c r="G174" s="74"/>
      <c r="H174" s="75">
        <f>ROUND(F174*G174,2)</f>
        <v>0</v>
      </c>
    </row>
    <row r="175" spans="1:8" s="2" customFormat="1" ht="12.75" hidden="1" x14ac:dyDescent="0.2">
      <c r="A175" s="247"/>
      <c r="B175" s="250"/>
      <c r="C175" s="252"/>
      <c r="D175" s="253"/>
      <c r="E175" s="254"/>
      <c r="F175" s="76"/>
      <c r="G175" s="76"/>
      <c r="H175" s="77">
        <f>ROUND(F175*G175,2)</f>
        <v>0</v>
      </c>
    </row>
    <row r="176" spans="1:8" s="2" customFormat="1" ht="12.75" hidden="1" x14ac:dyDescent="0.2">
      <c r="A176" s="247"/>
      <c r="B176" s="250"/>
      <c r="C176" s="252"/>
      <c r="D176" s="253"/>
      <c r="E176" s="254"/>
      <c r="F176" s="76"/>
      <c r="G176" s="76"/>
      <c r="H176" s="77">
        <f t="shared" ref="H176:H183" si="29">ROUND(F176*G176,2)</f>
        <v>0</v>
      </c>
    </row>
    <row r="177" spans="1:8" s="2" customFormat="1" ht="12.75" hidden="1" x14ac:dyDescent="0.2">
      <c r="A177" s="247"/>
      <c r="B177" s="250"/>
      <c r="C177" s="252"/>
      <c r="D177" s="253"/>
      <c r="E177" s="254"/>
      <c r="F177" s="76"/>
      <c r="G177" s="76"/>
      <c r="H177" s="77">
        <f t="shared" si="29"/>
        <v>0</v>
      </c>
    </row>
    <row r="178" spans="1:8" s="2" customFormat="1" ht="12.75" hidden="1" x14ac:dyDescent="0.2">
      <c r="A178" s="247"/>
      <c r="B178" s="250"/>
      <c r="C178" s="252"/>
      <c r="D178" s="253"/>
      <c r="E178" s="254"/>
      <c r="F178" s="76"/>
      <c r="G178" s="76"/>
      <c r="H178" s="77">
        <f t="shared" si="29"/>
        <v>0</v>
      </c>
    </row>
    <row r="179" spans="1:8" s="2" customFormat="1" ht="12.75" hidden="1" x14ac:dyDescent="0.2">
      <c r="A179" s="247"/>
      <c r="B179" s="250"/>
      <c r="C179" s="252"/>
      <c r="D179" s="253"/>
      <c r="E179" s="254"/>
      <c r="F179" s="76"/>
      <c r="G179" s="76"/>
      <c r="H179" s="77">
        <f t="shared" si="29"/>
        <v>0</v>
      </c>
    </row>
    <row r="180" spans="1:8" s="2" customFormat="1" ht="12.75" hidden="1" x14ac:dyDescent="0.2">
      <c r="A180" s="247"/>
      <c r="B180" s="250"/>
      <c r="C180" s="252"/>
      <c r="D180" s="253"/>
      <c r="E180" s="254"/>
      <c r="F180" s="76"/>
      <c r="G180" s="76"/>
      <c r="H180" s="77">
        <f t="shared" si="29"/>
        <v>0</v>
      </c>
    </row>
    <row r="181" spans="1:8" s="2" customFormat="1" ht="12.75" hidden="1" x14ac:dyDescent="0.2">
      <c r="A181" s="247"/>
      <c r="B181" s="250"/>
      <c r="C181" s="252"/>
      <c r="D181" s="253"/>
      <c r="E181" s="254"/>
      <c r="F181" s="76"/>
      <c r="G181" s="76"/>
      <c r="H181" s="77">
        <f t="shared" si="29"/>
        <v>0</v>
      </c>
    </row>
    <row r="182" spans="1:8" s="2" customFormat="1" ht="12.75" hidden="1" x14ac:dyDescent="0.2">
      <c r="A182" s="247"/>
      <c r="B182" s="250"/>
      <c r="C182" s="252"/>
      <c r="D182" s="253"/>
      <c r="E182" s="254"/>
      <c r="F182" s="76"/>
      <c r="G182" s="76"/>
      <c r="H182" s="77">
        <f t="shared" si="29"/>
        <v>0</v>
      </c>
    </row>
    <row r="183" spans="1:8" s="2" customFormat="1" ht="12.75" hidden="1" x14ac:dyDescent="0.2">
      <c r="A183" s="248"/>
      <c r="B183" s="251"/>
      <c r="C183" s="269"/>
      <c r="D183" s="270"/>
      <c r="E183" s="271"/>
      <c r="F183" s="78"/>
      <c r="G183" s="78"/>
      <c r="H183" s="79">
        <f t="shared" si="29"/>
        <v>0</v>
      </c>
    </row>
    <row r="184" spans="1:8" s="2" customFormat="1" ht="25.5" hidden="1" x14ac:dyDescent="0.2">
      <c r="A184" s="246"/>
      <c r="B184" s="249"/>
      <c r="C184" s="266"/>
      <c r="D184" s="267"/>
      <c r="E184" s="268"/>
      <c r="F184" s="51" t="s">
        <v>167</v>
      </c>
      <c r="G184" s="47" t="s">
        <v>157</v>
      </c>
      <c r="H184" s="111">
        <f>SUM(H185:H194)</f>
        <v>0</v>
      </c>
    </row>
    <row r="185" spans="1:8" s="2" customFormat="1" ht="12.75" hidden="1" x14ac:dyDescent="0.2">
      <c r="A185" s="247"/>
      <c r="B185" s="250"/>
      <c r="C185" s="255"/>
      <c r="D185" s="256"/>
      <c r="E185" s="257"/>
      <c r="F185" s="74"/>
      <c r="G185" s="74"/>
      <c r="H185" s="75">
        <f>ROUNDUP(F185/168*G185,2)</f>
        <v>0</v>
      </c>
    </row>
    <row r="186" spans="1:8" s="2" customFormat="1" ht="12.75" hidden="1" x14ac:dyDescent="0.2">
      <c r="A186" s="247"/>
      <c r="B186" s="250"/>
      <c r="C186" s="252"/>
      <c r="D186" s="253"/>
      <c r="E186" s="254"/>
      <c r="F186" s="76"/>
      <c r="G186" s="76"/>
      <c r="H186" s="77">
        <f t="shared" ref="H186:H194" si="30">ROUNDUP(F186/168*G186,2)</f>
        <v>0</v>
      </c>
    </row>
    <row r="187" spans="1:8" s="2" customFormat="1" ht="12.75" hidden="1" x14ac:dyDescent="0.2">
      <c r="A187" s="247"/>
      <c r="B187" s="250"/>
      <c r="C187" s="252"/>
      <c r="D187" s="253"/>
      <c r="E187" s="254"/>
      <c r="F187" s="76"/>
      <c r="G187" s="76"/>
      <c r="H187" s="77">
        <f t="shared" si="30"/>
        <v>0</v>
      </c>
    </row>
    <row r="188" spans="1:8" s="2" customFormat="1" ht="12.75" hidden="1" x14ac:dyDescent="0.2">
      <c r="A188" s="247"/>
      <c r="B188" s="250"/>
      <c r="C188" s="252"/>
      <c r="D188" s="253"/>
      <c r="E188" s="254"/>
      <c r="F188" s="76"/>
      <c r="G188" s="76"/>
      <c r="H188" s="77">
        <f t="shared" si="30"/>
        <v>0</v>
      </c>
    </row>
    <row r="189" spans="1:8" s="2" customFormat="1" ht="12.75" hidden="1" x14ac:dyDescent="0.2">
      <c r="A189" s="247"/>
      <c r="B189" s="250"/>
      <c r="C189" s="252"/>
      <c r="D189" s="253"/>
      <c r="E189" s="254"/>
      <c r="F189" s="76"/>
      <c r="G189" s="76"/>
      <c r="H189" s="77">
        <f t="shared" si="30"/>
        <v>0</v>
      </c>
    </row>
    <row r="190" spans="1:8" s="2" customFormat="1" ht="12.75" hidden="1" x14ac:dyDescent="0.2">
      <c r="A190" s="247"/>
      <c r="B190" s="250"/>
      <c r="C190" s="252"/>
      <c r="D190" s="253"/>
      <c r="E190" s="254"/>
      <c r="F190" s="76"/>
      <c r="G190" s="76"/>
      <c r="H190" s="77">
        <f t="shared" si="30"/>
        <v>0</v>
      </c>
    </row>
    <row r="191" spans="1:8" s="2" customFormat="1" ht="12.75" hidden="1" x14ac:dyDescent="0.2">
      <c r="A191" s="247"/>
      <c r="B191" s="250"/>
      <c r="C191" s="252"/>
      <c r="D191" s="253"/>
      <c r="E191" s="254"/>
      <c r="F191" s="76"/>
      <c r="G191" s="76"/>
      <c r="H191" s="77">
        <f t="shared" si="30"/>
        <v>0</v>
      </c>
    </row>
    <row r="192" spans="1:8" s="2" customFormat="1" ht="12.75" hidden="1" x14ac:dyDescent="0.2">
      <c r="A192" s="247"/>
      <c r="B192" s="250"/>
      <c r="C192" s="252"/>
      <c r="D192" s="253"/>
      <c r="E192" s="254"/>
      <c r="F192" s="76"/>
      <c r="G192" s="76"/>
      <c r="H192" s="77">
        <f t="shared" si="30"/>
        <v>0</v>
      </c>
    </row>
    <row r="193" spans="1:8" s="2" customFormat="1" ht="12.75" hidden="1" x14ac:dyDescent="0.2">
      <c r="A193" s="247"/>
      <c r="B193" s="250"/>
      <c r="C193" s="252"/>
      <c r="D193" s="253"/>
      <c r="E193" s="254"/>
      <c r="F193" s="76"/>
      <c r="G193" s="76"/>
      <c r="H193" s="77">
        <f t="shared" si="30"/>
        <v>0</v>
      </c>
    </row>
    <row r="194" spans="1:8" s="2" customFormat="1" ht="12.75" hidden="1" x14ac:dyDescent="0.2">
      <c r="A194" s="248"/>
      <c r="B194" s="251"/>
      <c r="C194" s="269"/>
      <c r="D194" s="270"/>
      <c r="E194" s="271"/>
      <c r="F194" s="78"/>
      <c r="G194" s="78"/>
      <c r="H194" s="79">
        <f t="shared" si="30"/>
        <v>0</v>
      </c>
    </row>
    <row r="195" spans="1:8" s="2" customFormat="1" ht="12.75" hidden="1" customHeight="1" x14ac:dyDescent="0.2">
      <c r="A195" s="48" t="s">
        <v>93</v>
      </c>
      <c r="B195" s="277" t="s">
        <v>94</v>
      </c>
      <c r="C195" s="277"/>
      <c r="D195" s="277"/>
      <c r="E195" s="277"/>
      <c r="F195" s="277"/>
      <c r="G195" s="277"/>
      <c r="H195" s="43">
        <f>SUM(H196,H207)</f>
        <v>0</v>
      </c>
    </row>
    <row r="196" spans="1:8" s="2" customFormat="1" ht="12.75" hidden="1" x14ac:dyDescent="0.2">
      <c r="A196" s="246">
        <v>2311</v>
      </c>
      <c r="B196" s="249" t="s">
        <v>19</v>
      </c>
      <c r="C196" s="266"/>
      <c r="D196" s="267"/>
      <c r="E196" s="268"/>
      <c r="F196" s="47" t="s">
        <v>167</v>
      </c>
      <c r="G196" s="47" t="s">
        <v>166</v>
      </c>
      <c r="H196" s="50">
        <f>SUM(H197:H206)</f>
        <v>0</v>
      </c>
    </row>
    <row r="197" spans="1:8" s="2" customFormat="1" ht="12.75" hidden="1" x14ac:dyDescent="0.2">
      <c r="A197" s="247"/>
      <c r="B197" s="250"/>
      <c r="C197" s="255"/>
      <c r="D197" s="256"/>
      <c r="E197" s="257"/>
      <c r="F197" s="74"/>
      <c r="G197" s="74"/>
      <c r="H197" s="75">
        <f>ROUND(F197*G197,2)</f>
        <v>0</v>
      </c>
    </row>
    <row r="198" spans="1:8" s="2" customFormat="1" ht="12.75" hidden="1" customHeight="1" x14ac:dyDescent="0.2">
      <c r="A198" s="247"/>
      <c r="B198" s="250"/>
      <c r="C198" s="252"/>
      <c r="D198" s="253"/>
      <c r="E198" s="254"/>
      <c r="F198" s="76"/>
      <c r="G198" s="76"/>
      <c r="H198" s="77">
        <f>ROUND(F198*G198,2)</f>
        <v>0</v>
      </c>
    </row>
    <row r="199" spans="1:8" s="2" customFormat="1" ht="12.75" hidden="1" x14ac:dyDescent="0.2">
      <c r="A199" s="247"/>
      <c r="B199" s="250"/>
      <c r="C199" s="252"/>
      <c r="D199" s="253"/>
      <c r="E199" s="254"/>
      <c r="F199" s="76"/>
      <c r="G199" s="76"/>
      <c r="H199" s="77">
        <f t="shared" ref="H199:H206" si="31">ROUND(F199*G199,2)</f>
        <v>0</v>
      </c>
    </row>
    <row r="200" spans="1:8" s="2" customFormat="1" ht="12.75" hidden="1" x14ac:dyDescent="0.2">
      <c r="A200" s="247"/>
      <c r="B200" s="250"/>
      <c r="C200" s="252"/>
      <c r="D200" s="253"/>
      <c r="E200" s="254"/>
      <c r="F200" s="76"/>
      <c r="G200" s="76"/>
      <c r="H200" s="77">
        <f t="shared" si="31"/>
        <v>0</v>
      </c>
    </row>
    <row r="201" spans="1:8" s="2" customFormat="1" ht="12.75" hidden="1" x14ac:dyDescent="0.2">
      <c r="A201" s="247"/>
      <c r="B201" s="250"/>
      <c r="C201" s="252"/>
      <c r="D201" s="253"/>
      <c r="E201" s="254"/>
      <c r="F201" s="76"/>
      <c r="G201" s="76"/>
      <c r="H201" s="77">
        <f t="shared" si="31"/>
        <v>0</v>
      </c>
    </row>
    <row r="202" spans="1:8" s="2" customFormat="1" ht="12.75" hidden="1" x14ac:dyDescent="0.2">
      <c r="A202" s="247"/>
      <c r="B202" s="250"/>
      <c r="C202" s="252"/>
      <c r="D202" s="253"/>
      <c r="E202" s="254"/>
      <c r="F202" s="76"/>
      <c r="G202" s="76"/>
      <c r="H202" s="77">
        <f t="shared" si="31"/>
        <v>0</v>
      </c>
    </row>
    <row r="203" spans="1:8" s="2" customFormat="1" ht="12.75" hidden="1" x14ac:dyDescent="0.2">
      <c r="A203" s="247"/>
      <c r="B203" s="250"/>
      <c r="C203" s="252"/>
      <c r="D203" s="253"/>
      <c r="E203" s="254"/>
      <c r="F203" s="76"/>
      <c r="G203" s="76"/>
      <c r="H203" s="77">
        <f t="shared" si="31"/>
        <v>0</v>
      </c>
    </row>
    <row r="204" spans="1:8" s="2" customFormat="1" ht="12.75" hidden="1" x14ac:dyDescent="0.2">
      <c r="A204" s="247"/>
      <c r="B204" s="250"/>
      <c r="C204" s="252"/>
      <c r="D204" s="253"/>
      <c r="E204" s="254"/>
      <c r="F204" s="76"/>
      <c r="G204" s="76"/>
      <c r="H204" s="77">
        <f t="shared" si="31"/>
        <v>0</v>
      </c>
    </row>
    <row r="205" spans="1:8" s="2" customFormat="1" ht="12.75" hidden="1" x14ac:dyDescent="0.2">
      <c r="A205" s="247"/>
      <c r="B205" s="250"/>
      <c r="C205" s="252"/>
      <c r="D205" s="253"/>
      <c r="E205" s="254"/>
      <c r="F205" s="76"/>
      <c r="G205" s="76"/>
      <c r="H205" s="77">
        <f t="shared" si="31"/>
        <v>0</v>
      </c>
    </row>
    <row r="206" spans="1:8" s="2" customFormat="1" ht="12.75" hidden="1" x14ac:dyDescent="0.2">
      <c r="A206" s="248"/>
      <c r="B206" s="251"/>
      <c r="C206" s="269"/>
      <c r="D206" s="270"/>
      <c r="E206" s="271"/>
      <c r="F206" s="78"/>
      <c r="G206" s="78"/>
      <c r="H206" s="79">
        <f t="shared" si="31"/>
        <v>0</v>
      </c>
    </row>
    <row r="207" spans="1:8" s="2" customFormat="1" ht="25.5" hidden="1" x14ac:dyDescent="0.2">
      <c r="A207" s="246">
        <v>2350</v>
      </c>
      <c r="B207" s="249" t="s">
        <v>24</v>
      </c>
      <c r="C207" s="266"/>
      <c r="D207" s="267"/>
      <c r="E207" s="268"/>
      <c r="F207" s="51" t="s">
        <v>167</v>
      </c>
      <c r="G207" s="47" t="s">
        <v>157</v>
      </c>
      <c r="H207" s="50">
        <f>SUM(H208:H217)</f>
        <v>0</v>
      </c>
    </row>
    <row r="208" spans="1:8" s="2" customFormat="1" ht="12.75" hidden="1" customHeight="1" x14ac:dyDescent="0.2">
      <c r="A208" s="247"/>
      <c r="B208" s="250"/>
      <c r="C208" s="255"/>
      <c r="D208" s="256"/>
      <c r="E208" s="257"/>
      <c r="F208" s="74"/>
      <c r="G208" s="74"/>
      <c r="H208" s="75">
        <f>ROUNDUP(F208/168*G208,2)</f>
        <v>0</v>
      </c>
    </row>
    <row r="209" spans="1:8" s="2" customFormat="1" ht="12.75" hidden="1" x14ac:dyDescent="0.2">
      <c r="A209" s="247"/>
      <c r="B209" s="250"/>
      <c r="C209" s="252"/>
      <c r="D209" s="253"/>
      <c r="E209" s="254"/>
      <c r="F209" s="76"/>
      <c r="G209" s="76"/>
      <c r="H209" s="77">
        <f t="shared" ref="H209:H217" si="32">ROUNDUP(F209/168*G209,2)</f>
        <v>0</v>
      </c>
    </row>
    <row r="210" spans="1:8" s="2" customFormat="1" ht="12.75" hidden="1" x14ac:dyDescent="0.2">
      <c r="A210" s="247"/>
      <c r="B210" s="250"/>
      <c r="C210" s="252"/>
      <c r="D210" s="253"/>
      <c r="E210" s="254"/>
      <c r="F210" s="76"/>
      <c r="G210" s="76"/>
      <c r="H210" s="77">
        <f t="shared" si="32"/>
        <v>0</v>
      </c>
    </row>
    <row r="211" spans="1:8" s="2" customFormat="1" ht="12.75" hidden="1" x14ac:dyDescent="0.2">
      <c r="A211" s="247"/>
      <c r="B211" s="250"/>
      <c r="C211" s="252"/>
      <c r="D211" s="253"/>
      <c r="E211" s="254"/>
      <c r="F211" s="76"/>
      <c r="G211" s="76"/>
      <c r="H211" s="77">
        <f t="shared" si="32"/>
        <v>0</v>
      </c>
    </row>
    <row r="212" spans="1:8" s="2" customFormat="1" ht="12.75" hidden="1" x14ac:dyDescent="0.2">
      <c r="A212" s="247"/>
      <c r="B212" s="250"/>
      <c r="C212" s="252"/>
      <c r="D212" s="253"/>
      <c r="E212" s="254"/>
      <c r="F212" s="76"/>
      <c r="G212" s="76"/>
      <c r="H212" s="77">
        <f t="shared" si="32"/>
        <v>0</v>
      </c>
    </row>
    <row r="213" spans="1:8" s="2" customFormat="1" ht="12.75" hidden="1" x14ac:dyDescent="0.2">
      <c r="A213" s="247"/>
      <c r="B213" s="250"/>
      <c r="C213" s="252"/>
      <c r="D213" s="253"/>
      <c r="E213" s="254"/>
      <c r="F213" s="76"/>
      <c r="G213" s="76"/>
      <c r="H213" s="77">
        <f t="shared" si="32"/>
        <v>0</v>
      </c>
    </row>
    <row r="214" spans="1:8" s="2" customFormat="1" ht="12.75" hidden="1" x14ac:dyDescent="0.2">
      <c r="A214" s="247"/>
      <c r="B214" s="250"/>
      <c r="C214" s="252"/>
      <c r="D214" s="253"/>
      <c r="E214" s="254"/>
      <c r="F214" s="76"/>
      <c r="G214" s="76"/>
      <c r="H214" s="77">
        <f t="shared" si="32"/>
        <v>0</v>
      </c>
    </row>
    <row r="215" spans="1:8" s="2" customFormat="1" ht="12.75" hidden="1" x14ac:dyDescent="0.2">
      <c r="A215" s="247"/>
      <c r="B215" s="250"/>
      <c r="C215" s="252"/>
      <c r="D215" s="253"/>
      <c r="E215" s="254"/>
      <c r="F215" s="76"/>
      <c r="G215" s="76"/>
      <c r="H215" s="77">
        <f t="shared" si="32"/>
        <v>0</v>
      </c>
    </row>
    <row r="216" spans="1:8" s="2" customFormat="1" ht="12.75" hidden="1" x14ac:dyDescent="0.2">
      <c r="A216" s="247"/>
      <c r="B216" s="250"/>
      <c r="C216" s="252"/>
      <c r="D216" s="253"/>
      <c r="E216" s="254"/>
      <c r="F216" s="76"/>
      <c r="G216" s="76"/>
      <c r="H216" s="77">
        <f t="shared" si="32"/>
        <v>0</v>
      </c>
    </row>
    <row r="217" spans="1:8" s="2" customFormat="1" ht="12.75" hidden="1" x14ac:dyDescent="0.2">
      <c r="A217" s="248"/>
      <c r="B217" s="251"/>
      <c r="C217" s="269"/>
      <c r="D217" s="270"/>
      <c r="E217" s="271"/>
      <c r="F217" s="78"/>
      <c r="G217" s="78"/>
      <c r="H217" s="79">
        <f t="shared" si="32"/>
        <v>0</v>
      </c>
    </row>
    <row r="218" spans="1:8" s="2" customFormat="1" ht="12.75" hidden="1" x14ac:dyDescent="0.2">
      <c r="A218" s="49" t="s">
        <v>109</v>
      </c>
      <c r="B218" s="277" t="s">
        <v>25</v>
      </c>
      <c r="C218" s="277"/>
      <c r="D218" s="277"/>
      <c r="E218" s="277"/>
      <c r="F218" s="277"/>
      <c r="G218" s="277"/>
      <c r="H218" s="43">
        <f>SUM(H219,H231)</f>
        <v>0</v>
      </c>
    </row>
    <row r="219" spans="1:8" s="2" customFormat="1" ht="12.75" hidden="1" customHeight="1" x14ac:dyDescent="0.2">
      <c r="A219" s="48">
        <v>5120</v>
      </c>
      <c r="B219" s="277" t="s">
        <v>168</v>
      </c>
      <c r="C219" s="277"/>
      <c r="D219" s="277"/>
      <c r="E219" s="277"/>
      <c r="F219" s="277"/>
      <c r="G219" s="277"/>
      <c r="H219" s="43">
        <f>SUM(H220)</f>
        <v>0</v>
      </c>
    </row>
    <row r="220" spans="1:8" s="2" customFormat="1" ht="25.5" hidden="1" x14ac:dyDescent="0.2">
      <c r="A220" s="331">
        <v>5121</v>
      </c>
      <c r="B220" s="279" t="s">
        <v>169</v>
      </c>
      <c r="C220" s="190" t="s">
        <v>171</v>
      </c>
      <c r="D220" s="47" t="s">
        <v>170</v>
      </c>
      <c r="E220" s="190" t="s">
        <v>166</v>
      </c>
      <c r="F220" s="190" t="s">
        <v>167</v>
      </c>
      <c r="G220" s="47" t="s">
        <v>157</v>
      </c>
      <c r="H220" s="111">
        <f>SUM(H221:H230)</f>
        <v>0</v>
      </c>
    </row>
    <row r="221" spans="1:8" s="2" customFormat="1" ht="12.75" hidden="1" x14ac:dyDescent="0.2">
      <c r="A221" s="332"/>
      <c r="B221" s="280"/>
      <c r="C221" s="67"/>
      <c r="D221" s="282">
        <v>20</v>
      </c>
      <c r="E221" s="67"/>
      <c r="F221" s="67"/>
      <c r="G221" s="67"/>
      <c r="H221" s="54">
        <f>ROUNDUP(F221*$D$221%/12/168*E221*$G$221,2)</f>
        <v>0</v>
      </c>
    </row>
    <row r="222" spans="1:8" s="2" customFormat="1" ht="12.75" hidden="1" x14ac:dyDescent="0.2">
      <c r="A222" s="332"/>
      <c r="B222" s="280"/>
      <c r="C222" s="68"/>
      <c r="D222" s="283"/>
      <c r="E222" s="68"/>
      <c r="F222" s="68"/>
      <c r="G222" s="68"/>
      <c r="H222" s="56">
        <f t="shared" ref="H222:H230" si="33">ROUNDUP(F222*$D$221%/12/168*E222*$G$221,2)</f>
        <v>0</v>
      </c>
    </row>
    <row r="223" spans="1:8" s="2" customFormat="1" ht="12.75" hidden="1" x14ac:dyDescent="0.2">
      <c r="A223" s="332"/>
      <c r="B223" s="280"/>
      <c r="C223" s="68"/>
      <c r="D223" s="283"/>
      <c r="E223" s="68"/>
      <c r="F223" s="68"/>
      <c r="G223" s="68"/>
      <c r="H223" s="56">
        <f t="shared" si="33"/>
        <v>0</v>
      </c>
    </row>
    <row r="224" spans="1:8" s="2" customFormat="1" ht="12.75" hidden="1" x14ac:dyDescent="0.2">
      <c r="A224" s="332"/>
      <c r="B224" s="280"/>
      <c r="C224" s="68"/>
      <c r="D224" s="283"/>
      <c r="E224" s="68"/>
      <c r="F224" s="68"/>
      <c r="G224" s="68"/>
      <c r="H224" s="56">
        <f t="shared" si="33"/>
        <v>0</v>
      </c>
    </row>
    <row r="225" spans="1:8" s="2" customFormat="1" ht="12.75" hidden="1" x14ac:dyDescent="0.2">
      <c r="A225" s="332"/>
      <c r="B225" s="280"/>
      <c r="C225" s="68"/>
      <c r="D225" s="283"/>
      <c r="E225" s="68"/>
      <c r="F225" s="68"/>
      <c r="G225" s="68"/>
      <c r="H225" s="56">
        <f t="shared" si="33"/>
        <v>0</v>
      </c>
    </row>
    <row r="226" spans="1:8" s="2" customFormat="1" ht="12.75" hidden="1" x14ac:dyDescent="0.2">
      <c r="A226" s="332"/>
      <c r="B226" s="280"/>
      <c r="C226" s="68"/>
      <c r="D226" s="283"/>
      <c r="E226" s="68"/>
      <c r="F226" s="68"/>
      <c r="G226" s="68"/>
      <c r="H226" s="56">
        <f t="shared" si="33"/>
        <v>0</v>
      </c>
    </row>
    <row r="227" spans="1:8" s="2" customFormat="1" ht="12.75" hidden="1" x14ac:dyDescent="0.2">
      <c r="A227" s="332"/>
      <c r="B227" s="280"/>
      <c r="C227" s="68"/>
      <c r="D227" s="283"/>
      <c r="E227" s="68"/>
      <c r="F227" s="68"/>
      <c r="G227" s="68"/>
      <c r="H227" s="56">
        <f t="shared" si="33"/>
        <v>0</v>
      </c>
    </row>
    <row r="228" spans="1:8" s="2" customFormat="1" ht="12.75" hidden="1" x14ac:dyDescent="0.2">
      <c r="A228" s="332"/>
      <c r="B228" s="280"/>
      <c r="C228" s="68"/>
      <c r="D228" s="283"/>
      <c r="E228" s="68"/>
      <c r="F228" s="68"/>
      <c r="G228" s="68"/>
      <c r="H228" s="56">
        <f t="shared" si="33"/>
        <v>0</v>
      </c>
    </row>
    <row r="229" spans="1:8" s="2" customFormat="1" ht="12.75" hidden="1" x14ac:dyDescent="0.2">
      <c r="A229" s="332"/>
      <c r="B229" s="280"/>
      <c r="C229" s="68"/>
      <c r="D229" s="283"/>
      <c r="E229" s="68"/>
      <c r="F229" s="68"/>
      <c r="G229" s="68"/>
      <c r="H229" s="56">
        <f t="shared" si="33"/>
        <v>0</v>
      </c>
    </row>
    <row r="230" spans="1:8" s="2" customFormat="1" ht="12.75" hidden="1" x14ac:dyDescent="0.2">
      <c r="A230" s="333"/>
      <c r="B230" s="281"/>
      <c r="C230" s="70"/>
      <c r="D230" s="284"/>
      <c r="E230" s="70"/>
      <c r="F230" s="70"/>
      <c r="G230" s="70"/>
      <c r="H230" s="58">
        <f t="shared" si="33"/>
        <v>0</v>
      </c>
    </row>
    <row r="231" spans="1:8" s="2" customFormat="1" ht="12.75" hidden="1" x14ac:dyDescent="0.2">
      <c r="A231" s="48" t="s">
        <v>110</v>
      </c>
      <c r="B231" s="277" t="s">
        <v>111</v>
      </c>
      <c r="C231" s="277"/>
      <c r="D231" s="277"/>
      <c r="E231" s="277"/>
      <c r="F231" s="277"/>
      <c r="G231" s="277"/>
      <c r="H231" s="43">
        <f>SUM(H232,H243)</f>
        <v>0</v>
      </c>
    </row>
    <row r="232" spans="1:8" s="2" customFormat="1" ht="25.5" hidden="1" x14ac:dyDescent="0.2">
      <c r="A232" s="331" t="s">
        <v>117</v>
      </c>
      <c r="B232" s="279" t="s">
        <v>33</v>
      </c>
      <c r="C232" s="190" t="s">
        <v>171</v>
      </c>
      <c r="D232" s="47" t="s">
        <v>170</v>
      </c>
      <c r="E232" s="190" t="s">
        <v>166</v>
      </c>
      <c r="F232" s="190" t="s">
        <v>167</v>
      </c>
      <c r="G232" s="47" t="s">
        <v>157</v>
      </c>
      <c r="H232" s="111">
        <f>SUM(H233:H242)</f>
        <v>0</v>
      </c>
    </row>
    <row r="233" spans="1:8" s="2" customFormat="1" ht="12.75" hidden="1" x14ac:dyDescent="0.2">
      <c r="A233" s="332"/>
      <c r="B233" s="280"/>
      <c r="C233" s="67"/>
      <c r="D233" s="282">
        <v>20</v>
      </c>
      <c r="E233" s="67"/>
      <c r="F233" s="67"/>
      <c r="G233" s="67"/>
      <c r="H233" s="54">
        <f>ROUNDUP(F233*$D$233%/12/168*E233*$G$233,2)</f>
        <v>0</v>
      </c>
    </row>
    <row r="234" spans="1:8" s="2" customFormat="1" ht="12.75" hidden="1" x14ac:dyDescent="0.2">
      <c r="A234" s="332"/>
      <c r="B234" s="280"/>
      <c r="C234" s="68"/>
      <c r="D234" s="283"/>
      <c r="E234" s="68"/>
      <c r="F234" s="68"/>
      <c r="G234" s="68"/>
      <c r="H234" s="56">
        <f t="shared" ref="H234:H242" si="34">ROUNDUP(F234*$D$233%/12/168*E234*$G$233,2)</f>
        <v>0</v>
      </c>
    </row>
    <row r="235" spans="1:8" s="2" customFormat="1" ht="12.75" hidden="1" x14ac:dyDescent="0.2">
      <c r="A235" s="332"/>
      <c r="B235" s="280"/>
      <c r="C235" s="68"/>
      <c r="D235" s="283"/>
      <c r="E235" s="68"/>
      <c r="F235" s="68"/>
      <c r="G235" s="68"/>
      <c r="H235" s="56">
        <f t="shared" si="34"/>
        <v>0</v>
      </c>
    </row>
    <row r="236" spans="1:8" s="2" customFormat="1" ht="12.75" hidden="1" x14ac:dyDescent="0.2">
      <c r="A236" s="332"/>
      <c r="B236" s="280"/>
      <c r="C236" s="68"/>
      <c r="D236" s="283"/>
      <c r="E236" s="68"/>
      <c r="F236" s="68"/>
      <c r="G236" s="68"/>
      <c r="H236" s="56">
        <f t="shared" si="34"/>
        <v>0</v>
      </c>
    </row>
    <row r="237" spans="1:8" s="2" customFormat="1" ht="12.75" hidden="1" x14ac:dyDescent="0.2">
      <c r="A237" s="332"/>
      <c r="B237" s="280"/>
      <c r="C237" s="68"/>
      <c r="D237" s="283"/>
      <c r="E237" s="68"/>
      <c r="F237" s="68"/>
      <c r="G237" s="68"/>
      <c r="H237" s="56">
        <f t="shared" si="34"/>
        <v>0</v>
      </c>
    </row>
    <row r="238" spans="1:8" s="2" customFormat="1" ht="12.75" hidden="1" x14ac:dyDescent="0.2">
      <c r="A238" s="332"/>
      <c r="B238" s="280"/>
      <c r="C238" s="68"/>
      <c r="D238" s="283"/>
      <c r="E238" s="68"/>
      <c r="F238" s="68"/>
      <c r="G238" s="68"/>
      <c r="H238" s="56">
        <f t="shared" si="34"/>
        <v>0</v>
      </c>
    </row>
    <row r="239" spans="1:8" s="2" customFormat="1" ht="12.75" hidden="1" x14ac:dyDescent="0.2">
      <c r="A239" s="332"/>
      <c r="B239" s="280"/>
      <c r="C239" s="68"/>
      <c r="D239" s="283"/>
      <c r="E239" s="68"/>
      <c r="F239" s="68"/>
      <c r="G239" s="68"/>
      <c r="H239" s="56">
        <f t="shared" si="34"/>
        <v>0</v>
      </c>
    </row>
    <row r="240" spans="1:8" s="2" customFormat="1" ht="12.75" hidden="1" x14ac:dyDescent="0.2">
      <c r="A240" s="332"/>
      <c r="B240" s="280"/>
      <c r="C240" s="68"/>
      <c r="D240" s="283"/>
      <c r="E240" s="68"/>
      <c r="F240" s="68"/>
      <c r="G240" s="68"/>
      <c r="H240" s="56">
        <f t="shared" si="34"/>
        <v>0</v>
      </c>
    </row>
    <row r="241" spans="1:8" s="2" customFormat="1" ht="12.75" hidden="1" x14ac:dyDescent="0.2">
      <c r="A241" s="332"/>
      <c r="B241" s="280"/>
      <c r="C241" s="68"/>
      <c r="D241" s="283"/>
      <c r="E241" s="68"/>
      <c r="F241" s="68"/>
      <c r="G241" s="68"/>
      <c r="H241" s="56">
        <f t="shared" si="34"/>
        <v>0</v>
      </c>
    </row>
    <row r="242" spans="1:8" s="2" customFormat="1" ht="12.75" hidden="1" x14ac:dyDescent="0.2">
      <c r="A242" s="333"/>
      <c r="B242" s="281"/>
      <c r="C242" s="70"/>
      <c r="D242" s="284"/>
      <c r="E242" s="70"/>
      <c r="F242" s="70"/>
      <c r="G242" s="70"/>
      <c r="H242" s="58">
        <f t="shared" si="34"/>
        <v>0</v>
      </c>
    </row>
    <row r="243" spans="1:8" s="2" customFormat="1" ht="25.5" hidden="1" x14ac:dyDescent="0.2">
      <c r="A243" s="331" t="s">
        <v>118</v>
      </c>
      <c r="B243" s="279" t="s">
        <v>31</v>
      </c>
      <c r="C243" s="190" t="s">
        <v>171</v>
      </c>
      <c r="D243" s="47" t="s">
        <v>170</v>
      </c>
      <c r="E243" s="190" t="s">
        <v>166</v>
      </c>
      <c r="F243" s="190" t="s">
        <v>167</v>
      </c>
      <c r="G243" s="47" t="s">
        <v>157</v>
      </c>
      <c r="H243" s="111">
        <f>SUM(H244:H253)</f>
        <v>0</v>
      </c>
    </row>
    <row r="244" spans="1:8" s="2" customFormat="1" ht="12.75" hidden="1" x14ac:dyDescent="0.2">
      <c r="A244" s="332"/>
      <c r="B244" s="280"/>
      <c r="C244" s="67"/>
      <c r="D244" s="282">
        <v>20</v>
      </c>
      <c r="E244" s="67"/>
      <c r="F244" s="67"/>
      <c r="G244" s="67"/>
      <c r="H244" s="54">
        <f>ROUNDUP(F244*$D$244%/12/168*E244*$G$244,2)</f>
        <v>0</v>
      </c>
    </row>
    <row r="245" spans="1:8" s="2" customFormat="1" ht="12.75" hidden="1" x14ac:dyDescent="0.2">
      <c r="A245" s="332"/>
      <c r="B245" s="280"/>
      <c r="C245" s="68"/>
      <c r="D245" s="283"/>
      <c r="E245" s="68"/>
      <c r="F245" s="68"/>
      <c r="G245" s="68"/>
      <c r="H245" s="56">
        <f t="shared" ref="H245:H253" si="35">ROUNDUP(F245*$D$244%/12/168*E245*$G$244,2)</f>
        <v>0</v>
      </c>
    </row>
    <row r="246" spans="1:8" s="2" customFormat="1" ht="12.75" hidden="1" x14ac:dyDescent="0.2">
      <c r="A246" s="332"/>
      <c r="B246" s="280"/>
      <c r="C246" s="68"/>
      <c r="D246" s="283"/>
      <c r="E246" s="68"/>
      <c r="F246" s="68"/>
      <c r="G246" s="68"/>
      <c r="H246" s="56">
        <f t="shared" si="35"/>
        <v>0</v>
      </c>
    </row>
    <row r="247" spans="1:8" s="2" customFormat="1" ht="12.75" hidden="1" x14ac:dyDescent="0.2">
      <c r="A247" s="332"/>
      <c r="B247" s="280"/>
      <c r="C247" s="68"/>
      <c r="D247" s="283"/>
      <c r="E247" s="68"/>
      <c r="F247" s="68"/>
      <c r="G247" s="68"/>
      <c r="H247" s="56">
        <f t="shared" si="35"/>
        <v>0</v>
      </c>
    </row>
    <row r="248" spans="1:8" s="2" customFormat="1" ht="12.75" hidden="1" x14ac:dyDescent="0.2">
      <c r="A248" s="332"/>
      <c r="B248" s="280"/>
      <c r="C248" s="68"/>
      <c r="D248" s="283"/>
      <c r="E248" s="68"/>
      <c r="F248" s="68"/>
      <c r="G248" s="68"/>
      <c r="H248" s="56">
        <f t="shared" si="35"/>
        <v>0</v>
      </c>
    </row>
    <row r="249" spans="1:8" s="2" customFormat="1" ht="12.75" hidden="1" x14ac:dyDescent="0.2">
      <c r="A249" s="332"/>
      <c r="B249" s="280"/>
      <c r="C249" s="68"/>
      <c r="D249" s="283"/>
      <c r="E249" s="68"/>
      <c r="F249" s="68"/>
      <c r="G249" s="68"/>
      <c r="H249" s="56">
        <f t="shared" si="35"/>
        <v>0</v>
      </c>
    </row>
    <row r="250" spans="1:8" s="2" customFormat="1" ht="12.75" hidden="1" x14ac:dyDescent="0.2">
      <c r="A250" s="332"/>
      <c r="B250" s="280"/>
      <c r="C250" s="68"/>
      <c r="D250" s="283"/>
      <c r="E250" s="68"/>
      <c r="F250" s="68"/>
      <c r="G250" s="68"/>
      <c r="H250" s="56">
        <f t="shared" si="35"/>
        <v>0</v>
      </c>
    </row>
    <row r="251" spans="1:8" s="2" customFormat="1" ht="12.75" hidden="1" x14ac:dyDescent="0.2">
      <c r="A251" s="332"/>
      <c r="B251" s="280"/>
      <c r="C251" s="68"/>
      <c r="D251" s="283"/>
      <c r="E251" s="68"/>
      <c r="F251" s="68"/>
      <c r="G251" s="68"/>
      <c r="H251" s="56">
        <f t="shared" si="35"/>
        <v>0</v>
      </c>
    </row>
    <row r="252" spans="1:8" s="2" customFormat="1" ht="12.75" hidden="1" x14ac:dyDescent="0.2">
      <c r="A252" s="332"/>
      <c r="B252" s="280"/>
      <c r="C252" s="68"/>
      <c r="D252" s="283"/>
      <c r="E252" s="68"/>
      <c r="F252" s="68"/>
      <c r="G252" s="68"/>
      <c r="H252" s="56">
        <f t="shared" si="35"/>
        <v>0</v>
      </c>
    </row>
    <row r="253" spans="1:8" s="2" customFormat="1" ht="12.75" hidden="1" x14ac:dyDescent="0.2">
      <c r="A253" s="332"/>
      <c r="B253" s="280"/>
      <c r="C253" s="68"/>
      <c r="D253" s="284"/>
      <c r="E253" s="68"/>
      <c r="F253" s="68"/>
      <c r="G253" s="70"/>
      <c r="H253" s="56">
        <f t="shared" si="35"/>
        <v>0</v>
      </c>
    </row>
    <row r="254" spans="1:8" s="2" customFormat="1" ht="12.75" x14ac:dyDescent="0.2">
      <c r="A254" s="289" t="s">
        <v>120</v>
      </c>
      <c r="B254" s="290"/>
      <c r="C254" s="290"/>
      <c r="D254" s="290"/>
      <c r="E254" s="290"/>
      <c r="F254" s="290"/>
      <c r="G254" s="291"/>
      <c r="H254" s="45">
        <f>SUM(H218,H148,H12)</f>
        <v>32.660000000000004</v>
      </c>
    </row>
    <row r="255" spans="1:8" s="2" customFormat="1" ht="6" customHeight="1" x14ac:dyDescent="0.2">
      <c r="A255" s="321"/>
      <c r="B255" s="321"/>
      <c r="C255" s="321"/>
      <c r="D255" s="321"/>
      <c r="E255" s="321"/>
      <c r="F255" s="321"/>
      <c r="G255" s="321"/>
      <c r="H255" s="321"/>
    </row>
    <row r="256" spans="1:8" s="2" customFormat="1" ht="12.75" x14ac:dyDescent="0.2">
      <c r="A256" s="322" t="s">
        <v>18</v>
      </c>
      <c r="B256" s="323"/>
      <c r="C256" s="323"/>
      <c r="D256" s="323"/>
      <c r="E256" s="323"/>
      <c r="F256" s="323"/>
      <c r="G256" s="323"/>
      <c r="H256" s="324"/>
    </row>
    <row r="257" spans="1:9" s="2" customFormat="1" ht="12.75" x14ac:dyDescent="0.2">
      <c r="A257" s="42" t="s">
        <v>36</v>
      </c>
      <c r="B257" s="277" t="s">
        <v>14</v>
      </c>
      <c r="C257" s="277"/>
      <c r="D257" s="277"/>
      <c r="E257" s="277"/>
      <c r="F257" s="277"/>
      <c r="G257" s="277"/>
      <c r="H257" s="43">
        <f>SUM(H258,H355)</f>
        <v>1.36</v>
      </c>
    </row>
    <row r="258" spans="1:9" s="2" customFormat="1" ht="12.75" x14ac:dyDescent="0.2">
      <c r="A258" s="49" t="s">
        <v>37</v>
      </c>
      <c r="B258" s="277" t="s">
        <v>38</v>
      </c>
      <c r="C258" s="277"/>
      <c r="D258" s="277"/>
      <c r="E258" s="277"/>
      <c r="F258" s="277"/>
      <c r="G258" s="277"/>
      <c r="H258" s="43">
        <f>SUM(H259,H270,H281,H292,H334,H313,)</f>
        <v>1.05</v>
      </c>
    </row>
    <row r="259" spans="1:9" s="2" customFormat="1" ht="25.5" x14ac:dyDescent="0.2">
      <c r="A259" s="246" t="s">
        <v>42</v>
      </c>
      <c r="B259" s="249" t="s">
        <v>43</v>
      </c>
      <c r="C259" s="287" t="s">
        <v>349</v>
      </c>
      <c r="D259" s="288"/>
      <c r="E259" s="47" t="s">
        <v>164</v>
      </c>
      <c r="F259" s="190" t="s">
        <v>39</v>
      </c>
      <c r="G259" s="47" t="s">
        <v>157</v>
      </c>
      <c r="H259" s="111">
        <f>SUM(H260:H269)</f>
        <v>0.38</v>
      </c>
    </row>
    <row r="260" spans="1:9" s="2" customFormat="1" ht="12.75" x14ac:dyDescent="0.2">
      <c r="A260" s="247"/>
      <c r="B260" s="250"/>
      <c r="C260" s="294" t="s">
        <v>191</v>
      </c>
      <c r="D260" s="295"/>
      <c r="E260" s="187">
        <v>16</v>
      </c>
      <c r="F260" s="62">
        <v>3125</v>
      </c>
      <c r="G260" s="61">
        <v>0.02</v>
      </c>
      <c r="H260" s="54">
        <f>ROUNDUP((F260/168*G260),2)</f>
        <v>0.38</v>
      </c>
      <c r="I260" s="2" t="s">
        <v>217</v>
      </c>
    </row>
    <row r="261" spans="1:9" s="2" customFormat="1" ht="12.75" hidden="1" x14ac:dyDescent="0.2">
      <c r="A261" s="247"/>
      <c r="B261" s="250"/>
      <c r="C261" s="274"/>
      <c r="D261" s="276"/>
      <c r="E261" s="188"/>
      <c r="F261" s="64"/>
      <c r="G261" s="63"/>
      <c r="H261" s="56">
        <f t="shared" ref="H261:H280" si="36">ROUNDUP((F261/168*G261),2)</f>
        <v>0</v>
      </c>
    </row>
    <row r="262" spans="1:9" s="2" customFormat="1" ht="12.75" hidden="1" x14ac:dyDescent="0.2">
      <c r="A262" s="247"/>
      <c r="B262" s="250"/>
      <c r="C262" s="274"/>
      <c r="D262" s="276"/>
      <c r="E262" s="188"/>
      <c r="F262" s="64"/>
      <c r="G262" s="63"/>
      <c r="H262" s="56">
        <f t="shared" si="36"/>
        <v>0</v>
      </c>
    </row>
    <row r="263" spans="1:9" s="2" customFormat="1" ht="12.75" hidden="1" x14ac:dyDescent="0.2">
      <c r="A263" s="247"/>
      <c r="B263" s="250"/>
      <c r="C263" s="274"/>
      <c r="D263" s="276"/>
      <c r="E263" s="188"/>
      <c r="F263" s="64"/>
      <c r="G263" s="63"/>
      <c r="H263" s="56">
        <f t="shared" si="36"/>
        <v>0</v>
      </c>
    </row>
    <row r="264" spans="1:9" s="2" customFormat="1" ht="12.75" hidden="1" x14ac:dyDescent="0.2">
      <c r="A264" s="247"/>
      <c r="B264" s="250"/>
      <c r="C264" s="274"/>
      <c r="D264" s="276"/>
      <c r="E264" s="188"/>
      <c r="F264" s="64"/>
      <c r="G264" s="63"/>
      <c r="H264" s="56">
        <f t="shared" si="36"/>
        <v>0</v>
      </c>
    </row>
    <row r="265" spans="1:9" s="2" customFormat="1" ht="12.75" hidden="1" x14ac:dyDescent="0.2">
      <c r="A265" s="247"/>
      <c r="B265" s="250"/>
      <c r="C265" s="274"/>
      <c r="D265" s="276"/>
      <c r="E265" s="188"/>
      <c r="F265" s="64"/>
      <c r="G265" s="63"/>
      <c r="H265" s="56">
        <f t="shared" si="36"/>
        <v>0</v>
      </c>
    </row>
    <row r="266" spans="1:9" s="2" customFormat="1" ht="12.75" hidden="1" x14ac:dyDescent="0.2">
      <c r="A266" s="247"/>
      <c r="B266" s="250"/>
      <c r="C266" s="274"/>
      <c r="D266" s="276"/>
      <c r="E266" s="188"/>
      <c r="F266" s="64"/>
      <c r="G266" s="63"/>
      <c r="H266" s="56">
        <f t="shared" si="36"/>
        <v>0</v>
      </c>
    </row>
    <row r="267" spans="1:9" s="2" customFormat="1" ht="12.75" hidden="1" x14ac:dyDescent="0.2">
      <c r="A267" s="247"/>
      <c r="B267" s="250"/>
      <c r="C267" s="274"/>
      <c r="D267" s="276"/>
      <c r="E267" s="188"/>
      <c r="F267" s="64"/>
      <c r="G267" s="63"/>
      <c r="H267" s="56">
        <f t="shared" si="36"/>
        <v>0</v>
      </c>
    </row>
    <row r="268" spans="1:9" s="2" customFormat="1" ht="12.75" hidden="1" x14ac:dyDescent="0.2">
      <c r="A268" s="247"/>
      <c r="B268" s="250"/>
      <c r="C268" s="274"/>
      <c r="D268" s="276"/>
      <c r="E268" s="188"/>
      <c r="F268" s="64"/>
      <c r="G268" s="63"/>
      <c r="H268" s="56">
        <f t="shared" si="36"/>
        <v>0</v>
      </c>
    </row>
    <row r="269" spans="1:9" s="2" customFormat="1" ht="12.75" hidden="1" x14ac:dyDescent="0.2">
      <c r="A269" s="248"/>
      <c r="B269" s="251"/>
      <c r="C269" s="296"/>
      <c r="D269" s="298"/>
      <c r="E269" s="189"/>
      <c r="F269" s="66"/>
      <c r="G269" s="65"/>
      <c r="H269" s="58">
        <f t="shared" si="36"/>
        <v>0</v>
      </c>
    </row>
    <row r="270" spans="1:9" s="2" customFormat="1" ht="25.5" x14ac:dyDescent="0.2">
      <c r="A270" s="246" t="s">
        <v>44</v>
      </c>
      <c r="B270" s="249" t="s">
        <v>45</v>
      </c>
      <c r="C270" s="287" t="s">
        <v>349</v>
      </c>
      <c r="D270" s="288"/>
      <c r="E270" s="47" t="s">
        <v>164</v>
      </c>
      <c r="F270" s="190" t="s">
        <v>39</v>
      </c>
      <c r="G270" s="47" t="s">
        <v>157</v>
      </c>
      <c r="H270" s="111">
        <f>SUM(H271:H280)</f>
        <v>0.65</v>
      </c>
    </row>
    <row r="271" spans="1:9" s="2" customFormat="1" ht="12.75" x14ac:dyDescent="0.2">
      <c r="A271" s="247"/>
      <c r="B271" s="250"/>
      <c r="C271" s="294" t="s">
        <v>357</v>
      </c>
      <c r="D271" s="295"/>
      <c r="E271" s="187">
        <v>10</v>
      </c>
      <c r="F271" s="62">
        <v>1287</v>
      </c>
      <c r="G271" s="61">
        <v>8.4000000000000005E-2</v>
      </c>
      <c r="H271" s="54">
        <f t="shared" si="36"/>
        <v>0.65</v>
      </c>
      <c r="I271" s="2" t="s">
        <v>212</v>
      </c>
    </row>
    <row r="272" spans="1:9" s="2" customFormat="1" ht="26.25" hidden="1" customHeight="1" x14ac:dyDescent="0.2">
      <c r="A272" s="247"/>
      <c r="B272" s="250"/>
      <c r="C272" s="274"/>
      <c r="D272" s="276"/>
      <c r="E272" s="188"/>
      <c r="F272" s="64"/>
      <c r="G272" s="63"/>
      <c r="H272" s="56">
        <f t="shared" si="36"/>
        <v>0</v>
      </c>
    </row>
    <row r="273" spans="1:8" s="2" customFormat="1" ht="12.75" hidden="1" x14ac:dyDescent="0.2">
      <c r="A273" s="247"/>
      <c r="B273" s="250"/>
      <c r="C273" s="274"/>
      <c r="D273" s="276"/>
      <c r="E273" s="188"/>
      <c r="F273" s="64"/>
      <c r="G273" s="63"/>
      <c r="H273" s="56">
        <f t="shared" si="36"/>
        <v>0</v>
      </c>
    </row>
    <row r="274" spans="1:8" s="2" customFormat="1" ht="12.75" hidden="1" x14ac:dyDescent="0.2">
      <c r="A274" s="247"/>
      <c r="B274" s="250"/>
      <c r="C274" s="274"/>
      <c r="D274" s="276"/>
      <c r="E274" s="188"/>
      <c r="F274" s="64"/>
      <c r="G274" s="63"/>
      <c r="H274" s="56">
        <f t="shared" si="36"/>
        <v>0</v>
      </c>
    </row>
    <row r="275" spans="1:8" s="2" customFormat="1" ht="12.75" hidden="1" x14ac:dyDescent="0.2">
      <c r="A275" s="247"/>
      <c r="B275" s="250"/>
      <c r="C275" s="274"/>
      <c r="D275" s="276"/>
      <c r="E275" s="188"/>
      <c r="F275" s="64"/>
      <c r="G275" s="63"/>
      <c r="H275" s="56">
        <f t="shared" si="36"/>
        <v>0</v>
      </c>
    </row>
    <row r="276" spans="1:8" s="2" customFormat="1" ht="12.75" hidden="1" x14ac:dyDescent="0.2">
      <c r="A276" s="247"/>
      <c r="B276" s="250"/>
      <c r="C276" s="274"/>
      <c r="D276" s="276"/>
      <c r="E276" s="188"/>
      <c r="F276" s="64"/>
      <c r="G276" s="63"/>
      <c r="H276" s="56">
        <f t="shared" si="36"/>
        <v>0</v>
      </c>
    </row>
    <row r="277" spans="1:8" s="2" customFormat="1" ht="12.75" hidden="1" x14ac:dyDescent="0.2">
      <c r="A277" s="247"/>
      <c r="B277" s="250"/>
      <c r="C277" s="274"/>
      <c r="D277" s="276"/>
      <c r="E277" s="188"/>
      <c r="F277" s="64"/>
      <c r="G277" s="63"/>
      <c r="H277" s="56">
        <f t="shared" si="36"/>
        <v>0</v>
      </c>
    </row>
    <row r="278" spans="1:8" s="2" customFormat="1" ht="12.75" hidden="1" x14ac:dyDescent="0.2">
      <c r="A278" s="247"/>
      <c r="B278" s="250"/>
      <c r="C278" s="274"/>
      <c r="D278" s="276"/>
      <c r="E278" s="188"/>
      <c r="F278" s="64"/>
      <c r="G278" s="63"/>
      <c r="H278" s="56">
        <f t="shared" si="36"/>
        <v>0</v>
      </c>
    </row>
    <row r="279" spans="1:8" s="2" customFormat="1" ht="12.75" hidden="1" x14ac:dyDescent="0.2">
      <c r="A279" s="247"/>
      <c r="B279" s="250"/>
      <c r="C279" s="274"/>
      <c r="D279" s="276"/>
      <c r="E279" s="188"/>
      <c r="F279" s="64"/>
      <c r="G279" s="63"/>
      <c r="H279" s="56">
        <f t="shared" si="36"/>
        <v>0</v>
      </c>
    </row>
    <row r="280" spans="1:8" s="2" customFormat="1" ht="12.75" hidden="1" x14ac:dyDescent="0.2">
      <c r="A280" s="248"/>
      <c r="B280" s="251"/>
      <c r="C280" s="296"/>
      <c r="D280" s="298"/>
      <c r="E280" s="189"/>
      <c r="F280" s="66"/>
      <c r="G280" s="65"/>
      <c r="H280" s="58">
        <f t="shared" si="36"/>
        <v>0</v>
      </c>
    </row>
    <row r="281" spans="1:8" s="2" customFormat="1" ht="25.5" x14ac:dyDescent="0.2">
      <c r="A281" s="246" t="s">
        <v>51</v>
      </c>
      <c r="B281" s="249" t="s">
        <v>15</v>
      </c>
      <c r="C281" s="266" t="s">
        <v>158</v>
      </c>
      <c r="D281" s="267"/>
      <c r="E281" s="268"/>
      <c r="F281" s="51" t="s">
        <v>159</v>
      </c>
      <c r="G281" s="47" t="s">
        <v>157</v>
      </c>
      <c r="H281" s="111">
        <f>SUM(H282:H291)</f>
        <v>0.02</v>
      </c>
    </row>
    <row r="282" spans="1:8" s="2" customFormat="1" ht="12.75" x14ac:dyDescent="0.2">
      <c r="A282" s="247"/>
      <c r="B282" s="250"/>
      <c r="C282" s="294" t="s">
        <v>179</v>
      </c>
      <c r="D282" s="301"/>
      <c r="E282" s="295"/>
      <c r="F282" s="62">
        <v>135</v>
      </c>
      <c r="G282" s="61">
        <f>G260</f>
        <v>0.02</v>
      </c>
      <c r="H282" s="54">
        <f>ROUNDUP((F282/168*G282),2)</f>
        <v>0.02</v>
      </c>
    </row>
    <row r="283" spans="1:8" s="2" customFormat="1" ht="12.75" hidden="1" x14ac:dyDescent="0.2">
      <c r="A283" s="247"/>
      <c r="B283" s="250"/>
      <c r="C283" s="274"/>
      <c r="D283" s="275"/>
      <c r="E283" s="276"/>
      <c r="F283" s="64"/>
      <c r="G283" s="63">
        <f t="shared" ref="G283:G291" si="37">G261</f>
        <v>0</v>
      </c>
      <c r="H283" s="56">
        <f t="shared" ref="H283:H291" si="38">ROUNDUP((F283/168*G283),2)</f>
        <v>0</v>
      </c>
    </row>
    <row r="284" spans="1:8" s="2" customFormat="1" ht="12.75" hidden="1" x14ac:dyDescent="0.2">
      <c r="A284" s="247"/>
      <c r="B284" s="250"/>
      <c r="C284" s="274"/>
      <c r="D284" s="275"/>
      <c r="E284" s="276"/>
      <c r="F284" s="64"/>
      <c r="G284" s="63">
        <f t="shared" si="37"/>
        <v>0</v>
      </c>
      <c r="H284" s="56">
        <f t="shared" si="38"/>
        <v>0</v>
      </c>
    </row>
    <row r="285" spans="1:8" s="2" customFormat="1" ht="12.75" hidden="1" x14ac:dyDescent="0.2">
      <c r="A285" s="247"/>
      <c r="B285" s="250"/>
      <c r="C285" s="274"/>
      <c r="D285" s="275"/>
      <c r="E285" s="276"/>
      <c r="F285" s="64"/>
      <c r="G285" s="63">
        <f t="shared" si="37"/>
        <v>0</v>
      </c>
      <c r="H285" s="56">
        <f t="shared" si="38"/>
        <v>0</v>
      </c>
    </row>
    <row r="286" spans="1:8" s="2" customFormat="1" ht="12.75" hidden="1" x14ac:dyDescent="0.2">
      <c r="A286" s="247"/>
      <c r="B286" s="250"/>
      <c r="C286" s="274"/>
      <c r="D286" s="275"/>
      <c r="E286" s="276"/>
      <c r="F286" s="64"/>
      <c r="G286" s="63">
        <f t="shared" si="37"/>
        <v>0</v>
      </c>
      <c r="H286" s="56">
        <f t="shared" si="38"/>
        <v>0</v>
      </c>
    </row>
    <row r="287" spans="1:8" s="2" customFormat="1" ht="12.75" hidden="1" x14ac:dyDescent="0.2">
      <c r="A287" s="247"/>
      <c r="B287" s="250"/>
      <c r="C287" s="274"/>
      <c r="D287" s="275"/>
      <c r="E287" s="276"/>
      <c r="F287" s="64"/>
      <c r="G287" s="63">
        <f t="shared" si="37"/>
        <v>0</v>
      </c>
      <c r="H287" s="56">
        <f t="shared" si="38"/>
        <v>0</v>
      </c>
    </row>
    <row r="288" spans="1:8" s="2" customFormat="1" ht="12.75" hidden="1" x14ac:dyDescent="0.2">
      <c r="A288" s="247"/>
      <c r="B288" s="250"/>
      <c r="C288" s="274"/>
      <c r="D288" s="275"/>
      <c r="E288" s="276"/>
      <c r="F288" s="64"/>
      <c r="G288" s="63">
        <f t="shared" si="37"/>
        <v>0</v>
      </c>
      <c r="H288" s="56">
        <f t="shared" si="38"/>
        <v>0</v>
      </c>
    </row>
    <row r="289" spans="1:8" s="2" customFormat="1" ht="12.75" hidden="1" x14ac:dyDescent="0.2">
      <c r="A289" s="247"/>
      <c r="B289" s="250"/>
      <c r="C289" s="274"/>
      <c r="D289" s="275"/>
      <c r="E289" s="276"/>
      <c r="F289" s="64"/>
      <c r="G289" s="63">
        <f t="shared" si="37"/>
        <v>0</v>
      </c>
      <c r="H289" s="56">
        <f t="shared" si="38"/>
        <v>0</v>
      </c>
    </row>
    <row r="290" spans="1:8" s="2" customFormat="1" ht="12.75" hidden="1" x14ac:dyDescent="0.2">
      <c r="A290" s="247"/>
      <c r="B290" s="250"/>
      <c r="C290" s="274"/>
      <c r="D290" s="275"/>
      <c r="E290" s="276"/>
      <c r="F290" s="64"/>
      <c r="G290" s="63">
        <f t="shared" si="37"/>
        <v>0</v>
      </c>
      <c r="H290" s="56">
        <f t="shared" si="38"/>
        <v>0</v>
      </c>
    </row>
    <row r="291" spans="1:8" s="2" customFormat="1" ht="12.75" hidden="1" x14ac:dyDescent="0.2">
      <c r="A291" s="248"/>
      <c r="B291" s="251"/>
      <c r="C291" s="296"/>
      <c r="D291" s="297"/>
      <c r="E291" s="298"/>
      <c r="F291" s="66"/>
      <c r="G291" s="65">
        <f t="shared" si="37"/>
        <v>0</v>
      </c>
      <c r="H291" s="58">
        <f t="shared" si="38"/>
        <v>0</v>
      </c>
    </row>
    <row r="292" spans="1:8" s="2" customFormat="1" ht="25.5" hidden="1" x14ac:dyDescent="0.2">
      <c r="A292" s="246" t="s">
        <v>53</v>
      </c>
      <c r="B292" s="249" t="s">
        <v>54</v>
      </c>
      <c r="C292" s="287" t="s">
        <v>349</v>
      </c>
      <c r="D292" s="288"/>
      <c r="E292" s="47" t="s">
        <v>161</v>
      </c>
      <c r="F292" s="190" t="s">
        <v>39</v>
      </c>
      <c r="G292" s="47" t="s">
        <v>157</v>
      </c>
      <c r="H292" s="111">
        <f>SUM(H293:H312)</f>
        <v>0</v>
      </c>
    </row>
    <row r="293" spans="1:8" s="2" customFormat="1" ht="12.75" hidden="1" customHeight="1" x14ac:dyDescent="0.2">
      <c r="A293" s="247"/>
      <c r="B293" s="250"/>
      <c r="C293" s="299" t="str">
        <f>C260</f>
        <v>VP koledžas direktors</v>
      </c>
      <c r="D293" s="300"/>
      <c r="E293" s="292">
        <v>5</v>
      </c>
      <c r="F293" s="52">
        <f>F260</f>
        <v>3125</v>
      </c>
      <c r="G293" s="53"/>
      <c r="H293" s="54">
        <f>ROUNDUP((F293*$E$293%)/168*G293,2)</f>
        <v>0</v>
      </c>
    </row>
    <row r="294" spans="1:8" s="2" customFormat="1" ht="12.75" hidden="1" customHeight="1" x14ac:dyDescent="0.2">
      <c r="A294" s="247"/>
      <c r="B294" s="250"/>
      <c r="C294" s="258">
        <f t="shared" ref="C294:F302" si="39">C261</f>
        <v>0</v>
      </c>
      <c r="D294" s="259"/>
      <c r="E294" s="293"/>
      <c r="F294" s="59">
        <f t="shared" si="39"/>
        <v>0</v>
      </c>
      <c r="G294" s="55"/>
      <c r="H294" s="56">
        <f t="shared" ref="H294:H312" si="40">ROUNDUP((F294*$E$293%)/168*G294,2)</f>
        <v>0</v>
      </c>
    </row>
    <row r="295" spans="1:8" s="2" customFormat="1" ht="12.75" hidden="1" customHeight="1" x14ac:dyDescent="0.2">
      <c r="A295" s="247"/>
      <c r="B295" s="250"/>
      <c r="C295" s="258">
        <f t="shared" si="39"/>
        <v>0</v>
      </c>
      <c r="D295" s="259"/>
      <c r="E295" s="293"/>
      <c r="F295" s="59">
        <f t="shared" si="39"/>
        <v>0</v>
      </c>
      <c r="G295" s="55"/>
      <c r="H295" s="56">
        <f t="shared" si="40"/>
        <v>0</v>
      </c>
    </row>
    <row r="296" spans="1:8" s="2" customFormat="1" ht="12.75" hidden="1" customHeight="1" x14ac:dyDescent="0.2">
      <c r="A296" s="247"/>
      <c r="B296" s="250"/>
      <c r="C296" s="258">
        <f t="shared" si="39"/>
        <v>0</v>
      </c>
      <c r="D296" s="259"/>
      <c r="E296" s="293"/>
      <c r="F296" s="59">
        <f t="shared" si="39"/>
        <v>0</v>
      </c>
      <c r="G296" s="55"/>
      <c r="H296" s="56">
        <f t="shared" si="40"/>
        <v>0</v>
      </c>
    </row>
    <row r="297" spans="1:8" s="2" customFormat="1" ht="12.75" hidden="1" customHeight="1" x14ac:dyDescent="0.2">
      <c r="A297" s="247"/>
      <c r="B297" s="250"/>
      <c r="C297" s="258">
        <f t="shared" si="39"/>
        <v>0</v>
      </c>
      <c r="D297" s="259"/>
      <c r="E297" s="293"/>
      <c r="F297" s="59">
        <f t="shared" si="39"/>
        <v>0</v>
      </c>
      <c r="G297" s="55"/>
      <c r="H297" s="56">
        <f t="shared" si="40"/>
        <v>0</v>
      </c>
    </row>
    <row r="298" spans="1:8" s="2" customFormat="1" ht="12.75" hidden="1" customHeight="1" x14ac:dyDescent="0.2">
      <c r="A298" s="247"/>
      <c r="B298" s="250"/>
      <c r="C298" s="258">
        <f t="shared" si="39"/>
        <v>0</v>
      </c>
      <c r="D298" s="259"/>
      <c r="E298" s="293"/>
      <c r="F298" s="59">
        <f t="shared" si="39"/>
        <v>0</v>
      </c>
      <c r="G298" s="55"/>
      <c r="H298" s="56">
        <f t="shared" si="40"/>
        <v>0</v>
      </c>
    </row>
    <row r="299" spans="1:8" s="2" customFormat="1" ht="12.75" hidden="1" customHeight="1" x14ac:dyDescent="0.2">
      <c r="A299" s="247"/>
      <c r="B299" s="250"/>
      <c r="C299" s="258">
        <f t="shared" si="39"/>
        <v>0</v>
      </c>
      <c r="D299" s="259"/>
      <c r="E299" s="293"/>
      <c r="F299" s="59">
        <f t="shared" si="39"/>
        <v>0</v>
      </c>
      <c r="G299" s="55"/>
      <c r="H299" s="56">
        <f t="shared" si="40"/>
        <v>0</v>
      </c>
    </row>
    <row r="300" spans="1:8" s="2" customFormat="1" ht="12.75" hidden="1" customHeight="1" x14ac:dyDescent="0.2">
      <c r="A300" s="247"/>
      <c r="B300" s="250"/>
      <c r="C300" s="258">
        <f t="shared" si="39"/>
        <v>0</v>
      </c>
      <c r="D300" s="259"/>
      <c r="E300" s="293"/>
      <c r="F300" s="59">
        <f t="shared" si="39"/>
        <v>0</v>
      </c>
      <c r="G300" s="55"/>
      <c r="H300" s="56">
        <f t="shared" si="40"/>
        <v>0</v>
      </c>
    </row>
    <row r="301" spans="1:8" s="2" customFormat="1" ht="12.75" hidden="1" customHeight="1" x14ac:dyDescent="0.2">
      <c r="A301" s="247"/>
      <c r="B301" s="250"/>
      <c r="C301" s="258">
        <f t="shared" si="39"/>
        <v>0</v>
      </c>
      <c r="D301" s="259"/>
      <c r="E301" s="293"/>
      <c r="F301" s="59">
        <f t="shared" si="39"/>
        <v>0</v>
      </c>
      <c r="G301" s="55"/>
      <c r="H301" s="56">
        <f t="shared" si="40"/>
        <v>0</v>
      </c>
    </row>
    <row r="302" spans="1:8" s="2" customFormat="1" ht="12.75" hidden="1" customHeight="1" x14ac:dyDescent="0.2">
      <c r="A302" s="247"/>
      <c r="B302" s="250"/>
      <c r="C302" s="258">
        <f t="shared" si="39"/>
        <v>0</v>
      </c>
      <c r="D302" s="259"/>
      <c r="E302" s="293"/>
      <c r="F302" s="59">
        <f t="shared" si="39"/>
        <v>0</v>
      </c>
      <c r="G302" s="55"/>
      <c r="H302" s="56">
        <f t="shared" si="40"/>
        <v>0</v>
      </c>
    </row>
    <row r="303" spans="1:8" s="2" customFormat="1" ht="12.75" hidden="1" x14ac:dyDescent="0.2">
      <c r="A303" s="247"/>
      <c r="B303" s="250"/>
      <c r="C303" s="258" t="str">
        <f>C271</f>
        <v xml:space="preserve">Vecākais grāmatvedis </v>
      </c>
      <c r="D303" s="259"/>
      <c r="E303" s="293"/>
      <c r="F303" s="59">
        <f>F271</f>
        <v>1287</v>
      </c>
      <c r="G303" s="55"/>
      <c r="H303" s="56">
        <f t="shared" si="40"/>
        <v>0</v>
      </c>
    </row>
    <row r="304" spans="1:8" s="2" customFormat="1" ht="27" hidden="1" customHeight="1" x14ac:dyDescent="0.2">
      <c r="A304" s="247"/>
      <c r="B304" s="250"/>
      <c r="C304" s="258">
        <f t="shared" ref="C304:G312" si="41">C272</f>
        <v>0</v>
      </c>
      <c r="D304" s="259"/>
      <c r="E304" s="293"/>
      <c r="F304" s="59">
        <f t="shared" si="41"/>
        <v>0</v>
      </c>
      <c r="G304" s="55">
        <f t="shared" si="41"/>
        <v>0</v>
      </c>
      <c r="H304" s="56">
        <f>ROUNDUP((F304*$E$293%)/168*G304,2)</f>
        <v>0</v>
      </c>
    </row>
    <row r="305" spans="1:8" s="2" customFormat="1" ht="12.75" hidden="1" x14ac:dyDescent="0.2">
      <c r="A305" s="247"/>
      <c r="B305" s="250"/>
      <c r="C305" s="258">
        <f t="shared" si="41"/>
        <v>0</v>
      </c>
      <c r="D305" s="259"/>
      <c r="E305" s="293"/>
      <c r="F305" s="59">
        <f t="shared" si="41"/>
        <v>0</v>
      </c>
      <c r="G305" s="55">
        <f t="shared" si="41"/>
        <v>0</v>
      </c>
      <c r="H305" s="56">
        <f t="shared" si="40"/>
        <v>0</v>
      </c>
    </row>
    <row r="306" spans="1:8" s="2" customFormat="1" ht="12.75" hidden="1" x14ac:dyDescent="0.2">
      <c r="A306" s="247"/>
      <c r="B306" s="250"/>
      <c r="C306" s="258">
        <f t="shared" si="41"/>
        <v>0</v>
      </c>
      <c r="D306" s="259"/>
      <c r="E306" s="293"/>
      <c r="F306" s="59">
        <f t="shared" si="41"/>
        <v>0</v>
      </c>
      <c r="G306" s="55">
        <f t="shared" si="41"/>
        <v>0</v>
      </c>
      <c r="H306" s="56">
        <f t="shared" si="40"/>
        <v>0</v>
      </c>
    </row>
    <row r="307" spans="1:8" s="2" customFormat="1" ht="12.75" hidden="1" x14ac:dyDescent="0.2">
      <c r="A307" s="247"/>
      <c r="B307" s="250"/>
      <c r="C307" s="258">
        <f t="shared" si="41"/>
        <v>0</v>
      </c>
      <c r="D307" s="259"/>
      <c r="E307" s="293"/>
      <c r="F307" s="59">
        <f t="shared" si="41"/>
        <v>0</v>
      </c>
      <c r="G307" s="55">
        <f t="shared" si="41"/>
        <v>0</v>
      </c>
      <c r="H307" s="56">
        <f t="shared" si="40"/>
        <v>0</v>
      </c>
    </row>
    <row r="308" spans="1:8" s="2" customFormat="1" ht="12.75" hidden="1" x14ac:dyDescent="0.2">
      <c r="A308" s="247"/>
      <c r="B308" s="250"/>
      <c r="C308" s="258">
        <f t="shared" si="41"/>
        <v>0</v>
      </c>
      <c r="D308" s="259"/>
      <c r="E308" s="293"/>
      <c r="F308" s="59">
        <f t="shared" si="41"/>
        <v>0</v>
      </c>
      <c r="G308" s="55">
        <f t="shared" si="41"/>
        <v>0</v>
      </c>
      <c r="H308" s="56">
        <f t="shared" si="40"/>
        <v>0</v>
      </c>
    </row>
    <row r="309" spans="1:8" s="2" customFormat="1" ht="12.75" hidden="1" x14ac:dyDescent="0.2">
      <c r="A309" s="247"/>
      <c r="B309" s="250"/>
      <c r="C309" s="258">
        <f t="shared" si="41"/>
        <v>0</v>
      </c>
      <c r="D309" s="259"/>
      <c r="E309" s="293"/>
      <c r="F309" s="59">
        <f t="shared" si="41"/>
        <v>0</v>
      </c>
      <c r="G309" s="55">
        <f t="shared" si="41"/>
        <v>0</v>
      </c>
      <c r="H309" s="56">
        <f t="shared" si="40"/>
        <v>0</v>
      </c>
    </row>
    <row r="310" spans="1:8" s="2" customFormat="1" ht="12.75" hidden="1" x14ac:dyDescent="0.2">
      <c r="A310" s="247"/>
      <c r="B310" s="250"/>
      <c r="C310" s="258">
        <f t="shared" si="41"/>
        <v>0</v>
      </c>
      <c r="D310" s="259"/>
      <c r="E310" s="293"/>
      <c r="F310" s="59">
        <f t="shared" si="41"/>
        <v>0</v>
      </c>
      <c r="G310" s="55">
        <f t="shared" si="41"/>
        <v>0</v>
      </c>
      <c r="H310" s="56">
        <f t="shared" si="40"/>
        <v>0</v>
      </c>
    </row>
    <row r="311" spans="1:8" s="2" customFormat="1" ht="12" hidden="1" customHeight="1" x14ac:dyDescent="0.2">
      <c r="A311" s="247"/>
      <c r="B311" s="250"/>
      <c r="C311" s="258">
        <f t="shared" si="41"/>
        <v>0</v>
      </c>
      <c r="D311" s="259"/>
      <c r="E311" s="293"/>
      <c r="F311" s="59">
        <f t="shared" si="41"/>
        <v>0</v>
      </c>
      <c r="G311" s="55">
        <f t="shared" si="41"/>
        <v>0</v>
      </c>
      <c r="H311" s="56">
        <f t="shared" si="40"/>
        <v>0</v>
      </c>
    </row>
    <row r="312" spans="1:8" s="2" customFormat="1" ht="12.75" hidden="1" x14ac:dyDescent="0.2">
      <c r="A312" s="248"/>
      <c r="B312" s="251"/>
      <c r="C312" s="305">
        <f t="shared" si="41"/>
        <v>0</v>
      </c>
      <c r="D312" s="307"/>
      <c r="E312" s="302"/>
      <c r="F312" s="60">
        <f t="shared" si="41"/>
        <v>0</v>
      </c>
      <c r="G312" s="57">
        <f t="shared" si="41"/>
        <v>0</v>
      </c>
      <c r="H312" s="58">
        <f t="shared" si="40"/>
        <v>0</v>
      </c>
    </row>
    <row r="313" spans="1:8" s="2" customFormat="1" ht="25.5" hidden="1" x14ac:dyDescent="0.2">
      <c r="A313" s="246" t="s">
        <v>55</v>
      </c>
      <c r="B313" s="249" t="s">
        <v>56</v>
      </c>
      <c r="C313" s="334" t="s">
        <v>349</v>
      </c>
      <c r="D313" s="334"/>
      <c r="E313" s="47" t="s">
        <v>161</v>
      </c>
      <c r="F313" s="190" t="s">
        <v>39</v>
      </c>
      <c r="G313" s="47" t="s">
        <v>157</v>
      </c>
      <c r="H313" s="111">
        <f>SUM(H314:H333)</f>
        <v>0</v>
      </c>
    </row>
    <row r="314" spans="1:8" s="2" customFormat="1" ht="12.75" hidden="1" x14ac:dyDescent="0.2">
      <c r="A314" s="247"/>
      <c r="B314" s="250"/>
      <c r="C314" s="299" t="str">
        <f t="shared" ref="C314:C323" si="42">C260</f>
        <v>VP koledžas direktors</v>
      </c>
      <c r="D314" s="300"/>
      <c r="E314" s="313">
        <v>5</v>
      </c>
      <c r="F314" s="52">
        <f t="shared" ref="F314:F323" si="43">F260</f>
        <v>3125</v>
      </c>
      <c r="G314" s="168"/>
      <c r="H314" s="54">
        <f>ROUNDUP((F314*$E$314%)/168*G314,2)</f>
        <v>0</v>
      </c>
    </row>
    <row r="315" spans="1:8" s="2" customFormat="1" ht="12.75" hidden="1" x14ac:dyDescent="0.2">
      <c r="A315" s="247"/>
      <c r="B315" s="250"/>
      <c r="C315" s="258">
        <f t="shared" si="42"/>
        <v>0</v>
      </c>
      <c r="D315" s="259"/>
      <c r="E315" s="314"/>
      <c r="F315" s="59">
        <f t="shared" si="43"/>
        <v>0</v>
      </c>
      <c r="G315" s="55"/>
      <c r="H315" s="56">
        <f t="shared" ref="H315:H333" si="44">ROUNDUP((F315*$E$336%)/168*G315,2)</f>
        <v>0</v>
      </c>
    </row>
    <row r="316" spans="1:8" s="2" customFormat="1" ht="12.75" hidden="1" x14ac:dyDescent="0.2">
      <c r="A316" s="247"/>
      <c r="B316" s="250"/>
      <c r="C316" s="258">
        <f t="shared" si="42"/>
        <v>0</v>
      </c>
      <c r="D316" s="259"/>
      <c r="E316" s="314"/>
      <c r="F316" s="59">
        <f t="shared" si="43"/>
        <v>0</v>
      </c>
      <c r="G316" s="55"/>
      <c r="H316" s="56">
        <f t="shared" si="44"/>
        <v>0</v>
      </c>
    </row>
    <row r="317" spans="1:8" s="2" customFormat="1" ht="12.75" hidden="1" x14ac:dyDescent="0.2">
      <c r="A317" s="247"/>
      <c r="B317" s="250"/>
      <c r="C317" s="258">
        <f t="shared" si="42"/>
        <v>0</v>
      </c>
      <c r="D317" s="259"/>
      <c r="E317" s="314"/>
      <c r="F317" s="59">
        <f t="shared" si="43"/>
        <v>0</v>
      </c>
      <c r="G317" s="55"/>
      <c r="H317" s="56">
        <f t="shared" si="44"/>
        <v>0</v>
      </c>
    </row>
    <row r="318" spans="1:8" s="2" customFormat="1" ht="12.75" hidden="1" x14ac:dyDescent="0.2">
      <c r="A318" s="247"/>
      <c r="B318" s="250"/>
      <c r="C318" s="258">
        <f t="shared" si="42"/>
        <v>0</v>
      </c>
      <c r="D318" s="259"/>
      <c r="E318" s="314"/>
      <c r="F318" s="59">
        <f t="shared" si="43"/>
        <v>0</v>
      </c>
      <c r="G318" s="55"/>
      <c r="H318" s="56">
        <f t="shared" si="44"/>
        <v>0</v>
      </c>
    </row>
    <row r="319" spans="1:8" s="2" customFormat="1" ht="12.75" hidden="1" x14ac:dyDescent="0.2">
      <c r="A319" s="247"/>
      <c r="B319" s="250"/>
      <c r="C319" s="258">
        <f t="shared" si="42"/>
        <v>0</v>
      </c>
      <c r="D319" s="259"/>
      <c r="E319" s="314"/>
      <c r="F319" s="59">
        <f t="shared" si="43"/>
        <v>0</v>
      </c>
      <c r="G319" s="55"/>
      <c r="H319" s="56">
        <f t="shared" si="44"/>
        <v>0</v>
      </c>
    </row>
    <row r="320" spans="1:8" s="2" customFormat="1" ht="12.75" hidden="1" x14ac:dyDescent="0.2">
      <c r="A320" s="247"/>
      <c r="B320" s="250"/>
      <c r="C320" s="258">
        <f t="shared" si="42"/>
        <v>0</v>
      </c>
      <c r="D320" s="259"/>
      <c r="E320" s="314"/>
      <c r="F320" s="59">
        <f t="shared" si="43"/>
        <v>0</v>
      </c>
      <c r="G320" s="55"/>
      <c r="H320" s="56">
        <f t="shared" si="44"/>
        <v>0</v>
      </c>
    </row>
    <row r="321" spans="1:8" s="2" customFormat="1" ht="12.75" hidden="1" x14ac:dyDescent="0.2">
      <c r="A321" s="247"/>
      <c r="B321" s="250"/>
      <c r="C321" s="258">
        <f t="shared" si="42"/>
        <v>0</v>
      </c>
      <c r="D321" s="259"/>
      <c r="E321" s="314"/>
      <c r="F321" s="59">
        <f t="shared" si="43"/>
        <v>0</v>
      </c>
      <c r="G321" s="55"/>
      <c r="H321" s="56">
        <f t="shared" si="44"/>
        <v>0</v>
      </c>
    </row>
    <row r="322" spans="1:8" s="2" customFormat="1" ht="12.75" hidden="1" x14ac:dyDescent="0.2">
      <c r="A322" s="247"/>
      <c r="B322" s="250"/>
      <c r="C322" s="258">
        <f t="shared" si="42"/>
        <v>0</v>
      </c>
      <c r="D322" s="259"/>
      <c r="E322" s="314"/>
      <c r="F322" s="59">
        <f t="shared" si="43"/>
        <v>0</v>
      </c>
      <c r="G322" s="55"/>
      <c r="H322" s="56">
        <f t="shared" si="44"/>
        <v>0</v>
      </c>
    </row>
    <row r="323" spans="1:8" s="2" customFormat="1" ht="12.75" hidden="1" x14ac:dyDescent="0.2">
      <c r="A323" s="247"/>
      <c r="B323" s="250"/>
      <c r="C323" s="258">
        <f t="shared" si="42"/>
        <v>0</v>
      </c>
      <c r="D323" s="259"/>
      <c r="E323" s="314"/>
      <c r="F323" s="59">
        <f t="shared" si="43"/>
        <v>0</v>
      </c>
      <c r="G323" s="55"/>
      <c r="H323" s="56">
        <f t="shared" si="44"/>
        <v>0</v>
      </c>
    </row>
    <row r="324" spans="1:8" s="2" customFormat="1" ht="12.75" hidden="1" x14ac:dyDescent="0.2">
      <c r="A324" s="247"/>
      <c r="B324" s="250"/>
      <c r="C324" s="258" t="str">
        <f t="shared" ref="C324:C333" si="45">C271</f>
        <v xml:space="preserve">Vecākais grāmatvedis </v>
      </c>
      <c r="D324" s="259"/>
      <c r="E324" s="314"/>
      <c r="F324" s="59">
        <f t="shared" ref="F324:G333" si="46">F271</f>
        <v>1287</v>
      </c>
      <c r="G324" s="55"/>
      <c r="H324" s="56">
        <f>ROUNDUP((F324*$E$314%)/168*G324,2)</f>
        <v>0</v>
      </c>
    </row>
    <row r="325" spans="1:8" s="2" customFormat="1" ht="31.5" hidden="1" customHeight="1" x14ac:dyDescent="0.2">
      <c r="A325" s="247"/>
      <c r="B325" s="250"/>
      <c r="C325" s="258">
        <f t="shared" si="45"/>
        <v>0</v>
      </c>
      <c r="D325" s="259"/>
      <c r="E325" s="314"/>
      <c r="F325" s="59">
        <f t="shared" si="46"/>
        <v>0</v>
      </c>
      <c r="G325" s="55">
        <f t="shared" si="46"/>
        <v>0</v>
      </c>
      <c r="H325" s="56">
        <f t="shared" si="44"/>
        <v>0</v>
      </c>
    </row>
    <row r="326" spans="1:8" s="2" customFormat="1" ht="12.75" hidden="1" x14ac:dyDescent="0.2">
      <c r="A326" s="247"/>
      <c r="B326" s="250"/>
      <c r="C326" s="258">
        <f t="shared" si="45"/>
        <v>0</v>
      </c>
      <c r="D326" s="259"/>
      <c r="E326" s="314"/>
      <c r="F326" s="59">
        <f t="shared" si="46"/>
        <v>0</v>
      </c>
      <c r="G326" s="55">
        <f t="shared" si="46"/>
        <v>0</v>
      </c>
      <c r="H326" s="56">
        <f t="shared" si="44"/>
        <v>0</v>
      </c>
    </row>
    <row r="327" spans="1:8" s="2" customFormat="1" ht="12.75" hidden="1" x14ac:dyDescent="0.2">
      <c r="A327" s="247"/>
      <c r="B327" s="250"/>
      <c r="C327" s="258">
        <f t="shared" si="45"/>
        <v>0</v>
      </c>
      <c r="D327" s="259"/>
      <c r="E327" s="314"/>
      <c r="F327" s="59">
        <f t="shared" si="46"/>
        <v>0</v>
      </c>
      <c r="G327" s="55">
        <f t="shared" si="46"/>
        <v>0</v>
      </c>
      <c r="H327" s="56">
        <f t="shared" si="44"/>
        <v>0</v>
      </c>
    </row>
    <row r="328" spans="1:8" s="2" customFormat="1" ht="12.75" hidden="1" x14ac:dyDescent="0.2">
      <c r="A328" s="247"/>
      <c r="B328" s="250"/>
      <c r="C328" s="258">
        <f t="shared" si="45"/>
        <v>0</v>
      </c>
      <c r="D328" s="259"/>
      <c r="E328" s="314"/>
      <c r="F328" s="59">
        <f t="shared" si="46"/>
        <v>0</v>
      </c>
      <c r="G328" s="55">
        <f t="shared" si="46"/>
        <v>0</v>
      </c>
      <c r="H328" s="56">
        <f t="shared" si="44"/>
        <v>0</v>
      </c>
    </row>
    <row r="329" spans="1:8" s="2" customFormat="1" ht="12.75" hidden="1" x14ac:dyDescent="0.2">
      <c r="A329" s="247"/>
      <c r="B329" s="250"/>
      <c r="C329" s="258">
        <f t="shared" si="45"/>
        <v>0</v>
      </c>
      <c r="D329" s="259"/>
      <c r="E329" s="314"/>
      <c r="F329" s="59">
        <f t="shared" si="46"/>
        <v>0</v>
      </c>
      <c r="G329" s="55">
        <f t="shared" si="46"/>
        <v>0</v>
      </c>
      <c r="H329" s="56">
        <f t="shared" si="44"/>
        <v>0</v>
      </c>
    </row>
    <row r="330" spans="1:8" s="2" customFormat="1" ht="12.75" hidden="1" x14ac:dyDescent="0.2">
      <c r="A330" s="247"/>
      <c r="B330" s="250"/>
      <c r="C330" s="258">
        <f t="shared" si="45"/>
        <v>0</v>
      </c>
      <c r="D330" s="259"/>
      <c r="E330" s="314"/>
      <c r="F330" s="59">
        <f t="shared" si="46"/>
        <v>0</v>
      </c>
      <c r="G330" s="55">
        <f t="shared" si="46"/>
        <v>0</v>
      </c>
      <c r="H330" s="56">
        <f t="shared" si="44"/>
        <v>0</v>
      </c>
    </row>
    <row r="331" spans="1:8" s="2" customFormat="1" ht="12.75" hidden="1" x14ac:dyDescent="0.2">
      <c r="A331" s="247"/>
      <c r="B331" s="250"/>
      <c r="C331" s="258">
        <f t="shared" si="45"/>
        <v>0</v>
      </c>
      <c r="D331" s="259"/>
      <c r="E331" s="314"/>
      <c r="F331" s="59">
        <f t="shared" si="46"/>
        <v>0</v>
      </c>
      <c r="G331" s="55">
        <f t="shared" si="46"/>
        <v>0</v>
      </c>
      <c r="H331" s="56">
        <f t="shared" si="44"/>
        <v>0</v>
      </c>
    </row>
    <row r="332" spans="1:8" s="2" customFormat="1" ht="12.75" hidden="1" x14ac:dyDescent="0.2">
      <c r="A332" s="247"/>
      <c r="B332" s="250"/>
      <c r="C332" s="258">
        <f t="shared" si="45"/>
        <v>0</v>
      </c>
      <c r="D332" s="259"/>
      <c r="E332" s="314"/>
      <c r="F332" s="59">
        <f t="shared" si="46"/>
        <v>0</v>
      </c>
      <c r="G332" s="55">
        <f t="shared" si="46"/>
        <v>0</v>
      </c>
      <c r="H332" s="56">
        <f t="shared" si="44"/>
        <v>0</v>
      </c>
    </row>
    <row r="333" spans="1:8" s="2" customFormat="1" ht="12.75" hidden="1" x14ac:dyDescent="0.2">
      <c r="A333" s="248"/>
      <c r="B333" s="251"/>
      <c r="C333" s="258">
        <f t="shared" si="45"/>
        <v>0</v>
      </c>
      <c r="D333" s="259"/>
      <c r="E333" s="315"/>
      <c r="F333" s="60">
        <f t="shared" si="46"/>
        <v>0</v>
      </c>
      <c r="G333" s="57">
        <f t="shared" si="46"/>
        <v>0</v>
      </c>
      <c r="H333" s="58">
        <f t="shared" si="44"/>
        <v>0</v>
      </c>
    </row>
    <row r="334" spans="1:8" s="2" customFormat="1" ht="25.5" hidden="1" x14ac:dyDescent="0.2">
      <c r="A334" s="246" t="s">
        <v>57</v>
      </c>
      <c r="B334" s="249" t="s">
        <v>58</v>
      </c>
      <c r="C334" s="287" t="s">
        <v>349</v>
      </c>
      <c r="D334" s="288"/>
      <c r="E334" s="47" t="s">
        <v>161</v>
      </c>
      <c r="F334" s="190" t="s">
        <v>39</v>
      </c>
      <c r="G334" s="47" t="s">
        <v>157</v>
      </c>
      <c r="H334" s="111">
        <f>SUM(H335:H354)</f>
        <v>0</v>
      </c>
    </row>
    <row r="335" spans="1:8" s="2" customFormat="1" ht="12.75" hidden="1" x14ac:dyDescent="0.2">
      <c r="A335" s="247"/>
      <c r="B335" s="250"/>
      <c r="C335" s="309" t="str">
        <f t="shared" ref="C335:C344" si="47">C260</f>
        <v>VP koledžas direktors</v>
      </c>
      <c r="D335" s="310"/>
      <c r="E335" s="282">
        <v>10</v>
      </c>
      <c r="F335" s="67">
        <f t="shared" ref="F335:F344" si="48">F260</f>
        <v>3125</v>
      </c>
      <c r="G335" s="53"/>
      <c r="H335" s="54">
        <f>ROUNDUP((F335*$E$335%)/168*G335,2)</f>
        <v>0</v>
      </c>
    </row>
    <row r="336" spans="1:8" s="2" customFormat="1" ht="12.75" hidden="1" x14ac:dyDescent="0.2">
      <c r="A336" s="247"/>
      <c r="B336" s="250"/>
      <c r="C336" s="311">
        <f t="shared" si="47"/>
        <v>0</v>
      </c>
      <c r="D336" s="312"/>
      <c r="E336" s="283"/>
      <c r="F336" s="68">
        <f t="shared" si="48"/>
        <v>0</v>
      </c>
      <c r="G336" s="55"/>
      <c r="H336" s="56">
        <f t="shared" ref="H336:H354" si="49">ROUNDUP((F336*$E$335%)/168*G336,2)</f>
        <v>0</v>
      </c>
    </row>
    <row r="337" spans="1:8" s="2" customFormat="1" ht="12.75" hidden="1" x14ac:dyDescent="0.2">
      <c r="A337" s="247"/>
      <c r="B337" s="250"/>
      <c r="C337" s="311">
        <f t="shared" si="47"/>
        <v>0</v>
      </c>
      <c r="D337" s="312"/>
      <c r="E337" s="283"/>
      <c r="F337" s="68">
        <f t="shared" si="48"/>
        <v>0</v>
      </c>
      <c r="G337" s="55"/>
      <c r="H337" s="56">
        <f t="shared" si="49"/>
        <v>0</v>
      </c>
    </row>
    <row r="338" spans="1:8" s="2" customFormat="1" ht="12.75" hidden="1" x14ac:dyDescent="0.2">
      <c r="A338" s="247"/>
      <c r="B338" s="250"/>
      <c r="C338" s="311">
        <f t="shared" si="47"/>
        <v>0</v>
      </c>
      <c r="D338" s="312"/>
      <c r="E338" s="283"/>
      <c r="F338" s="68">
        <f t="shared" si="48"/>
        <v>0</v>
      </c>
      <c r="G338" s="55"/>
      <c r="H338" s="56">
        <f t="shared" si="49"/>
        <v>0</v>
      </c>
    </row>
    <row r="339" spans="1:8" s="2" customFormat="1" ht="12.75" hidden="1" x14ac:dyDescent="0.2">
      <c r="A339" s="247"/>
      <c r="B339" s="250"/>
      <c r="C339" s="311">
        <f t="shared" si="47"/>
        <v>0</v>
      </c>
      <c r="D339" s="312"/>
      <c r="E339" s="283"/>
      <c r="F339" s="68">
        <f t="shared" si="48"/>
        <v>0</v>
      </c>
      <c r="G339" s="55"/>
      <c r="H339" s="56">
        <f t="shared" si="49"/>
        <v>0</v>
      </c>
    </row>
    <row r="340" spans="1:8" s="2" customFormat="1" ht="12.75" hidden="1" x14ac:dyDescent="0.2">
      <c r="A340" s="247"/>
      <c r="B340" s="250"/>
      <c r="C340" s="311">
        <f t="shared" si="47"/>
        <v>0</v>
      </c>
      <c r="D340" s="312"/>
      <c r="E340" s="283"/>
      <c r="F340" s="68">
        <f t="shared" si="48"/>
        <v>0</v>
      </c>
      <c r="G340" s="55"/>
      <c r="H340" s="56">
        <f t="shared" si="49"/>
        <v>0</v>
      </c>
    </row>
    <row r="341" spans="1:8" s="2" customFormat="1" ht="12.75" hidden="1" x14ac:dyDescent="0.2">
      <c r="A341" s="247"/>
      <c r="B341" s="250"/>
      <c r="C341" s="311">
        <f t="shared" si="47"/>
        <v>0</v>
      </c>
      <c r="D341" s="312"/>
      <c r="E341" s="283"/>
      <c r="F341" s="68">
        <f t="shared" si="48"/>
        <v>0</v>
      </c>
      <c r="G341" s="55"/>
      <c r="H341" s="56">
        <f t="shared" si="49"/>
        <v>0</v>
      </c>
    </row>
    <row r="342" spans="1:8" s="2" customFormat="1" ht="12.75" hidden="1" x14ac:dyDescent="0.2">
      <c r="A342" s="247"/>
      <c r="B342" s="250"/>
      <c r="C342" s="311">
        <f t="shared" si="47"/>
        <v>0</v>
      </c>
      <c r="D342" s="312"/>
      <c r="E342" s="283"/>
      <c r="F342" s="68">
        <f t="shared" si="48"/>
        <v>0</v>
      </c>
      <c r="G342" s="55"/>
      <c r="H342" s="56">
        <f t="shared" si="49"/>
        <v>0</v>
      </c>
    </row>
    <row r="343" spans="1:8" s="2" customFormat="1" ht="12.75" hidden="1" x14ac:dyDescent="0.2">
      <c r="A343" s="247"/>
      <c r="B343" s="250"/>
      <c r="C343" s="311">
        <f t="shared" si="47"/>
        <v>0</v>
      </c>
      <c r="D343" s="312"/>
      <c r="E343" s="283"/>
      <c r="F343" s="68">
        <f t="shared" si="48"/>
        <v>0</v>
      </c>
      <c r="G343" s="55"/>
      <c r="H343" s="56">
        <f t="shared" si="49"/>
        <v>0</v>
      </c>
    </row>
    <row r="344" spans="1:8" s="2" customFormat="1" ht="12.75" hidden="1" x14ac:dyDescent="0.2">
      <c r="A344" s="247"/>
      <c r="B344" s="250"/>
      <c r="C344" s="311">
        <f t="shared" si="47"/>
        <v>0</v>
      </c>
      <c r="D344" s="312"/>
      <c r="E344" s="283"/>
      <c r="F344" s="68">
        <f t="shared" si="48"/>
        <v>0</v>
      </c>
      <c r="G344" s="55"/>
      <c r="H344" s="56">
        <f t="shared" si="49"/>
        <v>0</v>
      </c>
    </row>
    <row r="345" spans="1:8" s="2" customFormat="1" ht="12.75" hidden="1" x14ac:dyDescent="0.2">
      <c r="A345" s="247"/>
      <c r="B345" s="250"/>
      <c r="C345" s="274" t="str">
        <f t="shared" ref="C345:C354" si="50">C271</f>
        <v xml:space="preserve">Vecākais grāmatvedis </v>
      </c>
      <c r="D345" s="276"/>
      <c r="E345" s="283"/>
      <c r="F345" s="69">
        <f t="shared" ref="F345:G354" si="51">F271</f>
        <v>1287</v>
      </c>
      <c r="G345" s="55"/>
      <c r="H345" s="56">
        <f t="shared" si="49"/>
        <v>0</v>
      </c>
    </row>
    <row r="346" spans="1:8" s="2" customFormat="1" ht="30" hidden="1" customHeight="1" x14ac:dyDescent="0.2">
      <c r="A346" s="247"/>
      <c r="B346" s="250"/>
      <c r="C346" s="274">
        <f t="shared" si="50"/>
        <v>0</v>
      </c>
      <c r="D346" s="276"/>
      <c r="E346" s="283"/>
      <c r="F346" s="69">
        <f t="shared" si="51"/>
        <v>0</v>
      </c>
      <c r="G346" s="55">
        <f t="shared" si="51"/>
        <v>0</v>
      </c>
      <c r="H346" s="56">
        <f t="shared" si="49"/>
        <v>0</v>
      </c>
    </row>
    <row r="347" spans="1:8" s="2" customFormat="1" ht="12.75" hidden="1" customHeight="1" x14ac:dyDescent="0.2">
      <c r="A347" s="247"/>
      <c r="B347" s="250"/>
      <c r="C347" s="311">
        <f t="shared" si="50"/>
        <v>0</v>
      </c>
      <c r="D347" s="312"/>
      <c r="E347" s="283"/>
      <c r="F347" s="69">
        <f t="shared" si="51"/>
        <v>0</v>
      </c>
      <c r="G347" s="55">
        <f t="shared" si="51"/>
        <v>0</v>
      </c>
      <c r="H347" s="56">
        <f t="shared" si="49"/>
        <v>0</v>
      </c>
    </row>
    <row r="348" spans="1:8" s="2" customFormat="1" ht="12.75" hidden="1" customHeight="1" x14ac:dyDescent="0.2">
      <c r="A348" s="247"/>
      <c r="B348" s="250"/>
      <c r="C348" s="311">
        <f t="shared" si="50"/>
        <v>0</v>
      </c>
      <c r="D348" s="312"/>
      <c r="E348" s="283"/>
      <c r="F348" s="69">
        <f t="shared" si="51"/>
        <v>0</v>
      </c>
      <c r="G348" s="55">
        <f t="shared" si="51"/>
        <v>0</v>
      </c>
      <c r="H348" s="56">
        <f t="shared" si="49"/>
        <v>0</v>
      </c>
    </row>
    <row r="349" spans="1:8" s="2" customFormat="1" ht="12.75" hidden="1" customHeight="1" x14ac:dyDescent="0.2">
      <c r="A349" s="247"/>
      <c r="B349" s="250"/>
      <c r="C349" s="311">
        <f t="shared" si="50"/>
        <v>0</v>
      </c>
      <c r="D349" s="312"/>
      <c r="E349" s="283"/>
      <c r="F349" s="69">
        <f t="shared" si="51"/>
        <v>0</v>
      </c>
      <c r="G349" s="55">
        <f t="shared" si="51"/>
        <v>0</v>
      </c>
      <c r="H349" s="56">
        <f t="shared" si="49"/>
        <v>0</v>
      </c>
    </row>
    <row r="350" spans="1:8" s="2" customFormat="1" ht="12.75" hidden="1" customHeight="1" x14ac:dyDescent="0.2">
      <c r="A350" s="247"/>
      <c r="B350" s="250"/>
      <c r="C350" s="311">
        <f t="shared" si="50"/>
        <v>0</v>
      </c>
      <c r="D350" s="312"/>
      <c r="E350" s="283"/>
      <c r="F350" s="69">
        <f t="shared" si="51"/>
        <v>0</v>
      </c>
      <c r="G350" s="55">
        <f t="shared" si="51"/>
        <v>0</v>
      </c>
      <c r="H350" s="56">
        <f t="shared" si="49"/>
        <v>0</v>
      </c>
    </row>
    <row r="351" spans="1:8" s="2" customFormat="1" ht="12.75" hidden="1" customHeight="1" x14ac:dyDescent="0.2">
      <c r="A351" s="247"/>
      <c r="B351" s="250"/>
      <c r="C351" s="311">
        <f t="shared" si="50"/>
        <v>0</v>
      </c>
      <c r="D351" s="312"/>
      <c r="E351" s="283"/>
      <c r="F351" s="69">
        <f t="shared" si="51"/>
        <v>0</v>
      </c>
      <c r="G351" s="55">
        <f t="shared" si="51"/>
        <v>0</v>
      </c>
      <c r="H351" s="56">
        <f t="shared" si="49"/>
        <v>0</v>
      </c>
    </row>
    <row r="352" spans="1:8" s="2" customFormat="1" ht="12.75" hidden="1" customHeight="1" x14ac:dyDescent="0.2">
      <c r="A352" s="247"/>
      <c r="B352" s="250"/>
      <c r="C352" s="311">
        <f t="shared" si="50"/>
        <v>0</v>
      </c>
      <c r="D352" s="312"/>
      <c r="E352" s="283"/>
      <c r="F352" s="69">
        <f t="shared" si="51"/>
        <v>0</v>
      </c>
      <c r="G352" s="55">
        <f t="shared" si="51"/>
        <v>0</v>
      </c>
      <c r="H352" s="56">
        <f t="shared" si="49"/>
        <v>0</v>
      </c>
    </row>
    <row r="353" spans="1:8" s="2" customFormat="1" ht="12.75" hidden="1" customHeight="1" x14ac:dyDescent="0.2">
      <c r="A353" s="247"/>
      <c r="B353" s="250"/>
      <c r="C353" s="311">
        <f t="shared" si="50"/>
        <v>0</v>
      </c>
      <c r="D353" s="312"/>
      <c r="E353" s="283"/>
      <c r="F353" s="69">
        <f t="shared" si="51"/>
        <v>0</v>
      </c>
      <c r="G353" s="55">
        <f t="shared" si="51"/>
        <v>0</v>
      </c>
      <c r="H353" s="56">
        <f t="shared" si="49"/>
        <v>0</v>
      </c>
    </row>
    <row r="354" spans="1:8" s="2" customFormat="1" ht="12.75" hidden="1" x14ac:dyDescent="0.2">
      <c r="A354" s="248"/>
      <c r="B354" s="251"/>
      <c r="C354" s="311">
        <f t="shared" si="50"/>
        <v>0</v>
      </c>
      <c r="D354" s="312"/>
      <c r="E354" s="284"/>
      <c r="F354" s="71">
        <f t="shared" si="51"/>
        <v>0</v>
      </c>
      <c r="G354" s="57">
        <f t="shared" si="51"/>
        <v>0</v>
      </c>
      <c r="H354" s="58">
        <f t="shared" si="49"/>
        <v>0</v>
      </c>
    </row>
    <row r="355" spans="1:8" s="2" customFormat="1" ht="12.75" customHeight="1" x14ac:dyDescent="0.2">
      <c r="A355" s="49" t="s">
        <v>65</v>
      </c>
      <c r="B355" s="277" t="s">
        <v>66</v>
      </c>
      <c r="C355" s="277"/>
      <c r="D355" s="277"/>
      <c r="E355" s="277"/>
      <c r="F355" s="277"/>
      <c r="G355" s="277"/>
      <c r="H355" s="43">
        <f>SUM(H356,H357,H378)</f>
        <v>0.31</v>
      </c>
    </row>
    <row r="356" spans="1:8" s="2" customFormat="1" ht="12.75" customHeight="1" x14ac:dyDescent="0.2">
      <c r="A356" s="181" t="s">
        <v>67</v>
      </c>
      <c r="B356" s="304" t="s">
        <v>356</v>
      </c>
      <c r="C356" s="304"/>
      <c r="D356" s="304"/>
      <c r="E356" s="304"/>
      <c r="F356" s="304"/>
      <c r="G356" s="304"/>
      <c r="H356" s="44">
        <f>ROUNDUP((H258+H357)*0.2359,2)</f>
        <v>0.26</v>
      </c>
    </row>
    <row r="357" spans="1:8" s="2" customFormat="1" ht="25.5" customHeight="1" x14ac:dyDescent="0.2">
      <c r="A357" s="246" t="s">
        <v>70</v>
      </c>
      <c r="B357" s="249" t="s">
        <v>71</v>
      </c>
      <c r="C357" s="287" t="s">
        <v>349</v>
      </c>
      <c r="D357" s="288"/>
      <c r="E357" s="47" t="s">
        <v>161</v>
      </c>
      <c r="F357" s="190" t="s">
        <v>39</v>
      </c>
      <c r="G357" s="47" t="s">
        <v>157</v>
      </c>
      <c r="H357" s="111">
        <f>SUM(H358:H377)</f>
        <v>0.05</v>
      </c>
    </row>
    <row r="358" spans="1:8" s="2" customFormat="1" ht="12.75" customHeight="1" x14ac:dyDescent="0.2">
      <c r="A358" s="247"/>
      <c r="B358" s="250"/>
      <c r="C358" s="294" t="str">
        <f t="shared" ref="C358:C367" si="52">C260</f>
        <v>VP koledžas direktors</v>
      </c>
      <c r="D358" s="295"/>
      <c r="E358" s="316">
        <v>4</v>
      </c>
      <c r="F358" s="62">
        <f t="shared" ref="F358:G367" si="53">F260</f>
        <v>3125</v>
      </c>
      <c r="G358" s="55">
        <f t="shared" si="53"/>
        <v>0.02</v>
      </c>
      <c r="H358" s="54">
        <f>ROUNDUP((F358*$E$358%)/168*G358,2)</f>
        <v>0.02</v>
      </c>
    </row>
    <row r="359" spans="1:8" s="2" customFormat="1" ht="12.75" hidden="1" customHeight="1" x14ac:dyDescent="0.2">
      <c r="A359" s="247"/>
      <c r="B359" s="250"/>
      <c r="C359" s="274">
        <f t="shared" si="52"/>
        <v>0</v>
      </c>
      <c r="D359" s="276"/>
      <c r="E359" s="317"/>
      <c r="F359" s="64">
        <f t="shared" si="53"/>
        <v>0</v>
      </c>
      <c r="G359" s="64">
        <f t="shared" si="53"/>
        <v>0</v>
      </c>
      <c r="H359" s="56">
        <f t="shared" ref="H359:H377" si="54">ROUNDUP((F359*$E$358%)/168*G359,2)</f>
        <v>0</v>
      </c>
    </row>
    <row r="360" spans="1:8" s="2" customFormat="1" ht="12.75" hidden="1" customHeight="1" x14ac:dyDescent="0.2">
      <c r="A360" s="247"/>
      <c r="B360" s="250"/>
      <c r="C360" s="274">
        <f t="shared" si="52"/>
        <v>0</v>
      </c>
      <c r="D360" s="276"/>
      <c r="E360" s="317"/>
      <c r="F360" s="64">
        <f t="shared" si="53"/>
        <v>0</v>
      </c>
      <c r="G360" s="64">
        <f t="shared" si="53"/>
        <v>0</v>
      </c>
      <c r="H360" s="56">
        <f t="shared" si="54"/>
        <v>0</v>
      </c>
    </row>
    <row r="361" spans="1:8" s="2" customFormat="1" ht="12.75" hidden="1" customHeight="1" x14ac:dyDescent="0.2">
      <c r="A361" s="247"/>
      <c r="B361" s="250"/>
      <c r="C361" s="274">
        <f t="shared" si="52"/>
        <v>0</v>
      </c>
      <c r="D361" s="276"/>
      <c r="E361" s="317"/>
      <c r="F361" s="64">
        <f t="shared" si="53"/>
        <v>0</v>
      </c>
      <c r="G361" s="64">
        <f t="shared" si="53"/>
        <v>0</v>
      </c>
      <c r="H361" s="56">
        <f t="shared" si="54"/>
        <v>0</v>
      </c>
    </row>
    <row r="362" spans="1:8" s="2" customFormat="1" ht="12.75" hidden="1" customHeight="1" x14ac:dyDescent="0.2">
      <c r="A362" s="247"/>
      <c r="B362" s="250"/>
      <c r="C362" s="274">
        <f t="shared" si="52"/>
        <v>0</v>
      </c>
      <c r="D362" s="276"/>
      <c r="E362" s="317"/>
      <c r="F362" s="64">
        <f t="shared" si="53"/>
        <v>0</v>
      </c>
      <c r="G362" s="64">
        <f t="shared" si="53"/>
        <v>0</v>
      </c>
      <c r="H362" s="56">
        <f t="shared" si="54"/>
        <v>0</v>
      </c>
    </row>
    <row r="363" spans="1:8" s="2" customFormat="1" ht="12.75" hidden="1" customHeight="1" x14ac:dyDescent="0.2">
      <c r="A363" s="247"/>
      <c r="B363" s="250"/>
      <c r="C363" s="274">
        <f t="shared" si="52"/>
        <v>0</v>
      </c>
      <c r="D363" s="276"/>
      <c r="E363" s="317"/>
      <c r="F363" s="64">
        <f t="shared" si="53"/>
        <v>0</v>
      </c>
      <c r="G363" s="64">
        <f t="shared" si="53"/>
        <v>0</v>
      </c>
      <c r="H363" s="56">
        <f t="shared" si="54"/>
        <v>0</v>
      </c>
    </row>
    <row r="364" spans="1:8" s="2" customFormat="1" ht="12.75" hidden="1" customHeight="1" x14ac:dyDescent="0.2">
      <c r="A364" s="247"/>
      <c r="B364" s="250"/>
      <c r="C364" s="274">
        <f t="shared" si="52"/>
        <v>0</v>
      </c>
      <c r="D364" s="276"/>
      <c r="E364" s="317"/>
      <c r="F364" s="64">
        <f t="shared" si="53"/>
        <v>0</v>
      </c>
      <c r="G364" s="64">
        <f t="shared" si="53"/>
        <v>0</v>
      </c>
      <c r="H364" s="56">
        <f t="shared" si="54"/>
        <v>0</v>
      </c>
    </row>
    <row r="365" spans="1:8" s="2" customFormat="1" ht="12.75" hidden="1" customHeight="1" x14ac:dyDescent="0.2">
      <c r="A365" s="247"/>
      <c r="B365" s="250"/>
      <c r="C365" s="274">
        <f t="shared" si="52"/>
        <v>0</v>
      </c>
      <c r="D365" s="276"/>
      <c r="E365" s="317"/>
      <c r="F365" s="64">
        <f t="shared" si="53"/>
        <v>0</v>
      </c>
      <c r="G365" s="64">
        <f t="shared" si="53"/>
        <v>0</v>
      </c>
      <c r="H365" s="56">
        <f t="shared" si="54"/>
        <v>0</v>
      </c>
    </row>
    <row r="366" spans="1:8" s="2" customFormat="1" ht="12.75" hidden="1" customHeight="1" x14ac:dyDescent="0.2">
      <c r="A366" s="247"/>
      <c r="B366" s="250"/>
      <c r="C366" s="274">
        <f t="shared" si="52"/>
        <v>0</v>
      </c>
      <c r="D366" s="276"/>
      <c r="E366" s="317"/>
      <c r="F366" s="64">
        <f t="shared" si="53"/>
        <v>0</v>
      </c>
      <c r="G366" s="64">
        <f t="shared" si="53"/>
        <v>0</v>
      </c>
      <c r="H366" s="56">
        <f t="shared" si="54"/>
        <v>0</v>
      </c>
    </row>
    <row r="367" spans="1:8" s="2" customFormat="1" ht="12.75" hidden="1" customHeight="1" x14ac:dyDescent="0.2">
      <c r="A367" s="247"/>
      <c r="B367" s="250"/>
      <c r="C367" s="274">
        <f t="shared" si="52"/>
        <v>0</v>
      </c>
      <c r="D367" s="276"/>
      <c r="E367" s="317"/>
      <c r="F367" s="64">
        <f t="shared" si="53"/>
        <v>0</v>
      </c>
      <c r="G367" s="64">
        <f t="shared" si="53"/>
        <v>0</v>
      </c>
      <c r="H367" s="56">
        <f t="shared" si="54"/>
        <v>0</v>
      </c>
    </row>
    <row r="368" spans="1:8" s="2" customFormat="1" ht="12.75" x14ac:dyDescent="0.2">
      <c r="A368" s="247"/>
      <c r="B368" s="250"/>
      <c r="C368" s="274" t="str">
        <f t="shared" ref="C368:C377" si="55">C271</f>
        <v xml:space="preserve">Vecākais grāmatvedis </v>
      </c>
      <c r="D368" s="276"/>
      <c r="E368" s="317"/>
      <c r="F368" s="64">
        <f t="shared" ref="F368:G377" si="56">F271</f>
        <v>1287</v>
      </c>
      <c r="G368" s="55">
        <f t="shared" si="56"/>
        <v>8.4000000000000005E-2</v>
      </c>
      <c r="H368" s="56">
        <f t="shared" si="54"/>
        <v>0.03</v>
      </c>
    </row>
    <row r="369" spans="1:8" s="2" customFormat="1" ht="24.75" hidden="1" customHeight="1" x14ac:dyDescent="0.2">
      <c r="A369" s="247"/>
      <c r="B369" s="250"/>
      <c r="C369" s="274">
        <f t="shared" si="55"/>
        <v>0</v>
      </c>
      <c r="D369" s="276"/>
      <c r="E369" s="317"/>
      <c r="F369" s="64">
        <f t="shared" si="56"/>
        <v>0</v>
      </c>
      <c r="G369" s="55">
        <f t="shared" si="56"/>
        <v>0</v>
      </c>
      <c r="H369" s="56">
        <f t="shared" si="54"/>
        <v>0</v>
      </c>
    </row>
    <row r="370" spans="1:8" s="2" customFormat="1" ht="12.75" hidden="1" x14ac:dyDescent="0.2">
      <c r="A370" s="247"/>
      <c r="B370" s="250"/>
      <c r="C370" s="274">
        <f t="shared" si="55"/>
        <v>0</v>
      </c>
      <c r="D370" s="276"/>
      <c r="E370" s="317"/>
      <c r="F370" s="64">
        <f t="shared" si="56"/>
        <v>0</v>
      </c>
      <c r="G370" s="55">
        <f t="shared" si="56"/>
        <v>0</v>
      </c>
      <c r="H370" s="56">
        <f t="shared" si="54"/>
        <v>0</v>
      </c>
    </row>
    <row r="371" spans="1:8" s="2" customFormat="1" ht="12.75" hidden="1" x14ac:dyDescent="0.2">
      <c r="A371" s="247"/>
      <c r="B371" s="250"/>
      <c r="C371" s="274">
        <f t="shared" si="55"/>
        <v>0</v>
      </c>
      <c r="D371" s="276"/>
      <c r="E371" s="317"/>
      <c r="F371" s="64">
        <f t="shared" si="56"/>
        <v>0</v>
      </c>
      <c r="G371" s="55">
        <f t="shared" si="56"/>
        <v>0</v>
      </c>
      <c r="H371" s="56">
        <f t="shared" si="54"/>
        <v>0</v>
      </c>
    </row>
    <row r="372" spans="1:8" s="2" customFormat="1" ht="12.75" hidden="1" x14ac:dyDescent="0.2">
      <c r="A372" s="247"/>
      <c r="B372" s="250"/>
      <c r="C372" s="274">
        <f t="shared" si="55"/>
        <v>0</v>
      </c>
      <c r="D372" s="276"/>
      <c r="E372" s="317"/>
      <c r="F372" s="64">
        <f t="shared" si="56"/>
        <v>0</v>
      </c>
      <c r="G372" s="55">
        <f t="shared" si="56"/>
        <v>0</v>
      </c>
      <c r="H372" s="56">
        <f t="shared" si="54"/>
        <v>0</v>
      </c>
    </row>
    <row r="373" spans="1:8" s="2" customFormat="1" ht="12.75" hidden="1" x14ac:dyDescent="0.2">
      <c r="A373" s="247"/>
      <c r="B373" s="250"/>
      <c r="C373" s="274">
        <f t="shared" si="55"/>
        <v>0</v>
      </c>
      <c r="D373" s="276"/>
      <c r="E373" s="317"/>
      <c r="F373" s="64">
        <f t="shared" si="56"/>
        <v>0</v>
      </c>
      <c r="G373" s="55">
        <f t="shared" si="56"/>
        <v>0</v>
      </c>
      <c r="H373" s="56">
        <f t="shared" si="54"/>
        <v>0</v>
      </c>
    </row>
    <row r="374" spans="1:8" s="2" customFormat="1" ht="12.75" hidden="1" x14ac:dyDescent="0.2">
      <c r="A374" s="247"/>
      <c r="B374" s="250"/>
      <c r="C374" s="274">
        <f t="shared" si="55"/>
        <v>0</v>
      </c>
      <c r="D374" s="276"/>
      <c r="E374" s="317"/>
      <c r="F374" s="64">
        <f t="shared" si="56"/>
        <v>0</v>
      </c>
      <c r="G374" s="55">
        <f t="shared" si="56"/>
        <v>0</v>
      </c>
      <c r="H374" s="56">
        <f t="shared" si="54"/>
        <v>0</v>
      </c>
    </row>
    <row r="375" spans="1:8" s="2" customFormat="1" ht="12.75" hidden="1" x14ac:dyDescent="0.2">
      <c r="A375" s="247"/>
      <c r="B375" s="250"/>
      <c r="C375" s="274">
        <f t="shared" si="55"/>
        <v>0</v>
      </c>
      <c r="D375" s="276"/>
      <c r="E375" s="317"/>
      <c r="F375" s="64">
        <f t="shared" si="56"/>
        <v>0</v>
      </c>
      <c r="G375" s="55">
        <f t="shared" si="56"/>
        <v>0</v>
      </c>
      <c r="H375" s="56">
        <f t="shared" si="54"/>
        <v>0</v>
      </c>
    </row>
    <row r="376" spans="1:8" s="2" customFormat="1" ht="12.75" hidden="1" x14ac:dyDescent="0.2">
      <c r="A376" s="247"/>
      <c r="B376" s="250"/>
      <c r="C376" s="274">
        <f t="shared" si="55"/>
        <v>0</v>
      </c>
      <c r="D376" s="276"/>
      <c r="E376" s="317"/>
      <c r="F376" s="64">
        <f t="shared" si="56"/>
        <v>0</v>
      </c>
      <c r="G376" s="55">
        <f t="shared" si="56"/>
        <v>0</v>
      </c>
      <c r="H376" s="56">
        <f t="shared" si="54"/>
        <v>0</v>
      </c>
    </row>
    <row r="377" spans="1:8" s="2" customFormat="1" ht="12.75" hidden="1" x14ac:dyDescent="0.2">
      <c r="A377" s="248"/>
      <c r="B377" s="251"/>
      <c r="C377" s="274">
        <f t="shared" si="55"/>
        <v>0</v>
      </c>
      <c r="D377" s="276"/>
      <c r="E377" s="318"/>
      <c r="F377" s="66">
        <f t="shared" si="56"/>
        <v>0</v>
      </c>
      <c r="G377" s="55">
        <f t="shared" si="56"/>
        <v>0</v>
      </c>
      <c r="H377" s="58">
        <f t="shared" si="54"/>
        <v>0</v>
      </c>
    </row>
    <row r="378" spans="1:8" s="2" customFormat="1" ht="25.5" hidden="1" customHeight="1" x14ac:dyDescent="0.2">
      <c r="A378" s="246" t="s">
        <v>82</v>
      </c>
      <c r="B378" s="249" t="s">
        <v>83</v>
      </c>
      <c r="C378" s="287" t="s">
        <v>349</v>
      </c>
      <c r="D378" s="288"/>
      <c r="E378" s="47" t="s">
        <v>161</v>
      </c>
      <c r="F378" s="190" t="s">
        <v>39</v>
      </c>
      <c r="G378" s="47" t="s">
        <v>157</v>
      </c>
      <c r="H378" s="111">
        <f>SUM(H379:H398)</f>
        <v>0</v>
      </c>
    </row>
    <row r="379" spans="1:8" s="2" customFormat="1" ht="12.75" hidden="1" customHeight="1" x14ac:dyDescent="0.2">
      <c r="A379" s="247"/>
      <c r="B379" s="250"/>
      <c r="C379" s="294" t="str">
        <f t="shared" ref="C379:C388" si="57">C260</f>
        <v>VP koledžas direktors</v>
      </c>
      <c r="D379" s="295"/>
      <c r="E379" s="316">
        <v>1</v>
      </c>
      <c r="F379" s="62">
        <f t="shared" ref="F379:F388" si="58">F260</f>
        <v>3125</v>
      </c>
      <c r="G379" s="55"/>
      <c r="H379" s="54">
        <f>ROUNDUP((F379*$E$379%)/168*G379,2)</f>
        <v>0</v>
      </c>
    </row>
    <row r="380" spans="1:8" s="2" customFormat="1" ht="12.75" hidden="1" x14ac:dyDescent="0.2">
      <c r="A380" s="247"/>
      <c r="B380" s="250"/>
      <c r="C380" s="274">
        <f t="shared" si="57"/>
        <v>0</v>
      </c>
      <c r="D380" s="276"/>
      <c r="E380" s="317"/>
      <c r="F380" s="64">
        <f t="shared" si="58"/>
        <v>0</v>
      </c>
      <c r="G380" s="55"/>
      <c r="H380" s="56">
        <f t="shared" ref="H380:H398" si="59">ROUNDUP((F380*$E$379%)/168*G380,2)</f>
        <v>0</v>
      </c>
    </row>
    <row r="381" spans="1:8" s="2" customFormat="1" ht="12.75" hidden="1" x14ac:dyDescent="0.2">
      <c r="A381" s="247"/>
      <c r="B381" s="250"/>
      <c r="C381" s="274">
        <f t="shared" si="57"/>
        <v>0</v>
      </c>
      <c r="D381" s="276"/>
      <c r="E381" s="317"/>
      <c r="F381" s="64">
        <f t="shared" si="58"/>
        <v>0</v>
      </c>
      <c r="G381" s="55"/>
      <c r="H381" s="56">
        <f t="shared" si="59"/>
        <v>0</v>
      </c>
    </row>
    <row r="382" spans="1:8" s="2" customFormat="1" ht="12.75" hidden="1" x14ac:dyDescent="0.2">
      <c r="A382" s="247"/>
      <c r="B382" s="250"/>
      <c r="C382" s="274">
        <f t="shared" si="57"/>
        <v>0</v>
      </c>
      <c r="D382" s="276"/>
      <c r="E382" s="317"/>
      <c r="F382" s="64">
        <f t="shared" si="58"/>
        <v>0</v>
      </c>
      <c r="G382" s="55"/>
      <c r="H382" s="56">
        <f t="shared" si="59"/>
        <v>0</v>
      </c>
    </row>
    <row r="383" spans="1:8" s="2" customFormat="1" ht="12.75" hidden="1" x14ac:dyDescent="0.2">
      <c r="A383" s="247"/>
      <c r="B383" s="250"/>
      <c r="C383" s="274">
        <f t="shared" si="57"/>
        <v>0</v>
      </c>
      <c r="D383" s="276"/>
      <c r="E383" s="317"/>
      <c r="F383" s="64">
        <f t="shared" si="58"/>
        <v>0</v>
      </c>
      <c r="G383" s="55"/>
      <c r="H383" s="56">
        <f t="shared" si="59"/>
        <v>0</v>
      </c>
    </row>
    <row r="384" spans="1:8" s="2" customFormat="1" ht="12.75" hidden="1" x14ac:dyDescent="0.2">
      <c r="A384" s="247"/>
      <c r="B384" s="250"/>
      <c r="C384" s="274">
        <f t="shared" si="57"/>
        <v>0</v>
      </c>
      <c r="D384" s="276"/>
      <c r="E384" s="317"/>
      <c r="F384" s="64">
        <f t="shared" si="58"/>
        <v>0</v>
      </c>
      <c r="G384" s="55"/>
      <c r="H384" s="56">
        <f t="shared" si="59"/>
        <v>0</v>
      </c>
    </row>
    <row r="385" spans="1:8" s="2" customFormat="1" ht="12.75" hidden="1" x14ac:dyDescent="0.2">
      <c r="A385" s="247"/>
      <c r="B385" s="250"/>
      <c r="C385" s="274">
        <f t="shared" si="57"/>
        <v>0</v>
      </c>
      <c r="D385" s="276"/>
      <c r="E385" s="317"/>
      <c r="F385" s="64">
        <f t="shared" si="58"/>
        <v>0</v>
      </c>
      <c r="G385" s="55"/>
      <c r="H385" s="56">
        <f t="shared" si="59"/>
        <v>0</v>
      </c>
    </row>
    <row r="386" spans="1:8" s="2" customFormat="1" ht="12.75" hidden="1" x14ac:dyDescent="0.2">
      <c r="A386" s="247"/>
      <c r="B386" s="250"/>
      <c r="C386" s="274">
        <f t="shared" si="57"/>
        <v>0</v>
      </c>
      <c r="D386" s="276"/>
      <c r="E386" s="317"/>
      <c r="F386" s="64">
        <f t="shared" si="58"/>
        <v>0</v>
      </c>
      <c r="G386" s="55"/>
      <c r="H386" s="56">
        <f t="shared" si="59"/>
        <v>0</v>
      </c>
    </row>
    <row r="387" spans="1:8" s="2" customFormat="1" ht="12.75" hidden="1" x14ac:dyDescent="0.2">
      <c r="A387" s="247"/>
      <c r="B387" s="250"/>
      <c r="C387" s="274">
        <f t="shared" si="57"/>
        <v>0</v>
      </c>
      <c r="D387" s="276"/>
      <c r="E387" s="317"/>
      <c r="F387" s="64">
        <f t="shared" si="58"/>
        <v>0</v>
      </c>
      <c r="G387" s="55"/>
      <c r="H387" s="56">
        <f t="shared" si="59"/>
        <v>0</v>
      </c>
    </row>
    <row r="388" spans="1:8" s="2" customFormat="1" ht="12.75" hidden="1" x14ac:dyDescent="0.2">
      <c r="A388" s="247"/>
      <c r="B388" s="250"/>
      <c r="C388" s="274">
        <f t="shared" si="57"/>
        <v>0</v>
      </c>
      <c r="D388" s="276"/>
      <c r="E388" s="317"/>
      <c r="F388" s="64">
        <f t="shared" si="58"/>
        <v>0</v>
      </c>
      <c r="G388" s="55"/>
      <c r="H388" s="56">
        <f t="shared" si="59"/>
        <v>0</v>
      </c>
    </row>
    <row r="389" spans="1:8" s="2" customFormat="1" ht="12.75" hidden="1" x14ac:dyDescent="0.2">
      <c r="A389" s="247"/>
      <c r="B389" s="250"/>
      <c r="C389" s="274" t="str">
        <f t="shared" ref="C389:C398" si="60">C271</f>
        <v xml:space="preserve">Vecākais grāmatvedis </v>
      </c>
      <c r="D389" s="276"/>
      <c r="E389" s="317"/>
      <c r="F389" s="64">
        <f t="shared" ref="F389:G398" si="61">F271</f>
        <v>1287</v>
      </c>
      <c r="G389" s="55"/>
      <c r="H389" s="56">
        <f t="shared" si="59"/>
        <v>0</v>
      </c>
    </row>
    <row r="390" spans="1:8" s="2" customFormat="1" ht="27" hidden="1" customHeight="1" x14ac:dyDescent="0.2">
      <c r="A390" s="247"/>
      <c r="B390" s="250"/>
      <c r="C390" s="274">
        <f t="shared" si="60"/>
        <v>0</v>
      </c>
      <c r="D390" s="276"/>
      <c r="E390" s="317"/>
      <c r="F390" s="64">
        <f t="shared" si="61"/>
        <v>0</v>
      </c>
      <c r="G390" s="55">
        <f t="shared" si="61"/>
        <v>0</v>
      </c>
      <c r="H390" s="56">
        <f t="shared" si="59"/>
        <v>0</v>
      </c>
    </row>
    <row r="391" spans="1:8" s="2" customFormat="1" ht="12.75" hidden="1" x14ac:dyDescent="0.2">
      <c r="A391" s="247"/>
      <c r="B391" s="250"/>
      <c r="C391" s="274">
        <f t="shared" si="60"/>
        <v>0</v>
      </c>
      <c r="D391" s="276"/>
      <c r="E391" s="317"/>
      <c r="F391" s="64">
        <f t="shared" si="61"/>
        <v>0</v>
      </c>
      <c r="G391" s="64">
        <f t="shared" si="61"/>
        <v>0</v>
      </c>
      <c r="H391" s="56">
        <f t="shared" si="59"/>
        <v>0</v>
      </c>
    </row>
    <row r="392" spans="1:8" s="2" customFormat="1" ht="12.75" hidden="1" x14ac:dyDescent="0.2">
      <c r="A392" s="247"/>
      <c r="B392" s="250"/>
      <c r="C392" s="274">
        <f t="shared" si="60"/>
        <v>0</v>
      </c>
      <c r="D392" s="276"/>
      <c r="E392" s="317"/>
      <c r="F392" s="64">
        <f t="shared" si="61"/>
        <v>0</v>
      </c>
      <c r="G392" s="64">
        <f t="shared" si="61"/>
        <v>0</v>
      </c>
      <c r="H392" s="56">
        <f t="shared" si="59"/>
        <v>0</v>
      </c>
    </row>
    <row r="393" spans="1:8" s="2" customFormat="1" ht="12.75" hidden="1" x14ac:dyDescent="0.2">
      <c r="A393" s="247"/>
      <c r="B393" s="250"/>
      <c r="C393" s="274">
        <f t="shared" si="60"/>
        <v>0</v>
      </c>
      <c r="D393" s="276"/>
      <c r="E393" s="317"/>
      <c r="F393" s="64">
        <f t="shared" si="61"/>
        <v>0</v>
      </c>
      <c r="G393" s="64">
        <f t="shared" si="61"/>
        <v>0</v>
      </c>
      <c r="H393" s="56">
        <f t="shared" si="59"/>
        <v>0</v>
      </c>
    </row>
    <row r="394" spans="1:8" s="2" customFormat="1" ht="12.75" hidden="1" x14ac:dyDescent="0.2">
      <c r="A394" s="247"/>
      <c r="B394" s="250"/>
      <c r="C394" s="274">
        <f t="shared" si="60"/>
        <v>0</v>
      </c>
      <c r="D394" s="276"/>
      <c r="E394" s="317"/>
      <c r="F394" s="64">
        <f t="shared" si="61"/>
        <v>0</v>
      </c>
      <c r="G394" s="64">
        <f t="shared" si="61"/>
        <v>0</v>
      </c>
      <c r="H394" s="56">
        <f t="shared" si="59"/>
        <v>0</v>
      </c>
    </row>
    <row r="395" spans="1:8" s="2" customFormat="1" ht="12.75" hidden="1" x14ac:dyDescent="0.2">
      <c r="A395" s="247"/>
      <c r="B395" s="250"/>
      <c r="C395" s="274">
        <f t="shared" si="60"/>
        <v>0</v>
      </c>
      <c r="D395" s="276"/>
      <c r="E395" s="317"/>
      <c r="F395" s="64">
        <f t="shared" si="61"/>
        <v>0</v>
      </c>
      <c r="G395" s="64">
        <f t="shared" si="61"/>
        <v>0</v>
      </c>
      <c r="H395" s="56">
        <f t="shared" si="59"/>
        <v>0</v>
      </c>
    </row>
    <row r="396" spans="1:8" s="2" customFormat="1" ht="12.75" hidden="1" x14ac:dyDescent="0.2">
      <c r="A396" s="247"/>
      <c r="B396" s="250"/>
      <c r="C396" s="274">
        <f t="shared" si="60"/>
        <v>0</v>
      </c>
      <c r="D396" s="276"/>
      <c r="E396" s="317"/>
      <c r="F396" s="64">
        <f t="shared" si="61"/>
        <v>0</v>
      </c>
      <c r="G396" s="64">
        <f t="shared" si="61"/>
        <v>0</v>
      </c>
      <c r="H396" s="56">
        <f t="shared" si="59"/>
        <v>0</v>
      </c>
    </row>
    <row r="397" spans="1:8" s="2" customFormat="1" ht="12.75" hidden="1" x14ac:dyDescent="0.2">
      <c r="A397" s="247"/>
      <c r="B397" s="250"/>
      <c r="C397" s="274">
        <f t="shared" si="60"/>
        <v>0</v>
      </c>
      <c r="D397" s="276"/>
      <c r="E397" s="317"/>
      <c r="F397" s="64">
        <f t="shared" si="61"/>
        <v>0</v>
      </c>
      <c r="G397" s="64">
        <f t="shared" si="61"/>
        <v>0</v>
      </c>
      <c r="H397" s="56">
        <f t="shared" si="59"/>
        <v>0</v>
      </c>
    </row>
    <row r="398" spans="1:8" s="2" customFormat="1" ht="12.75" hidden="1" x14ac:dyDescent="0.2">
      <c r="A398" s="248"/>
      <c r="B398" s="251"/>
      <c r="C398" s="296">
        <f t="shared" si="60"/>
        <v>0</v>
      </c>
      <c r="D398" s="298"/>
      <c r="E398" s="318"/>
      <c r="F398" s="66">
        <f t="shared" si="61"/>
        <v>0</v>
      </c>
      <c r="G398" s="66">
        <f t="shared" si="61"/>
        <v>0</v>
      </c>
      <c r="H398" s="58">
        <f t="shared" si="59"/>
        <v>0</v>
      </c>
    </row>
    <row r="399" spans="1:8" s="2" customFormat="1" ht="12.75" x14ac:dyDescent="0.2">
      <c r="A399" s="49" t="s">
        <v>84</v>
      </c>
      <c r="B399" s="277" t="s">
        <v>17</v>
      </c>
      <c r="C399" s="277"/>
      <c r="D399" s="277"/>
      <c r="E399" s="277"/>
      <c r="F399" s="277"/>
      <c r="G399" s="277"/>
      <c r="H399" s="43">
        <f>SUM(H400,H423)</f>
        <v>2.67</v>
      </c>
    </row>
    <row r="400" spans="1:8" s="2" customFormat="1" ht="12.75" x14ac:dyDescent="0.2">
      <c r="A400" s="48" t="s">
        <v>85</v>
      </c>
      <c r="B400" s="277" t="s">
        <v>86</v>
      </c>
      <c r="C400" s="277"/>
      <c r="D400" s="277"/>
      <c r="E400" s="277"/>
      <c r="F400" s="277"/>
      <c r="G400" s="277"/>
      <c r="H400" s="43">
        <f>SUM(H401,H412)</f>
        <v>0.16</v>
      </c>
    </row>
    <row r="401" spans="1:9" s="2" customFormat="1" ht="25.5" x14ac:dyDescent="0.2">
      <c r="A401" s="246">
        <v>2220</v>
      </c>
      <c r="B401" s="249" t="s">
        <v>88</v>
      </c>
      <c r="C401" s="266" t="s">
        <v>171</v>
      </c>
      <c r="D401" s="267"/>
      <c r="E401" s="268"/>
      <c r="F401" s="47" t="s">
        <v>327</v>
      </c>
      <c r="G401" s="47" t="s">
        <v>157</v>
      </c>
      <c r="H401" s="111">
        <f>SUM(H402:H411)</f>
        <v>0.16</v>
      </c>
    </row>
    <row r="402" spans="1:9" s="2" customFormat="1" ht="29.25" customHeight="1" x14ac:dyDescent="0.2">
      <c r="A402" s="247"/>
      <c r="B402" s="250"/>
      <c r="C402" s="255" t="s">
        <v>198</v>
      </c>
      <c r="D402" s="256"/>
      <c r="E402" s="257"/>
      <c r="F402" s="74">
        <f>ROUND(7*1.147,2)</f>
        <v>8.0299999999999994</v>
      </c>
      <c r="G402" s="74">
        <f>G16+G17+G26+G260+G271</f>
        <v>3.2909999999999999</v>
      </c>
      <c r="H402" s="75">
        <f>ROUNDUP(F402/168*G402,2)</f>
        <v>0.16</v>
      </c>
      <c r="I402" s="149" t="s">
        <v>384</v>
      </c>
    </row>
    <row r="403" spans="1:9" s="2" customFormat="1" ht="12" hidden="1" customHeight="1" x14ac:dyDescent="0.2">
      <c r="A403" s="247"/>
      <c r="B403" s="250"/>
      <c r="C403" s="252"/>
      <c r="D403" s="253"/>
      <c r="E403" s="254"/>
      <c r="F403" s="76"/>
      <c r="G403" s="76"/>
      <c r="H403" s="77">
        <f t="shared" ref="H403:H411" si="62">ROUNDUP(F403/168*G403,2)</f>
        <v>0</v>
      </c>
    </row>
    <row r="404" spans="1:9" s="2" customFormat="1" ht="12" hidden="1" customHeight="1" x14ac:dyDescent="0.2">
      <c r="A404" s="247"/>
      <c r="B404" s="250"/>
      <c r="C404" s="252"/>
      <c r="D404" s="253"/>
      <c r="E404" s="254"/>
      <c r="F404" s="76"/>
      <c r="G404" s="76"/>
      <c r="H404" s="77">
        <f t="shared" si="62"/>
        <v>0</v>
      </c>
    </row>
    <row r="405" spans="1:9" s="2" customFormat="1" ht="12" hidden="1" customHeight="1" x14ac:dyDescent="0.2">
      <c r="A405" s="247"/>
      <c r="B405" s="250"/>
      <c r="C405" s="252"/>
      <c r="D405" s="253"/>
      <c r="E405" s="254"/>
      <c r="F405" s="76"/>
      <c r="G405" s="76"/>
      <c r="H405" s="77">
        <f t="shared" si="62"/>
        <v>0</v>
      </c>
    </row>
    <row r="406" spans="1:9" s="2" customFormat="1" ht="12" hidden="1" customHeight="1" x14ac:dyDescent="0.2">
      <c r="A406" s="247"/>
      <c r="B406" s="250"/>
      <c r="C406" s="252"/>
      <c r="D406" s="253"/>
      <c r="E406" s="254"/>
      <c r="F406" s="76"/>
      <c r="G406" s="76"/>
      <c r="H406" s="77">
        <f t="shared" si="62"/>
        <v>0</v>
      </c>
    </row>
    <row r="407" spans="1:9" s="2" customFormat="1" ht="12" hidden="1" customHeight="1" x14ac:dyDescent="0.2">
      <c r="A407" s="247"/>
      <c r="B407" s="250"/>
      <c r="C407" s="252"/>
      <c r="D407" s="253"/>
      <c r="E407" s="254"/>
      <c r="F407" s="76"/>
      <c r="G407" s="76"/>
      <c r="H407" s="77">
        <f t="shared" si="62"/>
        <v>0</v>
      </c>
    </row>
    <row r="408" spans="1:9" s="2" customFormat="1" ht="12" hidden="1" customHeight="1" x14ac:dyDescent="0.2">
      <c r="A408" s="247"/>
      <c r="B408" s="250"/>
      <c r="C408" s="252"/>
      <c r="D408" s="253"/>
      <c r="E408" s="254"/>
      <c r="F408" s="76"/>
      <c r="G408" s="76"/>
      <c r="H408" s="77">
        <f t="shared" si="62"/>
        <v>0</v>
      </c>
    </row>
    <row r="409" spans="1:9" s="2" customFormat="1" ht="12" hidden="1" customHeight="1" x14ac:dyDescent="0.2">
      <c r="A409" s="247"/>
      <c r="B409" s="250"/>
      <c r="C409" s="252"/>
      <c r="D409" s="253"/>
      <c r="E409" s="254"/>
      <c r="F409" s="76"/>
      <c r="G409" s="76"/>
      <c r="H409" s="77">
        <f t="shared" si="62"/>
        <v>0</v>
      </c>
    </row>
    <row r="410" spans="1:9" s="2" customFormat="1" ht="12" hidden="1" customHeight="1" x14ac:dyDescent="0.2">
      <c r="A410" s="247"/>
      <c r="B410" s="250"/>
      <c r="C410" s="252"/>
      <c r="D410" s="253"/>
      <c r="E410" s="254"/>
      <c r="F410" s="76"/>
      <c r="G410" s="76"/>
      <c r="H410" s="77">
        <f t="shared" si="62"/>
        <v>0</v>
      </c>
    </row>
    <row r="411" spans="1:9" s="2" customFormat="1" ht="12" hidden="1" customHeight="1" x14ac:dyDescent="0.2">
      <c r="A411" s="248"/>
      <c r="B411" s="251"/>
      <c r="C411" s="269"/>
      <c r="D411" s="270"/>
      <c r="E411" s="271"/>
      <c r="F411" s="78"/>
      <c r="G411" s="78"/>
      <c r="H411" s="79">
        <f t="shared" si="62"/>
        <v>0</v>
      </c>
    </row>
    <row r="412" spans="1:9" s="2" customFormat="1" ht="12" hidden="1" customHeight="1" x14ac:dyDescent="0.2">
      <c r="A412" s="246"/>
      <c r="B412" s="249"/>
      <c r="C412" s="266"/>
      <c r="D412" s="267"/>
      <c r="E412" s="268"/>
      <c r="F412" s="47"/>
      <c r="G412" s="47"/>
      <c r="H412" s="111">
        <f>SUM(H413:H422)</f>
        <v>0</v>
      </c>
    </row>
    <row r="413" spans="1:9" s="2" customFormat="1" ht="12" hidden="1" customHeight="1" x14ac:dyDescent="0.2">
      <c r="A413" s="247"/>
      <c r="B413" s="250"/>
      <c r="C413" s="255"/>
      <c r="D413" s="256"/>
      <c r="E413" s="257"/>
      <c r="F413" s="74"/>
      <c r="G413" s="74"/>
      <c r="H413" s="75">
        <f>ROUNDUP(F413/168*G413,2)</f>
        <v>0</v>
      </c>
    </row>
    <row r="414" spans="1:9" s="2" customFormat="1" ht="12" hidden="1" customHeight="1" x14ac:dyDescent="0.2">
      <c r="A414" s="247"/>
      <c r="B414" s="250"/>
      <c r="C414" s="252"/>
      <c r="D414" s="253"/>
      <c r="E414" s="254"/>
      <c r="F414" s="76"/>
      <c r="G414" s="76"/>
      <c r="H414" s="77">
        <f t="shared" ref="H414:H422" si="63">ROUNDUP(F414/168*G414,2)</f>
        <v>0</v>
      </c>
    </row>
    <row r="415" spans="1:9" s="2" customFormat="1" ht="12" hidden="1" customHeight="1" x14ac:dyDescent="0.2">
      <c r="A415" s="247"/>
      <c r="B415" s="250"/>
      <c r="C415" s="252"/>
      <c r="D415" s="253"/>
      <c r="E415" s="254"/>
      <c r="F415" s="76"/>
      <c r="G415" s="76"/>
      <c r="H415" s="77">
        <f t="shared" si="63"/>
        <v>0</v>
      </c>
    </row>
    <row r="416" spans="1:9" s="2" customFormat="1" ht="12" hidden="1" customHeight="1" x14ac:dyDescent="0.2">
      <c r="A416" s="247"/>
      <c r="B416" s="250"/>
      <c r="C416" s="252"/>
      <c r="D416" s="253"/>
      <c r="E416" s="254"/>
      <c r="F416" s="76"/>
      <c r="G416" s="76"/>
      <c r="H416" s="77">
        <f t="shared" si="63"/>
        <v>0</v>
      </c>
    </row>
    <row r="417" spans="1:9" s="2" customFormat="1" ht="12" hidden="1" customHeight="1" x14ac:dyDescent="0.2">
      <c r="A417" s="247"/>
      <c r="B417" s="250"/>
      <c r="C417" s="252"/>
      <c r="D417" s="253"/>
      <c r="E417" s="254"/>
      <c r="F417" s="76"/>
      <c r="G417" s="76"/>
      <c r="H417" s="77">
        <f t="shared" si="63"/>
        <v>0</v>
      </c>
    </row>
    <row r="418" spans="1:9" s="2" customFormat="1" ht="12" hidden="1" customHeight="1" x14ac:dyDescent="0.2">
      <c r="A418" s="247"/>
      <c r="B418" s="250"/>
      <c r="C418" s="252"/>
      <c r="D418" s="253"/>
      <c r="E418" s="254"/>
      <c r="F418" s="76"/>
      <c r="G418" s="76"/>
      <c r="H418" s="77">
        <f t="shared" si="63"/>
        <v>0</v>
      </c>
    </row>
    <row r="419" spans="1:9" s="2" customFormat="1" ht="12" hidden="1" customHeight="1" x14ac:dyDescent="0.2">
      <c r="A419" s="247"/>
      <c r="B419" s="250"/>
      <c r="C419" s="252"/>
      <c r="D419" s="253"/>
      <c r="E419" s="254"/>
      <c r="F419" s="76"/>
      <c r="G419" s="76"/>
      <c r="H419" s="77">
        <f t="shared" si="63"/>
        <v>0</v>
      </c>
    </row>
    <row r="420" spans="1:9" s="2" customFormat="1" ht="12" hidden="1" customHeight="1" x14ac:dyDescent="0.2">
      <c r="A420" s="247"/>
      <c r="B420" s="250"/>
      <c r="C420" s="252"/>
      <c r="D420" s="253"/>
      <c r="E420" s="254"/>
      <c r="F420" s="76"/>
      <c r="G420" s="76"/>
      <c r="H420" s="77"/>
    </row>
    <row r="421" spans="1:9" s="2" customFormat="1" ht="12" hidden="1" customHeight="1" x14ac:dyDescent="0.2">
      <c r="A421" s="247"/>
      <c r="B421" s="250"/>
      <c r="C421" s="252"/>
      <c r="D421" s="253"/>
      <c r="E421" s="254"/>
      <c r="F421" s="76"/>
      <c r="G421" s="76"/>
      <c r="H421" s="77">
        <f t="shared" si="63"/>
        <v>0</v>
      </c>
    </row>
    <row r="422" spans="1:9" s="2" customFormat="1" ht="12" hidden="1" customHeight="1" x14ac:dyDescent="0.2">
      <c r="A422" s="247"/>
      <c r="B422" s="250"/>
      <c r="C422" s="252"/>
      <c r="D422" s="253"/>
      <c r="E422" s="254"/>
      <c r="F422" s="76"/>
      <c r="G422" s="76"/>
      <c r="H422" s="77">
        <f t="shared" si="63"/>
        <v>0</v>
      </c>
    </row>
    <row r="423" spans="1:9" s="2" customFormat="1" ht="12.75" customHeight="1" x14ac:dyDescent="0.2">
      <c r="A423" s="48" t="s">
        <v>93</v>
      </c>
      <c r="B423" s="277" t="s">
        <v>94</v>
      </c>
      <c r="C423" s="277"/>
      <c r="D423" s="277"/>
      <c r="E423" s="277"/>
      <c r="F423" s="277"/>
      <c r="G423" s="277"/>
      <c r="H423" s="43">
        <f>SUM(H424,H446,H435)</f>
        <v>2.5099999999999998</v>
      </c>
    </row>
    <row r="424" spans="1:9" s="2" customFormat="1" ht="15" customHeight="1" x14ac:dyDescent="0.2">
      <c r="A424" s="246">
        <v>2311</v>
      </c>
      <c r="B424" s="249" t="s">
        <v>19</v>
      </c>
      <c r="C424" s="266" t="s">
        <v>171</v>
      </c>
      <c r="D424" s="267"/>
      <c r="E424" s="268"/>
      <c r="F424" s="47" t="s">
        <v>326</v>
      </c>
      <c r="G424" s="47" t="s">
        <v>166</v>
      </c>
      <c r="H424" s="111">
        <f>SUM(H425:H434)</f>
        <v>0.42</v>
      </c>
    </row>
    <row r="425" spans="1:9" s="2" customFormat="1" ht="12.75" x14ac:dyDescent="0.2">
      <c r="A425" s="247"/>
      <c r="B425" s="250"/>
      <c r="C425" s="255" t="s">
        <v>214</v>
      </c>
      <c r="D425" s="256"/>
      <c r="E425" s="257"/>
      <c r="F425" s="74">
        <f>ROUND(0.02*1.095,2)</f>
        <v>0.02</v>
      </c>
      <c r="G425" s="74">
        <v>6</v>
      </c>
      <c r="H425" s="75">
        <f>ROUND(F425*G425,2)</f>
        <v>0.12</v>
      </c>
      <c r="I425" s="2" t="s">
        <v>306</v>
      </c>
    </row>
    <row r="426" spans="1:9" s="2" customFormat="1" ht="12.75" x14ac:dyDescent="0.2">
      <c r="A426" s="247"/>
      <c r="B426" s="250"/>
      <c r="C426" s="252" t="s">
        <v>173</v>
      </c>
      <c r="D426" s="253"/>
      <c r="E426" s="254"/>
      <c r="F426" s="76">
        <f>ROUND(0.05*1.095,2)</f>
        <v>0.05</v>
      </c>
      <c r="G426" s="76">
        <v>6</v>
      </c>
      <c r="H426" s="77">
        <f>ROUND(F426*G426,2)</f>
        <v>0.3</v>
      </c>
    </row>
    <row r="427" spans="1:9" s="2" customFormat="1" ht="12.75" hidden="1" x14ac:dyDescent="0.2">
      <c r="A427" s="247"/>
      <c r="B427" s="250"/>
      <c r="C427" s="252"/>
      <c r="D427" s="253"/>
      <c r="E427" s="254"/>
      <c r="F427" s="76"/>
      <c r="G427" s="76"/>
      <c r="H427" s="77">
        <f t="shared" ref="H427:H434" si="64">ROUND(F427*G427,2)</f>
        <v>0</v>
      </c>
    </row>
    <row r="428" spans="1:9" s="2" customFormat="1" ht="12.75" hidden="1" x14ac:dyDescent="0.2">
      <c r="A428" s="247"/>
      <c r="B428" s="250"/>
      <c r="C428" s="252"/>
      <c r="D428" s="253"/>
      <c r="E428" s="254"/>
      <c r="F428" s="76"/>
      <c r="G428" s="76"/>
      <c r="H428" s="77">
        <f t="shared" si="64"/>
        <v>0</v>
      </c>
    </row>
    <row r="429" spans="1:9" s="2" customFormat="1" ht="12.75" hidden="1" x14ac:dyDescent="0.2">
      <c r="A429" s="247"/>
      <c r="B429" s="250"/>
      <c r="C429" s="252"/>
      <c r="D429" s="253"/>
      <c r="E429" s="254"/>
      <c r="F429" s="76"/>
      <c r="G429" s="76"/>
      <c r="H429" s="77">
        <f t="shared" si="64"/>
        <v>0</v>
      </c>
    </row>
    <row r="430" spans="1:9" s="2" customFormat="1" ht="12.75" hidden="1" x14ac:dyDescent="0.2">
      <c r="A430" s="247"/>
      <c r="B430" s="250"/>
      <c r="C430" s="252"/>
      <c r="D430" s="253"/>
      <c r="E430" s="254"/>
      <c r="F430" s="76"/>
      <c r="G430" s="76"/>
      <c r="H430" s="77">
        <f t="shared" si="64"/>
        <v>0</v>
      </c>
    </row>
    <row r="431" spans="1:9" s="2" customFormat="1" ht="12.75" hidden="1" x14ac:dyDescent="0.2">
      <c r="A431" s="247"/>
      <c r="B431" s="250"/>
      <c r="C431" s="252"/>
      <c r="D431" s="253"/>
      <c r="E431" s="254"/>
      <c r="F431" s="76"/>
      <c r="G431" s="76"/>
      <c r="H431" s="77">
        <f t="shared" si="64"/>
        <v>0</v>
      </c>
    </row>
    <row r="432" spans="1:9" s="2" customFormat="1" ht="12.75" hidden="1" x14ac:dyDescent="0.2">
      <c r="A432" s="247"/>
      <c r="B432" s="250"/>
      <c r="C432" s="252"/>
      <c r="D432" s="253"/>
      <c r="E432" s="254"/>
      <c r="F432" s="76"/>
      <c r="G432" s="76"/>
      <c r="H432" s="77">
        <f t="shared" si="64"/>
        <v>0</v>
      </c>
    </row>
    <row r="433" spans="1:9" s="2" customFormat="1" ht="12.75" hidden="1" x14ac:dyDescent="0.2">
      <c r="A433" s="247"/>
      <c r="B433" s="250"/>
      <c r="C433" s="252"/>
      <c r="D433" s="253"/>
      <c r="E433" s="254"/>
      <c r="F433" s="76"/>
      <c r="G433" s="76"/>
      <c r="H433" s="77">
        <f t="shared" si="64"/>
        <v>0</v>
      </c>
    </row>
    <row r="434" spans="1:9" s="2" customFormat="1" ht="12.75" hidden="1" x14ac:dyDescent="0.2">
      <c r="A434" s="248"/>
      <c r="B434" s="251"/>
      <c r="C434" s="269"/>
      <c r="D434" s="270"/>
      <c r="E434" s="271"/>
      <c r="F434" s="78"/>
      <c r="G434" s="78"/>
      <c r="H434" s="79">
        <f t="shared" si="64"/>
        <v>0</v>
      </c>
    </row>
    <row r="435" spans="1:9" s="2" customFormat="1" ht="38.25" x14ac:dyDescent="0.2">
      <c r="A435" s="246">
        <v>2312</v>
      </c>
      <c r="B435" s="249" t="s">
        <v>319</v>
      </c>
      <c r="C435" s="266" t="s">
        <v>171</v>
      </c>
      <c r="D435" s="267"/>
      <c r="E435" s="51" t="s">
        <v>325</v>
      </c>
      <c r="F435" s="51" t="s">
        <v>322</v>
      </c>
      <c r="G435" s="47" t="s">
        <v>157</v>
      </c>
      <c r="H435" s="111">
        <f>SUM(H436:H445)</f>
        <v>0.11000000000000001</v>
      </c>
    </row>
    <row r="436" spans="1:9" s="2" customFormat="1" ht="12.75" x14ac:dyDescent="0.2">
      <c r="A436" s="247"/>
      <c r="B436" s="250"/>
      <c r="C436" s="255" t="s">
        <v>320</v>
      </c>
      <c r="D436" s="256"/>
      <c r="E436" s="74">
        <v>165</v>
      </c>
      <c r="F436" s="74">
        <v>5</v>
      </c>
      <c r="G436" s="154">
        <f>G26+G271</f>
        <v>3.0840000000000001</v>
      </c>
      <c r="H436" s="75">
        <f>ROUNDUP(E436/F436/12/168*G436,2)</f>
        <v>6.0000000000000005E-2</v>
      </c>
    </row>
    <row r="437" spans="1:9" s="2" customFormat="1" ht="12.75" x14ac:dyDescent="0.2">
      <c r="A437" s="247"/>
      <c r="B437" s="250"/>
      <c r="C437" s="252" t="s">
        <v>321</v>
      </c>
      <c r="D437" s="253"/>
      <c r="E437" s="153">
        <v>157</v>
      </c>
      <c r="F437" s="76">
        <v>5</v>
      </c>
      <c r="G437" s="155">
        <f>G436</f>
        <v>3.0840000000000001</v>
      </c>
      <c r="H437" s="77">
        <f>ROUNDUP(E437/F437/12/168*G437,2)</f>
        <v>0.05</v>
      </c>
    </row>
    <row r="438" spans="1:9" s="2" customFormat="1" ht="12.75" hidden="1" x14ac:dyDescent="0.2">
      <c r="A438" s="247"/>
      <c r="B438" s="250"/>
      <c r="C438" s="252"/>
      <c r="D438" s="253"/>
      <c r="E438" s="177"/>
      <c r="F438" s="76"/>
      <c r="G438" s="76"/>
      <c r="H438" s="77">
        <f t="shared" ref="H438:H445" si="65">ROUNDUP(F438/168*G438,2)</f>
        <v>0</v>
      </c>
    </row>
    <row r="439" spans="1:9" s="2" customFormat="1" ht="12.75" hidden="1" x14ac:dyDescent="0.2">
      <c r="A439" s="247"/>
      <c r="B439" s="250"/>
      <c r="C439" s="252"/>
      <c r="D439" s="253"/>
      <c r="E439" s="177"/>
      <c r="F439" s="76"/>
      <c r="G439" s="76"/>
      <c r="H439" s="77">
        <f t="shared" si="65"/>
        <v>0</v>
      </c>
    </row>
    <row r="440" spans="1:9" s="2" customFormat="1" ht="12.75" hidden="1" x14ac:dyDescent="0.2">
      <c r="A440" s="247"/>
      <c r="B440" s="250"/>
      <c r="C440" s="252"/>
      <c r="D440" s="253"/>
      <c r="E440" s="177"/>
      <c r="F440" s="76"/>
      <c r="G440" s="76"/>
      <c r="H440" s="77">
        <f t="shared" si="65"/>
        <v>0</v>
      </c>
    </row>
    <row r="441" spans="1:9" s="2" customFormat="1" ht="12.75" hidden="1" x14ac:dyDescent="0.2">
      <c r="A441" s="247"/>
      <c r="B441" s="250"/>
      <c r="C441" s="252"/>
      <c r="D441" s="253"/>
      <c r="E441" s="177"/>
      <c r="F441" s="76"/>
      <c r="G441" s="76"/>
      <c r="H441" s="77">
        <f t="shared" si="65"/>
        <v>0</v>
      </c>
    </row>
    <row r="442" spans="1:9" s="2" customFormat="1" ht="12.75" hidden="1" x14ac:dyDescent="0.2">
      <c r="A442" s="247"/>
      <c r="B442" s="250"/>
      <c r="C442" s="252"/>
      <c r="D442" s="253"/>
      <c r="E442" s="177"/>
      <c r="F442" s="76"/>
      <c r="G442" s="76"/>
      <c r="H442" s="77">
        <f t="shared" si="65"/>
        <v>0</v>
      </c>
    </row>
    <row r="443" spans="1:9" s="2" customFormat="1" ht="12.75" hidden="1" x14ac:dyDescent="0.2">
      <c r="A443" s="247"/>
      <c r="B443" s="250"/>
      <c r="C443" s="252"/>
      <c r="D443" s="253"/>
      <c r="E443" s="177"/>
      <c r="F443" s="76"/>
      <c r="G443" s="76"/>
      <c r="H443" s="77">
        <f t="shared" si="65"/>
        <v>0</v>
      </c>
    </row>
    <row r="444" spans="1:9" s="2" customFormat="1" ht="12.75" hidden="1" x14ac:dyDescent="0.2">
      <c r="A444" s="247"/>
      <c r="B444" s="250"/>
      <c r="C444" s="252"/>
      <c r="D444" s="253"/>
      <c r="E444" s="177"/>
      <c r="F444" s="76"/>
      <c r="G444" s="76"/>
      <c r="H444" s="77">
        <f t="shared" si="65"/>
        <v>0</v>
      </c>
    </row>
    <row r="445" spans="1:9" s="2" customFormat="1" ht="12.75" hidden="1" x14ac:dyDescent="0.2">
      <c r="A445" s="248"/>
      <c r="B445" s="251"/>
      <c r="C445" s="252"/>
      <c r="D445" s="253"/>
      <c r="E445" s="177"/>
      <c r="F445" s="78"/>
      <c r="G445" s="78"/>
      <c r="H445" s="79">
        <f t="shared" si="65"/>
        <v>0</v>
      </c>
    </row>
    <row r="446" spans="1:9" s="2" customFormat="1" ht="25.5" x14ac:dyDescent="0.2">
      <c r="A446" s="246">
        <v>2350</v>
      </c>
      <c r="B446" s="249" t="s">
        <v>391</v>
      </c>
      <c r="C446" s="266" t="s">
        <v>171</v>
      </c>
      <c r="D446" s="267"/>
      <c r="E446" s="268"/>
      <c r="F446" s="51" t="s">
        <v>327</v>
      </c>
      <c r="G446" s="47" t="s">
        <v>157</v>
      </c>
      <c r="H446" s="111">
        <f>SUM(H447:H456)</f>
        <v>1.98</v>
      </c>
    </row>
    <row r="447" spans="1:9" s="2" customFormat="1" ht="26.25" customHeight="1" x14ac:dyDescent="0.2">
      <c r="A447" s="247"/>
      <c r="B447" s="250"/>
      <c r="C447" s="255" t="s">
        <v>218</v>
      </c>
      <c r="D447" s="256"/>
      <c r="E447" s="257"/>
      <c r="F447" s="74">
        <f>ROUND(85*1.162,2)</f>
        <v>98.77</v>
      </c>
      <c r="G447" s="154">
        <f>G436</f>
        <v>3.0840000000000001</v>
      </c>
      <c r="H447" s="75">
        <f>ROUNDUP(F447/168*G447,2)</f>
        <v>1.82</v>
      </c>
      <c r="I447" s="149" t="s">
        <v>383</v>
      </c>
    </row>
    <row r="448" spans="1:9" s="2" customFormat="1" ht="36" x14ac:dyDescent="0.2">
      <c r="A448" s="247"/>
      <c r="B448" s="250"/>
      <c r="C448" s="252" t="s">
        <v>215</v>
      </c>
      <c r="D448" s="253"/>
      <c r="E448" s="254"/>
      <c r="F448" s="76">
        <f>ROUND(7*1.162,2)</f>
        <v>8.1300000000000008</v>
      </c>
      <c r="G448" s="76">
        <f>G402</f>
        <v>3.2909999999999999</v>
      </c>
      <c r="H448" s="77">
        <f t="shared" ref="H448:H456" si="66">ROUNDUP(F448/168*G448,2)</f>
        <v>0.16</v>
      </c>
      <c r="I448" s="149" t="s">
        <v>382</v>
      </c>
    </row>
    <row r="449" spans="1:8" s="2" customFormat="1" ht="12.75" hidden="1" x14ac:dyDescent="0.2">
      <c r="A449" s="247"/>
      <c r="B449" s="250"/>
      <c r="C449" s="252"/>
      <c r="D449" s="253"/>
      <c r="E449" s="254"/>
      <c r="F449" s="76"/>
      <c r="G449" s="76"/>
      <c r="H449" s="77">
        <f t="shared" si="66"/>
        <v>0</v>
      </c>
    </row>
    <row r="450" spans="1:8" s="2" customFormat="1" ht="12.75" hidden="1" x14ac:dyDescent="0.2">
      <c r="A450" s="247"/>
      <c r="B450" s="250"/>
      <c r="C450" s="252"/>
      <c r="D450" s="253"/>
      <c r="E450" s="254"/>
      <c r="F450" s="76"/>
      <c r="G450" s="76"/>
      <c r="H450" s="77">
        <f t="shared" si="66"/>
        <v>0</v>
      </c>
    </row>
    <row r="451" spans="1:8" s="2" customFormat="1" ht="12.75" hidden="1" x14ac:dyDescent="0.2">
      <c r="A451" s="247"/>
      <c r="B451" s="250"/>
      <c r="C451" s="252"/>
      <c r="D451" s="253"/>
      <c r="E451" s="254"/>
      <c r="F451" s="76"/>
      <c r="G451" s="76"/>
      <c r="H451" s="77">
        <f t="shared" si="66"/>
        <v>0</v>
      </c>
    </row>
    <row r="452" spans="1:8" s="2" customFormat="1" ht="12.75" hidden="1" x14ac:dyDescent="0.2">
      <c r="A452" s="247"/>
      <c r="B452" s="250"/>
      <c r="C452" s="252"/>
      <c r="D452" s="253"/>
      <c r="E452" s="254"/>
      <c r="F452" s="76"/>
      <c r="G452" s="76"/>
      <c r="H452" s="77">
        <f t="shared" si="66"/>
        <v>0</v>
      </c>
    </row>
    <row r="453" spans="1:8" s="2" customFormat="1" ht="12.75" hidden="1" x14ac:dyDescent="0.2">
      <c r="A453" s="247"/>
      <c r="B453" s="250"/>
      <c r="C453" s="252"/>
      <c r="D453" s="253"/>
      <c r="E453" s="254"/>
      <c r="F453" s="76"/>
      <c r="G453" s="76"/>
      <c r="H453" s="77">
        <f t="shared" si="66"/>
        <v>0</v>
      </c>
    </row>
    <row r="454" spans="1:8" s="2" customFormat="1" ht="12.75" hidden="1" x14ac:dyDescent="0.2">
      <c r="A454" s="247"/>
      <c r="B454" s="250"/>
      <c r="C454" s="252"/>
      <c r="D454" s="253"/>
      <c r="E454" s="254"/>
      <c r="F454" s="76"/>
      <c r="G454" s="76"/>
      <c r="H454" s="77">
        <f t="shared" si="66"/>
        <v>0</v>
      </c>
    </row>
    <row r="455" spans="1:8" s="2" customFormat="1" ht="12.75" hidden="1" x14ac:dyDescent="0.2">
      <c r="A455" s="247"/>
      <c r="B455" s="250"/>
      <c r="C455" s="252"/>
      <c r="D455" s="253"/>
      <c r="E455" s="254"/>
      <c r="F455" s="76"/>
      <c r="G455" s="76"/>
      <c r="H455" s="77">
        <f t="shared" si="66"/>
        <v>0</v>
      </c>
    </row>
    <row r="456" spans="1:8" s="2" customFormat="1" ht="12.75" hidden="1" x14ac:dyDescent="0.2">
      <c r="A456" s="248"/>
      <c r="B456" s="251"/>
      <c r="C456" s="269"/>
      <c r="D456" s="270"/>
      <c r="E456" s="271"/>
      <c r="F456" s="78"/>
      <c r="G456" s="78"/>
      <c r="H456" s="79">
        <f t="shared" si="66"/>
        <v>0</v>
      </c>
    </row>
    <row r="457" spans="1:8" s="2" customFormat="1" ht="12.75" x14ac:dyDescent="0.2">
      <c r="A457" s="49" t="s">
        <v>109</v>
      </c>
      <c r="B457" s="277" t="s">
        <v>25</v>
      </c>
      <c r="C457" s="277"/>
      <c r="D457" s="277"/>
      <c r="E457" s="277"/>
      <c r="F457" s="277"/>
      <c r="G457" s="277"/>
      <c r="H457" s="43">
        <f>SUM(H458,H470)</f>
        <v>0.38</v>
      </c>
    </row>
    <row r="458" spans="1:8" s="2" customFormat="1" ht="12.75" hidden="1" customHeight="1" x14ac:dyDescent="0.2">
      <c r="A458" s="48">
        <v>5120</v>
      </c>
      <c r="B458" s="277" t="s">
        <v>168</v>
      </c>
      <c r="C458" s="277"/>
      <c r="D458" s="277"/>
      <c r="E458" s="277"/>
      <c r="F458" s="277"/>
      <c r="G458" s="277"/>
      <c r="H458" s="43">
        <f>SUM(H460:H469)</f>
        <v>0</v>
      </c>
    </row>
    <row r="459" spans="1:8" s="2" customFormat="1" ht="25.5" hidden="1" x14ac:dyDescent="0.2">
      <c r="A459" s="331">
        <v>5121</v>
      </c>
      <c r="B459" s="279" t="s">
        <v>169</v>
      </c>
      <c r="C459" s="287" t="s">
        <v>171</v>
      </c>
      <c r="D459" s="288"/>
      <c r="E459" s="47" t="s">
        <v>170</v>
      </c>
      <c r="F459" s="190" t="s">
        <v>325</v>
      </c>
      <c r="G459" s="47" t="s">
        <v>157</v>
      </c>
      <c r="H459" s="111">
        <f>SUM(H460:H469)</f>
        <v>0</v>
      </c>
    </row>
    <row r="460" spans="1:8" s="2" customFormat="1" ht="12.75" hidden="1" x14ac:dyDescent="0.2">
      <c r="A460" s="332"/>
      <c r="B460" s="280"/>
      <c r="C460" s="309"/>
      <c r="D460" s="310"/>
      <c r="E460" s="282"/>
      <c r="F460" s="67"/>
      <c r="G460" s="156"/>
      <c r="H460" s="54">
        <f>ROUNDUP(F460*$E$472%/12/168*G460,2)</f>
        <v>0</v>
      </c>
    </row>
    <row r="461" spans="1:8" s="2" customFormat="1" ht="12.75" hidden="1" x14ac:dyDescent="0.2">
      <c r="A461" s="332"/>
      <c r="B461" s="280"/>
      <c r="C461" s="311"/>
      <c r="D461" s="312"/>
      <c r="E461" s="283"/>
      <c r="F461" s="68"/>
      <c r="G461" s="68"/>
      <c r="H461" s="56">
        <f>ROUNDUP(F461*$E$472%/12/168*G461,2)</f>
        <v>0</v>
      </c>
    </row>
    <row r="462" spans="1:8" s="2" customFormat="1" ht="12.75" hidden="1" x14ac:dyDescent="0.2">
      <c r="A462" s="332"/>
      <c r="B462" s="280"/>
      <c r="C462" s="311"/>
      <c r="D462" s="312"/>
      <c r="E462" s="283"/>
      <c r="F462" s="68"/>
      <c r="G462" s="68"/>
      <c r="H462" s="56">
        <f t="shared" ref="H462:H469" si="67">ROUNDUP(F462*$D$483%/12/168*E462*$G$483,2)</f>
        <v>0</v>
      </c>
    </row>
    <row r="463" spans="1:8" s="2" customFormat="1" ht="12.75" hidden="1" x14ac:dyDescent="0.2">
      <c r="A463" s="332"/>
      <c r="B463" s="280"/>
      <c r="C463" s="311"/>
      <c r="D463" s="312"/>
      <c r="E463" s="283"/>
      <c r="F463" s="68"/>
      <c r="G463" s="68"/>
      <c r="H463" s="56">
        <f t="shared" si="67"/>
        <v>0</v>
      </c>
    </row>
    <row r="464" spans="1:8" s="2" customFormat="1" ht="12.75" hidden="1" x14ac:dyDescent="0.2">
      <c r="A464" s="332"/>
      <c r="B464" s="280"/>
      <c r="C464" s="311"/>
      <c r="D464" s="312"/>
      <c r="E464" s="283"/>
      <c r="F464" s="68"/>
      <c r="G464" s="68"/>
      <c r="H464" s="56">
        <f t="shared" si="67"/>
        <v>0</v>
      </c>
    </row>
    <row r="465" spans="1:8" s="2" customFormat="1" ht="13.5" hidden="1" customHeight="1" x14ac:dyDescent="0.2">
      <c r="A465" s="332"/>
      <c r="B465" s="280"/>
      <c r="C465" s="311"/>
      <c r="D465" s="312"/>
      <c r="E465" s="283"/>
      <c r="F465" s="68"/>
      <c r="G465" s="68"/>
      <c r="H465" s="56">
        <f t="shared" si="67"/>
        <v>0</v>
      </c>
    </row>
    <row r="466" spans="1:8" s="2" customFormat="1" ht="12.75" hidden="1" customHeight="1" x14ac:dyDescent="0.2">
      <c r="A466" s="332"/>
      <c r="B466" s="280"/>
      <c r="C466" s="311"/>
      <c r="D466" s="312"/>
      <c r="E466" s="283"/>
      <c r="F466" s="68"/>
      <c r="G466" s="68"/>
      <c r="H466" s="56">
        <f t="shared" si="67"/>
        <v>0</v>
      </c>
    </row>
    <row r="467" spans="1:8" s="2" customFormat="1" ht="12.75" hidden="1" customHeight="1" x14ac:dyDescent="0.2">
      <c r="A467" s="332"/>
      <c r="B467" s="280"/>
      <c r="C467" s="311"/>
      <c r="D467" s="312"/>
      <c r="E467" s="283"/>
      <c r="F467" s="68"/>
      <c r="G467" s="68"/>
      <c r="H467" s="56">
        <f t="shared" si="67"/>
        <v>0</v>
      </c>
    </row>
    <row r="468" spans="1:8" s="2" customFormat="1" ht="12.75" hidden="1" customHeight="1" x14ac:dyDescent="0.2">
      <c r="A468" s="332"/>
      <c r="B468" s="280"/>
      <c r="C468" s="311"/>
      <c r="D468" s="312"/>
      <c r="E468" s="283"/>
      <c r="F468" s="68"/>
      <c r="G468" s="68"/>
      <c r="H468" s="56">
        <f t="shared" si="67"/>
        <v>0</v>
      </c>
    </row>
    <row r="469" spans="1:8" s="2" customFormat="1" ht="12.75" hidden="1" customHeight="1" x14ac:dyDescent="0.2">
      <c r="A469" s="333"/>
      <c r="B469" s="281"/>
      <c r="C469" s="311"/>
      <c r="D469" s="312"/>
      <c r="E469" s="284"/>
      <c r="F469" s="70"/>
      <c r="G469" s="70"/>
      <c r="H469" s="58">
        <f t="shared" si="67"/>
        <v>0</v>
      </c>
    </row>
    <row r="470" spans="1:8" s="2" customFormat="1" ht="12.75" x14ac:dyDescent="0.2">
      <c r="A470" s="48" t="s">
        <v>110</v>
      </c>
      <c r="B470" s="277" t="s">
        <v>392</v>
      </c>
      <c r="C470" s="277"/>
      <c r="D470" s="277"/>
      <c r="E470" s="277"/>
      <c r="F470" s="277"/>
      <c r="G470" s="277"/>
      <c r="H470" s="43">
        <f>SUM(H471,H482)</f>
        <v>0.38</v>
      </c>
    </row>
    <row r="471" spans="1:8" s="2" customFormat="1" ht="25.5" x14ac:dyDescent="0.2">
      <c r="A471" s="331" t="s">
        <v>117</v>
      </c>
      <c r="B471" s="279" t="s">
        <v>33</v>
      </c>
      <c r="C471" s="287" t="s">
        <v>171</v>
      </c>
      <c r="D471" s="288"/>
      <c r="E471" s="47" t="s">
        <v>170</v>
      </c>
      <c r="F471" s="190" t="s">
        <v>325</v>
      </c>
      <c r="G471" s="47" t="s">
        <v>157</v>
      </c>
      <c r="H471" s="111">
        <f>SUM(H472:H481)</f>
        <v>0.38</v>
      </c>
    </row>
    <row r="472" spans="1:8" s="2" customFormat="1" ht="12.75" x14ac:dyDescent="0.2">
      <c r="A472" s="332"/>
      <c r="B472" s="280"/>
      <c r="C472" s="309" t="s">
        <v>323</v>
      </c>
      <c r="D472" s="310"/>
      <c r="E472" s="282">
        <v>20</v>
      </c>
      <c r="F472" s="67">
        <v>1200</v>
      </c>
      <c r="G472" s="156">
        <f>G447</f>
        <v>3.0840000000000001</v>
      </c>
      <c r="H472" s="54">
        <f>ROUNDUP(F472*$E$472%/12/168*G472,2)</f>
        <v>0.37</v>
      </c>
    </row>
    <row r="473" spans="1:8" s="2" customFormat="1" ht="12.75" x14ac:dyDescent="0.2">
      <c r="A473" s="332"/>
      <c r="B473" s="280"/>
      <c r="C473" s="311" t="s">
        <v>324</v>
      </c>
      <c r="D473" s="312"/>
      <c r="E473" s="283"/>
      <c r="F473" s="68">
        <v>500</v>
      </c>
      <c r="G473" s="68">
        <v>8.4000000000000005E-2</v>
      </c>
      <c r="H473" s="56">
        <f>ROUNDUP(F473*$E$472%/12/168*G473,2)</f>
        <v>0.01</v>
      </c>
    </row>
    <row r="474" spans="1:8" s="2" customFormat="1" ht="12.75" hidden="1" x14ac:dyDescent="0.2">
      <c r="A474" s="332"/>
      <c r="B474" s="280"/>
      <c r="C474" s="311"/>
      <c r="D474" s="312"/>
      <c r="E474" s="283"/>
      <c r="F474" s="68"/>
      <c r="G474" s="68"/>
      <c r="H474" s="56">
        <f t="shared" ref="H474:H481" si="68">ROUNDUP(F474*$D$483%/12/168*E474*$G$483,2)</f>
        <v>0</v>
      </c>
    </row>
    <row r="475" spans="1:8" s="2" customFormat="1" ht="12.75" hidden="1" x14ac:dyDescent="0.2">
      <c r="A475" s="332"/>
      <c r="B475" s="280"/>
      <c r="C475" s="311"/>
      <c r="D475" s="312"/>
      <c r="E475" s="283"/>
      <c r="F475" s="68"/>
      <c r="G475" s="68"/>
      <c r="H475" s="56">
        <f t="shared" si="68"/>
        <v>0</v>
      </c>
    </row>
    <row r="476" spans="1:8" s="2" customFormat="1" ht="12.75" hidden="1" x14ac:dyDescent="0.2">
      <c r="A476" s="332"/>
      <c r="B476" s="280"/>
      <c r="C476" s="311"/>
      <c r="D476" s="312"/>
      <c r="E476" s="283"/>
      <c r="F476" s="68"/>
      <c r="G476" s="68"/>
      <c r="H476" s="56">
        <f t="shared" si="68"/>
        <v>0</v>
      </c>
    </row>
    <row r="477" spans="1:8" s="2" customFormat="1" ht="12.75" hidden="1" customHeight="1" x14ac:dyDescent="0.2">
      <c r="A477" s="332"/>
      <c r="B477" s="280"/>
      <c r="C477" s="311"/>
      <c r="D477" s="312"/>
      <c r="E477" s="283"/>
      <c r="F477" s="68"/>
      <c r="G477" s="68"/>
      <c r="H477" s="56">
        <f t="shared" si="68"/>
        <v>0</v>
      </c>
    </row>
    <row r="478" spans="1:8" s="2" customFormat="1" ht="12.75" hidden="1" customHeight="1" x14ac:dyDescent="0.2">
      <c r="A478" s="332"/>
      <c r="B478" s="280"/>
      <c r="C478" s="311"/>
      <c r="D478" s="312"/>
      <c r="E478" s="283"/>
      <c r="F478" s="68"/>
      <c r="G478" s="68"/>
      <c r="H478" s="56">
        <f t="shared" si="68"/>
        <v>0</v>
      </c>
    </row>
    <row r="479" spans="1:8" s="2" customFormat="1" ht="12.75" hidden="1" customHeight="1" x14ac:dyDescent="0.2">
      <c r="A479" s="332"/>
      <c r="B479" s="280"/>
      <c r="C479" s="311"/>
      <c r="D479" s="312"/>
      <c r="E479" s="283"/>
      <c r="F479" s="68"/>
      <c r="G479" s="68"/>
      <c r="H479" s="56">
        <f t="shared" si="68"/>
        <v>0</v>
      </c>
    </row>
    <row r="480" spans="1:8" s="2" customFormat="1" ht="12.75" hidden="1" customHeight="1" x14ac:dyDescent="0.2">
      <c r="A480" s="332"/>
      <c r="B480" s="280"/>
      <c r="C480" s="311"/>
      <c r="D480" s="312"/>
      <c r="E480" s="283"/>
      <c r="F480" s="68"/>
      <c r="G480" s="68"/>
      <c r="H480" s="56">
        <f t="shared" si="68"/>
        <v>0</v>
      </c>
    </row>
    <row r="481" spans="1:8" s="2" customFormat="1" ht="12.75" hidden="1" customHeight="1" x14ac:dyDescent="0.2">
      <c r="A481" s="333"/>
      <c r="B481" s="281"/>
      <c r="C481" s="311"/>
      <c r="D481" s="312"/>
      <c r="E481" s="284"/>
      <c r="F481" s="70"/>
      <c r="G481" s="70"/>
      <c r="H481" s="58">
        <f t="shared" si="68"/>
        <v>0</v>
      </c>
    </row>
    <row r="482" spans="1:8" s="2" customFormat="1" ht="25.5" hidden="1" x14ac:dyDescent="0.2">
      <c r="A482" s="331" t="s">
        <v>118</v>
      </c>
      <c r="B482" s="279" t="s">
        <v>31</v>
      </c>
      <c r="C482" s="190" t="s">
        <v>171</v>
      </c>
      <c r="D482" s="47" t="s">
        <v>170</v>
      </c>
      <c r="E482" s="190" t="s">
        <v>166</v>
      </c>
      <c r="F482" s="190" t="s">
        <v>167</v>
      </c>
      <c r="G482" s="47" t="s">
        <v>157</v>
      </c>
      <c r="H482" s="111">
        <f>SUM(H483:H492)</f>
        <v>0</v>
      </c>
    </row>
    <row r="483" spans="1:8" s="2" customFormat="1" ht="12.75" hidden="1" x14ac:dyDescent="0.2">
      <c r="A483" s="332"/>
      <c r="B483" s="280"/>
      <c r="C483" s="67"/>
      <c r="D483" s="282">
        <v>20</v>
      </c>
      <c r="E483" s="67"/>
      <c r="F483" s="67"/>
      <c r="G483" s="260"/>
      <c r="H483" s="54">
        <f>ROUNDUP(F483*$D$460%/12/168*E483*$G$460,2)</f>
        <v>0</v>
      </c>
    </row>
    <row r="484" spans="1:8" s="2" customFormat="1" ht="12.75" hidden="1" x14ac:dyDescent="0.2">
      <c r="A484" s="332"/>
      <c r="B484" s="280"/>
      <c r="C484" s="68"/>
      <c r="D484" s="283"/>
      <c r="E484" s="68"/>
      <c r="F484" s="68"/>
      <c r="G484" s="261"/>
      <c r="H484" s="56">
        <f t="shared" ref="H484:H492" si="69">ROUNDUP(F484*$D$460%/12/168*E484*$G$460,2)</f>
        <v>0</v>
      </c>
    </row>
    <row r="485" spans="1:8" s="2" customFormat="1" ht="12.75" hidden="1" x14ac:dyDescent="0.2">
      <c r="A485" s="332"/>
      <c r="B485" s="280"/>
      <c r="C485" s="68"/>
      <c r="D485" s="283"/>
      <c r="E485" s="68"/>
      <c r="F485" s="68"/>
      <c r="G485" s="261"/>
      <c r="H485" s="56">
        <f t="shared" si="69"/>
        <v>0</v>
      </c>
    </row>
    <row r="486" spans="1:8" s="2" customFormat="1" ht="12.75" hidden="1" x14ac:dyDescent="0.2">
      <c r="A486" s="332"/>
      <c r="B486" s="280"/>
      <c r="C486" s="68"/>
      <c r="D486" s="283"/>
      <c r="E486" s="68"/>
      <c r="F486" s="68"/>
      <c r="G486" s="261"/>
      <c r="H486" s="56">
        <f t="shared" si="69"/>
        <v>0</v>
      </c>
    </row>
    <row r="487" spans="1:8" s="2" customFormat="1" ht="12.75" hidden="1" x14ac:dyDescent="0.2">
      <c r="A487" s="332"/>
      <c r="B487" s="280"/>
      <c r="C487" s="68"/>
      <c r="D487" s="283"/>
      <c r="E487" s="68"/>
      <c r="F487" s="68"/>
      <c r="G487" s="261"/>
      <c r="H487" s="56">
        <f t="shared" si="69"/>
        <v>0</v>
      </c>
    </row>
    <row r="488" spans="1:8" s="2" customFormat="1" ht="12.75" hidden="1" x14ac:dyDescent="0.2">
      <c r="A488" s="332"/>
      <c r="B488" s="280"/>
      <c r="C488" s="68"/>
      <c r="D488" s="283"/>
      <c r="E488" s="68"/>
      <c r="F488" s="68"/>
      <c r="G488" s="261"/>
      <c r="H488" s="56">
        <f t="shared" si="69"/>
        <v>0</v>
      </c>
    </row>
    <row r="489" spans="1:8" s="2" customFormat="1" ht="12.75" hidden="1" x14ac:dyDescent="0.2">
      <c r="A489" s="332"/>
      <c r="B489" s="280"/>
      <c r="C489" s="68"/>
      <c r="D489" s="283"/>
      <c r="E489" s="68"/>
      <c r="F489" s="68"/>
      <c r="G489" s="261"/>
      <c r="H489" s="56">
        <f t="shared" si="69"/>
        <v>0</v>
      </c>
    </row>
    <row r="490" spans="1:8" s="2" customFormat="1" ht="12.75" hidden="1" x14ac:dyDescent="0.2">
      <c r="A490" s="332"/>
      <c r="B490" s="280"/>
      <c r="C490" s="68"/>
      <c r="D490" s="283"/>
      <c r="E490" s="68"/>
      <c r="F490" s="68"/>
      <c r="G490" s="261"/>
      <c r="H490" s="56">
        <f t="shared" si="69"/>
        <v>0</v>
      </c>
    </row>
    <row r="491" spans="1:8" s="2" customFormat="1" ht="12.75" hidden="1" x14ac:dyDescent="0.2">
      <c r="A491" s="332"/>
      <c r="B491" s="280"/>
      <c r="C491" s="68"/>
      <c r="D491" s="283"/>
      <c r="E491" s="68"/>
      <c r="F491" s="68"/>
      <c r="G491" s="261"/>
      <c r="H491" s="56">
        <f t="shared" si="69"/>
        <v>0</v>
      </c>
    </row>
    <row r="492" spans="1:8" s="2" customFormat="1" ht="12.75" hidden="1" x14ac:dyDescent="0.2">
      <c r="A492" s="332"/>
      <c r="B492" s="280"/>
      <c r="C492" s="68"/>
      <c r="D492" s="284"/>
      <c r="E492" s="68"/>
      <c r="F492" s="68"/>
      <c r="G492" s="262"/>
      <c r="H492" s="56">
        <f t="shared" si="69"/>
        <v>0</v>
      </c>
    </row>
    <row r="493" spans="1:8" s="2" customFormat="1" ht="12.75" x14ac:dyDescent="0.2">
      <c r="A493" s="325" t="s">
        <v>122</v>
      </c>
      <c r="B493" s="326"/>
      <c r="C493" s="326"/>
      <c r="D493" s="326"/>
      <c r="E493" s="326"/>
      <c r="F493" s="326"/>
      <c r="G493" s="327"/>
      <c r="H493" s="46">
        <f>SUM(H457,H399,H257)</f>
        <v>4.41</v>
      </c>
    </row>
    <row r="494" spans="1:8" s="2" customFormat="1" ht="12.75" x14ac:dyDescent="0.2">
      <c r="A494" s="328" t="s">
        <v>121</v>
      </c>
      <c r="B494" s="329"/>
      <c r="C494" s="329"/>
      <c r="D494" s="329"/>
      <c r="E494" s="329"/>
      <c r="F494" s="329"/>
      <c r="G494" s="330"/>
      <c r="H494" s="80">
        <f>H493+H254</f>
        <v>37.070000000000007</v>
      </c>
    </row>
    <row r="495" spans="1:8" x14ac:dyDescent="0.25">
      <c r="H495" s="29"/>
    </row>
    <row r="496" spans="1:8" hidden="1" x14ac:dyDescent="0.25">
      <c r="H496" s="30"/>
    </row>
    <row r="497" hidden="1" x14ac:dyDescent="0.25"/>
    <row r="498" hidden="1" x14ac:dyDescent="0.25"/>
    <row r="499" hidden="1" x14ac:dyDescent="0.25"/>
    <row r="500" hidden="1" x14ac:dyDescent="0.25"/>
    <row r="501" hidden="1" x14ac:dyDescent="0.25"/>
    <row r="502" hidden="1" x14ac:dyDescent="0.25"/>
    <row r="503" hidden="1" x14ac:dyDescent="0.25"/>
    <row r="504" hidden="1" x14ac:dyDescent="0.25"/>
    <row r="505" hidden="1" x14ac:dyDescent="0.25"/>
    <row r="506" hidden="1" x14ac:dyDescent="0.25"/>
    <row r="507" hidden="1" x14ac:dyDescent="0.25"/>
    <row r="508" hidden="1" x14ac:dyDescent="0.25"/>
    <row r="509" hidden="1" x14ac:dyDescent="0.25"/>
    <row r="510" hidden="1" x14ac:dyDescent="0.25"/>
    <row r="511" hidden="1" x14ac:dyDescent="0.25"/>
    <row r="512" hidden="1" x14ac:dyDescent="0.25"/>
    <row r="513" hidden="1" x14ac:dyDescent="0.25"/>
    <row r="514" hidden="1" x14ac:dyDescent="0.25"/>
    <row r="515" hidden="1" x14ac:dyDescent="0.25"/>
    <row r="516" hidden="1" x14ac:dyDescent="0.25"/>
    <row r="517" hidden="1" x14ac:dyDescent="0.25"/>
    <row r="518" hidden="1" x14ac:dyDescent="0.25"/>
    <row r="519" hidden="1" x14ac:dyDescent="0.25"/>
    <row r="520" hidden="1" x14ac:dyDescent="0.25"/>
    <row r="521" hidden="1" x14ac:dyDescent="0.25"/>
    <row r="522" hidden="1" x14ac:dyDescent="0.25"/>
    <row r="523" hidden="1" x14ac:dyDescent="0.25"/>
    <row r="524" hidden="1" x14ac:dyDescent="0.25"/>
    <row r="525" hidden="1" x14ac:dyDescent="0.25"/>
    <row r="526" hidden="1" x14ac:dyDescent="0.25"/>
    <row r="527" hidden="1" x14ac:dyDescent="0.25"/>
    <row r="528" hidden="1" x14ac:dyDescent="0.25"/>
    <row r="529" spans="1:9" hidden="1" x14ac:dyDescent="0.25"/>
    <row r="530" spans="1:9" hidden="1" x14ac:dyDescent="0.25"/>
    <row r="531" spans="1:9" hidden="1" x14ac:dyDescent="0.25"/>
    <row r="532" spans="1:9" ht="15.75" x14ac:dyDescent="0.25">
      <c r="A532" s="104" t="s">
        <v>13</v>
      </c>
      <c r="B532" s="104"/>
      <c r="C532" s="104"/>
      <c r="D532" s="104"/>
      <c r="E532" s="104"/>
      <c r="F532" s="104"/>
      <c r="G532" s="104"/>
      <c r="H532" s="105">
        <f ca="1">H533+H545+H556</f>
        <v>32.660000000000004</v>
      </c>
      <c r="I532" s="106" t="b">
        <f ca="1">H532=H254</f>
        <v>1</v>
      </c>
    </row>
    <row r="533" spans="1:9" x14ac:dyDescent="0.25">
      <c r="A533" s="98">
        <v>1000</v>
      </c>
      <c r="B533" s="97"/>
      <c r="H533" s="101">
        <f ca="1">SUM(H534,H541)</f>
        <v>32.660000000000004</v>
      </c>
    </row>
    <row r="534" spans="1:9" x14ac:dyDescent="0.25">
      <c r="A534" s="191">
        <v>1100</v>
      </c>
      <c r="B534" s="97"/>
      <c r="H534" s="100">
        <f ca="1">SUM(H535:H540)</f>
        <v>25.400000000000002</v>
      </c>
    </row>
    <row r="535" spans="1:9" x14ac:dyDescent="0.25">
      <c r="A535" s="1">
        <v>1116</v>
      </c>
      <c r="B535" s="97"/>
      <c r="H535" s="99">
        <f t="shared" ref="H535:H540" ca="1" si="70">SUMIF($A$14:$H$254,A535,$H$14:$H$254)</f>
        <v>2.27</v>
      </c>
    </row>
    <row r="536" spans="1:9" x14ac:dyDescent="0.25">
      <c r="A536" s="1">
        <v>1119</v>
      </c>
      <c r="B536" s="97"/>
      <c r="H536" s="99">
        <f t="shared" ca="1" si="70"/>
        <v>22.990000000000002</v>
      </c>
    </row>
    <row r="537" spans="1:9" x14ac:dyDescent="0.25">
      <c r="A537" s="1">
        <v>1143</v>
      </c>
      <c r="B537" s="97"/>
      <c r="H537" s="99">
        <f t="shared" ca="1" si="70"/>
        <v>0.13999999999999999</v>
      </c>
    </row>
    <row r="538" spans="1:9" x14ac:dyDescent="0.25">
      <c r="A538" s="1">
        <v>1146</v>
      </c>
      <c r="B538" s="97"/>
      <c r="H538" s="99">
        <f t="shared" ca="1" si="70"/>
        <v>0</v>
      </c>
    </row>
    <row r="539" spans="1:9" x14ac:dyDescent="0.25">
      <c r="A539" s="1">
        <v>1147</v>
      </c>
      <c r="B539" s="97"/>
      <c r="H539" s="99">
        <f t="shared" ca="1" si="70"/>
        <v>0</v>
      </c>
    </row>
    <row r="540" spans="1:9" x14ac:dyDescent="0.25">
      <c r="A540" s="1">
        <v>1148</v>
      </c>
      <c r="B540" s="97"/>
      <c r="H540" s="99">
        <f t="shared" ca="1" si="70"/>
        <v>0</v>
      </c>
    </row>
    <row r="541" spans="1:9" x14ac:dyDescent="0.25">
      <c r="A541" s="191">
        <v>1200</v>
      </c>
      <c r="B541" s="97"/>
      <c r="H541" s="100">
        <f ca="1">SUM(H542:H544)</f>
        <v>7.26</v>
      </c>
    </row>
    <row r="542" spans="1:9" x14ac:dyDescent="0.25">
      <c r="A542" s="1">
        <v>1210</v>
      </c>
      <c r="B542" s="97"/>
      <c r="H542" s="99">
        <f ca="1">SUMIF($A$14:$H$254,A542,$H$14:$H$254)</f>
        <v>6.24</v>
      </c>
    </row>
    <row r="543" spans="1:9" x14ac:dyDescent="0.25">
      <c r="A543" s="1">
        <v>1221</v>
      </c>
      <c r="B543" s="97"/>
      <c r="H543" s="99">
        <f ca="1">SUMIF($A$14:$H$254,A543,$H$14:$H$254)</f>
        <v>1.02</v>
      </c>
    </row>
    <row r="544" spans="1:9" x14ac:dyDescent="0.25">
      <c r="A544" s="1">
        <v>1228</v>
      </c>
      <c r="B544" s="97"/>
      <c r="H544" s="99">
        <f ca="1">SUMIF($A$14:$H$254,A544,$H$14:$H$254)</f>
        <v>0</v>
      </c>
    </row>
    <row r="545" spans="1:8" x14ac:dyDescent="0.25">
      <c r="A545" s="98">
        <v>2000</v>
      </c>
      <c r="B545" s="97"/>
      <c r="H545" s="101">
        <f ca="1">H546+H549+H551</f>
        <v>0</v>
      </c>
    </row>
    <row r="546" spans="1:8" x14ac:dyDescent="0.25">
      <c r="A546" s="191">
        <v>2100</v>
      </c>
      <c r="B546" s="97"/>
      <c r="H546" s="100">
        <f ca="1">SUM(H547:H548)</f>
        <v>0</v>
      </c>
    </row>
    <row r="547" spans="1:8" x14ac:dyDescent="0.25">
      <c r="A547" s="1">
        <v>2111</v>
      </c>
      <c r="B547" s="97"/>
      <c r="H547" s="99">
        <f ca="1">SUMIF($A$14:$H$254,A547,$H$14:$H$254)</f>
        <v>0</v>
      </c>
    </row>
    <row r="548" spans="1:8" x14ac:dyDescent="0.25">
      <c r="A548" s="1">
        <v>2112</v>
      </c>
      <c r="B548" s="97"/>
      <c r="H548" s="99">
        <f ca="1">SUMIF($A$14:$H$254,A548,$H$14:$H$254)</f>
        <v>0</v>
      </c>
    </row>
    <row r="549" spans="1:8" x14ac:dyDescent="0.25">
      <c r="A549" s="191">
        <v>2200</v>
      </c>
      <c r="B549" s="97"/>
      <c r="H549" s="100">
        <f ca="1">SUM(H550)</f>
        <v>0</v>
      </c>
    </row>
    <row r="550" spans="1:8" x14ac:dyDescent="0.25">
      <c r="A550" s="1">
        <v>2220</v>
      </c>
      <c r="B550" s="97"/>
      <c r="H550" s="99">
        <f ca="1">SUMIF($A$14:$H$254,A550,$H$14:$H$254)</f>
        <v>0</v>
      </c>
    </row>
    <row r="551" spans="1:8" x14ac:dyDescent="0.25">
      <c r="A551" s="191">
        <v>2300</v>
      </c>
      <c r="B551" s="97"/>
      <c r="H551" s="100">
        <f ca="1">SUM(H552:H555)</f>
        <v>0</v>
      </c>
    </row>
    <row r="552" spans="1:8" x14ac:dyDescent="0.25">
      <c r="A552" s="1">
        <v>2311</v>
      </c>
      <c r="B552" s="97"/>
      <c r="H552" s="99">
        <f ca="1">SUMIF($A$14:$H$254,A552,$H$14:$H$254)</f>
        <v>0</v>
      </c>
    </row>
    <row r="553" spans="1:8" x14ac:dyDescent="0.25">
      <c r="A553" s="1">
        <v>2322</v>
      </c>
      <c r="B553" s="97"/>
      <c r="H553" s="99">
        <f ca="1">SUMIF($A$14:$H$254,A553,$H$14:$H$254)</f>
        <v>0</v>
      </c>
    </row>
    <row r="554" spans="1:8" x14ac:dyDescent="0.25">
      <c r="A554" s="1">
        <v>2329</v>
      </c>
      <c r="B554" s="97"/>
      <c r="H554" s="99">
        <f ca="1">SUMIF($A$14:$H$254,A554,$H$14:$H$254)</f>
        <v>0</v>
      </c>
    </row>
    <row r="555" spans="1:8" x14ac:dyDescent="0.25">
      <c r="A555" s="1">
        <v>2350</v>
      </c>
      <c r="B555" s="97"/>
      <c r="H555" s="99">
        <f ca="1">SUMIF($A$14:$H$254,A555,$H$14:$H$254)</f>
        <v>0</v>
      </c>
    </row>
    <row r="556" spans="1:8" x14ac:dyDescent="0.25">
      <c r="A556" s="98">
        <v>5000</v>
      </c>
      <c r="B556" s="97"/>
      <c r="H556" s="101">
        <f ca="1">SUMIF($A$14:$H$254,A556,$H$14:$H$254)</f>
        <v>0</v>
      </c>
    </row>
    <row r="557" spans="1:8" x14ac:dyDescent="0.25">
      <c r="A557" s="191">
        <v>5200</v>
      </c>
      <c r="B557" s="97"/>
      <c r="H557" s="103"/>
    </row>
    <row r="558" spans="1:8" x14ac:dyDescent="0.25">
      <c r="A558" s="1">
        <v>5231</v>
      </c>
      <c r="B558" s="97"/>
      <c r="H558" s="99">
        <f ca="1">SUMIF($A$14:$H$254,A558,$H$14:$H$254)</f>
        <v>0</v>
      </c>
    </row>
    <row r="559" spans="1:8" x14ac:dyDescent="0.25">
      <c r="B559" s="97"/>
    </row>
    <row r="560" spans="1:8" x14ac:dyDescent="0.25">
      <c r="B560" s="97"/>
    </row>
    <row r="561" spans="1:9" x14ac:dyDescent="0.25">
      <c r="B561" s="97"/>
    </row>
    <row r="562" spans="1:9" s="106" customFormat="1" ht="15.75" x14ac:dyDescent="0.25">
      <c r="A562" s="104" t="s">
        <v>18</v>
      </c>
      <c r="B562" s="104"/>
      <c r="C562" s="104"/>
      <c r="D562" s="104"/>
      <c r="E562" s="104"/>
      <c r="F562" s="104"/>
      <c r="G562" s="104"/>
      <c r="H562" s="105">
        <f ca="1">H563+H575+H587</f>
        <v>4.41</v>
      </c>
      <c r="I562" s="106" t="b">
        <f ca="1">H562=H493</f>
        <v>1</v>
      </c>
    </row>
    <row r="563" spans="1:9" x14ac:dyDescent="0.25">
      <c r="A563" s="98">
        <v>1000</v>
      </c>
      <c r="B563" s="97"/>
      <c r="H563" s="101">
        <f ca="1">SUM(H564,H571)</f>
        <v>1.36</v>
      </c>
    </row>
    <row r="564" spans="1:9" x14ac:dyDescent="0.25">
      <c r="A564" s="191">
        <v>1100</v>
      </c>
      <c r="B564" s="97"/>
      <c r="H564" s="100">
        <f ca="1">SUM(H565:H570)</f>
        <v>1.05</v>
      </c>
    </row>
    <row r="565" spans="1:9" x14ac:dyDescent="0.25">
      <c r="A565" s="1">
        <v>1116</v>
      </c>
      <c r="B565" s="97"/>
      <c r="H565" s="99">
        <f ca="1">SUMIF($A$259:$H$492,A565,$H$259:$H$492)</f>
        <v>0.38</v>
      </c>
    </row>
    <row r="566" spans="1:9" x14ac:dyDescent="0.25">
      <c r="A566" s="1">
        <v>1119</v>
      </c>
      <c r="B566" s="97"/>
      <c r="H566" s="99">
        <f t="shared" ref="H566:H570" ca="1" si="71">SUMIF($A$259:$H$492,A566,$H$259:$H$492)</f>
        <v>0.65</v>
      </c>
    </row>
    <row r="567" spans="1:9" x14ac:dyDescent="0.25">
      <c r="A567" s="1">
        <v>1143</v>
      </c>
      <c r="B567" s="97"/>
      <c r="H567" s="99">
        <f t="shared" ca="1" si="71"/>
        <v>0.02</v>
      </c>
    </row>
    <row r="568" spans="1:9" x14ac:dyDescent="0.25">
      <c r="A568" s="1">
        <v>1146</v>
      </c>
      <c r="B568" s="97"/>
      <c r="H568" s="99">
        <f t="shared" ca="1" si="71"/>
        <v>0</v>
      </c>
    </row>
    <row r="569" spans="1:9" x14ac:dyDescent="0.25">
      <c r="A569" s="1">
        <v>1147</v>
      </c>
      <c r="B569" s="97"/>
      <c r="H569" s="99">
        <f t="shared" ca="1" si="71"/>
        <v>0</v>
      </c>
    </row>
    <row r="570" spans="1:9" x14ac:dyDescent="0.25">
      <c r="A570" s="1">
        <v>1148</v>
      </c>
      <c r="B570" s="97"/>
      <c r="H570" s="99">
        <f t="shared" ca="1" si="71"/>
        <v>0</v>
      </c>
    </row>
    <row r="571" spans="1:9" x14ac:dyDescent="0.25">
      <c r="A571" s="191">
        <v>1200</v>
      </c>
      <c r="B571" s="97"/>
      <c r="H571" s="100">
        <f ca="1">SUM(H572:H574)</f>
        <v>0.31</v>
      </c>
    </row>
    <row r="572" spans="1:9" x14ac:dyDescent="0.25">
      <c r="A572" s="1">
        <v>1210</v>
      </c>
      <c r="B572" s="97"/>
      <c r="H572" s="99">
        <f t="shared" ref="H572:H574" ca="1" si="72">SUMIF($A$259:$H$492,A572,$H$259:$H$492)</f>
        <v>0.26</v>
      </c>
    </row>
    <row r="573" spans="1:9" x14ac:dyDescent="0.25">
      <c r="A573" s="1">
        <v>1221</v>
      </c>
      <c r="B573" s="97"/>
      <c r="H573" s="99">
        <f t="shared" ca="1" si="72"/>
        <v>0.05</v>
      </c>
    </row>
    <row r="574" spans="1:9" x14ac:dyDescent="0.25">
      <c r="A574" s="1">
        <v>1228</v>
      </c>
      <c r="B574" s="97"/>
      <c r="H574" s="99">
        <f t="shared" ca="1" si="72"/>
        <v>0</v>
      </c>
    </row>
    <row r="575" spans="1:9" x14ac:dyDescent="0.25">
      <c r="A575" s="98">
        <v>2000</v>
      </c>
      <c r="B575" s="97"/>
      <c r="H575" s="101">
        <f ca="1">H576+H579+H581</f>
        <v>2.67</v>
      </c>
    </row>
    <row r="576" spans="1:9" x14ac:dyDescent="0.25">
      <c r="A576" s="191">
        <v>2100</v>
      </c>
      <c r="B576" s="97"/>
      <c r="H576" s="103">
        <f ca="1">SUM(H577:H578)</f>
        <v>0</v>
      </c>
    </row>
    <row r="577" spans="1:8" x14ac:dyDescent="0.25">
      <c r="A577" s="1">
        <v>2111</v>
      </c>
      <c r="B577" s="97"/>
      <c r="H577" s="2">
        <f t="shared" ref="H577:H578" ca="1" si="73">SUMIF($A$259:$H$492,A577,$H$259:$H$492)</f>
        <v>0</v>
      </c>
    </row>
    <row r="578" spans="1:8" x14ac:dyDescent="0.25">
      <c r="A578" s="1">
        <v>2112</v>
      </c>
      <c r="B578" s="97"/>
      <c r="H578" s="2">
        <f t="shared" ca="1" si="73"/>
        <v>0</v>
      </c>
    </row>
    <row r="579" spans="1:8" x14ac:dyDescent="0.25">
      <c r="A579" s="191">
        <v>2200</v>
      </c>
      <c r="B579" s="97"/>
      <c r="H579" s="100">
        <f ca="1">SUM(H580)</f>
        <v>0.16</v>
      </c>
    </row>
    <row r="580" spans="1:8" x14ac:dyDescent="0.25">
      <c r="A580" s="1">
        <v>2220</v>
      </c>
      <c r="B580" s="97"/>
      <c r="H580" s="99">
        <f ca="1">SUMIF($A$259:$H$492,A580,$H$259:$H$492)</f>
        <v>0.16</v>
      </c>
    </row>
    <row r="581" spans="1:8" x14ac:dyDescent="0.25">
      <c r="A581" s="191">
        <v>2300</v>
      </c>
      <c r="B581" s="97"/>
      <c r="H581" s="100">
        <f ca="1">SUM(H582:H586)</f>
        <v>2.5099999999999998</v>
      </c>
    </row>
    <row r="582" spans="1:8" x14ac:dyDescent="0.25">
      <c r="A582" s="1">
        <v>2311</v>
      </c>
      <c r="B582" s="97"/>
      <c r="H582" s="99">
        <f t="shared" ref="H582:H586" ca="1" si="74">SUMIF($A$259:$H$492,A582,$H$259:$H$492)</f>
        <v>0.42</v>
      </c>
    </row>
    <row r="583" spans="1:8" x14ac:dyDescent="0.25">
      <c r="A583" s="1">
        <v>2312</v>
      </c>
      <c r="B583" s="97"/>
      <c r="H583" s="99">
        <f t="shared" ca="1" si="74"/>
        <v>0.11000000000000001</v>
      </c>
    </row>
    <row r="584" spans="1:8" x14ac:dyDescent="0.25">
      <c r="A584" s="1">
        <v>2322</v>
      </c>
      <c r="B584" s="97"/>
      <c r="H584" s="2">
        <f t="shared" ca="1" si="74"/>
        <v>0</v>
      </c>
    </row>
    <row r="585" spans="1:8" x14ac:dyDescent="0.25">
      <c r="A585" s="1">
        <v>2329</v>
      </c>
      <c r="B585" s="97"/>
      <c r="H585" s="2">
        <f t="shared" ca="1" si="74"/>
        <v>0</v>
      </c>
    </row>
    <row r="586" spans="1:8" x14ac:dyDescent="0.25">
      <c r="A586" s="1">
        <v>2350</v>
      </c>
      <c r="B586" s="97"/>
      <c r="H586" s="99">
        <f t="shared" ca="1" si="74"/>
        <v>1.98</v>
      </c>
    </row>
    <row r="587" spans="1:8" x14ac:dyDescent="0.25">
      <c r="A587" s="98">
        <v>5000</v>
      </c>
      <c r="B587" s="97"/>
      <c r="H587" s="101">
        <f ca="1">H588+H590</f>
        <v>0.38</v>
      </c>
    </row>
    <row r="588" spans="1:8" x14ac:dyDescent="0.25">
      <c r="A588" s="191">
        <v>5100</v>
      </c>
      <c r="B588" s="97"/>
      <c r="H588" s="100">
        <f ca="1">SUM(H589)</f>
        <v>0</v>
      </c>
    </row>
    <row r="589" spans="1:8" x14ac:dyDescent="0.25">
      <c r="A589" s="1">
        <v>5121</v>
      </c>
      <c r="B589" s="97"/>
      <c r="H589" s="99">
        <f ca="1">SUMIF($A$259:$H$492,A589,$H$259:$H$492)</f>
        <v>0</v>
      </c>
    </row>
    <row r="590" spans="1:8" x14ac:dyDescent="0.25">
      <c r="A590" s="191">
        <v>5200</v>
      </c>
      <c r="B590" s="97"/>
      <c r="H590" s="100">
        <f ca="1">SUM(H591:H592)</f>
        <v>0.38</v>
      </c>
    </row>
    <row r="591" spans="1:8" x14ac:dyDescent="0.25">
      <c r="A591" s="1">
        <v>5238</v>
      </c>
      <c r="B591" s="97"/>
      <c r="H591" s="99">
        <f t="shared" ref="H591:H592" ca="1" si="75">SUMIF($A$259:$H$492,A591,$H$259:$H$492)</f>
        <v>0.38</v>
      </c>
    </row>
    <row r="592" spans="1:8" x14ac:dyDescent="0.25">
      <c r="A592" s="1">
        <v>5239</v>
      </c>
      <c r="B592" s="97"/>
      <c r="H592" s="99">
        <f t="shared" ca="1" si="75"/>
        <v>0</v>
      </c>
    </row>
    <row r="593" spans="1:9" s="106" customFormat="1" ht="15.75" x14ac:dyDescent="0.25">
      <c r="A593" s="104" t="s">
        <v>278</v>
      </c>
      <c r="B593" s="104"/>
      <c r="C593" s="104"/>
      <c r="D593" s="104"/>
      <c r="E593" s="104"/>
      <c r="F593" s="104"/>
      <c r="G593" s="104"/>
      <c r="H593" s="105">
        <f ca="1">H562+H532</f>
        <v>37.070000000000007</v>
      </c>
      <c r="I593" s="106" t="b">
        <f ca="1">H593=H494</f>
        <v>1</v>
      </c>
    </row>
  </sheetData>
  <mergeCells count="528">
    <mergeCell ref="A493:G493"/>
    <mergeCell ref="A494:G494"/>
    <mergeCell ref="A435:A445"/>
    <mergeCell ref="B435:B445"/>
    <mergeCell ref="C435:D435"/>
    <mergeCell ref="C436:D436"/>
    <mergeCell ref="C437:D437"/>
    <mergeCell ref="C438:D438"/>
    <mergeCell ref="C439:D439"/>
    <mergeCell ref="C440:D440"/>
    <mergeCell ref="C441:D441"/>
    <mergeCell ref="C442:D442"/>
    <mergeCell ref="C443:D443"/>
    <mergeCell ref="C444:D444"/>
    <mergeCell ref="C445:D445"/>
    <mergeCell ref="A459:A469"/>
    <mergeCell ref="B459:B469"/>
    <mergeCell ref="B470:G470"/>
    <mergeCell ref="A471:A481"/>
    <mergeCell ref="C453:E453"/>
    <mergeCell ref="C454:E454"/>
    <mergeCell ref="B471:B481"/>
    <mergeCell ref="C471:D471"/>
    <mergeCell ref="C472:D472"/>
    <mergeCell ref="A173:A183"/>
    <mergeCell ref="B173:B183"/>
    <mergeCell ref="C173:E173"/>
    <mergeCell ref="C174:E174"/>
    <mergeCell ref="C175:E175"/>
    <mergeCell ref="C176:E176"/>
    <mergeCell ref="C177:E177"/>
    <mergeCell ref="C178:E178"/>
    <mergeCell ref="C179:E179"/>
    <mergeCell ref="C180:E180"/>
    <mergeCell ref="C181:E181"/>
    <mergeCell ref="C182:E182"/>
    <mergeCell ref="C183:E183"/>
    <mergeCell ref="A161:A171"/>
    <mergeCell ref="B161:B171"/>
    <mergeCell ref="C161:E161"/>
    <mergeCell ref="C162:E162"/>
    <mergeCell ref="C163:E163"/>
    <mergeCell ref="C164:E164"/>
    <mergeCell ref="C165:E165"/>
    <mergeCell ref="C166:E166"/>
    <mergeCell ref="C167:E167"/>
    <mergeCell ref="C168:E168"/>
    <mergeCell ref="C169:E169"/>
    <mergeCell ref="C170:E170"/>
    <mergeCell ref="C171:E171"/>
    <mergeCell ref="C469:D469"/>
    <mergeCell ref="A482:A492"/>
    <mergeCell ref="B482:B492"/>
    <mergeCell ref="D483:D492"/>
    <mergeCell ref="G483:G492"/>
    <mergeCell ref="E472:E481"/>
    <mergeCell ref="C473:D473"/>
    <mergeCell ref="C474:D474"/>
    <mergeCell ref="C475:D475"/>
    <mergeCell ref="C476:D476"/>
    <mergeCell ref="C477:D477"/>
    <mergeCell ref="C478:D478"/>
    <mergeCell ref="C479:D479"/>
    <mergeCell ref="C480:D480"/>
    <mergeCell ref="C481:D481"/>
    <mergeCell ref="A446:A456"/>
    <mergeCell ref="B446:B456"/>
    <mergeCell ref="C446:E446"/>
    <mergeCell ref="C447:E447"/>
    <mergeCell ref="C448:E448"/>
    <mergeCell ref="C455:E455"/>
    <mergeCell ref="C456:E456"/>
    <mergeCell ref="E460:E469"/>
    <mergeCell ref="C461:D461"/>
    <mergeCell ref="C462:D462"/>
    <mergeCell ref="C463:D463"/>
    <mergeCell ref="C464:D464"/>
    <mergeCell ref="C459:D459"/>
    <mergeCell ref="C460:D460"/>
    <mergeCell ref="B457:G457"/>
    <mergeCell ref="B458:G458"/>
    <mergeCell ref="C449:E449"/>
    <mergeCell ref="C450:E450"/>
    <mergeCell ref="C451:E451"/>
    <mergeCell ref="C452:E452"/>
    <mergeCell ref="C465:D465"/>
    <mergeCell ref="C466:D466"/>
    <mergeCell ref="C467:D467"/>
    <mergeCell ref="C468:D468"/>
    <mergeCell ref="A401:A411"/>
    <mergeCell ref="B401:B411"/>
    <mergeCell ref="B423:G423"/>
    <mergeCell ref="A424:A434"/>
    <mergeCell ref="B424:B434"/>
    <mergeCell ref="C424:E424"/>
    <mergeCell ref="C425:E425"/>
    <mergeCell ref="C426:E426"/>
    <mergeCell ref="C427:E427"/>
    <mergeCell ref="C428:E428"/>
    <mergeCell ref="C429:E429"/>
    <mergeCell ref="C430:E430"/>
    <mergeCell ref="C431:E431"/>
    <mergeCell ref="C432:E432"/>
    <mergeCell ref="C433:E433"/>
    <mergeCell ref="C434:E434"/>
    <mergeCell ref="C403:E403"/>
    <mergeCell ref="C404:E404"/>
    <mergeCell ref="C405:E405"/>
    <mergeCell ref="C406:E406"/>
    <mergeCell ref="C407:E407"/>
    <mergeCell ref="C408:E408"/>
    <mergeCell ref="C409:E409"/>
    <mergeCell ref="C410:E410"/>
    <mergeCell ref="B399:G399"/>
    <mergeCell ref="B400:G400"/>
    <mergeCell ref="C401:E401"/>
    <mergeCell ref="C402:E402"/>
    <mergeCell ref="C391:D391"/>
    <mergeCell ref="C392:D392"/>
    <mergeCell ref="C393:D393"/>
    <mergeCell ref="C394:D394"/>
    <mergeCell ref="C395:D395"/>
    <mergeCell ref="C396:D396"/>
    <mergeCell ref="E379:E398"/>
    <mergeCell ref="C380:D380"/>
    <mergeCell ref="C381:D381"/>
    <mergeCell ref="C382:D382"/>
    <mergeCell ref="C383:D383"/>
    <mergeCell ref="C384:D384"/>
    <mergeCell ref="C385:D385"/>
    <mergeCell ref="C386:D386"/>
    <mergeCell ref="C387:D387"/>
    <mergeCell ref="C388:D388"/>
    <mergeCell ref="C376:D376"/>
    <mergeCell ref="C377:D377"/>
    <mergeCell ref="A378:A398"/>
    <mergeCell ref="B378:B398"/>
    <mergeCell ref="C378:D378"/>
    <mergeCell ref="C379:D379"/>
    <mergeCell ref="C389:D389"/>
    <mergeCell ref="C390:D390"/>
    <mergeCell ref="C397:D397"/>
    <mergeCell ref="C398:D398"/>
    <mergeCell ref="B355:G355"/>
    <mergeCell ref="B356:G356"/>
    <mergeCell ref="A357:A377"/>
    <mergeCell ref="B357:B377"/>
    <mergeCell ref="C357:D357"/>
    <mergeCell ref="C358:D358"/>
    <mergeCell ref="E358:E377"/>
    <mergeCell ref="C359:D359"/>
    <mergeCell ref="C360:D360"/>
    <mergeCell ref="C361:D361"/>
    <mergeCell ref="C368:D368"/>
    <mergeCell ref="C369:D369"/>
    <mergeCell ref="C370:D370"/>
    <mergeCell ref="C371:D371"/>
    <mergeCell ref="C372:D372"/>
    <mergeCell ref="C373:D373"/>
    <mergeCell ref="C362:D362"/>
    <mergeCell ref="C363:D363"/>
    <mergeCell ref="C364:D364"/>
    <mergeCell ref="C365:D365"/>
    <mergeCell ref="C366:D366"/>
    <mergeCell ref="C367:D367"/>
    <mergeCell ref="C374:D374"/>
    <mergeCell ref="C375:D375"/>
    <mergeCell ref="C330:D330"/>
    <mergeCell ref="C331:D331"/>
    <mergeCell ref="C324:D324"/>
    <mergeCell ref="C325:D325"/>
    <mergeCell ref="E335:E354"/>
    <mergeCell ref="C336:D336"/>
    <mergeCell ref="C337:D337"/>
    <mergeCell ref="C338:D338"/>
    <mergeCell ref="C339:D339"/>
    <mergeCell ref="C340:D340"/>
    <mergeCell ref="C341:D341"/>
    <mergeCell ref="C342:D342"/>
    <mergeCell ref="C343:D343"/>
    <mergeCell ref="C344:D344"/>
    <mergeCell ref="E293:E312"/>
    <mergeCell ref="C326:D326"/>
    <mergeCell ref="C327:D327"/>
    <mergeCell ref="C299:D299"/>
    <mergeCell ref="A334:A354"/>
    <mergeCell ref="B334:B354"/>
    <mergeCell ref="C334:D334"/>
    <mergeCell ref="C335:D335"/>
    <mergeCell ref="C345:D345"/>
    <mergeCell ref="C346:D346"/>
    <mergeCell ref="C347:D347"/>
    <mergeCell ref="C348:D348"/>
    <mergeCell ref="A313:A333"/>
    <mergeCell ref="B313:B333"/>
    <mergeCell ref="C313:D313"/>
    <mergeCell ref="C314:D314"/>
    <mergeCell ref="C349:D349"/>
    <mergeCell ref="C350:D350"/>
    <mergeCell ref="C351:D351"/>
    <mergeCell ref="C352:D352"/>
    <mergeCell ref="C353:D353"/>
    <mergeCell ref="C354:D354"/>
    <mergeCell ref="C328:D328"/>
    <mergeCell ref="C329:D329"/>
    <mergeCell ref="C320:D320"/>
    <mergeCell ref="C321:D321"/>
    <mergeCell ref="C322:D322"/>
    <mergeCell ref="C323:D323"/>
    <mergeCell ref="A281:A291"/>
    <mergeCell ref="B281:B291"/>
    <mergeCell ref="C281:E281"/>
    <mergeCell ref="C282:E282"/>
    <mergeCell ref="C283:E283"/>
    <mergeCell ref="C284:E284"/>
    <mergeCell ref="C285:E285"/>
    <mergeCell ref="E314:E333"/>
    <mergeCell ref="C315:D315"/>
    <mergeCell ref="C316:D316"/>
    <mergeCell ref="C317:D317"/>
    <mergeCell ref="C318:D318"/>
    <mergeCell ref="C319:D319"/>
    <mergeCell ref="C311:D311"/>
    <mergeCell ref="C312:D312"/>
    <mergeCell ref="C305:D305"/>
    <mergeCell ref="C306:D306"/>
    <mergeCell ref="C307:D307"/>
    <mergeCell ref="C332:D332"/>
    <mergeCell ref="C333:D333"/>
    <mergeCell ref="A292:A312"/>
    <mergeCell ref="B292:B312"/>
    <mergeCell ref="C292:D292"/>
    <mergeCell ref="C293:D293"/>
    <mergeCell ref="C294:D294"/>
    <mergeCell ref="C295:D295"/>
    <mergeCell ref="C296:D296"/>
    <mergeCell ref="C297:D297"/>
    <mergeCell ref="C298:D298"/>
    <mergeCell ref="C308:D308"/>
    <mergeCell ref="C309:D309"/>
    <mergeCell ref="C310:D310"/>
    <mergeCell ref="C300:D300"/>
    <mergeCell ref="C301:D301"/>
    <mergeCell ref="C302:D302"/>
    <mergeCell ref="C303:D303"/>
    <mergeCell ref="C304:D304"/>
    <mergeCell ref="A270:A280"/>
    <mergeCell ref="B270:B280"/>
    <mergeCell ref="C270:D270"/>
    <mergeCell ref="C271:D271"/>
    <mergeCell ref="C272:D272"/>
    <mergeCell ref="C273:D273"/>
    <mergeCell ref="C274:D274"/>
    <mergeCell ref="C275:D275"/>
    <mergeCell ref="C276:D276"/>
    <mergeCell ref="C277:D277"/>
    <mergeCell ref="C279:D279"/>
    <mergeCell ref="C280:D280"/>
    <mergeCell ref="C286:E286"/>
    <mergeCell ref="C287:E287"/>
    <mergeCell ref="C288:E288"/>
    <mergeCell ref="C289:E289"/>
    <mergeCell ref="C290:E290"/>
    <mergeCell ref="C291:E291"/>
    <mergeCell ref="C278:D278"/>
    <mergeCell ref="C264:D264"/>
    <mergeCell ref="C265:D265"/>
    <mergeCell ref="C266:D266"/>
    <mergeCell ref="C267:D267"/>
    <mergeCell ref="C268:D268"/>
    <mergeCell ref="C269:D269"/>
    <mergeCell ref="A256:H256"/>
    <mergeCell ref="B257:G257"/>
    <mergeCell ref="B258:G258"/>
    <mergeCell ref="A259:A269"/>
    <mergeCell ref="B259:B269"/>
    <mergeCell ref="C259:D259"/>
    <mergeCell ref="C260:D260"/>
    <mergeCell ref="C261:D261"/>
    <mergeCell ref="C262:D262"/>
    <mergeCell ref="C263:D263"/>
    <mergeCell ref="A254:G254"/>
    <mergeCell ref="A255:H255"/>
    <mergeCell ref="A220:A230"/>
    <mergeCell ref="B220:B230"/>
    <mergeCell ref="D221:D230"/>
    <mergeCell ref="B231:G231"/>
    <mergeCell ref="A232:A242"/>
    <mergeCell ref="B232:B242"/>
    <mergeCell ref="D233:D242"/>
    <mergeCell ref="B218:G218"/>
    <mergeCell ref="B219:G219"/>
    <mergeCell ref="C210:E210"/>
    <mergeCell ref="C211:E211"/>
    <mergeCell ref="C212:E212"/>
    <mergeCell ref="C213:E213"/>
    <mergeCell ref="C214:E214"/>
    <mergeCell ref="C215:E215"/>
    <mergeCell ref="A243:A253"/>
    <mergeCell ref="B243:B253"/>
    <mergeCell ref="D244:D253"/>
    <mergeCell ref="A207:A217"/>
    <mergeCell ref="B207:B217"/>
    <mergeCell ref="C207:E207"/>
    <mergeCell ref="C208:E208"/>
    <mergeCell ref="C209:E209"/>
    <mergeCell ref="C216:E216"/>
    <mergeCell ref="C217:E217"/>
    <mergeCell ref="A184:A194"/>
    <mergeCell ref="B184:B194"/>
    <mergeCell ref="C184:E184"/>
    <mergeCell ref="C185:E185"/>
    <mergeCell ref="C186:E186"/>
    <mergeCell ref="C187:E187"/>
    <mergeCell ref="C188:E188"/>
    <mergeCell ref="C189:E189"/>
    <mergeCell ref="C190:E190"/>
    <mergeCell ref="C191:E191"/>
    <mergeCell ref="C192:E192"/>
    <mergeCell ref="C193:E193"/>
    <mergeCell ref="B195:G195"/>
    <mergeCell ref="A196:A206"/>
    <mergeCell ref="B196:B206"/>
    <mergeCell ref="C196:E196"/>
    <mergeCell ref="C197:E197"/>
    <mergeCell ref="C198:E198"/>
    <mergeCell ref="C199:E199"/>
    <mergeCell ref="C200:E200"/>
    <mergeCell ref="C201:E201"/>
    <mergeCell ref="C202:E202"/>
    <mergeCell ref="C203:E203"/>
    <mergeCell ref="C204:E204"/>
    <mergeCell ref="C205:E205"/>
    <mergeCell ref="C206:E206"/>
    <mergeCell ref="C132:D132"/>
    <mergeCell ref="C133:D133"/>
    <mergeCell ref="C134:D134"/>
    <mergeCell ref="C135:D135"/>
    <mergeCell ref="C136:D136"/>
    <mergeCell ref="C137:D137"/>
    <mergeCell ref="C194:E194"/>
    <mergeCell ref="C152:E152"/>
    <mergeCell ref="C153:E153"/>
    <mergeCell ref="C154:E154"/>
    <mergeCell ref="C155:E155"/>
    <mergeCell ref="C156:E156"/>
    <mergeCell ref="C157:E157"/>
    <mergeCell ref="C158:E158"/>
    <mergeCell ref="C159:E159"/>
    <mergeCell ref="C160:E160"/>
    <mergeCell ref="B172:G172"/>
    <mergeCell ref="A150:A160"/>
    <mergeCell ref="B150:B160"/>
    <mergeCell ref="C126:D126"/>
    <mergeCell ref="C127:D127"/>
    <mergeCell ref="A128:A147"/>
    <mergeCell ref="B128:B147"/>
    <mergeCell ref="C128:D128"/>
    <mergeCell ref="C138:D138"/>
    <mergeCell ref="C139:D139"/>
    <mergeCell ref="C146:D146"/>
    <mergeCell ref="C147:D147"/>
    <mergeCell ref="B148:G148"/>
    <mergeCell ref="B149:G149"/>
    <mergeCell ref="C150:E150"/>
    <mergeCell ref="C151:E151"/>
    <mergeCell ref="C140:D140"/>
    <mergeCell ref="C141:D141"/>
    <mergeCell ref="C142:D142"/>
    <mergeCell ref="C143:D143"/>
    <mergeCell ref="C144:D144"/>
    <mergeCell ref="C145:D145"/>
    <mergeCell ref="C129:D129"/>
    <mergeCell ref="C130:D130"/>
    <mergeCell ref="C131:D131"/>
    <mergeCell ref="B106:G106"/>
    <mergeCell ref="B107:G107"/>
    <mergeCell ref="A108:A127"/>
    <mergeCell ref="B108:B127"/>
    <mergeCell ref="C108:D108"/>
    <mergeCell ref="C109:D109"/>
    <mergeCell ref="C110:D110"/>
    <mergeCell ref="C111:D111"/>
    <mergeCell ref="C118:D118"/>
    <mergeCell ref="C119:D119"/>
    <mergeCell ref="C120:D120"/>
    <mergeCell ref="C121:D121"/>
    <mergeCell ref="C122:D122"/>
    <mergeCell ref="C123:D123"/>
    <mergeCell ref="C112:D112"/>
    <mergeCell ref="C113:D113"/>
    <mergeCell ref="C114:D114"/>
    <mergeCell ref="C115:D115"/>
    <mergeCell ref="C116:D116"/>
    <mergeCell ref="C117:D117"/>
    <mergeCell ref="C124:D124"/>
    <mergeCell ref="C125:D125"/>
    <mergeCell ref="A86:A105"/>
    <mergeCell ref="B86:B105"/>
    <mergeCell ref="C86:D86"/>
    <mergeCell ref="C96:D96"/>
    <mergeCell ref="C97:D97"/>
    <mergeCell ref="C98:D98"/>
    <mergeCell ref="C99:D99"/>
    <mergeCell ref="C100:D100"/>
    <mergeCell ref="C101:D101"/>
    <mergeCell ref="C102:D102"/>
    <mergeCell ref="C103:D103"/>
    <mergeCell ref="C104:D104"/>
    <mergeCell ref="C105:D105"/>
    <mergeCell ref="C87:D87"/>
    <mergeCell ref="C88:D88"/>
    <mergeCell ref="C89:D89"/>
    <mergeCell ref="C90:D90"/>
    <mergeCell ref="C91:D91"/>
    <mergeCell ref="C92:D92"/>
    <mergeCell ref="C93:D93"/>
    <mergeCell ref="C94:D94"/>
    <mergeCell ref="C95:D95"/>
    <mergeCell ref="C65:D65"/>
    <mergeCell ref="A66:A85"/>
    <mergeCell ref="B66:B85"/>
    <mergeCell ref="C66:D66"/>
    <mergeCell ref="C67:D67"/>
    <mergeCell ref="C68:D68"/>
    <mergeCell ref="C69:D69"/>
    <mergeCell ref="C70:D70"/>
    <mergeCell ref="A46:A65"/>
    <mergeCell ref="B46:B65"/>
    <mergeCell ref="C77:D77"/>
    <mergeCell ref="C78:D78"/>
    <mergeCell ref="C79:D79"/>
    <mergeCell ref="C80:D80"/>
    <mergeCell ref="C81:D81"/>
    <mergeCell ref="C82:D82"/>
    <mergeCell ref="C71:D71"/>
    <mergeCell ref="C72:D72"/>
    <mergeCell ref="C73:D73"/>
    <mergeCell ref="C74:D74"/>
    <mergeCell ref="C75:D75"/>
    <mergeCell ref="C76:D76"/>
    <mergeCell ref="C83:D83"/>
    <mergeCell ref="C85:D85"/>
    <mergeCell ref="C59:D59"/>
    <mergeCell ref="C60:D60"/>
    <mergeCell ref="C61:D61"/>
    <mergeCell ref="C62:D62"/>
    <mergeCell ref="C63:D63"/>
    <mergeCell ref="C64:D64"/>
    <mergeCell ref="C53:D53"/>
    <mergeCell ref="C54:D54"/>
    <mergeCell ref="C55:D55"/>
    <mergeCell ref="C56:D56"/>
    <mergeCell ref="C57:D57"/>
    <mergeCell ref="C58:D58"/>
    <mergeCell ref="C47:D47"/>
    <mergeCell ref="C48:D48"/>
    <mergeCell ref="C49:D49"/>
    <mergeCell ref="C50:D50"/>
    <mergeCell ref="C51:D51"/>
    <mergeCell ref="C52:D52"/>
    <mergeCell ref="C41:E41"/>
    <mergeCell ref="C42:E42"/>
    <mergeCell ref="C43:E43"/>
    <mergeCell ref="C44:E44"/>
    <mergeCell ref="C45:E45"/>
    <mergeCell ref="C46:D46"/>
    <mergeCell ref="C35:D35"/>
    <mergeCell ref="A36:A45"/>
    <mergeCell ref="B36:B45"/>
    <mergeCell ref="C36:E36"/>
    <mergeCell ref="C37:E37"/>
    <mergeCell ref="C38:E38"/>
    <mergeCell ref="C39:E39"/>
    <mergeCell ref="C40:E40"/>
    <mergeCell ref="A25:A35"/>
    <mergeCell ref="B25:B35"/>
    <mergeCell ref="C28:D28"/>
    <mergeCell ref="C29:D29"/>
    <mergeCell ref="C30:D30"/>
    <mergeCell ref="C31:D31"/>
    <mergeCell ref="C32:D32"/>
    <mergeCell ref="C33:D33"/>
    <mergeCell ref="C24:D24"/>
    <mergeCell ref="C25:D25"/>
    <mergeCell ref="C26:D26"/>
    <mergeCell ref="C27:D27"/>
    <mergeCell ref="C34:D34"/>
    <mergeCell ref="A1:H1"/>
    <mergeCell ref="A3:H3"/>
    <mergeCell ref="A5:B5"/>
    <mergeCell ref="C9:H9"/>
    <mergeCell ref="C10:H10"/>
    <mergeCell ref="A11:H11"/>
    <mergeCell ref="B12:G12"/>
    <mergeCell ref="B13:G13"/>
    <mergeCell ref="A14:A24"/>
    <mergeCell ref="B14:B24"/>
    <mergeCell ref="C14:D14"/>
    <mergeCell ref="C15:D15"/>
    <mergeCell ref="C16:D16"/>
    <mergeCell ref="C17:D17"/>
    <mergeCell ref="C18:D18"/>
    <mergeCell ref="C19:D19"/>
    <mergeCell ref="E67:E76"/>
    <mergeCell ref="E47:E56"/>
    <mergeCell ref="E87:E96"/>
    <mergeCell ref="E109:E118"/>
    <mergeCell ref="E129:E138"/>
    <mergeCell ref="I9:I10"/>
    <mergeCell ref="C411:E411"/>
    <mergeCell ref="A412:A422"/>
    <mergeCell ref="B412:B422"/>
    <mergeCell ref="C412:E412"/>
    <mergeCell ref="C413:E413"/>
    <mergeCell ref="C414:E414"/>
    <mergeCell ref="C415:E415"/>
    <mergeCell ref="C416:E416"/>
    <mergeCell ref="C417:E417"/>
    <mergeCell ref="C418:E418"/>
    <mergeCell ref="C419:E419"/>
    <mergeCell ref="C421:E421"/>
    <mergeCell ref="C422:E422"/>
    <mergeCell ref="C420:E420"/>
    <mergeCell ref="C20:D20"/>
    <mergeCell ref="C21:D21"/>
    <mergeCell ref="C22:D22"/>
    <mergeCell ref="C23:D23"/>
  </mergeCells>
  <conditionalFormatting sqref="G37:H45 C46:D54 F67:H67 C67:D85 C87:D105 C109:D127 C129:D147">
    <cfRule type="cellIs" dxfId="1174" priority="79" operator="equal">
      <formula>0</formula>
    </cfRule>
  </conditionalFormatting>
  <conditionalFormatting sqref="F47:H65">
    <cfRule type="cellIs" dxfId="1173" priority="78" operator="equal">
      <formula>0</formula>
    </cfRule>
  </conditionalFormatting>
  <conditionalFormatting sqref="H68:H73 F68:G85">
    <cfRule type="cellIs" dxfId="1172" priority="77" operator="equal">
      <formula>0</formula>
    </cfRule>
  </conditionalFormatting>
  <conditionalFormatting sqref="H197:H206">
    <cfRule type="cellIs" dxfId="1171" priority="61" operator="equal">
      <formula>0</formula>
    </cfRule>
  </conditionalFormatting>
  <conditionalFormatting sqref="H208:H217">
    <cfRule type="cellIs" dxfId="1170" priority="60" operator="equal">
      <formula>0</formula>
    </cfRule>
  </conditionalFormatting>
  <conditionalFormatting sqref="H221:H230 H233:H242 H244:H253">
    <cfRule type="cellIs" dxfId="1169" priority="59" operator="equal">
      <formula>0</formula>
    </cfRule>
  </conditionalFormatting>
  <conditionalFormatting sqref="H174:H183">
    <cfRule type="cellIs" dxfId="1168" priority="58" operator="equal">
      <formula>0</formula>
    </cfRule>
  </conditionalFormatting>
  <conditionalFormatting sqref="H185:H194">
    <cfRule type="cellIs" dxfId="1167" priority="57" operator="equal">
      <formula>0</formula>
    </cfRule>
  </conditionalFormatting>
  <conditionalFormatting sqref="H26:H35">
    <cfRule type="cellIs" dxfId="1166" priority="76" operator="equal">
      <formula>0</formula>
    </cfRule>
  </conditionalFormatting>
  <conditionalFormatting sqref="H15:H24">
    <cfRule type="cellIs" dxfId="1165" priority="75" operator="equal">
      <formula>0</formula>
    </cfRule>
  </conditionalFormatting>
  <conditionalFormatting sqref="C65:D65">
    <cfRule type="cellIs" dxfId="1164" priority="74" operator="equal">
      <formula>0</formula>
    </cfRule>
  </conditionalFormatting>
  <conditionalFormatting sqref="C55:D64">
    <cfRule type="cellIs" dxfId="1163" priority="73" operator="equal">
      <formula>0</formula>
    </cfRule>
  </conditionalFormatting>
  <conditionalFormatting sqref="C66:D66">
    <cfRule type="cellIs" dxfId="1162" priority="72" operator="equal">
      <formula>0</formula>
    </cfRule>
  </conditionalFormatting>
  <conditionalFormatting sqref="H74:H85">
    <cfRule type="cellIs" dxfId="1161" priority="71" operator="equal">
      <formula>0</formula>
    </cfRule>
  </conditionalFormatting>
  <conditionalFormatting sqref="F87:G105 H87:H95">
    <cfRule type="cellIs" dxfId="1160" priority="70" operator="equal">
      <formula>0</formula>
    </cfRule>
  </conditionalFormatting>
  <conditionalFormatting sqref="H96:H105">
    <cfRule type="cellIs" dxfId="1159" priority="69" operator="equal">
      <formula>0</formula>
    </cfRule>
  </conditionalFormatting>
  <conditionalFormatting sqref="C86:D86">
    <cfRule type="cellIs" dxfId="1158" priority="68" operator="equal">
      <formula>0</formula>
    </cfRule>
  </conditionalFormatting>
  <conditionalFormatting sqref="C108:D108">
    <cfRule type="cellIs" dxfId="1157" priority="67" operator="equal">
      <formula>0</formula>
    </cfRule>
  </conditionalFormatting>
  <conditionalFormatting sqref="F109:G127 H109:H117">
    <cfRule type="cellIs" dxfId="1156" priority="66" operator="equal">
      <formula>0</formula>
    </cfRule>
  </conditionalFormatting>
  <conditionalFormatting sqref="H118:H127">
    <cfRule type="cellIs" dxfId="1155" priority="65" operator="equal">
      <formula>0</formula>
    </cfRule>
  </conditionalFormatting>
  <conditionalFormatting sqref="F129:G147 H129:H138">
    <cfRule type="cellIs" dxfId="1154" priority="64" operator="equal">
      <formula>0</formula>
    </cfRule>
  </conditionalFormatting>
  <conditionalFormatting sqref="H139:H147">
    <cfRule type="cellIs" dxfId="1153" priority="63" operator="equal">
      <formula>0</formula>
    </cfRule>
  </conditionalFormatting>
  <conditionalFormatting sqref="C128:D128">
    <cfRule type="cellIs" dxfId="1152" priority="62" operator="equal">
      <formula>0</formula>
    </cfRule>
  </conditionalFormatting>
  <conditionalFormatting sqref="F293:H304 H305:H311">
    <cfRule type="cellIs" dxfId="1151" priority="42" operator="equal">
      <formula>0</formula>
    </cfRule>
  </conditionalFormatting>
  <conditionalFormatting sqref="F314:G314">
    <cfRule type="cellIs" dxfId="1150" priority="41" operator="equal">
      <formula>0</formula>
    </cfRule>
  </conditionalFormatting>
  <conditionalFormatting sqref="H314">
    <cfRule type="cellIs" dxfId="1149" priority="40" operator="equal">
      <formula>0</formula>
    </cfRule>
  </conditionalFormatting>
  <conditionalFormatting sqref="F314:H333">
    <cfRule type="cellIs" dxfId="1148" priority="39" operator="equal">
      <formula>0</formula>
    </cfRule>
  </conditionalFormatting>
  <conditionalFormatting sqref="H335">
    <cfRule type="cellIs" dxfId="1147" priority="38" operator="equal">
      <formula>0</formula>
    </cfRule>
  </conditionalFormatting>
  <conditionalFormatting sqref="H335">
    <cfRule type="cellIs" dxfId="1146" priority="37" operator="equal">
      <formula>0</formula>
    </cfRule>
  </conditionalFormatting>
  <conditionalFormatting sqref="G335:G354">
    <cfRule type="cellIs" dxfId="1145" priority="36" operator="equal">
      <formula>0</formula>
    </cfRule>
  </conditionalFormatting>
  <conditionalFormatting sqref="C345:C346 C335:C336">
    <cfRule type="cellIs" dxfId="1144" priority="35" operator="equal">
      <formula>0</formula>
    </cfRule>
  </conditionalFormatting>
  <conditionalFormatting sqref="F335:H354">
    <cfRule type="cellIs" dxfId="1143" priority="34" operator="equal">
      <formula>0</formula>
    </cfRule>
  </conditionalFormatting>
  <conditionalFormatting sqref="H358:H377">
    <cfRule type="cellIs" dxfId="1142" priority="33" operator="equal">
      <formula>0</formula>
    </cfRule>
  </conditionalFormatting>
  <conditionalFormatting sqref="H358:H377">
    <cfRule type="cellIs" dxfId="1141" priority="32" operator="equal">
      <formula>0</formula>
    </cfRule>
  </conditionalFormatting>
  <conditionalFormatting sqref="H358:H377">
    <cfRule type="cellIs" dxfId="1140" priority="31" operator="equal">
      <formula>0</formula>
    </cfRule>
  </conditionalFormatting>
  <conditionalFormatting sqref="G368:G377 G379:G390">
    <cfRule type="cellIs" dxfId="1139" priority="26" operator="equal">
      <formula>0</formula>
    </cfRule>
  </conditionalFormatting>
  <conditionalFormatting sqref="H425:H434">
    <cfRule type="cellIs" dxfId="1138" priority="25" operator="equal">
      <formula>0</formula>
    </cfRule>
  </conditionalFormatting>
  <conditionalFormatting sqref="H447:H456">
    <cfRule type="cellIs" dxfId="1137" priority="24" operator="equal">
      <formula>0</formula>
    </cfRule>
  </conditionalFormatting>
  <conditionalFormatting sqref="H483:H492">
    <cfRule type="cellIs" dxfId="1136" priority="23" operator="equal">
      <formula>0</formula>
    </cfRule>
  </conditionalFormatting>
  <conditionalFormatting sqref="C324 C314:C315">
    <cfRule type="cellIs" dxfId="1135" priority="22" operator="equal">
      <formula>0</formula>
    </cfRule>
  </conditionalFormatting>
  <conditionalFormatting sqref="C325">
    <cfRule type="cellIs" dxfId="1134" priority="21" operator="equal">
      <formula>0</formula>
    </cfRule>
  </conditionalFormatting>
  <conditionalFormatting sqref="H151:H160">
    <cfRule type="cellIs" dxfId="1133" priority="56" operator="equal">
      <formula>0</formula>
    </cfRule>
  </conditionalFormatting>
  <conditionalFormatting sqref="H162:H171">
    <cfRule type="cellIs" dxfId="1132" priority="55" operator="equal">
      <formula>0</formula>
    </cfRule>
  </conditionalFormatting>
  <conditionalFormatting sqref="I593">
    <cfRule type="cellIs" dxfId="1131" priority="48" operator="equal">
      <formula>TRUE</formula>
    </cfRule>
  </conditionalFormatting>
  <conditionalFormatting sqref="I532:I561">
    <cfRule type="cellIs" dxfId="1130" priority="54" operator="equal">
      <formula>TRUE</formula>
    </cfRule>
  </conditionalFormatting>
  <conditionalFormatting sqref="I562">
    <cfRule type="cellIs" dxfId="1129" priority="52" operator="equal">
      <formula>TRUE</formula>
    </cfRule>
  </conditionalFormatting>
  <conditionalFormatting sqref="I587">
    <cfRule type="cellIs" dxfId="1128" priority="51" operator="equal">
      <formula>TRUE</formula>
    </cfRule>
  </conditionalFormatting>
  <conditionalFormatting sqref="I588">
    <cfRule type="cellIs" dxfId="1127" priority="50" operator="equal">
      <formula>TRUE</formula>
    </cfRule>
  </conditionalFormatting>
  <conditionalFormatting sqref="I590">
    <cfRule type="cellIs" dxfId="1126" priority="49" operator="equal">
      <formula>TRUE</formula>
    </cfRule>
  </conditionalFormatting>
  <conditionalFormatting sqref="I563:I586 I589 I591:I592">
    <cfRule type="cellIs" dxfId="1125" priority="53" operator="equal">
      <formula>TRUE</formula>
    </cfRule>
  </conditionalFormatting>
  <conditionalFormatting sqref="H312 F305:G312 C304:C312">
    <cfRule type="cellIs" dxfId="1124" priority="47" operator="equal">
      <formula>0</formula>
    </cfRule>
  </conditionalFormatting>
  <conditionalFormatting sqref="G282:H291">
    <cfRule type="cellIs" dxfId="1123" priority="44" operator="equal">
      <formula>0</formula>
    </cfRule>
  </conditionalFormatting>
  <conditionalFormatting sqref="H271:H280">
    <cfRule type="cellIs" dxfId="1122" priority="45" operator="equal">
      <formula>0</formula>
    </cfRule>
  </conditionalFormatting>
  <conditionalFormatting sqref="C303 C293:C294">
    <cfRule type="cellIs" dxfId="1121" priority="43" operator="equal">
      <formula>0</formula>
    </cfRule>
  </conditionalFormatting>
  <conditionalFormatting sqref="H260:H269">
    <cfRule type="cellIs" dxfId="1120" priority="46" operator="equal">
      <formula>0</formula>
    </cfRule>
  </conditionalFormatting>
  <conditionalFormatting sqref="H379:H398">
    <cfRule type="cellIs" dxfId="1119" priority="30" operator="equal">
      <formula>0</formula>
    </cfRule>
  </conditionalFormatting>
  <conditionalFormatting sqref="H379:H398">
    <cfRule type="cellIs" dxfId="1118" priority="29" operator="equal">
      <formula>0</formula>
    </cfRule>
  </conditionalFormatting>
  <conditionalFormatting sqref="H379:H398">
    <cfRule type="cellIs" dxfId="1117" priority="28" operator="equal">
      <formula>0</formula>
    </cfRule>
  </conditionalFormatting>
  <conditionalFormatting sqref="G368:G377 G379:G390">
    <cfRule type="cellIs" dxfId="1116" priority="27" operator="equal">
      <formula>0</formula>
    </cfRule>
  </conditionalFormatting>
  <conditionalFormatting sqref="F370:H377">
    <cfRule type="cellIs" dxfId="1115" priority="19" operator="equal">
      <formula>0</formula>
    </cfRule>
  </conditionalFormatting>
  <conditionalFormatting sqref="C379:D379">
    <cfRule type="cellIs" dxfId="1114" priority="18" operator="equal">
      <formula>0</formula>
    </cfRule>
  </conditionalFormatting>
  <conditionalFormatting sqref="C380:D398">
    <cfRule type="cellIs" dxfId="1113" priority="17" operator="equal">
      <formula>0</formula>
    </cfRule>
  </conditionalFormatting>
  <conditionalFormatting sqref="F379:H398">
    <cfRule type="cellIs" dxfId="1112" priority="16" operator="equal">
      <formula>0</formula>
    </cfRule>
  </conditionalFormatting>
  <conditionalFormatting sqref="C368:D377">
    <cfRule type="cellIs" dxfId="1111" priority="20" operator="equal">
      <formula>0</formula>
    </cfRule>
  </conditionalFormatting>
  <conditionalFormatting sqref="C358:D367">
    <cfRule type="cellIs" dxfId="1110" priority="15" operator="equal">
      <formula>0</formula>
    </cfRule>
  </conditionalFormatting>
  <conditionalFormatting sqref="F359:H367 F358 H358">
    <cfRule type="cellIs" dxfId="1109" priority="14" operator="equal">
      <formula>0</formula>
    </cfRule>
  </conditionalFormatting>
  <conditionalFormatting sqref="G358">
    <cfRule type="cellIs" dxfId="1108" priority="7" operator="equal">
      <formula>0</formula>
    </cfRule>
  </conditionalFormatting>
  <conditionalFormatting sqref="C347:C354">
    <cfRule type="cellIs" dxfId="1107" priority="9" operator="equal">
      <formula>0</formula>
    </cfRule>
  </conditionalFormatting>
  <conditionalFormatting sqref="G358">
    <cfRule type="cellIs" dxfId="1106" priority="8" operator="equal">
      <formula>0</formula>
    </cfRule>
  </conditionalFormatting>
  <conditionalFormatting sqref="C295:C302">
    <cfRule type="cellIs" dxfId="1105" priority="13" operator="equal">
      <formula>0</formula>
    </cfRule>
  </conditionalFormatting>
  <conditionalFormatting sqref="C316:C323">
    <cfRule type="cellIs" dxfId="1104" priority="12" operator="equal">
      <formula>0</formula>
    </cfRule>
  </conditionalFormatting>
  <conditionalFormatting sqref="C326:C333">
    <cfRule type="cellIs" dxfId="1103" priority="11" operator="equal">
      <formula>0</formula>
    </cfRule>
  </conditionalFormatting>
  <conditionalFormatting sqref="C337:C344">
    <cfRule type="cellIs" dxfId="1102" priority="10" operator="equal">
      <formula>0</formula>
    </cfRule>
  </conditionalFormatting>
  <conditionalFormatting sqref="H413:H419 H421:H422">
    <cfRule type="cellIs" dxfId="1101" priority="5" operator="equal">
      <formula>0</formula>
    </cfRule>
  </conditionalFormatting>
  <conditionalFormatting sqref="H420">
    <cfRule type="cellIs" dxfId="1100" priority="4" operator="equal">
      <formula>0</formula>
    </cfRule>
  </conditionalFormatting>
  <conditionalFormatting sqref="H402:H411">
    <cfRule type="cellIs" dxfId="1099" priority="6" operator="equal">
      <formula>0</formula>
    </cfRule>
  </conditionalFormatting>
  <conditionalFormatting sqref="H436:H445">
    <cfRule type="cellIs" dxfId="1098" priority="3" operator="equal">
      <formula>0</formula>
    </cfRule>
  </conditionalFormatting>
  <conditionalFormatting sqref="H472:H481">
    <cfRule type="cellIs" dxfId="1097" priority="2" operator="equal">
      <formula>0</formula>
    </cfRule>
  </conditionalFormatting>
  <conditionalFormatting sqref="H460:H469">
    <cfRule type="cellIs" dxfId="1096" priority="1" operator="equal">
      <formula>0</formula>
    </cfRule>
  </conditionalFormatting>
  <printOptions horizontalCentered="1"/>
  <pageMargins left="0.23622047244094491" right="0.23622047244094491" top="0.74803149606299213" bottom="0.15748031496062992" header="0.31496062992125984" footer="0"/>
  <pageSetup paperSize="9" scale="65" fitToHeight="0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I599"/>
  <sheetViews>
    <sheetView zoomScaleNormal="100" workbookViewId="0">
      <pane ySplit="10" topLeftCell="A441" activePane="bottomLeft" state="frozen"/>
      <selection activeCell="H263" sqref="H263:H489"/>
      <selection pane="bottomLeft" activeCell="B9" sqref="B9"/>
    </sheetView>
  </sheetViews>
  <sheetFormatPr defaultColWidth="9.140625" defaultRowHeight="15" x14ac:dyDescent="0.25"/>
  <cols>
    <col min="1" max="1" width="9.28515625" style="1" customWidth="1"/>
    <col min="2" max="2" width="50.5703125" style="1" customWidth="1"/>
    <col min="3" max="3" width="46.140625" style="1" customWidth="1"/>
    <col min="4" max="4" width="9.42578125" style="1" customWidth="1"/>
    <col min="5" max="5" width="8.5703125" style="1" customWidth="1"/>
    <col min="6" max="6" width="8.7109375" style="1" bestFit="1" customWidth="1"/>
    <col min="7" max="7" width="8.42578125" style="1" bestFit="1" customWidth="1"/>
    <col min="8" max="8" width="9" style="2" bestFit="1" customWidth="1"/>
    <col min="9" max="9" width="48.85546875" style="1" bestFit="1" customWidth="1"/>
    <col min="10" max="16384" width="9.140625" style="1"/>
  </cols>
  <sheetData>
    <row r="1" spans="1:9" ht="18.75" x14ac:dyDescent="0.3">
      <c r="A1" s="228" t="s">
        <v>34</v>
      </c>
      <c r="B1" s="228"/>
      <c r="C1" s="228"/>
      <c r="D1" s="228"/>
      <c r="E1" s="228"/>
      <c r="F1" s="228"/>
      <c r="G1" s="228"/>
      <c r="H1" s="228"/>
    </row>
    <row r="2" spans="1:9" ht="11.25" customHeight="1" x14ac:dyDescent="0.25"/>
    <row r="3" spans="1:9" x14ac:dyDescent="0.25">
      <c r="A3" s="230" t="s">
        <v>449</v>
      </c>
      <c r="B3" s="230"/>
      <c r="C3" s="230"/>
      <c r="D3" s="230"/>
      <c r="E3" s="230"/>
      <c r="F3" s="230"/>
      <c r="G3" s="230"/>
      <c r="H3" s="230"/>
    </row>
    <row r="4" spans="1:9" x14ac:dyDescent="0.25">
      <c r="A4" s="31" t="s">
        <v>450</v>
      </c>
    </row>
    <row r="5" spans="1:9" x14ac:dyDescent="0.25">
      <c r="A5" s="229" t="s">
        <v>451</v>
      </c>
      <c r="B5" s="229"/>
    </row>
    <row r="6" spans="1:9" ht="7.5" customHeight="1" x14ac:dyDescent="0.25"/>
    <row r="7" spans="1:9" ht="7.5" customHeight="1" x14ac:dyDescent="0.25"/>
    <row r="8" spans="1:9" ht="7.5" customHeight="1" x14ac:dyDescent="0.25"/>
    <row r="9" spans="1:9" s="3" customFormat="1" ht="36" customHeight="1" x14ac:dyDescent="0.25">
      <c r="A9" s="175" t="s">
        <v>165</v>
      </c>
      <c r="B9" s="175" t="s">
        <v>27</v>
      </c>
      <c r="C9" s="235" t="s">
        <v>35</v>
      </c>
      <c r="D9" s="235"/>
      <c r="E9" s="235"/>
      <c r="F9" s="235"/>
      <c r="G9" s="235"/>
      <c r="H9" s="235"/>
      <c r="I9" s="278" t="s">
        <v>226</v>
      </c>
    </row>
    <row r="10" spans="1:9" s="13" customFormat="1" ht="12" x14ac:dyDescent="0.25">
      <c r="A10" s="176">
        <v>1</v>
      </c>
      <c r="B10" s="176">
        <v>2</v>
      </c>
      <c r="C10" s="236">
        <v>3</v>
      </c>
      <c r="D10" s="236"/>
      <c r="E10" s="236"/>
      <c r="F10" s="236"/>
      <c r="G10" s="236"/>
      <c r="H10" s="236"/>
      <c r="I10" s="278"/>
    </row>
    <row r="11" spans="1:9" s="2" customFormat="1" ht="12" x14ac:dyDescent="0.2">
      <c r="A11" s="237" t="s">
        <v>13</v>
      </c>
      <c r="B11" s="238"/>
      <c r="C11" s="238"/>
      <c r="D11" s="238"/>
      <c r="E11" s="238"/>
      <c r="F11" s="238"/>
      <c r="G11" s="238"/>
      <c r="H11" s="239"/>
    </row>
    <row r="12" spans="1:9" s="5" customFormat="1" ht="15" customHeight="1" x14ac:dyDescent="0.2">
      <c r="A12" s="42" t="s">
        <v>36</v>
      </c>
      <c r="B12" s="277" t="s">
        <v>14</v>
      </c>
      <c r="C12" s="277"/>
      <c r="D12" s="277"/>
      <c r="E12" s="277"/>
      <c r="F12" s="277"/>
      <c r="G12" s="277"/>
      <c r="H12" s="43">
        <f>SUM(H13,H110)</f>
        <v>9.8699999999999992</v>
      </c>
    </row>
    <row r="13" spans="1:9" s="5" customFormat="1" ht="15" customHeight="1" x14ac:dyDescent="0.2">
      <c r="A13" s="49" t="s">
        <v>37</v>
      </c>
      <c r="B13" s="277" t="s">
        <v>38</v>
      </c>
      <c r="C13" s="277"/>
      <c r="D13" s="277"/>
      <c r="E13" s="277"/>
      <c r="F13" s="277"/>
      <c r="G13" s="277"/>
      <c r="H13" s="43">
        <f>SUM(H14,H25,H36,H47,H68,H89)</f>
        <v>7.67</v>
      </c>
    </row>
    <row r="14" spans="1:9" s="2" customFormat="1" ht="25.5" hidden="1" x14ac:dyDescent="0.2">
      <c r="A14" s="246" t="s">
        <v>42</v>
      </c>
      <c r="B14" s="249" t="s">
        <v>43</v>
      </c>
      <c r="C14" s="287" t="s">
        <v>156</v>
      </c>
      <c r="D14" s="288"/>
      <c r="E14" s="47" t="s">
        <v>164</v>
      </c>
      <c r="F14" s="190" t="s">
        <v>39</v>
      </c>
      <c r="G14" s="47" t="s">
        <v>157</v>
      </c>
      <c r="H14" s="50">
        <f>SUM(H15:H24)</f>
        <v>0</v>
      </c>
    </row>
    <row r="15" spans="1:9" s="2" customFormat="1" ht="12.75" hidden="1" x14ac:dyDescent="0.2">
      <c r="A15" s="247"/>
      <c r="B15" s="250"/>
      <c r="C15" s="252"/>
      <c r="D15" s="254"/>
      <c r="E15" s="83"/>
      <c r="F15" s="84"/>
      <c r="G15" s="63"/>
      <c r="H15" s="54">
        <f>ROUNDUP((F15/168*G15),2)</f>
        <v>0</v>
      </c>
    </row>
    <row r="16" spans="1:9" s="2" customFormat="1" ht="12.75" hidden="1" customHeight="1" x14ac:dyDescent="0.2">
      <c r="A16" s="247"/>
      <c r="B16" s="250"/>
      <c r="C16" s="274"/>
      <c r="D16" s="276"/>
      <c r="E16" s="188"/>
      <c r="F16" s="64"/>
      <c r="G16" s="63"/>
      <c r="H16" s="56">
        <f t="shared" ref="H16:H24" si="0">ROUNDUP((F16/168*G16),2)</f>
        <v>0</v>
      </c>
    </row>
    <row r="17" spans="1:8" s="2" customFormat="1" ht="12.75" hidden="1" customHeight="1" x14ac:dyDescent="0.2">
      <c r="A17" s="247"/>
      <c r="B17" s="250"/>
      <c r="C17" s="274"/>
      <c r="D17" s="276"/>
      <c r="E17" s="188"/>
      <c r="F17" s="64"/>
      <c r="G17" s="63"/>
      <c r="H17" s="56">
        <f t="shared" si="0"/>
        <v>0</v>
      </c>
    </row>
    <row r="18" spans="1:8" s="2" customFormat="1" ht="12.75" hidden="1" customHeight="1" x14ac:dyDescent="0.2">
      <c r="A18" s="247"/>
      <c r="B18" s="250"/>
      <c r="C18" s="274"/>
      <c r="D18" s="276"/>
      <c r="E18" s="188"/>
      <c r="F18" s="64"/>
      <c r="G18" s="63"/>
      <c r="H18" s="56">
        <f t="shared" si="0"/>
        <v>0</v>
      </c>
    </row>
    <row r="19" spans="1:8" s="2" customFormat="1" ht="12.75" hidden="1" customHeight="1" x14ac:dyDescent="0.2">
      <c r="A19" s="247"/>
      <c r="B19" s="250"/>
      <c r="C19" s="274"/>
      <c r="D19" s="276"/>
      <c r="E19" s="188"/>
      <c r="F19" s="64"/>
      <c r="G19" s="63"/>
      <c r="H19" s="56">
        <f t="shared" si="0"/>
        <v>0</v>
      </c>
    </row>
    <row r="20" spans="1:8" s="2" customFormat="1" ht="12.75" hidden="1" customHeight="1" x14ac:dyDescent="0.2">
      <c r="A20" s="247"/>
      <c r="B20" s="250"/>
      <c r="C20" s="252"/>
      <c r="D20" s="254"/>
      <c r="E20" s="83"/>
      <c r="F20" s="84"/>
      <c r="G20" s="63"/>
      <c r="H20" s="56">
        <f t="shared" si="0"/>
        <v>0</v>
      </c>
    </row>
    <row r="21" spans="1:8" s="2" customFormat="1" ht="12.75" hidden="1" customHeight="1" x14ac:dyDescent="0.2">
      <c r="A21" s="247"/>
      <c r="B21" s="250"/>
      <c r="C21" s="274"/>
      <c r="D21" s="276"/>
      <c r="E21" s="188"/>
      <c r="F21" s="64"/>
      <c r="G21" s="63"/>
      <c r="H21" s="56">
        <f t="shared" si="0"/>
        <v>0</v>
      </c>
    </row>
    <row r="22" spans="1:8" s="2" customFormat="1" ht="12.75" hidden="1" customHeight="1" x14ac:dyDescent="0.2">
      <c r="A22" s="247"/>
      <c r="B22" s="250"/>
      <c r="C22" s="274"/>
      <c r="D22" s="276"/>
      <c r="E22" s="188"/>
      <c r="F22" s="64"/>
      <c r="G22" s="63"/>
      <c r="H22" s="56">
        <f t="shared" si="0"/>
        <v>0</v>
      </c>
    </row>
    <row r="23" spans="1:8" s="2" customFormat="1" ht="12.75" hidden="1" customHeight="1" x14ac:dyDescent="0.2">
      <c r="A23" s="247"/>
      <c r="B23" s="250"/>
      <c r="C23" s="274"/>
      <c r="D23" s="276"/>
      <c r="E23" s="188"/>
      <c r="F23" s="64"/>
      <c r="G23" s="63"/>
      <c r="H23" s="56">
        <f t="shared" si="0"/>
        <v>0</v>
      </c>
    </row>
    <row r="24" spans="1:8" s="2" customFormat="1" ht="12.75" hidden="1" customHeight="1" x14ac:dyDescent="0.2">
      <c r="A24" s="248"/>
      <c r="B24" s="251"/>
      <c r="C24" s="296"/>
      <c r="D24" s="298"/>
      <c r="E24" s="189"/>
      <c r="F24" s="66"/>
      <c r="G24" s="65"/>
      <c r="H24" s="58">
        <f t="shared" si="0"/>
        <v>0</v>
      </c>
    </row>
    <row r="25" spans="1:8" s="2" customFormat="1" ht="25.5" x14ac:dyDescent="0.2">
      <c r="A25" s="246" t="s">
        <v>44</v>
      </c>
      <c r="B25" s="249" t="s">
        <v>45</v>
      </c>
      <c r="C25" s="287" t="s">
        <v>349</v>
      </c>
      <c r="D25" s="288"/>
      <c r="E25" s="47" t="s">
        <v>164</v>
      </c>
      <c r="F25" s="190" t="s">
        <v>39</v>
      </c>
      <c r="G25" s="47" t="s">
        <v>157</v>
      </c>
      <c r="H25" s="50">
        <f>SUM(H26:H35)</f>
        <v>7.67</v>
      </c>
    </row>
    <row r="26" spans="1:8" s="2" customFormat="1" ht="12.75" x14ac:dyDescent="0.2">
      <c r="A26" s="247"/>
      <c r="B26" s="250"/>
      <c r="C26" s="274" t="s">
        <v>211</v>
      </c>
      <c r="D26" s="276"/>
      <c r="E26" s="188">
        <v>10</v>
      </c>
      <c r="F26" s="64">
        <v>1287</v>
      </c>
      <c r="G26" s="61">
        <v>1</v>
      </c>
      <c r="H26" s="54">
        <f>ROUNDUP((F26/168*G26),2)</f>
        <v>7.67</v>
      </c>
    </row>
    <row r="27" spans="1:8" s="2" customFormat="1" ht="12.75" hidden="1" x14ac:dyDescent="0.2">
      <c r="A27" s="247"/>
      <c r="B27" s="250"/>
      <c r="C27" s="274"/>
      <c r="D27" s="276"/>
      <c r="E27" s="188"/>
      <c r="F27" s="64"/>
      <c r="G27" s="63"/>
      <c r="H27" s="56">
        <f t="shared" ref="H27:H35" si="1">ROUNDUP((F27/168*G27),2)</f>
        <v>0</v>
      </c>
    </row>
    <row r="28" spans="1:8" s="2" customFormat="1" ht="12.75" hidden="1" x14ac:dyDescent="0.2">
      <c r="A28" s="247"/>
      <c r="B28" s="250"/>
      <c r="C28" s="274"/>
      <c r="D28" s="276"/>
      <c r="E28" s="188"/>
      <c r="F28" s="64"/>
      <c r="G28" s="63"/>
      <c r="H28" s="56">
        <f t="shared" si="1"/>
        <v>0</v>
      </c>
    </row>
    <row r="29" spans="1:8" s="2" customFormat="1" ht="12.75" hidden="1" x14ac:dyDescent="0.2">
      <c r="A29" s="247"/>
      <c r="B29" s="250"/>
      <c r="C29" s="274"/>
      <c r="D29" s="276"/>
      <c r="E29" s="188"/>
      <c r="F29" s="64"/>
      <c r="G29" s="63"/>
      <c r="H29" s="56">
        <f t="shared" si="1"/>
        <v>0</v>
      </c>
    </row>
    <row r="30" spans="1:8" s="2" customFormat="1" ht="12.75" hidden="1" x14ac:dyDescent="0.2">
      <c r="A30" s="247"/>
      <c r="B30" s="250"/>
      <c r="C30" s="274"/>
      <c r="D30" s="276"/>
      <c r="E30" s="188"/>
      <c r="F30" s="64"/>
      <c r="G30" s="63"/>
      <c r="H30" s="56">
        <f t="shared" si="1"/>
        <v>0</v>
      </c>
    </row>
    <row r="31" spans="1:8" s="2" customFormat="1" ht="12.75" hidden="1" x14ac:dyDescent="0.2">
      <c r="A31" s="247"/>
      <c r="B31" s="250"/>
      <c r="C31" s="274"/>
      <c r="D31" s="276"/>
      <c r="E31" s="188"/>
      <c r="F31" s="64"/>
      <c r="G31" s="63"/>
      <c r="H31" s="56">
        <f t="shared" si="1"/>
        <v>0</v>
      </c>
    </row>
    <row r="32" spans="1:8" s="2" customFormat="1" ht="12.75" hidden="1" x14ac:dyDescent="0.2">
      <c r="A32" s="247"/>
      <c r="B32" s="250"/>
      <c r="C32" s="274"/>
      <c r="D32" s="276"/>
      <c r="E32" s="188"/>
      <c r="F32" s="64"/>
      <c r="G32" s="63"/>
      <c r="H32" s="56">
        <f t="shared" si="1"/>
        <v>0</v>
      </c>
    </row>
    <row r="33" spans="1:8" s="2" customFormat="1" ht="12.75" hidden="1" x14ac:dyDescent="0.2">
      <c r="A33" s="247"/>
      <c r="B33" s="250"/>
      <c r="C33" s="274"/>
      <c r="D33" s="276"/>
      <c r="E33" s="188"/>
      <c r="F33" s="64"/>
      <c r="G33" s="63"/>
      <c r="H33" s="56">
        <f t="shared" si="1"/>
        <v>0</v>
      </c>
    </row>
    <row r="34" spans="1:8" s="2" customFormat="1" ht="12.75" hidden="1" x14ac:dyDescent="0.2">
      <c r="A34" s="247"/>
      <c r="B34" s="250"/>
      <c r="C34" s="274"/>
      <c r="D34" s="276"/>
      <c r="E34" s="188"/>
      <c r="F34" s="64"/>
      <c r="G34" s="63"/>
      <c r="H34" s="56">
        <f t="shared" si="1"/>
        <v>0</v>
      </c>
    </row>
    <row r="35" spans="1:8" s="2" customFormat="1" ht="12.75" hidden="1" x14ac:dyDescent="0.2">
      <c r="A35" s="248"/>
      <c r="B35" s="251"/>
      <c r="C35" s="296"/>
      <c r="D35" s="298"/>
      <c r="E35" s="189"/>
      <c r="F35" s="66"/>
      <c r="G35" s="65"/>
      <c r="H35" s="58">
        <f t="shared" si="1"/>
        <v>0</v>
      </c>
    </row>
    <row r="36" spans="1:8" s="2" customFormat="1" ht="25.5" hidden="1" x14ac:dyDescent="0.2">
      <c r="A36" s="246" t="s">
        <v>51</v>
      </c>
      <c r="B36" s="249" t="s">
        <v>15</v>
      </c>
      <c r="C36" s="266" t="s">
        <v>158</v>
      </c>
      <c r="D36" s="267"/>
      <c r="E36" s="268"/>
      <c r="F36" s="51" t="s">
        <v>159</v>
      </c>
      <c r="G36" s="47" t="s">
        <v>157</v>
      </c>
      <c r="H36" s="50">
        <f>SUM(H37:H46)</f>
        <v>0</v>
      </c>
    </row>
    <row r="37" spans="1:8" s="2" customFormat="1" ht="12.75" hidden="1" x14ac:dyDescent="0.2">
      <c r="A37" s="247"/>
      <c r="B37" s="250"/>
      <c r="C37" s="258"/>
      <c r="D37" s="308"/>
      <c r="E37" s="259"/>
      <c r="F37" s="55"/>
      <c r="G37" s="52">
        <f t="shared" ref="G37:G46" si="2">G15</f>
        <v>0</v>
      </c>
      <c r="H37" s="54">
        <f>ROUNDUP((F37/168*G37),2)</f>
        <v>0</v>
      </c>
    </row>
    <row r="38" spans="1:8" s="2" customFormat="1" ht="12.75" hidden="1" customHeight="1" x14ac:dyDescent="0.2">
      <c r="A38" s="247"/>
      <c r="B38" s="250"/>
      <c r="C38" s="258"/>
      <c r="D38" s="308"/>
      <c r="E38" s="259"/>
      <c r="F38" s="55"/>
      <c r="G38" s="55">
        <f t="shared" si="2"/>
        <v>0</v>
      </c>
      <c r="H38" s="56">
        <f t="shared" ref="H38:H46" si="3">ROUNDUP((F38/168*G38),2)</f>
        <v>0</v>
      </c>
    </row>
    <row r="39" spans="1:8" s="2" customFormat="1" ht="12.75" hidden="1" customHeight="1" x14ac:dyDescent="0.2">
      <c r="A39" s="247"/>
      <c r="B39" s="250"/>
      <c r="C39" s="258"/>
      <c r="D39" s="308"/>
      <c r="E39" s="259"/>
      <c r="F39" s="55"/>
      <c r="G39" s="55">
        <f t="shared" si="2"/>
        <v>0</v>
      </c>
      <c r="H39" s="56">
        <f t="shared" si="3"/>
        <v>0</v>
      </c>
    </row>
    <row r="40" spans="1:8" s="2" customFormat="1" ht="12.75" hidden="1" customHeight="1" x14ac:dyDescent="0.2">
      <c r="A40" s="247"/>
      <c r="B40" s="250"/>
      <c r="C40" s="258"/>
      <c r="D40" s="308"/>
      <c r="E40" s="259"/>
      <c r="F40" s="55"/>
      <c r="G40" s="55">
        <f t="shared" si="2"/>
        <v>0</v>
      </c>
      <c r="H40" s="56">
        <f t="shared" si="3"/>
        <v>0</v>
      </c>
    </row>
    <row r="41" spans="1:8" s="2" customFormat="1" ht="12.75" hidden="1" customHeight="1" x14ac:dyDescent="0.2">
      <c r="A41" s="247"/>
      <c r="B41" s="250"/>
      <c r="C41" s="258"/>
      <c r="D41" s="308"/>
      <c r="E41" s="259"/>
      <c r="F41" s="55"/>
      <c r="G41" s="55">
        <f t="shared" si="2"/>
        <v>0</v>
      </c>
      <c r="H41" s="56">
        <f t="shared" si="3"/>
        <v>0</v>
      </c>
    </row>
    <row r="42" spans="1:8" s="2" customFormat="1" ht="12.75" hidden="1" customHeight="1" x14ac:dyDescent="0.2">
      <c r="A42" s="247"/>
      <c r="B42" s="250"/>
      <c r="C42" s="258"/>
      <c r="D42" s="308"/>
      <c r="E42" s="259"/>
      <c r="F42" s="55"/>
      <c r="G42" s="55">
        <f t="shared" si="2"/>
        <v>0</v>
      </c>
      <c r="H42" s="56">
        <f t="shared" si="3"/>
        <v>0</v>
      </c>
    </row>
    <row r="43" spans="1:8" s="2" customFormat="1" ht="12.75" hidden="1" customHeight="1" x14ac:dyDescent="0.2">
      <c r="A43" s="247"/>
      <c r="B43" s="250"/>
      <c r="C43" s="258"/>
      <c r="D43" s="308"/>
      <c r="E43" s="259"/>
      <c r="F43" s="55"/>
      <c r="G43" s="55">
        <f t="shared" si="2"/>
        <v>0</v>
      </c>
      <c r="H43" s="56">
        <f t="shared" si="3"/>
        <v>0</v>
      </c>
    </row>
    <row r="44" spans="1:8" s="2" customFormat="1" ht="12.75" hidden="1" customHeight="1" x14ac:dyDescent="0.2">
      <c r="A44" s="247"/>
      <c r="B44" s="250"/>
      <c r="C44" s="258"/>
      <c r="D44" s="308"/>
      <c r="E44" s="259"/>
      <c r="F44" s="55"/>
      <c r="G44" s="55">
        <f t="shared" si="2"/>
        <v>0</v>
      </c>
      <c r="H44" s="56">
        <f t="shared" si="3"/>
        <v>0</v>
      </c>
    </row>
    <row r="45" spans="1:8" s="2" customFormat="1" ht="12.75" hidden="1" customHeight="1" x14ac:dyDescent="0.2">
      <c r="A45" s="247"/>
      <c r="B45" s="250"/>
      <c r="C45" s="258"/>
      <c r="D45" s="308"/>
      <c r="E45" s="259"/>
      <c r="F45" s="55"/>
      <c r="G45" s="55">
        <f t="shared" si="2"/>
        <v>0</v>
      </c>
      <c r="H45" s="56">
        <f t="shared" si="3"/>
        <v>0</v>
      </c>
    </row>
    <row r="46" spans="1:8" s="2" customFormat="1" ht="12.75" hidden="1" customHeight="1" x14ac:dyDescent="0.2">
      <c r="A46" s="248"/>
      <c r="B46" s="251"/>
      <c r="C46" s="305"/>
      <c r="D46" s="306"/>
      <c r="E46" s="307"/>
      <c r="F46" s="57"/>
      <c r="G46" s="57">
        <f t="shared" si="2"/>
        <v>0</v>
      </c>
      <c r="H46" s="58">
        <f t="shared" si="3"/>
        <v>0</v>
      </c>
    </row>
    <row r="47" spans="1:8" s="2" customFormat="1" ht="25.5" hidden="1" x14ac:dyDescent="0.2">
      <c r="A47" s="246" t="s">
        <v>53</v>
      </c>
      <c r="B47" s="382" t="s">
        <v>54</v>
      </c>
      <c r="C47" s="287" t="s">
        <v>349</v>
      </c>
      <c r="D47" s="288"/>
      <c r="E47" s="47" t="s">
        <v>161</v>
      </c>
      <c r="F47" s="190" t="s">
        <v>39</v>
      </c>
      <c r="G47" s="47" t="s">
        <v>157</v>
      </c>
      <c r="H47" s="50">
        <f>SUM(H48:H67)</f>
        <v>0</v>
      </c>
    </row>
    <row r="48" spans="1:8" s="2" customFormat="1" ht="12.75" hidden="1" x14ac:dyDescent="0.2">
      <c r="A48" s="247"/>
      <c r="B48" s="383"/>
      <c r="C48" s="294">
        <f t="shared" ref="C48:C57" si="4">C15</f>
        <v>0</v>
      </c>
      <c r="D48" s="295"/>
      <c r="E48" s="292">
        <v>5</v>
      </c>
      <c r="F48" s="52">
        <f>F15</f>
        <v>0</v>
      </c>
      <c r="G48" s="72">
        <f>G15</f>
        <v>0</v>
      </c>
      <c r="H48" s="54">
        <f>ROUNDUP((F48*$E$48%)/168*G48,2)</f>
        <v>0</v>
      </c>
    </row>
    <row r="49" spans="1:8" s="2" customFormat="1" ht="12.75" hidden="1" x14ac:dyDescent="0.2">
      <c r="A49" s="247"/>
      <c r="B49" s="383"/>
      <c r="C49" s="274">
        <f t="shared" si="4"/>
        <v>0</v>
      </c>
      <c r="D49" s="276"/>
      <c r="E49" s="293"/>
      <c r="F49" s="59">
        <f t="shared" ref="F49:G57" si="5">F16</f>
        <v>0</v>
      </c>
      <c r="G49" s="73">
        <f t="shared" si="5"/>
        <v>0</v>
      </c>
      <c r="H49" s="56">
        <f t="shared" ref="H49:H67" si="6">ROUNDUP((F49*$E$48%)/168*G49,2)</f>
        <v>0</v>
      </c>
    </row>
    <row r="50" spans="1:8" s="2" customFormat="1" ht="12.75" hidden="1" x14ac:dyDescent="0.2">
      <c r="A50" s="247"/>
      <c r="B50" s="383"/>
      <c r="C50" s="274">
        <f t="shared" si="4"/>
        <v>0</v>
      </c>
      <c r="D50" s="276"/>
      <c r="E50" s="293"/>
      <c r="F50" s="59">
        <f t="shared" si="5"/>
        <v>0</v>
      </c>
      <c r="G50" s="73">
        <f t="shared" si="5"/>
        <v>0</v>
      </c>
      <c r="H50" s="56">
        <f t="shared" si="6"/>
        <v>0</v>
      </c>
    </row>
    <row r="51" spans="1:8" s="2" customFormat="1" ht="12.75" hidden="1" x14ac:dyDescent="0.2">
      <c r="A51" s="247"/>
      <c r="B51" s="383"/>
      <c r="C51" s="274">
        <f t="shared" si="4"/>
        <v>0</v>
      </c>
      <c r="D51" s="276"/>
      <c r="E51" s="293"/>
      <c r="F51" s="59">
        <f t="shared" si="5"/>
        <v>0</v>
      </c>
      <c r="G51" s="73">
        <f t="shared" si="5"/>
        <v>0</v>
      </c>
      <c r="H51" s="56">
        <f t="shared" si="6"/>
        <v>0</v>
      </c>
    </row>
    <row r="52" spans="1:8" s="2" customFormat="1" ht="12.75" hidden="1" x14ac:dyDescent="0.2">
      <c r="A52" s="247"/>
      <c r="B52" s="383"/>
      <c r="C52" s="274">
        <f t="shared" si="4"/>
        <v>0</v>
      </c>
      <c r="D52" s="276"/>
      <c r="E52" s="293"/>
      <c r="F52" s="59">
        <f t="shared" si="5"/>
        <v>0</v>
      </c>
      <c r="G52" s="73">
        <f t="shared" si="5"/>
        <v>0</v>
      </c>
      <c r="H52" s="56">
        <f t="shared" si="6"/>
        <v>0</v>
      </c>
    </row>
    <row r="53" spans="1:8" s="2" customFormat="1" ht="12.75" hidden="1" x14ac:dyDescent="0.2">
      <c r="A53" s="247"/>
      <c r="B53" s="383"/>
      <c r="C53" s="274">
        <f t="shared" si="4"/>
        <v>0</v>
      </c>
      <c r="D53" s="276"/>
      <c r="E53" s="293"/>
      <c r="F53" s="59">
        <f t="shared" si="5"/>
        <v>0</v>
      </c>
      <c r="G53" s="73">
        <f t="shared" si="5"/>
        <v>0</v>
      </c>
      <c r="H53" s="56">
        <f t="shared" si="6"/>
        <v>0</v>
      </c>
    </row>
    <row r="54" spans="1:8" s="2" customFormat="1" ht="12.75" hidden="1" x14ac:dyDescent="0.2">
      <c r="A54" s="247"/>
      <c r="B54" s="383"/>
      <c r="C54" s="274">
        <f t="shared" si="4"/>
        <v>0</v>
      </c>
      <c r="D54" s="276"/>
      <c r="E54" s="293"/>
      <c r="F54" s="59">
        <f t="shared" si="5"/>
        <v>0</v>
      </c>
      <c r="G54" s="73">
        <f t="shared" si="5"/>
        <v>0</v>
      </c>
      <c r="H54" s="56">
        <f t="shared" si="6"/>
        <v>0</v>
      </c>
    </row>
    <row r="55" spans="1:8" s="2" customFormat="1" ht="12.75" hidden="1" x14ac:dyDescent="0.2">
      <c r="A55" s="247"/>
      <c r="B55" s="383"/>
      <c r="C55" s="274">
        <f t="shared" si="4"/>
        <v>0</v>
      </c>
      <c r="D55" s="276"/>
      <c r="E55" s="293"/>
      <c r="F55" s="59">
        <f t="shared" si="5"/>
        <v>0</v>
      </c>
      <c r="G55" s="73">
        <f t="shared" si="5"/>
        <v>0</v>
      </c>
      <c r="H55" s="56">
        <f t="shared" si="6"/>
        <v>0</v>
      </c>
    </row>
    <row r="56" spans="1:8" s="2" customFormat="1" ht="12.75" hidden="1" x14ac:dyDescent="0.2">
      <c r="A56" s="247"/>
      <c r="B56" s="383"/>
      <c r="C56" s="274">
        <f t="shared" si="4"/>
        <v>0</v>
      </c>
      <c r="D56" s="276"/>
      <c r="E56" s="293"/>
      <c r="F56" s="59">
        <f t="shared" si="5"/>
        <v>0</v>
      </c>
      <c r="G56" s="73">
        <f t="shared" si="5"/>
        <v>0</v>
      </c>
      <c r="H56" s="56">
        <f t="shared" si="6"/>
        <v>0</v>
      </c>
    </row>
    <row r="57" spans="1:8" s="2" customFormat="1" ht="12.75" hidden="1" x14ac:dyDescent="0.2">
      <c r="A57" s="247"/>
      <c r="B57" s="383"/>
      <c r="C57" s="274">
        <f t="shared" si="4"/>
        <v>0</v>
      </c>
      <c r="D57" s="276"/>
      <c r="E57" s="293"/>
      <c r="F57" s="59">
        <f t="shared" si="5"/>
        <v>0</v>
      </c>
      <c r="G57" s="73">
        <f t="shared" si="5"/>
        <v>0</v>
      </c>
      <c r="H57" s="56">
        <f t="shared" si="6"/>
        <v>0</v>
      </c>
    </row>
    <row r="58" spans="1:8" s="2" customFormat="1" ht="12.75" hidden="1" x14ac:dyDescent="0.2">
      <c r="A58" s="247"/>
      <c r="B58" s="383"/>
      <c r="C58" s="274" t="str">
        <f>C26</f>
        <v>Vecākais speciālists Izglītības koordinācijas nodaļā</v>
      </c>
      <c r="D58" s="276"/>
      <c r="E58" s="293"/>
      <c r="F58" s="59">
        <f>F26</f>
        <v>1287</v>
      </c>
      <c r="G58" s="59"/>
      <c r="H58" s="56">
        <f t="shared" si="6"/>
        <v>0</v>
      </c>
    </row>
    <row r="59" spans="1:8" s="2" customFormat="1" ht="12.75" hidden="1" x14ac:dyDescent="0.2">
      <c r="A59" s="247"/>
      <c r="B59" s="383"/>
      <c r="C59" s="274">
        <f t="shared" ref="C59:C67" si="7">C27</f>
        <v>0</v>
      </c>
      <c r="D59" s="276"/>
      <c r="E59" s="293"/>
      <c r="F59" s="59">
        <f t="shared" ref="F59:G67" si="8">F27</f>
        <v>0</v>
      </c>
      <c r="G59" s="73">
        <f t="shared" si="8"/>
        <v>0</v>
      </c>
      <c r="H59" s="56">
        <f t="shared" si="6"/>
        <v>0</v>
      </c>
    </row>
    <row r="60" spans="1:8" s="2" customFormat="1" ht="12.75" hidden="1" x14ac:dyDescent="0.2">
      <c r="A60" s="247"/>
      <c r="B60" s="383"/>
      <c r="C60" s="274">
        <f t="shared" si="7"/>
        <v>0</v>
      </c>
      <c r="D60" s="276"/>
      <c r="E60" s="293"/>
      <c r="F60" s="59">
        <f t="shared" si="8"/>
        <v>0</v>
      </c>
      <c r="G60" s="73">
        <f t="shared" si="8"/>
        <v>0</v>
      </c>
      <c r="H60" s="56">
        <f t="shared" si="6"/>
        <v>0</v>
      </c>
    </row>
    <row r="61" spans="1:8" s="2" customFormat="1" ht="12.75" hidden="1" x14ac:dyDescent="0.2">
      <c r="A61" s="247"/>
      <c r="B61" s="383"/>
      <c r="C61" s="274">
        <f t="shared" si="7"/>
        <v>0</v>
      </c>
      <c r="D61" s="276"/>
      <c r="E61" s="293"/>
      <c r="F61" s="59">
        <f t="shared" si="8"/>
        <v>0</v>
      </c>
      <c r="G61" s="73">
        <f t="shared" si="8"/>
        <v>0</v>
      </c>
      <c r="H61" s="56">
        <f t="shared" si="6"/>
        <v>0</v>
      </c>
    </row>
    <row r="62" spans="1:8" s="2" customFormat="1" ht="12.75" hidden="1" x14ac:dyDescent="0.2">
      <c r="A62" s="247"/>
      <c r="B62" s="383"/>
      <c r="C62" s="274">
        <f t="shared" si="7"/>
        <v>0</v>
      </c>
      <c r="D62" s="276"/>
      <c r="E62" s="293"/>
      <c r="F62" s="59">
        <f t="shared" si="8"/>
        <v>0</v>
      </c>
      <c r="G62" s="73">
        <f t="shared" si="8"/>
        <v>0</v>
      </c>
      <c r="H62" s="56">
        <f t="shared" si="6"/>
        <v>0</v>
      </c>
    </row>
    <row r="63" spans="1:8" s="2" customFormat="1" ht="12.75" hidden="1" x14ac:dyDescent="0.2">
      <c r="A63" s="247"/>
      <c r="B63" s="383"/>
      <c r="C63" s="274">
        <f t="shared" si="7"/>
        <v>0</v>
      </c>
      <c r="D63" s="276"/>
      <c r="E63" s="293"/>
      <c r="F63" s="59">
        <f t="shared" si="8"/>
        <v>0</v>
      </c>
      <c r="G63" s="73">
        <f t="shared" si="8"/>
        <v>0</v>
      </c>
      <c r="H63" s="56">
        <f t="shared" si="6"/>
        <v>0</v>
      </c>
    </row>
    <row r="64" spans="1:8" s="2" customFormat="1" ht="12.75" hidden="1" x14ac:dyDescent="0.2">
      <c r="A64" s="247"/>
      <c r="B64" s="383"/>
      <c r="C64" s="274">
        <f t="shared" si="7"/>
        <v>0</v>
      </c>
      <c r="D64" s="276"/>
      <c r="E64" s="293"/>
      <c r="F64" s="59">
        <f t="shared" si="8"/>
        <v>0</v>
      </c>
      <c r="G64" s="73">
        <f t="shared" si="8"/>
        <v>0</v>
      </c>
      <c r="H64" s="56">
        <f t="shared" si="6"/>
        <v>0</v>
      </c>
    </row>
    <row r="65" spans="1:8" s="2" customFormat="1" ht="12.75" hidden="1" x14ac:dyDescent="0.2">
      <c r="A65" s="247"/>
      <c r="B65" s="383"/>
      <c r="C65" s="274">
        <f t="shared" si="7"/>
        <v>0</v>
      </c>
      <c r="D65" s="276"/>
      <c r="E65" s="293"/>
      <c r="F65" s="59">
        <f t="shared" si="8"/>
        <v>0</v>
      </c>
      <c r="G65" s="73">
        <f t="shared" si="8"/>
        <v>0</v>
      </c>
      <c r="H65" s="56">
        <f t="shared" si="6"/>
        <v>0</v>
      </c>
    </row>
    <row r="66" spans="1:8" s="2" customFormat="1" ht="12.75" hidden="1" x14ac:dyDescent="0.2">
      <c r="A66" s="247"/>
      <c r="B66" s="383"/>
      <c r="C66" s="274">
        <f t="shared" si="7"/>
        <v>0</v>
      </c>
      <c r="D66" s="276"/>
      <c r="E66" s="293"/>
      <c r="F66" s="59">
        <f t="shared" si="8"/>
        <v>0</v>
      </c>
      <c r="G66" s="73">
        <f t="shared" si="8"/>
        <v>0</v>
      </c>
      <c r="H66" s="56">
        <f t="shared" si="6"/>
        <v>0</v>
      </c>
    </row>
    <row r="67" spans="1:8" s="2" customFormat="1" ht="12.75" hidden="1" x14ac:dyDescent="0.2">
      <c r="A67" s="248"/>
      <c r="B67" s="384"/>
      <c r="C67" s="296">
        <f t="shared" si="7"/>
        <v>0</v>
      </c>
      <c r="D67" s="298"/>
      <c r="E67" s="302"/>
      <c r="F67" s="59">
        <f t="shared" si="8"/>
        <v>0</v>
      </c>
      <c r="G67" s="73">
        <f t="shared" si="8"/>
        <v>0</v>
      </c>
      <c r="H67" s="56">
        <f t="shared" si="6"/>
        <v>0</v>
      </c>
    </row>
    <row r="68" spans="1:8" s="2" customFormat="1" ht="25.5" hidden="1" x14ac:dyDescent="0.2">
      <c r="A68" s="246" t="s">
        <v>55</v>
      </c>
      <c r="B68" s="249" t="s">
        <v>56</v>
      </c>
      <c r="C68" s="287" t="s">
        <v>349</v>
      </c>
      <c r="D68" s="288"/>
      <c r="E68" s="47" t="s">
        <v>161</v>
      </c>
      <c r="F68" s="190" t="s">
        <v>39</v>
      </c>
      <c r="G68" s="47" t="s">
        <v>157</v>
      </c>
      <c r="H68" s="50">
        <f>SUM(H69:H88)</f>
        <v>0</v>
      </c>
    </row>
    <row r="69" spans="1:8" s="2" customFormat="1" ht="12.75" hidden="1" x14ac:dyDescent="0.2">
      <c r="A69" s="247"/>
      <c r="B69" s="250"/>
      <c r="C69" s="274">
        <f>C15</f>
        <v>0</v>
      </c>
      <c r="D69" s="276"/>
      <c r="E69" s="292">
        <v>5</v>
      </c>
      <c r="F69" s="59">
        <f>F15</f>
        <v>0</v>
      </c>
      <c r="G69" s="73">
        <f>G15</f>
        <v>0</v>
      </c>
      <c r="H69" s="56">
        <f>ROUNDUP((F69*$E$69%)/168*G69,2)</f>
        <v>0</v>
      </c>
    </row>
    <row r="70" spans="1:8" s="2" customFormat="1" ht="12.75" hidden="1" x14ac:dyDescent="0.2">
      <c r="A70" s="247"/>
      <c r="B70" s="250"/>
      <c r="C70" s="274">
        <f>C16</f>
        <v>0</v>
      </c>
      <c r="D70" s="276"/>
      <c r="E70" s="293"/>
      <c r="F70" s="59">
        <f>F16</f>
        <v>0</v>
      </c>
      <c r="G70" s="59">
        <f>G16</f>
        <v>0</v>
      </c>
      <c r="H70" s="56">
        <f t="shared" ref="H70:H88" si="9">ROUNDUP((F70*$E$69%)/168*G70,2)</f>
        <v>0</v>
      </c>
    </row>
    <row r="71" spans="1:8" s="2" customFormat="1" ht="12.75" hidden="1" customHeight="1" x14ac:dyDescent="0.2">
      <c r="A71" s="247"/>
      <c r="B71" s="250"/>
      <c r="C71" s="274">
        <f t="shared" ref="C71:C81" si="10">C17</f>
        <v>0</v>
      </c>
      <c r="D71" s="276"/>
      <c r="E71" s="293"/>
      <c r="F71" s="59">
        <f t="shared" ref="F71:G78" si="11">F17</f>
        <v>0</v>
      </c>
      <c r="G71" s="59">
        <f t="shared" si="11"/>
        <v>0</v>
      </c>
      <c r="H71" s="56">
        <f t="shared" si="9"/>
        <v>0</v>
      </c>
    </row>
    <row r="72" spans="1:8" s="2" customFormat="1" ht="12.75" hidden="1" x14ac:dyDescent="0.2">
      <c r="A72" s="247"/>
      <c r="B72" s="250"/>
      <c r="C72" s="274">
        <f t="shared" si="10"/>
        <v>0</v>
      </c>
      <c r="D72" s="276"/>
      <c r="E72" s="293"/>
      <c r="F72" s="59">
        <f t="shared" si="11"/>
        <v>0</v>
      </c>
      <c r="G72" s="59">
        <f t="shared" si="11"/>
        <v>0</v>
      </c>
      <c r="H72" s="56">
        <f t="shared" si="9"/>
        <v>0</v>
      </c>
    </row>
    <row r="73" spans="1:8" s="2" customFormat="1" ht="12.75" hidden="1" x14ac:dyDescent="0.2">
      <c r="A73" s="247"/>
      <c r="B73" s="250"/>
      <c r="C73" s="274">
        <f t="shared" si="10"/>
        <v>0</v>
      </c>
      <c r="D73" s="276"/>
      <c r="E73" s="293"/>
      <c r="F73" s="59">
        <f t="shared" si="11"/>
        <v>0</v>
      </c>
      <c r="G73" s="59">
        <f t="shared" si="11"/>
        <v>0</v>
      </c>
      <c r="H73" s="56">
        <f t="shared" si="9"/>
        <v>0</v>
      </c>
    </row>
    <row r="74" spans="1:8" s="2" customFormat="1" ht="12.75" hidden="1" x14ac:dyDescent="0.2">
      <c r="A74" s="247"/>
      <c r="B74" s="250"/>
      <c r="C74" s="274">
        <f t="shared" si="10"/>
        <v>0</v>
      </c>
      <c r="D74" s="276"/>
      <c r="E74" s="293"/>
      <c r="F74" s="59">
        <f t="shared" si="11"/>
        <v>0</v>
      </c>
      <c r="G74" s="59">
        <f t="shared" si="11"/>
        <v>0</v>
      </c>
      <c r="H74" s="56">
        <f t="shared" si="9"/>
        <v>0</v>
      </c>
    </row>
    <row r="75" spans="1:8" s="2" customFormat="1" ht="12.75" hidden="1" x14ac:dyDescent="0.2">
      <c r="A75" s="247"/>
      <c r="B75" s="250"/>
      <c r="C75" s="274">
        <f t="shared" si="10"/>
        <v>0</v>
      </c>
      <c r="D75" s="276"/>
      <c r="E75" s="293"/>
      <c r="F75" s="59">
        <f t="shared" si="11"/>
        <v>0</v>
      </c>
      <c r="G75" s="59">
        <f t="shared" si="11"/>
        <v>0</v>
      </c>
      <c r="H75" s="56">
        <f t="shared" si="9"/>
        <v>0</v>
      </c>
    </row>
    <row r="76" spans="1:8" s="2" customFormat="1" ht="12.75" hidden="1" x14ac:dyDescent="0.2">
      <c r="A76" s="247"/>
      <c r="B76" s="250"/>
      <c r="C76" s="274">
        <f t="shared" si="10"/>
        <v>0</v>
      </c>
      <c r="D76" s="276"/>
      <c r="E76" s="293"/>
      <c r="F76" s="59">
        <f t="shared" si="11"/>
        <v>0</v>
      </c>
      <c r="G76" s="59">
        <f t="shared" si="11"/>
        <v>0</v>
      </c>
      <c r="H76" s="56">
        <f t="shared" si="9"/>
        <v>0</v>
      </c>
    </row>
    <row r="77" spans="1:8" s="2" customFormat="1" ht="12.75" hidden="1" x14ac:dyDescent="0.2">
      <c r="A77" s="247"/>
      <c r="B77" s="250"/>
      <c r="C77" s="274">
        <f t="shared" si="10"/>
        <v>0</v>
      </c>
      <c r="D77" s="276"/>
      <c r="E77" s="293"/>
      <c r="F77" s="59">
        <f t="shared" si="11"/>
        <v>0</v>
      </c>
      <c r="G77" s="59">
        <f t="shared" si="11"/>
        <v>0</v>
      </c>
      <c r="H77" s="56">
        <f t="shared" si="9"/>
        <v>0</v>
      </c>
    </row>
    <row r="78" spans="1:8" s="2" customFormat="1" ht="12.75" hidden="1" x14ac:dyDescent="0.2">
      <c r="A78" s="247"/>
      <c r="B78" s="250"/>
      <c r="C78" s="274">
        <f t="shared" si="10"/>
        <v>0</v>
      </c>
      <c r="D78" s="276"/>
      <c r="E78" s="293"/>
      <c r="F78" s="59">
        <f t="shared" si="11"/>
        <v>0</v>
      </c>
      <c r="G78" s="59">
        <f t="shared" si="11"/>
        <v>0</v>
      </c>
      <c r="H78" s="56">
        <f t="shared" si="9"/>
        <v>0</v>
      </c>
    </row>
    <row r="79" spans="1:8" s="2" customFormat="1" ht="12.75" hidden="1" x14ac:dyDescent="0.2">
      <c r="A79" s="247"/>
      <c r="B79" s="250"/>
      <c r="C79" s="274" t="str">
        <f>C26</f>
        <v>Vecākais speciālists Izglītības koordinācijas nodaļā</v>
      </c>
      <c r="D79" s="276"/>
      <c r="E79" s="293"/>
      <c r="F79" s="59">
        <f>F26</f>
        <v>1287</v>
      </c>
      <c r="G79" s="59"/>
      <c r="H79" s="56">
        <f t="shared" si="9"/>
        <v>0</v>
      </c>
    </row>
    <row r="80" spans="1:8" s="2" customFormat="1" ht="12.75" hidden="1" x14ac:dyDescent="0.2">
      <c r="A80" s="247"/>
      <c r="B80" s="250"/>
      <c r="C80" s="274">
        <f>C27</f>
        <v>0</v>
      </c>
      <c r="D80" s="276"/>
      <c r="E80" s="293"/>
      <c r="F80" s="59">
        <f t="shared" ref="F80:G88" si="12">F27</f>
        <v>0</v>
      </c>
      <c r="G80" s="59">
        <f t="shared" si="12"/>
        <v>0</v>
      </c>
      <c r="H80" s="56">
        <f t="shared" si="9"/>
        <v>0</v>
      </c>
    </row>
    <row r="81" spans="1:8" s="2" customFormat="1" ht="12.75" hidden="1" x14ac:dyDescent="0.2">
      <c r="A81" s="247"/>
      <c r="B81" s="250"/>
      <c r="C81" s="274">
        <f t="shared" si="10"/>
        <v>0</v>
      </c>
      <c r="D81" s="276"/>
      <c r="E81" s="293"/>
      <c r="F81" s="59">
        <f t="shared" si="12"/>
        <v>0</v>
      </c>
      <c r="G81" s="59">
        <f t="shared" si="12"/>
        <v>0</v>
      </c>
      <c r="H81" s="56">
        <f t="shared" si="9"/>
        <v>0</v>
      </c>
    </row>
    <row r="82" spans="1:8" s="2" customFormat="1" ht="12.75" hidden="1" x14ac:dyDescent="0.2">
      <c r="A82" s="247"/>
      <c r="B82" s="250"/>
      <c r="C82" s="274">
        <f>C30</f>
        <v>0</v>
      </c>
      <c r="D82" s="276"/>
      <c r="E82" s="293"/>
      <c r="F82" s="59">
        <f t="shared" si="12"/>
        <v>0</v>
      </c>
      <c r="G82" s="59">
        <f t="shared" si="12"/>
        <v>0</v>
      </c>
      <c r="H82" s="56">
        <f t="shared" si="9"/>
        <v>0</v>
      </c>
    </row>
    <row r="83" spans="1:8" s="2" customFormat="1" ht="12.75" hidden="1" x14ac:dyDescent="0.2">
      <c r="A83" s="247"/>
      <c r="B83" s="250"/>
      <c r="C83" s="274">
        <f>C31</f>
        <v>0</v>
      </c>
      <c r="D83" s="276"/>
      <c r="E83" s="293"/>
      <c r="F83" s="59">
        <f t="shared" si="12"/>
        <v>0</v>
      </c>
      <c r="G83" s="59">
        <f t="shared" si="12"/>
        <v>0</v>
      </c>
      <c r="H83" s="56">
        <f t="shared" si="9"/>
        <v>0</v>
      </c>
    </row>
    <row r="84" spans="1:8" s="2" customFormat="1" ht="12.75" hidden="1" x14ac:dyDescent="0.2">
      <c r="A84" s="247"/>
      <c r="B84" s="250"/>
      <c r="C84" s="274">
        <f>C32</f>
        <v>0</v>
      </c>
      <c r="D84" s="276"/>
      <c r="E84" s="293"/>
      <c r="F84" s="59">
        <f t="shared" si="12"/>
        <v>0</v>
      </c>
      <c r="G84" s="59">
        <f t="shared" si="12"/>
        <v>0</v>
      </c>
      <c r="H84" s="56">
        <f t="shared" si="9"/>
        <v>0</v>
      </c>
    </row>
    <row r="85" spans="1:8" s="2" customFormat="1" ht="12.75" hidden="1" x14ac:dyDescent="0.2">
      <c r="A85" s="247"/>
      <c r="B85" s="250"/>
      <c r="C85" s="274">
        <f>C33</f>
        <v>0</v>
      </c>
      <c r="D85" s="276"/>
      <c r="E85" s="293"/>
      <c r="F85" s="59">
        <f t="shared" si="12"/>
        <v>0</v>
      </c>
      <c r="G85" s="59">
        <f t="shared" si="12"/>
        <v>0</v>
      </c>
      <c r="H85" s="56">
        <f t="shared" si="9"/>
        <v>0</v>
      </c>
    </row>
    <row r="86" spans="1:8" s="2" customFormat="1" ht="12.75" hidden="1" x14ac:dyDescent="0.2">
      <c r="A86" s="247"/>
      <c r="B86" s="250"/>
      <c r="C86" s="274">
        <f>C34</f>
        <v>0</v>
      </c>
      <c r="D86" s="276"/>
      <c r="E86" s="293"/>
      <c r="F86" s="59">
        <f t="shared" si="12"/>
        <v>0</v>
      </c>
      <c r="G86" s="59">
        <f t="shared" si="12"/>
        <v>0</v>
      </c>
      <c r="H86" s="56">
        <f t="shared" si="9"/>
        <v>0</v>
      </c>
    </row>
    <row r="87" spans="1:8" s="2" customFormat="1" ht="12.75" hidden="1" x14ac:dyDescent="0.2">
      <c r="A87" s="247"/>
      <c r="B87" s="250"/>
      <c r="C87" s="182"/>
      <c r="D87" s="183"/>
      <c r="E87" s="293"/>
      <c r="F87" s="59">
        <f t="shared" si="12"/>
        <v>0</v>
      </c>
      <c r="G87" s="59">
        <f t="shared" si="12"/>
        <v>0</v>
      </c>
      <c r="H87" s="56">
        <f t="shared" si="9"/>
        <v>0</v>
      </c>
    </row>
    <row r="88" spans="1:8" s="2" customFormat="1" ht="12.75" hidden="1" x14ac:dyDescent="0.2">
      <c r="A88" s="247"/>
      <c r="B88" s="250"/>
      <c r="C88" s="274">
        <f>C35</f>
        <v>0</v>
      </c>
      <c r="D88" s="276"/>
      <c r="E88" s="293"/>
      <c r="F88" s="59">
        <f t="shared" si="12"/>
        <v>0</v>
      </c>
      <c r="G88" s="59">
        <f t="shared" si="12"/>
        <v>0</v>
      </c>
      <c r="H88" s="56">
        <f t="shared" si="9"/>
        <v>0</v>
      </c>
    </row>
    <row r="89" spans="1:8" s="2" customFormat="1" ht="25.5" hidden="1" x14ac:dyDescent="0.2">
      <c r="A89" s="246" t="s">
        <v>57</v>
      </c>
      <c r="B89" s="249" t="s">
        <v>58</v>
      </c>
      <c r="C89" s="287" t="s">
        <v>349</v>
      </c>
      <c r="D89" s="288"/>
      <c r="E89" s="47" t="s">
        <v>161</v>
      </c>
      <c r="F89" s="190" t="s">
        <v>39</v>
      </c>
      <c r="G89" s="47" t="s">
        <v>157</v>
      </c>
      <c r="H89" s="50">
        <f>SUM(H90:H109)</f>
        <v>0</v>
      </c>
    </row>
    <row r="90" spans="1:8" s="2" customFormat="1" ht="12.75" hidden="1" x14ac:dyDescent="0.2">
      <c r="A90" s="247"/>
      <c r="B90" s="250"/>
      <c r="C90" s="274">
        <f t="shared" ref="C90:C99" si="13">C15</f>
        <v>0</v>
      </c>
      <c r="D90" s="276"/>
      <c r="E90" s="292">
        <v>10</v>
      </c>
      <c r="F90" s="59">
        <f t="shared" ref="F90:G99" si="14">F15</f>
        <v>0</v>
      </c>
      <c r="G90" s="73">
        <f t="shared" si="14"/>
        <v>0</v>
      </c>
      <c r="H90" s="56">
        <f>ROUNDUP((F90*$E$90%)/168*$G$90,2)</f>
        <v>0</v>
      </c>
    </row>
    <row r="91" spans="1:8" s="2" customFormat="1" ht="12.75" hidden="1" x14ac:dyDescent="0.2">
      <c r="A91" s="247"/>
      <c r="B91" s="250"/>
      <c r="C91" s="274">
        <f t="shared" si="13"/>
        <v>0</v>
      </c>
      <c r="D91" s="276"/>
      <c r="E91" s="293"/>
      <c r="F91" s="59">
        <f t="shared" si="14"/>
        <v>0</v>
      </c>
      <c r="G91" s="73">
        <f t="shared" si="14"/>
        <v>0</v>
      </c>
      <c r="H91" s="56">
        <f t="shared" ref="H91:H109" si="15">ROUNDUP((F91*$E$90%)/168*$G$90,2)</f>
        <v>0</v>
      </c>
    </row>
    <row r="92" spans="1:8" s="2" customFormat="1" ht="12.75" hidden="1" x14ac:dyDescent="0.2">
      <c r="A92" s="247"/>
      <c r="B92" s="250"/>
      <c r="C92" s="274">
        <f t="shared" si="13"/>
        <v>0</v>
      </c>
      <c r="D92" s="276"/>
      <c r="E92" s="293"/>
      <c r="F92" s="59">
        <f t="shared" si="14"/>
        <v>0</v>
      </c>
      <c r="G92" s="73">
        <f t="shared" si="14"/>
        <v>0</v>
      </c>
      <c r="H92" s="56">
        <f t="shared" si="15"/>
        <v>0</v>
      </c>
    </row>
    <row r="93" spans="1:8" s="2" customFormat="1" ht="12.75" hidden="1" customHeight="1" x14ac:dyDescent="0.2">
      <c r="A93" s="247"/>
      <c r="B93" s="250"/>
      <c r="C93" s="274">
        <f t="shared" si="13"/>
        <v>0</v>
      </c>
      <c r="D93" s="276"/>
      <c r="E93" s="293"/>
      <c r="F93" s="59">
        <f t="shared" si="14"/>
        <v>0</v>
      </c>
      <c r="G93" s="73">
        <f t="shared" si="14"/>
        <v>0</v>
      </c>
      <c r="H93" s="56">
        <f t="shared" si="15"/>
        <v>0</v>
      </c>
    </row>
    <row r="94" spans="1:8" s="2" customFormat="1" ht="12.75" hidden="1" x14ac:dyDescent="0.2">
      <c r="A94" s="247"/>
      <c r="B94" s="250"/>
      <c r="C94" s="274">
        <f t="shared" si="13"/>
        <v>0</v>
      </c>
      <c r="D94" s="276"/>
      <c r="E94" s="293"/>
      <c r="F94" s="59">
        <f t="shared" si="14"/>
        <v>0</v>
      </c>
      <c r="G94" s="73">
        <f t="shared" si="14"/>
        <v>0</v>
      </c>
      <c r="H94" s="56">
        <f t="shared" si="15"/>
        <v>0</v>
      </c>
    </row>
    <row r="95" spans="1:8" s="2" customFormat="1" ht="12.75" hidden="1" x14ac:dyDescent="0.2">
      <c r="A95" s="247"/>
      <c r="B95" s="250"/>
      <c r="C95" s="274">
        <f t="shared" si="13"/>
        <v>0</v>
      </c>
      <c r="D95" s="276"/>
      <c r="E95" s="293"/>
      <c r="F95" s="59">
        <f t="shared" si="14"/>
        <v>0</v>
      </c>
      <c r="G95" s="73">
        <f t="shared" si="14"/>
        <v>0</v>
      </c>
      <c r="H95" s="56">
        <f t="shared" si="15"/>
        <v>0</v>
      </c>
    </row>
    <row r="96" spans="1:8" s="2" customFormat="1" ht="12.75" hidden="1" x14ac:dyDescent="0.2">
      <c r="A96" s="247"/>
      <c r="B96" s="250"/>
      <c r="C96" s="274">
        <f t="shared" si="13"/>
        <v>0</v>
      </c>
      <c r="D96" s="276"/>
      <c r="E96" s="293"/>
      <c r="F96" s="59">
        <f t="shared" si="14"/>
        <v>0</v>
      </c>
      <c r="G96" s="73">
        <f t="shared" si="14"/>
        <v>0</v>
      </c>
      <c r="H96" s="56">
        <f t="shared" si="15"/>
        <v>0</v>
      </c>
    </row>
    <row r="97" spans="1:8" s="2" customFormat="1" ht="12.75" hidden="1" x14ac:dyDescent="0.2">
      <c r="A97" s="247"/>
      <c r="B97" s="250"/>
      <c r="C97" s="274">
        <f t="shared" si="13"/>
        <v>0</v>
      </c>
      <c r="D97" s="276"/>
      <c r="E97" s="293"/>
      <c r="F97" s="59">
        <f t="shared" si="14"/>
        <v>0</v>
      </c>
      <c r="G97" s="73">
        <f t="shared" si="14"/>
        <v>0</v>
      </c>
      <c r="H97" s="56">
        <f t="shared" si="15"/>
        <v>0</v>
      </c>
    </row>
    <row r="98" spans="1:8" s="2" customFormat="1" ht="12.75" hidden="1" x14ac:dyDescent="0.2">
      <c r="A98" s="247"/>
      <c r="B98" s="250"/>
      <c r="C98" s="274">
        <f t="shared" si="13"/>
        <v>0</v>
      </c>
      <c r="D98" s="276"/>
      <c r="E98" s="293"/>
      <c r="F98" s="59">
        <f t="shared" si="14"/>
        <v>0</v>
      </c>
      <c r="G98" s="73">
        <f t="shared" si="14"/>
        <v>0</v>
      </c>
      <c r="H98" s="56">
        <f t="shared" si="15"/>
        <v>0</v>
      </c>
    </row>
    <row r="99" spans="1:8" s="2" customFormat="1" ht="12.75" hidden="1" x14ac:dyDescent="0.2">
      <c r="A99" s="247"/>
      <c r="B99" s="250"/>
      <c r="C99" s="274">
        <f t="shared" si="13"/>
        <v>0</v>
      </c>
      <c r="D99" s="276"/>
      <c r="E99" s="293"/>
      <c r="F99" s="59">
        <f t="shared" si="14"/>
        <v>0</v>
      </c>
      <c r="G99" s="73">
        <f t="shared" si="14"/>
        <v>0</v>
      </c>
      <c r="H99" s="56">
        <f t="shared" si="15"/>
        <v>0</v>
      </c>
    </row>
    <row r="100" spans="1:8" s="2" customFormat="1" ht="12.75" hidden="1" x14ac:dyDescent="0.2">
      <c r="A100" s="247"/>
      <c r="B100" s="250"/>
      <c r="C100" s="274" t="str">
        <f t="shared" ref="C100:C109" si="16">C26</f>
        <v>Vecākais speciālists Izglītības koordinācijas nodaļā</v>
      </c>
      <c r="D100" s="276"/>
      <c r="E100" s="293"/>
      <c r="F100" s="59">
        <f t="shared" ref="F100:G109" si="17">F26</f>
        <v>1287</v>
      </c>
      <c r="G100" s="59"/>
      <c r="H100" s="56">
        <f>ROUNDUP((F100*$E$90%)/168*$G$100,2)</f>
        <v>0</v>
      </c>
    </row>
    <row r="101" spans="1:8" s="2" customFormat="1" ht="12.75" hidden="1" x14ac:dyDescent="0.2">
      <c r="A101" s="247"/>
      <c r="B101" s="250"/>
      <c r="C101" s="274">
        <f t="shared" si="16"/>
        <v>0</v>
      </c>
      <c r="D101" s="276"/>
      <c r="E101" s="293"/>
      <c r="F101" s="59">
        <f t="shared" si="17"/>
        <v>0</v>
      </c>
      <c r="G101" s="59">
        <f t="shared" si="17"/>
        <v>0</v>
      </c>
      <c r="H101" s="56">
        <f t="shared" si="15"/>
        <v>0</v>
      </c>
    </row>
    <row r="102" spans="1:8" s="2" customFormat="1" ht="12.75" hidden="1" x14ac:dyDescent="0.2">
      <c r="A102" s="247"/>
      <c r="B102" s="250"/>
      <c r="C102" s="274">
        <f t="shared" si="16"/>
        <v>0</v>
      </c>
      <c r="D102" s="276"/>
      <c r="E102" s="293"/>
      <c r="F102" s="59">
        <f t="shared" si="17"/>
        <v>0</v>
      </c>
      <c r="G102" s="59">
        <f t="shared" si="17"/>
        <v>0</v>
      </c>
      <c r="H102" s="56">
        <f t="shared" si="15"/>
        <v>0</v>
      </c>
    </row>
    <row r="103" spans="1:8" s="2" customFormat="1" ht="12.75" hidden="1" x14ac:dyDescent="0.2">
      <c r="A103" s="247"/>
      <c r="B103" s="250"/>
      <c r="C103" s="274">
        <f t="shared" si="16"/>
        <v>0</v>
      </c>
      <c r="D103" s="276"/>
      <c r="E103" s="293"/>
      <c r="F103" s="59">
        <f t="shared" si="17"/>
        <v>0</v>
      </c>
      <c r="G103" s="59">
        <f t="shared" si="17"/>
        <v>0</v>
      </c>
      <c r="H103" s="56">
        <f t="shared" si="15"/>
        <v>0</v>
      </c>
    </row>
    <row r="104" spans="1:8" s="2" customFormat="1" ht="12.75" hidden="1" x14ac:dyDescent="0.2">
      <c r="A104" s="247"/>
      <c r="B104" s="250"/>
      <c r="C104" s="274">
        <f t="shared" si="16"/>
        <v>0</v>
      </c>
      <c r="D104" s="276"/>
      <c r="E104" s="293"/>
      <c r="F104" s="59">
        <f t="shared" si="17"/>
        <v>0</v>
      </c>
      <c r="G104" s="59">
        <f t="shared" si="17"/>
        <v>0</v>
      </c>
      <c r="H104" s="56">
        <f t="shared" si="15"/>
        <v>0</v>
      </c>
    </row>
    <row r="105" spans="1:8" s="2" customFormat="1" ht="12.75" hidden="1" x14ac:dyDescent="0.2">
      <c r="A105" s="247"/>
      <c r="B105" s="250"/>
      <c r="C105" s="274">
        <f t="shared" si="16"/>
        <v>0</v>
      </c>
      <c r="D105" s="276"/>
      <c r="E105" s="293"/>
      <c r="F105" s="59">
        <f t="shared" si="17"/>
        <v>0</v>
      </c>
      <c r="G105" s="59">
        <f t="shared" si="17"/>
        <v>0</v>
      </c>
      <c r="H105" s="56">
        <f t="shared" si="15"/>
        <v>0</v>
      </c>
    </row>
    <row r="106" spans="1:8" s="2" customFormat="1" ht="12.75" hidden="1" x14ac:dyDescent="0.2">
      <c r="A106" s="247"/>
      <c r="B106" s="250"/>
      <c r="C106" s="274">
        <f t="shared" si="16"/>
        <v>0</v>
      </c>
      <c r="D106" s="276"/>
      <c r="E106" s="293"/>
      <c r="F106" s="59">
        <f t="shared" si="17"/>
        <v>0</v>
      </c>
      <c r="G106" s="59">
        <f t="shared" si="17"/>
        <v>0</v>
      </c>
      <c r="H106" s="56">
        <f t="shared" si="15"/>
        <v>0</v>
      </c>
    </row>
    <row r="107" spans="1:8" s="2" customFormat="1" ht="12.75" hidden="1" x14ac:dyDescent="0.2">
      <c r="A107" s="247"/>
      <c r="B107" s="250"/>
      <c r="C107" s="274">
        <f t="shared" si="16"/>
        <v>0</v>
      </c>
      <c r="D107" s="276"/>
      <c r="E107" s="293"/>
      <c r="F107" s="59">
        <f t="shared" si="17"/>
        <v>0</v>
      </c>
      <c r="G107" s="59">
        <f t="shared" si="17"/>
        <v>0</v>
      </c>
      <c r="H107" s="56">
        <f t="shared" si="15"/>
        <v>0</v>
      </c>
    </row>
    <row r="108" spans="1:8" s="2" customFormat="1" ht="12.75" hidden="1" x14ac:dyDescent="0.2">
      <c r="A108" s="247"/>
      <c r="B108" s="250"/>
      <c r="C108" s="274">
        <f t="shared" si="16"/>
        <v>0</v>
      </c>
      <c r="D108" s="276"/>
      <c r="E108" s="293"/>
      <c r="F108" s="59">
        <f t="shared" si="17"/>
        <v>0</v>
      </c>
      <c r="G108" s="59">
        <f t="shared" si="17"/>
        <v>0</v>
      </c>
      <c r="H108" s="56">
        <f t="shared" si="15"/>
        <v>0</v>
      </c>
    </row>
    <row r="109" spans="1:8" s="2" customFormat="1" ht="12.75" hidden="1" x14ac:dyDescent="0.2">
      <c r="A109" s="248"/>
      <c r="B109" s="251"/>
      <c r="C109" s="274">
        <f t="shared" si="16"/>
        <v>0</v>
      </c>
      <c r="D109" s="276"/>
      <c r="E109" s="302"/>
      <c r="F109" s="59">
        <f t="shared" si="17"/>
        <v>0</v>
      </c>
      <c r="G109" s="59">
        <f t="shared" si="17"/>
        <v>0</v>
      </c>
      <c r="H109" s="56">
        <f t="shared" si="15"/>
        <v>0</v>
      </c>
    </row>
    <row r="110" spans="1:8" s="5" customFormat="1" ht="12.75" x14ac:dyDescent="0.2">
      <c r="A110" s="49" t="s">
        <v>65</v>
      </c>
      <c r="B110" s="277" t="s">
        <v>66</v>
      </c>
      <c r="C110" s="277"/>
      <c r="D110" s="277"/>
      <c r="E110" s="277"/>
      <c r="F110" s="277"/>
      <c r="G110" s="277"/>
      <c r="H110" s="43">
        <f>SUM(H111,H112,H133)</f>
        <v>2.1999999999999997</v>
      </c>
    </row>
    <row r="111" spans="1:8" s="2" customFormat="1" ht="12.75" x14ac:dyDescent="0.2">
      <c r="A111" s="181" t="s">
        <v>67</v>
      </c>
      <c r="B111" s="304" t="s">
        <v>356</v>
      </c>
      <c r="C111" s="304"/>
      <c r="D111" s="304"/>
      <c r="E111" s="304"/>
      <c r="F111" s="304"/>
      <c r="G111" s="304"/>
      <c r="H111" s="44">
        <f>ROUNDUP((H13+H112)*0.2359,2)</f>
        <v>1.89</v>
      </c>
    </row>
    <row r="112" spans="1:8" s="2" customFormat="1" ht="25.5" x14ac:dyDescent="0.2">
      <c r="A112" s="385" t="s">
        <v>70</v>
      </c>
      <c r="B112" s="263" t="s">
        <v>71</v>
      </c>
      <c r="C112" s="287" t="s">
        <v>349</v>
      </c>
      <c r="D112" s="288"/>
      <c r="E112" s="47" t="s">
        <v>161</v>
      </c>
      <c r="F112" s="190" t="s">
        <v>39</v>
      </c>
      <c r="G112" s="47" t="s">
        <v>157</v>
      </c>
      <c r="H112" s="50">
        <f>SUM(H113:H132)</f>
        <v>0.31</v>
      </c>
    </row>
    <row r="113" spans="1:8" s="2" customFormat="1" ht="12.75" hidden="1" x14ac:dyDescent="0.2">
      <c r="A113" s="386"/>
      <c r="B113" s="264"/>
      <c r="C113" s="274">
        <f t="shared" ref="C113:C122" si="18">C15</f>
        <v>0</v>
      </c>
      <c r="D113" s="276"/>
      <c r="E113" s="292">
        <v>4</v>
      </c>
      <c r="F113" s="59">
        <f t="shared" ref="F113:G122" si="19">F15</f>
        <v>0</v>
      </c>
      <c r="G113" s="73">
        <f t="shared" si="19"/>
        <v>0</v>
      </c>
      <c r="H113" s="56">
        <f>ROUNDUP((F113*$E$113%)/168*G113,2)</f>
        <v>0</v>
      </c>
    </row>
    <row r="114" spans="1:8" s="2" customFormat="1" ht="12.75" hidden="1" x14ac:dyDescent="0.2">
      <c r="A114" s="386"/>
      <c r="B114" s="264"/>
      <c r="C114" s="274">
        <f t="shared" si="18"/>
        <v>0</v>
      </c>
      <c r="D114" s="276"/>
      <c r="E114" s="293"/>
      <c r="F114" s="59">
        <f t="shared" si="19"/>
        <v>0</v>
      </c>
      <c r="G114" s="73">
        <f t="shared" si="19"/>
        <v>0</v>
      </c>
      <c r="H114" s="56">
        <f t="shared" ref="H114:H132" si="20">ROUNDUP((F114*$E$113%)/168*G114,2)</f>
        <v>0</v>
      </c>
    </row>
    <row r="115" spans="1:8" s="2" customFormat="1" ht="12.75" hidden="1" x14ac:dyDescent="0.2">
      <c r="A115" s="386"/>
      <c r="B115" s="264"/>
      <c r="C115" s="274">
        <f t="shared" si="18"/>
        <v>0</v>
      </c>
      <c r="D115" s="276"/>
      <c r="E115" s="293"/>
      <c r="F115" s="59">
        <f t="shared" si="19"/>
        <v>0</v>
      </c>
      <c r="G115" s="73">
        <f t="shared" si="19"/>
        <v>0</v>
      </c>
      <c r="H115" s="56">
        <f t="shared" si="20"/>
        <v>0</v>
      </c>
    </row>
    <row r="116" spans="1:8" s="2" customFormat="1" ht="12.75" hidden="1" x14ac:dyDescent="0.2">
      <c r="A116" s="386"/>
      <c r="B116" s="264"/>
      <c r="C116" s="274">
        <f t="shared" si="18"/>
        <v>0</v>
      </c>
      <c r="D116" s="276"/>
      <c r="E116" s="293"/>
      <c r="F116" s="59">
        <f t="shared" si="19"/>
        <v>0</v>
      </c>
      <c r="G116" s="73">
        <f t="shared" si="19"/>
        <v>0</v>
      </c>
      <c r="H116" s="56">
        <f t="shared" si="20"/>
        <v>0</v>
      </c>
    </row>
    <row r="117" spans="1:8" s="2" customFormat="1" ht="12.75" hidden="1" x14ac:dyDescent="0.2">
      <c r="A117" s="386"/>
      <c r="B117" s="264"/>
      <c r="C117" s="274">
        <f t="shared" si="18"/>
        <v>0</v>
      </c>
      <c r="D117" s="276"/>
      <c r="E117" s="293"/>
      <c r="F117" s="59">
        <f t="shared" si="19"/>
        <v>0</v>
      </c>
      <c r="G117" s="73">
        <f t="shared" si="19"/>
        <v>0</v>
      </c>
      <c r="H117" s="56">
        <f t="shared" si="20"/>
        <v>0</v>
      </c>
    </row>
    <row r="118" spans="1:8" s="2" customFormat="1" ht="12.75" hidden="1" x14ac:dyDescent="0.2">
      <c r="A118" s="386"/>
      <c r="B118" s="264"/>
      <c r="C118" s="274">
        <f t="shared" si="18"/>
        <v>0</v>
      </c>
      <c r="D118" s="276"/>
      <c r="E118" s="293"/>
      <c r="F118" s="59">
        <f t="shared" si="19"/>
        <v>0</v>
      </c>
      <c r="G118" s="73">
        <f t="shared" si="19"/>
        <v>0</v>
      </c>
      <c r="H118" s="56">
        <f t="shared" si="20"/>
        <v>0</v>
      </c>
    </row>
    <row r="119" spans="1:8" s="2" customFormat="1" ht="12.75" hidden="1" x14ac:dyDescent="0.2">
      <c r="A119" s="386"/>
      <c r="B119" s="264"/>
      <c r="C119" s="274">
        <f t="shared" si="18"/>
        <v>0</v>
      </c>
      <c r="D119" s="276"/>
      <c r="E119" s="293"/>
      <c r="F119" s="59">
        <f t="shared" si="19"/>
        <v>0</v>
      </c>
      <c r="G119" s="73">
        <f t="shared" si="19"/>
        <v>0</v>
      </c>
      <c r="H119" s="56">
        <f t="shared" si="20"/>
        <v>0</v>
      </c>
    </row>
    <row r="120" spans="1:8" s="2" customFormat="1" ht="12.75" hidden="1" x14ac:dyDescent="0.2">
      <c r="A120" s="386"/>
      <c r="B120" s="264"/>
      <c r="C120" s="274">
        <f t="shared" si="18"/>
        <v>0</v>
      </c>
      <c r="D120" s="276"/>
      <c r="E120" s="293"/>
      <c r="F120" s="59">
        <f t="shared" si="19"/>
        <v>0</v>
      </c>
      <c r="G120" s="73">
        <f t="shared" si="19"/>
        <v>0</v>
      </c>
      <c r="H120" s="56">
        <f t="shared" si="20"/>
        <v>0</v>
      </c>
    </row>
    <row r="121" spans="1:8" s="2" customFormat="1" ht="12.75" hidden="1" x14ac:dyDescent="0.2">
      <c r="A121" s="386"/>
      <c r="B121" s="264"/>
      <c r="C121" s="274">
        <f t="shared" si="18"/>
        <v>0</v>
      </c>
      <c r="D121" s="276"/>
      <c r="E121" s="293"/>
      <c r="F121" s="59">
        <f t="shared" si="19"/>
        <v>0</v>
      </c>
      <c r="G121" s="73">
        <f t="shared" si="19"/>
        <v>0</v>
      </c>
      <c r="H121" s="56">
        <f t="shared" si="20"/>
        <v>0</v>
      </c>
    </row>
    <row r="122" spans="1:8" s="2" customFormat="1" ht="12.75" hidden="1" x14ac:dyDescent="0.2">
      <c r="A122" s="386"/>
      <c r="B122" s="264"/>
      <c r="C122" s="274">
        <f t="shared" si="18"/>
        <v>0</v>
      </c>
      <c r="D122" s="276"/>
      <c r="E122" s="293"/>
      <c r="F122" s="59">
        <f t="shared" si="19"/>
        <v>0</v>
      </c>
      <c r="G122" s="73">
        <f t="shared" si="19"/>
        <v>0</v>
      </c>
      <c r="H122" s="56">
        <f t="shared" si="20"/>
        <v>0</v>
      </c>
    </row>
    <row r="123" spans="1:8" s="2" customFormat="1" ht="12.75" x14ac:dyDescent="0.2">
      <c r="A123" s="386"/>
      <c r="B123" s="264"/>
      <c r="C123" s="274" t="str">
        <f t="shared" ref="C123:C132" si="21">C26</f>
        <v>Vecākais speciālists Izglītības koordinācijas nodaļā</v>
      </c>
      <c r="D123" s="276"/>
      <c r="E123" s="293"/>
      <c r="F123" s="59">
        <f t="shared" ref="F123:G132" si="22">F26</f>
        <v>1287</v>
      </c>
      <c r="G123" s="59">
        <f t="shared" si="22"/>
        <v>1</v>
      </c>
      <c r="H123" s="56">
        <f t="shared" si="20"/>
        <v>0.31</v>
      </c>
    </row>
    <row r="124" spans="1:8" s="2" customFormat="1" ht="12.75" hidden="1" x14ac:dyDescent="0.2">
      <c r="A124" s="386"/>
      <c r="B124" s="264"/>
      <c r="C124" s="274">
        <f t="shared" si="21"/>
        <v>0</v>
      </c>
      <c r="D124" s="276"/>
      <c r="E124" s="293"/>
      <c r="F124" s="59">
        <f t="shared" si="22"/>
        <v>0</v>
      </c>
      <c r="G124" s="59">
        <f t="shared" si="22"/>
        <v>0</v>
      </c>
      <c r="H124" s="56">
        <f t="shared" si="20"/>
        <v>0</v>
      </c>
    </row>
    <row r="125" spans="1:8" s="2" customFormat="1" ht="12.75" hidden="1" x14ac:dyDescent="0.2">
      <c r="A125" s="386"/>
      <c r="B125" s="264"/>
      <c r="C125" s="274">
        <f t="shared" si="21"/>
        <v>0</v>
      </c>
      <c r="D125" s="276"/>
      <c r="E125" s="293"/>
      <c r="F125" s="59">
        <f t="shared" si="22"/>
        <v>0</v>
      </c>
      <c r="G125" s="59">
        <f t="shared" si="22"/>
        <v>0</v>
      </c>
      <c r="H125" s="56">
        <f t="shared" si="20"/>
        <v>0</v>
      </c>
    </row>
    <row r="126" spans="1:8" s="2" customFormat="1" ht="12.75" hidden="1" x14ac:dyDescent="0.2">
      <c r="A126" s="386"/>
      <c r="B126" s="264"/>
      <c r="C126" s="274">
        <f t="shared" si="21"/>
        <v>0</v>
      </c>
      <c r="D126" s="276"/>
      <c r="E126" s="293"/>
      <c r="F126" s="59">
        <f t="shared" si="22"/>
        <v>0</v>
      </c>
      <c r="G126" s="59">
        <f t="shared" si="22"/>
        <v>0</v>
      </c>
      <c r="H126" s="56">
        <f t="shared" si="20"/>
        <v>0</v>
      </c>
    </row>
    <row r="127" spans="1:8" s="2" customFormat="1" ht="12.75" hidden="1" x14ac:dyDescent="0.2">
      <c r="A127" s="386"/>
      <c r="B127" s="264"/>
      <c r="C127" s="274">
        <f t="shared" si="21"/>
        <v>0</v>
      </c>
      <c r="D127" s="276"/>
      <c r="E127" s="293"/>
      <c r="F127" s="59">
        <f t="shared" si="22"/>
        <v>0</v>
      </c>
      <c r="G127" s="59">
        <f t="shared" si="22"/>
        <v>0</v>
      </c>
      <c r="H127" s="56">
        <f t="shared" si="20"/>
        <v>0</v>
      </c>
    </row>
    <row r="128" spans="1:8" s="2" customFormat="1" ht="12.75" hidden="1" x14ac:dyDescent="0.2">
      <c r="A128" s="386"/>
      <c r="B128" s="264"/>
      <c r="C128" s="274">
        <f t="shared" si="21"/>
        <v>0</v>
      </c>
      <c r="D128" s="276"/>
      <c r="E128" s="293"/>
      <c r="F128" s="59">
        <f t="shared" si="22"/>
        <v>0</v>
      </c>
      <c r="G128" s="59">
        <f t="shared" si="22"/>
        <v>0</v>
      </c>
      <c r="H128" s="56">
        <f t="shared" si="20"/>
        <v>0</v>
      </c>
    </row>
    <row r="129" spans="1:8" s="2" customFormat="1" ht="12.75" hidden="1" x14ac:dyDescent="0.2">
      <c r="A129" s="386"/>
      <c r="B129" s="264"/>
      <c r="C129" s="274">
        <f t="shared" si="21"/>
        <v>0</v>
      </c>
      <c r="D129" s="276"/>
      <c r="E129" s="293"/>
      <c r="F129" s="59">
        <f t="shared" si="22"/>
        <v>0</v>
      </c>
      <c r="G129" s="59">
        <f t="shared" si="22"/>
        <v>0</v>
      </c>
      <c r="H129" s="56">
        <f t="shared" si="20"/>
        <v>0</v>
      </c>
    </row>
    <row r="130" spans="1:8" s="2" customFormat="1" ht="12.75" hidden="1" x14ac:dyDescent="0.2">
      <c r="A130" s="386"/>
      <c r="B130" s="264"/>
      <c r="C130" s="274">
        <f t="shared" si="21"/>
        <v>0</v>
      </c>
      <c r="D130" s="276"/>
      <c r="E130" s="293"/>
      <c r="F130" s="59">
        <f t="shared" si="22"/>
        <v>0</v>
      </c>
      <c r="G130" s="59">
        <f t="shared" si="22"/>
        <v>0</v>
      </c>
      <c r="H130" s="56">
        <f t="shared" si="20"/>
        <v>0</v>
      </c>
    </row>
    <row r="131" spans="1:8" s="2" customFormat="1" ht="12.75" hidden="1" x14ac:dyDescent="0.2">
      <c r="A131" s="386"/>
      <c r="B131" s="264"/>
      <c r="C131" s="274">
        <f t="shared" si="21"/>
        <v>0</v>
      </c>
      <c r="D131" s="276"/>
      <c r="E131" s="293"/>
      <c r="F131" s="59">
        <f t="shared" si="22"/>
        <v>0</v>
      </c>
      <c r="G131" s="59">
        <f t="shared" si="22"/>
        <v>0</v>
      </c>
      <c r="H131" s="56">
        <f t="shared" si="20"/>
        <v>0</v>
      </c>
    </row>
    <row r="132" spans="1:8" s="2" customFormat="1" ht="12.75" hidden="1" x14ac:dyDescent="0.2">
      <c r="A132" s="387"/>
      <c r="B132" s="265"/>
      <c r="C132" s="274">
        <f t="shared" si="21"/>
        <v>0</v>
      </c>
      <c r="D132" s="276"/>
      <c r="E132" s="302"/>
      <c r="F132" s="59">
        <f t="shared" si="22"/>
        <v>0</v>
      </c>
      <c r="G132" s="59">
        <f t="shared" si="22"/>
        <v>0</v>
      </c>
      <c r="H132" s="56">
        <f t="shared" si="20"/>
        <v>0</v>
      </c>
    </row>
    <row r="133" spans="1:8" s="2" customFormat="1" ht="25.5" hidden="1" x14ac:dyDescent="0.2">
      <c r="A133" s="385" t="s">
        <v>82</v>
      </c>
      <c r="B133" s="388" t="s">
        <v>83</v>
      </c>
      <c r="C133" s="287" t="s">
        <v>349</v>
      </c>
      <c r="D133" s="288"/>
      <c r="E133" s="47" t="s">
        <v>161</v>
      </c>
      <c r="F133" s="190" t="s">
        <v>39</v>
      </c>
      <c r="G133" s="47" t="s">
        <v>157</v>
      </c>
      <c r="H133" s="50">
        <f>SUM(H134:H153)</f>
        <v>0</v>
      </c>
    </row>
    <row r="134" spans="1:8" s="2" customFormat="1" ht="12.75" hidden="1" x14ac:dyDescent="0.2">
      <c r="A134" s="386"/>
      <c r="B134" s="389"/>
      <c r="C134" s="274">
        <f t="shared" ref="C134:C143" si="23">C15</f>
        <v>0</v>
      </c>
      <c r="D134" s="276"/>
      <c r="E134" s="292">
        <v>1</v>
      </c>
      <c r="F134" s="59">
        <f t="shared" ref="F134:G143" si="24">F15</f>
        <v>0</v>
      </c>
      <c r="G134" s="73">
        <f t="shared" si="24"/>
        <v>0</v>
      </c>
      <c r="H134" s="56">
        <f>ROUNDUP((F134*$E$134%)/168*G134,2)</f>
        <v>0</v>
      </c>
    </row>
    <row r="135" spans="1:8" s="2" customFormat="1" ht="12.75" hidden="1" x14ac:dyDescent="0.2">
      <c r="A135" s="386"/>
      <c r="B135" s="389"/>
      <c r="C135" s="274">
        <f t="shared" si="23"/>
        <v>0</v>
      </c>
      <c r="D135" s="276"/>
      <c r="E135" s="293"/>
      <c r="F135" s="59">
        <f t="shared" si="24"/>
        <v>0</v>
      </c>
      <c r="G135" s="73">
        <f t="shared" si="24"/>
        <v>0</v>
      </c>
      <c r="H135" s="56">
        <f t="shared" ref="H135:H153" si="25">ROUNDUP((F135*$E$134%)/168*G135,2)</f>
        <v>0</v>
      </c>
    </row>
    <row r="136" spans="1:8" s="2" customFormat="1" ht="12.75" hidden="1" x14ac:dyDescent="0.2">
      <c r="A136" s="386"/>
      <c r="B136" s="389"/>
      <c r="C136" s="274">
        <f t="shared" si="23"/>
        <v>0</v>
      </c>
      <c r="D136" s="276"/>
      <c r="E136" s="293"/>
      <c r="F136" s="59">
        <f t="shared" si="24"/>
        <v>0</v>
      </c>
      <c r="G136" s="73">
        <f t="shared" si="24"/>
        <v>0</v>
      </c>
      <c r="H136" s="56">
        <f t="shared" si="25"/>
        <v>0</v>
      </c>
    </row>
    <row r="137" spans="1:8" s="2" customFormat="1" ht="12.75" hidden="1" x14ac:dyDescent="0.2">
      <c r="A137" s="386"/>
      <c r="B137" s="389"/>
      <c r="C137" s="274">
        <f t="shared" si="23"/>
        <v>0</v>
      </c>
      <c r="D137" s="276"/>
      <c r="E137" s="293"/>
      <c r="F137" s="59">
        <f t="shared" si="24"/>
        <v>0</v>
      </c>
      <c r="G137" s="73">
        <f t="shared" si="24"/>
        <v>0</v>
      </c>
      <c r="H137" s="56">
        <f t="shared" si="25"/>
        <v>0</v>
      </c>
    </row>
    <row r="138" spans="1:8" s="2" customFormat="1" ht="12.75" hidden="1" x14ac:dyDescent="0.2">
      <c r="A138" s="386"/>
      <c r="B138" s="389"/>
      <c r="C138" s="274">
        <f t="shared" si="23"/>
        <v>0</v>
      </c>
      <c r="D138" s="276"/>
      <c r="E138" s="293"/>
      <c r="F138" s="59">
        <f t="shared" si="24"/>
        <v>0</v>
      </c>
      <c r="G138" s="73">
        <f t="shared" si="24"/>
        <v>0</v>
      </c>
      <c r="H138" s="56">
        <f t="shared" si="25"/>
        <v>0</v>
      </c>
    </row>
    <row r="139" spans="1:8" s="2" customFormat="1" ht="12.75" hidden="1" x14ac:dyDescent="0.2">
      <c r="A139" s="386"/>
      <c r="B139" s="389"/>
      <c r="C139" s="274">
        <f t="shared" si="23"/>
        <v>0</v>
      </c>
      <c r="D139" s="276"/>
      <c r="E139" s="293"/>
      <c r="F139" s="59">
        <f t="shared" si="24"/>
        <v>0</v>
      </c>
      <c r="G139" s="73">
        <f t="shared" si="24"/>
        <v>0</v>
      </c>
      <c r="H139" s="56">
        <f t="shared" si="25"/>
        <v>0</v>
      </c>
    </row>
    <row r="140" spans="1:8" s="2" customFormat="1" ht="12.75" hidden="1" x14ac:dyDescent="0.2">
      <c r="A140" s="386"/>
      <c r="B140" s="389"/>
      <c r="C140" s="274">
        <f t="shared" si="23"/>
        <v>0</v>
      </c>
      <c r="D140" s="276"/>
      <c r="E140" s="293"/>
      <c r="F140" s="59">
        <f t="shared" si="24"/>
        <v>0</v>
      </c>
      <c r="G140" s="73">
        <f t="shared" si="24"/>
        <v>0</v>
      </c>
      <c r="H140" s="56">
        <f t="shared" si="25"/>
        <v>0</v>
      </c>
    </row>
    <row r="141" spans="1:8" s="2" customFormat="1" ht="12.75" hidden="1" x14ac:dyDescent="0.2">
      <c r="A141" s="386"/>
      <c r="B141" s="389"/>
      <c r="C141" s="274">
        <f t="shared" si="23"/>
        <v>0</v>
      </c>
      <c r="D141" s="276"/>
      <c r="E141" s="293"/>
      <c r="F141" s="59">
        <f t="shared" si="24"/>
        <v>0</v>
      </c>
      <c r="G141" s="73">
        <f t="shared" si="24"/>
        <v>0</v>
      </c>
      <c r="H141" s="56">
        <f t="shared" si="25"/>
        <v>0</v>
      </c>
    </row>
    <row r="142" spans="1:8" s="2" customFormat="1" ht="12.75" hidden="1" x14ac:dyDescent="0.2">
      <c r="A142" s="386"/>
      <c r="B142" s="389"/>
      <c r="C142" s="274">
        <f t="shared" si="23"/>
        <v>0</v>
      </c>
      <c r="D142" s="276"/>
      <c r="E142" s="293"/>
      <c r="F142" s="59">
        <f t="shared" si="24"/>
        <v>0</v>
      </c>
      <c r="G142" s="73">
        <f t="shared" si="24"/>
        <v>0</v>
      </c>
      <c r="H142" s="56">
        <f t="shared" si="25"/>
        <v>0</v>
      </c>
    </row>
    <row r="143" spans="1:8" s="2" customFormat="1" ht="12.75" hidden="1" x14ac:dyDescent="0.2">
      <c r="A143" s="386"/>
      <c r="B143" s="389"/>
      <c r="C143" s="274">
        <f t="shared" si="23"/>
        <v>0</v>
      </c>
      <c r="D143" s="276"/>
      <c r="E143" s="293"/>
      <c r="F143" s="59">
        <f t="shared" si="24"/>
        <v>0</v>
      </c>
      <c r="G143" s="73">
        <f t="shared" si="24"/>
        <v>0</v>
      </c>
      <c r="H143" s="56">
        <f t="shared" si="25"/>
        <v>0</v>
      </c>
    </row>
    <row r="144" spans="1:8" s="2" customFormat="1" ht="12.75" hidden="1" x14ac:dyDescent="0.2">
      <c r="A144" s="386"/>
      <c r="B144" s="389"/>
      <c r="C144" s="274" t="str">
        <f t="shared" ref="C144:C153" si="26">C26</f>
        <v>Vecākais speciālists Izglītības koordinācijas nodaļā</v>
      </c>
      <c r="D144" s="276"/>
      <c r="E144" s="293"/>
      <c r="F144" s="59">
        <f t="shared" ref="F144:G153" si="27">F26</f>
        <v>1287</v>
      </c>
      <c r="G144" s="59"/>
      <c r="H144" s="56">
        <f t="shared" si="25"/>
        <v>0</v>
      </c>
    </row>
    <row r="145" spans="1:8" s="2" customFormat="1" ht="12.75" hidden="1" x14ac:dyDescent="0.2">
      <c r="A145" s="386"/>
      <c r="B145" s="389"/>
      <c r="C145" s="274">
        <f t="shared" si="26"/>
        <v>0</v>
      </c>
      <c r="D145" s="276"/>
      <c r="E145" s="293"/>
      <c r="F145" s="59">
        <f t="shared" si="27"/>
        <v>0</v>
      </c>
      <c r="G145" s="59">
        <f t="shared" si="27"/>
        <v>0</v>
      </c>
      <c r="H145" s="56">
        <f t="shared" si="25"/>
        <v>0</v>
      </c>
    </row>
    <row r="146" spans="1:8" s="2" customFormat="1" ht="12.75" hidden="1" x14ac:dyDescent="0.2">
      <c r="A146" s="386"/>
      <c r="B146" s="389"/>
      <c r="C146" s="274">
        <f t="shared" si="26"/>
        <v>0</v>
      </c>
      <c r="D146" s="276"/>
      <c r="E146" s="293"/>
      <c r="F146" s="59">
        <f t="shared" si="27"/>
        <v>0</v>
      </c>
      <c r="G146" s="59">
        <f t="shared" si="27"/>
        <v>0</v>
      </c>
      <c r="H146" s="56">
        <f t="shared" si="25"/>
        <v>0</v>
      </c>
    </row>
    <row r="147" spans="1:8" s="2" customFormat="1" ht="12.75" hidden="1" x14ac:dyDescent="0.2">
      <c r="A147" s="386"/>
      <c r="B147" s="389"/>
      <c r="C147" s="274">
        <f t="shared" si="26"/>
        <v>0</v>
      </c>
      <c r="D147" s="276"/>
      <c r="E147" s="293"/>
      <c r="F147" s="59">
        <f t="shared" si="27"/>
        <v>0</v>
      </c>
      <c r="G147" s="59">
        <f t="shared" si="27"/>
        <v>0</v>
      </c>
      <c r="H147" s="56">
        <f t="shared" si="25"/>
        <v>0</v>
      </c>
    </row>
    <row r="148" spans="1:8" s="2" customFormat="1" ht="12.75" hidden="1" x14ac:dyDescent="0.2">
      <c r="A148" s="386"/>
      <c r="B148" s="389"/>
      <c r="C148" s="274">
        <f t="shared" si="26"/>
        <v>0</v>
      </c>
      <c r="D148" s="276"/>
      <c r="E148" s="293"/>
      <c r="F148" s="59">
        <f t="shared" si="27"/>
        <v>0</v>
      </c>
      <c r="G148" s="59">
        <f t="shared" si="27"/>
        <v>0</v>
      </c>
      <c r="H148" s="56">
        <f t="shared" si="25"/>
        <v>0</v>
      </c>
    </row>
    <row r="149" spans="1:8" s="2" customFormat="1" ht="12.75" hidden="1" x14ac:dyDescent="0.2">
      <c r="A149" s="386"/>
      <c r="B149" s="389"/>
      <c r="C149" s="274">
        <f t="shared" si="26"/>
        <v>0</v>
      </c>
      <c r="D149" s="276"/>
      <c r="E149" s="293"/>
      <c r="F149" s="59">
        <f t="shared" si="27"/>
        <v>0</v>
      </c>
      <c r="G149" s="59">
        <f t="shared" si="27"/>
        <v>0</v>
      </c>
      <c r="H149" s="56">
        <f t="shared" si="25"/>
        <v>0</v>
      </c>
    </row>
    <row r="150" spans="1:8" s="2" customFormat="1" ht="12.75" hidden="1" x14ac:dyDescent="0.2">
      <c r="A150" s="386"/>
      <c r="B150" s="389"/>
      <c r="C150" s="274">
        <f t="shared" si="26"/>
        <v>0</v>
      </c>
      <c r="D150" s="276"/>
      <c r="E150" s="293"/>
      <c r="F150" s="59">
        <f t="shared" si="27"/>
        <v>0</v>
      </c>
      <c r="G150" s="59">
        <f t="shared" si="27"/>
        <v>0</v>
      </c>
      <c r="H150" s="56">
        <f t="shared" si="25"/>
        <v>0</v>
      </c>
    </row>
    <row r="151" spans="1:8" s="2" customFormat="1" ht="12.75" hidden="1" x14ac:dyDescent="0.2">
      <c r="A151" s="386"/>
      <c r="B151" s="389"/>
      <c r="C151" s="274">
        <f t="shared" si="26"/>
        <v>0</v>
      </c>
      <c r="D151" s="276"/>
      <c r="E151" s="293"/>
      <c r="F151" s="59">
        <f t="shared" si="27"/>
        <v>0</v>
      </c>
      <c r="G151" s="59">
        <f t="shared" si="27"/>
        <v>0</v>
      </c>
      <c r="H151" s="56">
        <f t="shared" si="25"/>
        <v>0</v>
      </c>
    </row>
    <row r="152" spans="1:8" s="2" customFormat="1" ht="12.75" hidden="1" x14ac:dyDescent="0.2">
      <c r="A152" s="386"/>
      <c r="B152" s="389"/>
      <c r="C152" s="274">
        <f t="shared" si="26"/>
        <v>0</v>
      </c>
      <c r="D152" s="276"/>
      <c r="E152" s="293"/>
      <c r="F152" s="59">
        <f t="shared" si="27"/>
        <v>0</v>
      </c>
      <c r="G152" s="59">
        <f t="shared" si="27"/>
        <v>0</v>
      </c>
      <c r="H152" s="56">
        <f t="shared" si="25"/>
        <v>0</v>
      </c>
    </row>
    <row r="153" spans="1:8" s="2" customFormat="1" ht="12.75" hidden="1" x14ac:dyDescent="0.2">
      <c r="A153" s="387"/>
      <c r="B153" s="390"/>
      <c r="C153" s="274">
        <f t="shared" si="26"/>
        <v>0</v>
      </c>
      <c r="D153" s="276"/>
      <c r="E153" s="302"/>
      <c r="F153" s="59">
        <f t="shared" si="27"/>
        <v>0</v>
      </c>
      <c r="G153" s="59">
        <f t="shared" si="27"/>
        <v>0</v>
      </c>
      <c r="H153" s="56">
        <f t="shared" si="25"/>
        <v>0</v>
      </c>
    </row>
    <row r="154" spans="1:8" s="2" customFormat="1" ht="12.75" x14ac:dyDescent="0.2">
      <c r="A154" s="49" t="s">
        <v>84</v>
      </c>
      <c r="B154" s="277" t="s">
        <v>17</v>
      </c>
      <c r="C154" s="277"/>
      <c r="D154" s="277"/>
      <c r="E154" s="277"/>
      <c r="F154" s="277"/>
      <c r="G154" s="277"/>
      <c r="H154" s="43">
        <f>SUM(H155,H178,H201)</f>
        <v>3.1199999999999997</v>
      </c>
    </row>
    <row r="155" spans="1:8" s="2" customFormat="1" ht="12.75" hidden="1" x14ac:dyDescent="0.2">
      <c r="A155" s="42">
        <v>2100</v>
      </c>
      <c r="B155" s="277" t="s">
        <v>204</v>
      </c>
      <c r="C155" s="277"/>
      <c r="D155" s="277"/>
      <c r="E155" s="277"/>
      <c r="F155" s="277"/>
      <c r="G155" s="277"/>
      <c r="H155" s="43">
        <f>SUM(H156,H167)</f>
        <v>0</v>
      </c>
    </row>
    <row r="156" spans="1:8" s="2" customFormat="1" ht="25.5" hidden="1" x14ac:dyDescent="0.2">
      <c r="A156" s="260"/>
      <c r="B156" s="263"/>
      <c r="C156" s="266"/>
      <c r="D156" s="267"/>
      <c r="E156" s="268"/>
      <c r="F156" s="51" t="s">
        <v>167</v>
      </c>
      <c r="G156" s="47" t="s">
        <v>157</v>
      </c>
      <c r="H156" s="111">
        <f>SUM(H157:H166)</f>
        <v>0</v>
      </c>
    </row>
    <row r="157" spans="1:8" s="2" customFormat="1" ht="12.75" hidden="1" x14ac:dyDescent="0.2">
      <c r="A157" s="261"/>
      <c r="B157" s="264"/>
      <c r="C157" s="255"/>
      <c r="D157" s="256"/>
      <c r="E157" s="257"/>
      <c r="F157" s="74"/>
      <c r="G157" s="74"/>
      <c r="H157" s="75"/>
    </row>
    <row r="158" spans="1:8" s="2" customFormat="1" ht="12.75" hidden="1" x14ac:dyDescent="0.2">
      <c r="A158" s="261"/>
      <c r="B158" s="264"/>
      <c r="C158" s="252"/>
      <c r="D158" s="253"/>
      <c r="E158" s="254"/>
      <c r="F158" s="76"/>
      <c r="G158" s="76"/>
      <c r="H158" s="77"/>
    </row>
    <row r="159" spans="1:8" s="2" customFormat="1" ht="12.75" hidden="1" x14ac:dyDescent="0.2">
      <c r="A159" s="261"/>
      <c r="B159" s="264"/>
      <c r="C159" s="252"/>
      <c r="D159" s="253"/>
      <c r="E159" s="254"/>
      <c r="F159" s="76"/>
      <c r="G159" s="76"/>
      <c r="H159" s="77"/>
    </row>
    <row r="160" spans="1:8" s="2" customFormat="1" ht="12.75" hidden="1" x14ac:dyDescent="0.2">
      <c r="A160" s="261"/>
      <c r="B160" s="264"/>
      <c r="C160" s="252"/>
      <c r="D160" s="253"/>
      <c r="E160" s="254"/>
      <c r="F160" s="76"/>
      <c r="G160" s="76"/>
      <c r="H160" s="77"/>
    </row>
    <row r="161" spans="1:8" s="2" customFormat="1" ht="12.75" hidden="1" x14ac:dyDescent="0.2">
      <c r="A161" s="261"/>
      <c r="B161" s="264"/>
      <c r="C161" s="252"/>
      <c r="D161" s="253"/>
      <c r="E161" s="254"/>
      <c r="F161" s="76"/>
      <c r="G161" s="76"/>
      <c r="H161" s="77"/>
    </row>
    <row r="162" spans="1:8" s="2" customFormat="1" ht="12.75" hidden="1" x14ac:dyDescent="0.2">
      <c r="A162" s="261"/>
      <c r="B162" s="264"/>
      <c r="C162" s="252"/>
      <c r="D162" s="253"/>
      <c r="E162" s="254"/>
      <c r="F162" s="76"/>
      <c r="G162" s="76"/>
      <c r="H162" s="77"/>
    </row>
    <row r="163" spans="1:8" s="2" customFormat="1" ht="12.75" hidden="1" x14ac:dyDescent="0.2">
      <c r="A163" s="261"/>
      <c r="B163" s="264"/>
      <c r="C163" s="252"/>
      <c r="D163" s="253"/>
      <c r="E163" s="254"/>
      <c r="F163" s="76"/>
      <c r="G163" s="76"/>
      <c r="H163" s="77"/>
    </row>
    <row r="164" spans="1:8" s="2" customFormat="1" ht="12.75" hidden="1" x14ac:dyDescent="0.2">
      <c r="A164" s="261"/>
      <c r="B164" s="264"/>
      <c r="C164" s="252"/>
      <c r="D164" s="253"/>
      <c r="E164" s="254"/>
      <c r="F164" s="76"/>
      <c r="G164" s="76"/>
      <c r="H164" s="77"/>
    </row>
    <row r="165" spans="1:8" s="2" customFormat="1" ht="12.75" hidden="1" x14ac:dyDescent="0.2">
      <c r="A165" s="261"/>
      <c r="B165" s="264"/>
      <c r="C165" s="252"/>
      <c r="D165" s="253"/>
      <c r="E165" s="254"/>
      <c r="F165" s="76"/>
      <c r="G165" s="76"/>
      <c r="H165" s="77"/>
    </row>
    <row r="166" spans="1:8" s="2" customFormat="1" ht="12.75" hidden="1" x14ac:dyDescent="0.2">
      <c r="A166" s="262"/>
      <c r="B166" s="265"/>
      <c r="C166" s="269"/>
      <c r="D166" s="270"/>
      <c r="E166" s="271"/>
      <c r="F166" s="78"/>
      <c r="G166" s="78"/>
      <c r="H166" s="79">
        <f>ROUNDUP(F166/168*G166,2)</f>
        <v>0</v>
      </c>
    </row>
    <row r="167" spans="1:8" s="2" customFormat="1" ht="25.5" hidden="1" x14ac:dyDescent="0.2">
      <c r="A167" s="260"/>
      <c r="B167" s="263"/>
      <c r="C167" s="266"/>
      <c r="D167" s="267"/>
      <c r="E167" s="268"/>
      <c r="F167" s="51" t="s">
        <v>167</v>
      </c>
      <c r="G167" s="47" t="s">
        <v>157</v>
      </c>
      <c r="H167" s="111">
        <f>SUM(H168:H177)</f>
        <v>0</v>
      </c>
    </row>
    <row r="168" spans="1:8" s="2" customFormat="1" ht="12.75" hidden="1" x14ac:dyDescent="0.2">
      <c r="A168" s="261"/>
      <c r="B168" s="264"/>
      <c r="C168" s="255"/>
      <c r="D168" s="256"/>
      <c r="E168" s="257"/>
      <c r="F168" s="74"/>
      <c r="G168" s="74"/>
      <c r="H168" s="75"/>
    </row>
    <row r="169" spans="1:8" s="2" customFormat="1" ht="12.75" hidden="1" x14ac:dyDescent="0.2">
      <c r="A169" s="261"/>
      <c r="B169" s="264"/>
      <c r="C169" s="252"/>
      <c r="D169" s="253"/>
      <c r="E169" s="254"/>
      <c r="F169" s="76"/>
      <c r="G169" s="76"/>
      <c r="H169" s="77"/>
    </row>
    <row r="170" spans="1:8" s="2" customFormat="1" ht="12.75" hidden="1" x14ac:dyDescent="0.2">
      <c r="A170" s="261"/>
      <c r="B170" s="264"/>
      <c r="C170" s="252"/>
      <c r="D170" s="253"/>
      <c r="E170" s="254"/>
      <c r="F170" s="76"/>
      <c r="G170" s="76"/>
      <c r="H170" s="77"/>
    </row>
    <row r="171" spans="1:8" s="2" customFormat="1" ht="12.75" hidden="1" x14ac:dyDescent="0.2">
      <c r="A171" s="261"/>
      <c r="B171" s="264"/>
      <c r="C171" s="252"/>
      <c r="D171" s="253"/>
      <c r="E171" s="254"/>
      <c r="F171" s="76"/>
      <c r="G171" s="76"/>
      <c r="H171" s="77"/>
    </row>
    <row r="172" spans="1:8" s="2" customFormat="1" ht="12.75" hidden="1" x14ac:dyDescent="0.2">
      <c r="A172" s="261"/>
      <c r="B172" s="264"/>
      <c r="C172" s="252"/>
      <c r="D172" s="253"/>
      <c r="E172" s="254"/>
      <c r="F172" s="76"/>
      <c r="G172" s="76"/>
      <c r="H172" s="77"/>
    </row>
    <row r="173" spans="1:8" s="2" customFormat="1" ht="12.75" hidden="1" x14ac:dyDescent="0.2">
      <c r="A173" s="261"/>
      <c r="B173" s="264"/>
      <c r="C173" s="252"/>
      <c r="D173" s="253"/>
      <c r="E173" s="254"/>
      <c r="F173" s="76"/>
      <c r="G173" s="76"/>
      <c r="H173" s="77"/>
    </row>
    <row r="174" spans="1:8" s="2" customFormat="1" ht="12.75" hidden="1" x14ac:dyDescent="0.2">
      <c r="A174" s="261"/>
      <c r="B174" s="264"/>
      <c r="C174" s="252"/>
      <c r="D174" s="253"/>
      <c r="E174" s="254"/>
      <c r="F174" s="76"/>
      <c r="G174" s="76"/>
      <c r="H174" s="77"/>
    </row>
    <row r="175" spans="1:8" s="2" customFormat="1" ht="12.75" hidden="1" x14ac:dyDescent="0.2">
      <c r="A175" s="261"/>
      <c r="B175" s="264"/>
      <c r="C175" s="252"/>
      <c r="D175" s="253"/>
      <c r="E175" s="254"/>
      <c r="F175" s="76"/>
      <c r="G175" s="76"/>
      <c r="H175" s="77"/>
    </row>
    <row r="176" spans="1:8" s="2" customFormat="1" ht="12.75" hidden="1" x14ac:dyDescent="0.2">
      <c r="A176" s="261"/>
      <c r="B176" s="264"/>
      <c r="C176" s="252"/>
      <c r="D176" s="253"/>
      <c r="E176" s="254"/>
      <c r="F176" s="76"/>
      <c r="G176" s="76"/>
      <c r="H176" s="77"/>
    </row>
    <row r="177" spans="1:8" s="2" customFormat="1" ht="12.75" hidden="1" x14ac:dyDescent="0.2">
      <c r="A177" s="262"/>
      <c r="B177" s="265"/>
      <c r="C177" s="269"/>
      <c r="D177" s="270"/>
      <c r="E177" s="271"/>
      <c r="F177" s="78"/>
      <c r="G177" s="78"/>
      <c r="H177" s="79">
        <f>ROUNDUP(F177/168*G177,2)</f>
        <v>0</v>
      </c>
    </row>
    <row r="178" spans="1:8" s="2" customFormat="1" ht="12.75" hidden="1" x14ac:dyDescent="0.2">
      <c r="A178" s="48" t="s">
        <v>85</v>
      </c>
      <c r="B178" s="277" t="s">
        <v>86</v>
      </c>
      <c r="C178" s="277"/>
      <c r="D178" s="277"/>
      <c r="E178" s="277"/>
      <c r="F178" s="277"/>
      <c r="G178" s="277"/>
      <c r="H178" s="43">
        <f>SUM(H179)</f>
        <v>0</v>
      </c>
    </row>
    <row r="179" spans="1:8" s="2" customFormat="1" hidden="1" x14ac:dyDescent="0.2">
      <c r="A179" s="246"/>
      <c r="B179" s="249"/>
      <c r="C179" s="266"/>
      <c r="D179" s="267"/>
      <c r="E179" s="268"/>
      <c r="F179" s="47" t="s">
        <v>167</v>
      </c>
      <c r="G179" s="47" t="s">
        <v>166</v>
      </c>
      <c r="H179" s="111">
        <f>SUM(H180:H189)</f>
        <v>0</v>
      </c>
    </row>
    <row r="180" spans="1:8" s="2" customFormat="1" ht="12.75" hidden="1" x14ac:dyDescent="0.2">
      <c r="A180" s="247"/>
      <c r="B180" s="250"/>
      <c r="C180" s="255"/>
      <c r="D180" s="256"/>
      <c r="E180" s="257"/>
      <c r="F180" s="74"/>
      <c r="G180" s="74"/>
      <c r="H180" s="75">
        <f>ROUND(F180*G180,2)</f>
        <v>0</v>
      </c>
    </row>
    <row r="181" spans="1:8" s="2" customFormat="1" ht="12.75" hidden="1" x14ac:dyDescent="0.2">
      <c r="A181" s="247"/>
      <c r="B181" s="250"/>
      <c r="C181" s="252"/>
      <c r="D181" s="253"/>
      <c r="E181" s="254"/>
      <c r="F181" s="76"/>
      <c r="G181" s="76"/>
      <c r="H181" s="77">
        <f>ROUND(F181*G181,2)</f>
        <v>0</v>
      </c>
    </row>
    <row r="182" spans="1:8" s="2" customFormat="1" ht="12.75" hidden="1" x14ac:dyDescent="0.2">
      <c r="A182" s="247"/>
      <c r="B182" s="250"/>
      <c r="C182" s="252"/>
      <c r="D182" s="253"/>
      <c r="E182" s="254"/>
      <c r="F182" s="76"/>
      <c r="G182" s="76"/>
      <c r="H182" s="77">
        <f t="shared" ref="H182:H189" si="28">ROUND(F182*G182,2)</f>
        <v>0</v>
      </c>
    </row>
    <row r="183" spans="1:8" s="2" customFormat="1" ht="12.75" hidden="1" x14ac:dyDescent="0.2">
      <c r="A183" s="247"/>
      <c r="B183" s="250"/>
      <c r="C183" s="252"/>
      <c r="D183" s="253"/>
      <c r="E183" s="254"/>
      <c r="F183" s="76"/>
      <c r="G183" s="76"/>
      <c r="H183" s="77">
        <f t="shared" si="28"/>
        <v>0</v>
      </c>
    </row>
    <row r="184" spans="1:8" s="2" customFormat="1" ht="12.75" hidden="1" x14ac:dyDescent="0.2">
      <c r="A184" s="247"/>
      <c r="B184" s="250"/>
      <c r="C184" s="252"/>
      <c r="D184" s="253"/>
      <c r="E184" s="254"/>
      <c r="F184" s="76"/>
      <c r="G184" s="76"/>
      <c r="H184" s="77">
        <f t="shared" si="28"/>
        <v>0</v>
      </c>
    </row>
    <row r="185" spans="1:8" s="2" customFormat="1" ht="12.75" hidden="1" x14ac:dyDescent="0.2">
      <c r="A185" s="247"/>
      <c r="B185" s="250"/>
      <c r="C185" s="252"/>
      <c r="D185" s="253"/>
      <c r="E185" s="254"/>
      <c r="F185" s="76"/>
      <c r="G185" s="76"/>
      <c r="H185" s="77">
        <f t="shared" si="28"/>
        <v>0</v>
      </c>
    </row>
    <row r="186" spans="1:8" s="2" customFormat="1" ht="12.75" hidden="1" x14ac:dyDescent="0.2">
      <c r="A186" s="247"/>
      <c r="B186" s="250"/>
      <c r="C186" s="252"/>
      <c r="D186" s="253"/>
      <c r="E186" s="254"/>
      <c r="F186" s="76"/>
      <c r="G186" s="76"/>
      <c r="H186" s="77">
        <f t="shared" si="28"/>
        <v>0</v>
      </c>
    </row>
    <row r="187" spans="1:8" s="2" customFormat="1" ht="12.75" hidden="1" x14ac:dyDescent="0.2">
      <c r="A187" s="247"/>
      <c r="B187" s="250"/>
      <c r="C187" s="252"/>
      <c r="D187" s="253"/>
      <c r="E187" s="254"/>
      <c r="F187" s="76"/>
      <c r="G187" s="76"/>
      <c r="H187" s="77">
        <f t="shared" si="28"/>
        <v>0</v>
      </c>
    </row>
    <row r="188" spans="1:8" s="2" customFormat="1" ht="12.75" hidden="1" x14ac:dyDescent="0.2">
      <c r="A188" s="247"/>
      <c r="B188" s="250"/>
      <c r="C188" s="252"/>
      <c r="D188" s="253"/>
      <c r="E188" s="254"/>
      <c r="F188" s="76"/>
      <c r="G188" s="76"/>
      <c r="H188" s="77">
        <f t="shared" si="28"/>
        <v>0</v>
      </c>
    </row>
    <row r="189" spans="1:8" s="2" customFormat="1" ht="12.75" hidden="1" x14ac:dyDescent="0.2">
      <c r="A189" s="248"/>
      <c r="B189" s="251"/>
      <c r="C189" s="269"/>
      <c r="D189" s="270"/>
      <c r="E189" s="271"/>
      <c r="F189" s="78"/>
      <c r="G189" s="78"/>
      <c r="H189" s="79">
        <f t="shared" si="28"/>
        <v>0</v>
      </c>
    </row>
    <row r="190" spans="1:8" s="2" customFormat="1" ht="25.5" hidden="1" x14ac:dyDescent="0.2">
      <c r="A190" s="246"/>
      <c r="B190" s="249"/>
      <c r="C190" s="266"/>
      <c r="D190" s="267"/>
      <c r="E190" s="268"/>
      <c r="F190" s="51" t="s">
        <v>167</v>
      </c>
      <c r="G190" s="47" t="s">
        <v>157</v>
      </c>
      <c r="H190" s="111">
        <f>SUM(H191:H200)</f>
        <v>0</v>
      </c>
    </row>
    <row r="191" spans="1:8" s="2" customFormat="1" ht="12.75" hidden="1" x14ac:dyDescent="0.2">
      <c r="A191" s="247"/>
      <c r="B191" s="250"/>
      <c r="C191" s="255"/>
      <c r="D191" s="256"/>
      <c r="E191" s="257"/>
      <c r="F191" s="74"/>
      <c r="G191" s="74"/>
      <c r="H191" s="75">
        <f>ROUNDUP(F191/168*G191,2)</f>
        <v>0</v>
      </c>
    </row>
    <row r="192" spans="1:8" s="2" customFormat="1" ht="12.75" hidden="1" x14ac:dyDescent="0.2">
      <c r="A192" s="247"/>
      <c r="B192" s="250"/>
      <c r="C192" s="252"/>
      <c r="D192" s="253"/>
      <c r="E192" s="254"/>
      <c r="F192" s="76"/>
      <c r="G192" s="76"/>
      <c r="H192" s="77">
        <f t="shared" ref="H192:H200" si="29">ROUNDUP(F192/168*G192,2)</f>
        <v>0</v>
      </c>
    </row>
    <row r="193" spans="1:9" s="2" customFormat="1" ht="12.75" hidden="1" x14ac:dyDescent="0.2">
      <c r="A193" s="247"/>
      <c r="B193" s="250"/>
      <c r="C193" s="252"/>
      <c r="D193" s="253"/>
      <c r="E193" s="254"/>
      <c r="F193" s="76"/>
      <c r="G193" s="76"/>
      <c r="H193" s="77">
        <f t="shared" si="29"/>
        <v>0</v>
      </c>
    </row>
    <row r="194" spans="1:9" s="2" customFormat="1" ht="12.75" hidden="1" x14ac:dyDescent="0.2">
      <c r="A194" s="247"/>
      <c r="B194" s="250"/>
      <c r="C194" s="252"/>
      <c r="D194" s="253"/>
      <c r="E194" s="254"/>
      <c r="F194" s="76"/>
      <c r="G194" s="76"/>
      <c r="H194" s="77">
        <f t="shared" si="29"/>
        <v>0</v>
      </c>
    </row>
    <row r="195" spans="1:9" s="2" customFormat="1" ht="12.75" hidden="1" x14ac:dyDescent="0.2">
      <c r="A195" s="247"/>
      <c r="B195" s="250"/>
      <c r="C195" s="252"/>
      <c r="D195" s="253"/>
      <c r="E195" s="254"/>
      <c r="F195" s="76"/>
      <c r="G195" s="76"/>
      <c r="H195" s="77">
        <f t="shared" si="29"/>
        <v>0</v>
      </c>
    </row>
    <row r="196" spans="1:9" s="2" customFormat="1" ht="12.75" hidden="1" x14ac:dyDescent="0.2">
      <c r="A196" s="247"/>
      <c r="B196" s="250"/>
      <c r="C196" s="252"/>
      <c r="D196" s="253"/>
      <c r="E196" s="254"/>
      <c r="F196" s="76"/>
      <c r="G196" s="76"/>
      <c r="H196" s="77">
        <f t="shared" si="29"/>
        <v>0</v>
      </c>
    </row>
    <row r="197" spans="1:9" s="2" customFormat="1" ht="12.75" hidden="1" x14ac:dyDescent="0.2">
      <c r="A197" s="247"/>
      <c r="B197" s="250"/>
      <c r="C197" s="252"/>
      <c r="D197" s="253"/>
      <c r="E197" s="254"/>
      <c r="F197" s="76"/>
      <c r="G197" s="76"/>
      <c r="H197" s="77">
        <f t="shared" si="29"/>
        <v>0</v>
      </c>
    </row>
    <row r="198" spans="1:9" s="2" customFormat="1" ht="12.75" hidden="1" x14ac:dyDescent="0.2">
      <c r="A198" s="247"/>
      <c r="B198" s="250"/>
      <c r="C198" s="252"/>
      <c r="D198" s="253"/>
      <c r="E198" s="254"/>
      <c r="F198" s="76"/>
      <c r="G198" s="76"/>
      <c r="H198" s="77">
        <f t="shared" si="29"/>
        <v>0</v>
      </c>
    </row>
    <row r="199" spans="1:9" s="2" customFormat="1" ht="12.75" hidden="1" x14ac:dyDescent="0.2">
      <c r="A199" s="247"/>
      <c r="B199" s="250"/>
      <c r="C199" s="252"/>
      <c r="D199" s="253"/>
      <c r="E199" s="254"/>
      <c r="F199" s="76"/>
      <c r="G199" s="76"/>
      <c r="H199" s="77">
        <f t="shared" si="29"/>
        <v>0</v>
      </c>
    </row>
    <row r="200" spans="1:9" s="2" customFormat="1" ht="12.75" hidden="1" x14ac:dyDescent="0.2">
      <c r="A200" s="248"/>
      <c r="B200" s="251"/>
      <c r="C200" s="269"/>
      <c r="D200" s="270"/>
      <c r="E200" s="271"/>
      <c r="F200" s="78"/>
      <c r="G200" s="78"/>
      <c r="H200" s="79">
        <f t="shared" si="29"/>
        <v>0</v>
      </c>
    </row>
    <row r="201" spans="1:9" s="2" customFormat="1" ht="12.75" customHeight="1" x14ac:dyDescent="0.2">
      <c r="A201" s="48" t="s">
        <v>93</v>
      </c>
      <c r="B201" s="277" t="s">
        <v>94</v>
      </c>
      <c r="C201" s="277"/>
      <c r="D201" s="277"/>
      <c r="E201" s="277"/>
      <c r="F201" s="277"/>
      <c r="G201" s="277"/>
      <c r="H201" s="43">
        <f>SUM(H202,H213)</f>
        <v>3.1199999999999997</v>
      </c>
    </row>
    <row r="202" spans="1:9" s="2" customFormat="1" ht="12.75" x14ac:dyDescent="0.2">
      <c r="A202" s="246">
        <v>2311</v>
      </c>
      <c r="B202" s="249" t="s">
        <v>19</v>
      </c>
      <c r="C202" s="266" t="s">
        <v>171</v>
      </c>
      <c r="D202" s="267"/>
      <c r="E202" s="268"/>
      <c r="F202" s="47" t="s">
        <v>326</v>
      </c>
      <c r="G202" s="47" t="s">
        <v>166</v>
      </c>
      <c r="H202" s="50">
        <f>SUM(H203:H212)</f>
        <v>3.1199999999999997</v>
      </c>
    </row>
    <row r="203" spans="1:9" s="2" customFormat="1" ht="12.75" x14ac:dyDescent="0.2">
      <c r="A203" s="247"/>
      <c r="B203" s="250"/>
      <c r="C203" s="255" t="s">
        <v>220</v>
      </c>
      <c r="D203" s="256"/>
      <c r="E203" s="257"/>
      <c r="F203" s="74">
        <v>3.05</v>
      </c>
      <c r="G203" s="74">
        <v>1</v>
      </c>
      <c r="H203" s="75">
        <f>ROUND(F203*G203,2)</f>
        <v>3.05</v>
      </c>
    </row>
    <row r="204" spans="1:9" s="2" customFormat="1" ht="12.75" customHeight="1" x14ac:dyDescent="0.2">
      <c r="A204" s="247"/>
      <c r="B204" s="250"/>
      <c r="C204" s="252" t="s">
        <v>214</v>
      </c>
      <c r="D204" s="253"/>
      <c r="E204" s="254"/>
      <c r="F204" s="76">
        <v>0.02</v>
      </c>
      <c r="G204" s="76">
        <v>1</v>
      </c>
      <c r="H204" s="77">
        <f>ROUND(F204*G204,2)</f>
        <v>0.02</v>
      </c>
      <c r="I204" s="2" t="s">
        <v>307</v>
      </c>
    </row>
    <row r="205" spans="1:9" s="2" customFormat="1" ht="12.75" x14ac:dyDescent="0.2">
      <c r="A205" s="247"/>
      <c r="B205" s="250"/>
      <c r="C205" s="252" t="s">
        <v>172</v>
      </c>
      <c r="D205" s="253"/>
      <c r="E205" s="254"/>
      <c r="F205" s="76">
        <v>0.05</v>
      </c>
      <c r="G205" s="76">
        <v>1</v>
      </c>
      <c r="H205" s="77">
        <f t="shared" ref="H205:H212" si="30">ROUND(F205*G205,2)</f>
        <v>0.05</v>
      </c>
    </row>
    <row r="206" spans="1:9" s="2" customFormat="1" ht="12.75" hidden="1" x14ac:dyDescent="0.2">
      <c r="A206" s="247"/>
      <c r="B206" s="250"/>
      <c r="C206" s="252"/>
      <c r="D206" s="253"/>
      <c r="E206" s="254"/>
      <c r="F206" s="76"/>
      <c r="G206" s="76"/>
      <c r="H206" s="77">
        <f t="shared" si="30"/>
        <v>0</v>
      </c>
    </row>
    <row r="207" spans="1:9" s="2" customFormat="1" ht="12.75" hidden="1" x14ac:dyDescent="0.2">
      <c r="A207" s="247"/>
      <c r="B207" s="250"/>
      <c r="C207" s="252"/>
      <c r="D207" s="253"/>
      <c r="E207" s="254"/>
      <c r="F207" s="76"/>
      <c r="G207" s="76"/>
      <c r="H207" s="77">
        <f t="shared" si="30"/>
        <v>0</v>
      </c>
    </row>
    <row r="208" spans="1:9" s="2" customFormat="1" ht="12.75" hidden="1" x14ac:dyDescent="0.2">
      <c r="A208" s="247"/>
      <c r="B208" s="250"/>
      <c r="C208" s="252"/>
      <c r="D208" s="253"/>
      <c r="E208" s="254"/>
      <c r="F208" s="76"/>
      <c r="G208" s="76"/>
      <c r="H208" s="77">
        <f t="shared" si="30"/>
        <v>0</v>
      </c>
    </row>
    <row r="209" spans="1:8" s="2" customFormat="1" ht="12.75" hidden="1" x14ac:dyDescent="0.2">
      <c r="A209" s="247"/>
      <c r="B209" s="250"/>
      <c r="C209" s="252"/>
      <c r="D209" s="253"/>
      <c r="E209" s="254"/>
      <c r="F209" s="76"/>
      <c r="G209" s="76"/>
      <c r="H209" s="77">
        <f t="shared" si="30"/>
        <v>0</v>
      </c>
    </row>
    <row r="210" spans="1:8" s="2" customFormat="1" ht="12.75" hidden="1" x14ac:dyDescent="0.2">
      <c r="A210" s="247"/>
      <c r="B210" s="250"/>
      <c r="C210" s="252"/>
      <c r="D210" s="253"/>
      <c r="E210" s="254"/>
      <c r="F210" s="76"/>
      <c r="G210" s="76"/>
      <c r="H210" s="77">
        <f t="shared" si="30"/>
        <v>0</v>
      </c>
    </row>
    <row r="211" spans="1:8" s="2" customFormat="1" ht="12.75" hidden="1" x14ac:dyDescent="0.2">
      <c r="A211" s="247"/>
      <c r="B211" s="250"/>
      <c r="C211" s="252"/>
      <c r="D211" s="253"/>
      <c r="E211" s="254"/>
      <c r="F211" s="76"/>
      <c r="G211" s="76"/>
      <c r="H211" s="77">
        <f t="shared" si="30"/>
        <v>0</v>
      </c>
    </row>
    <row r="212" spans="1:8" s="2" customFormat="1" ht="12.75" hidden="1" x14ac:dyDescent="0.2">
      <c r="A212" s="248"/>
      <c r="B212" s="251"/>
      <c r="C212" s="269"/>
      <c r="D212" s="270"/>
      <c r="E212" s="271"/>
      <c r="F212" s="78"/>
      <c r="G212" s="78"/>
      <c r="H212" s="79">
        <f t="shared" si="30"/>
        <v>0</v>
      </c>
    </row>
    <row r="213" spans="1:8" s="2" customFormat="1" ht="25.5" hidden="1" x14ac:dyDescent="0.2">
      <c r="A213" s="246">
        <v>2350</v>
      </c>
      <c r="B213" s="249" t="s">
        <v>24</v>
      </c>
      <c r="C213" s="266"/>
      <c r="D213" s="267"/>
      <c r="E213" s="268"/>
      <c r="F213" s="51" t="s">
        <v>167</v>
      </c>
      <c r="G213" s="47" t="s">
        <v>157</v>
      </c>
      <c r="H213" s="50">
        <f>SUM(H214:H223)</f>
        <v>0</v>
      </c>
    </row>
    <row r="214" spans="1:8" s="2" customFormat="1" ht="12.75" hidden="1" customHeight="1" x14ac:dyDescent="0.2">
      <c r="A214" s="247"/>
      <c r="B214" s="250"/>
      <c r="C214" s="255"/>
      <c r="D214" s="256"/>
      <c r="E214" s="257"/>
      <c r="F214" s="74"/>
      <c r="G214" s="74"/>
      <c r="H214" s="75">
        <f>ROUNDUP(F214/168*G214,2)</f>
        <v>0</v>
      </c>
    </row>
    <row r="215" spans="1:8" s="2" customFormat="1" ht="12.75" hidden="1" x14ac:dyDescent="0.2">
      <c r="A215" s="247"/>
      <c r="B215" s="250"/>
      <c r="C215" s="252"/>
      <c r="D215" s="253"/>
      <c r="E215" s="254"/>
      <c r="F215" s="76"/>
      <c r="G215" s="76"/>
      <c r="H215" s="77">
        <f t="shared" ref="H215:H223" si="31">ROUNDUP(F215/168*G215,2)</f>
        <v>0</v>
      </c>
    </row>
    <row r="216" spans="1:8" s="2" customFormat="1" ht="12.75" hidden="1" x14ac:dyDescent="0.2">
      <c r="A216" s="247"/>
      <c r="B216" s="250"/>
      <c r="C216" s="252"/>
      <c r="D216" s="253"/>
      <c r="E216" s="254"/>
      <c r="F216" s="76"/>
      <c r="G216" s="76"/>
      <c r="H216" s="77">
        <f t="shared" si="31"/>
        <v>0</v>
      </c>
    </row>
    <row r="217" spans="1:8" s="2" customFormat="1" ht="12.75" hidden="1" x14ac:dyDescent="0.2">
      <c r="A217" s="247"/>
      <c r="B217" s="250"/>
      <c r="C217" s="252"/>
      <c r="D217" s="253"/>
      <c r="E217" s="254"/>
      <c r="F217" s="76"/>
      <c r="G217" s="76"/>
      <c r="H217" s="77">
        <f t="shared" si="31"/>
        <v>0</v>
      </c>
    </row>
    <row r="218" spans="1:8" s="2" customFormat="1" ht="12.75" hidden="1" x14ac:dyDescent="0.2">
      <c r="A218" s="247"/>
      <c r="B218" s="250"/>
      <c r="C218" s="252"/>
      <c r="D218" s="253"/>
      <c r="E218" s="254"/>
      <c r="F218" s="76"/>
      <c r="G218" s="76"/>
      <c r="H218" s="77">
        <f t="shared" si="31"/>
        <v>0</v>
      </c>
    </row>
    <row r="219" spans="1:8" s="2" customFormat="1" ht="12.75" hidden="1" x14ac:dyDescent="0.2">
      <c r="A219" s="247"/>
      <c r="B219" s="250"/>
      <c r="C219" s="252"/>
      <c r="D219" s="253"/>
      <c r="E219" s="254"/>
      <c r="F219" s="76"/>
      <c r="G219" s="76"/>
      <c r="H219" s="77">
        <f t="shared" si="31"/>
        <v>0</v>
      </c>
    </row>
    <row r="220" spans="1:8" s="2" customFormat="1" ht="12.75" hidden="1" x14ac:dyDescent="0.2">
      <c r="A220" s="247"/>
      <c r="B220" s="250"/>
      <c r="C220" s="252"/>
      <c r="D220" s="253"/>
      <c r="E220" s="254"/>
      <c r="F220" s="76"/>
      <c r="G220" s="76"/>
      <c r="H220" s="77">
        <f t="shared" si="31"/>
        <v>0</v>
      </c>
    </row>
    <row r="221" spans="1:8" s="2" customFormat="1" ht="12.75" hidden="1" x14ac:dyDescent="0.2">
      <c r="A221" s="247"/>
      <c r="B221" s="250"/>
      <c r="C221" s="252"/>
      <c r="D221" s="253"/>
      <c r="E221" s="254"/>
      <c r="F221" s="76"/>
      <c r="G221" s="76"/>
      <c r="H221" s="77">
        <f t="shared" si="31"/>
        <v>0</v>
      </c>
    </row>
    <row r="222" spans="1:8" s="2" customFormat="1" ht="12.75" hidden="1" x14ac:dyDescent="0.2">
      <c r="A222" s="247"/>
      <c r="B222" s="250"/>
      <c r="C222" s="252"/>
      <c r="D222" s="253"/>
      <c r="E222" s="254"/>
      <c r="F222" s="76"/>
      <c r="G222" s="76"/>
      <c r="H222" s="77">
        <f t="shared" si="31"/>
        <v>0</v>
      </c>
    </row>
    <row r="223" spans="1:8" s="2" customFormat="1" ht="12.75" hidden="1" x14ac:dyDescent="0.2">
      <c r="A223" s="248"/>
      <c r="B223" s="251"/>
      <c r="C223" s="269"/>
      <c r="D223" s="270"/>
      <c r="E223" s="271"/>
      <c r="F223" s="78"/>
      <c r="G223" s="78"/>
      <c r="H223" s="79">
        <f t="shared" si="31"/>
        <v>0</v>
      </c>
    </row>
    <row r="224" spans="1:8" s="2" customFormat="1" ht="12.75" hidden="1" x14ac:dyDescent="0.2">
      <c r="A224" s="49" t="s">
        <v>109</v>
      </c>
      <c r="B224" s="277" t="s">
        <v>25</v>
      </c>
      <c r="C224" s="277"/>
      <c r="D224" s="277"/>
      <c r="E224" s="277"/>
      <c r="F224" s="277"/>
      <c r="G224" s="277"/>
      <c r="H224" s="43">
        <f>SUM(H225,H237)</f>
        <v>0</v>
      </c>
    </row>
    <row r="225" spans="1:8" s="2" customFormat="1" ht="12.75" hidden="1" customHeight="1" x14ac:dyDescent="0.2">
      <c r="A225" s="48">
        <v>5120</v>
      </c>
      <c r="B225" s="277" t="s">
        <v>168</v>
      </c>
      <c r="C225" s="277"/>
      <c r="D225" s="277"/>
      <c r="E225" s="277"/>
      <c r="F225" s="277"/>
      <c r="G225" s="277"/>
      <c r="H225" s="43">
        <f>SUM(H226)</f>
        <v>0</v>
      </c>
    </row>
    <row r="226" spans="1:8" s="2" customFormat="1" ht="25.5" hidden="1" x14ac:dyDescent="0.2">
      <c r="A226" s="331">
        <v>5121</v>
      </c>
      <c r="B226" s="279" t="s">
        <v>169</v>
      </c>
      <c r="C226" s="190" t="s">
        <v>171</v>
      </c>
      <c r="D226" s="47" t="s">
        <v>170</v>
      </c>
      <c r="E226" s="190" t="s">
        <v>166</v>
      </c>
      <c r="F226" s="190" t="s">
        <v>167</v>
      </c>
      <c r="G226" s="47" t="s">
        <v>157</v>
      </c>
      <c r="H226" s="111">
        <f>SUM(H227:H236)</f>
        <v>0</v>
      </c>
    </row>
    <row r="227" spans="1:8" s="2" customFormat="1" ht="12.75" hidden="1" x14ac:dyDescent="0.2">
      <c r="A227" s="332"/>
      <c r="B227" s="280"/>
      <c r="C227" s="67"/>
      <c r="D227" s="282">
        <v>20</v>
      </c>
      <c r="E227" s="67"/>
      <c r="F227" s="67"/>
      <c r="G227" s="67"/>
      <c r="H227" s="54">
        <f>ROUNDUP(F227*$D$227%/12/168*E227*$G$227,2)</f>
        <v>0</v>
      </c>
    </row>
    <row r="228" spans="1:8" s="2" customFormat="1" ht="12.75" hidden="1" x14ac:dyDescent="0.2">
      <c r="A228" s="332"/>
      <c r="B228" s="280"/>
      <c r="C228" s="68"/>
      <c r="D228" s="283"/>
      <c r="E228" s="68"/>
      <c r="F228" s="68"/>
      <c r="G228" s="68"/>
      <c r="H228" s="56">
        <f t="shared" ref="H228:H236" si="32">ROUNDUP(F228*$D$227%/12/168*E228*$G$227,2)</f>
        <v>0</v>
      </c>
    </row>
    <row r="229" spans="1:8" s="2" customFormat="1" ht="12.75" hidden="1" x14ac:dyDescent="0.2">
      <c r="A229" s="332"/>
      <c r="B229" s="280"/>
      <c r="C229" s="68"/>
      <c r="D229" s="283"/>
      <c r="E229" s="68"/>
      <c r="F229" s="68"/>
      <c r="G229" s="68"/>
      <c r="H229" s="56">
        <f t="shared" si="32"/>
        <v>0</v>
      </c>
    </row>
    <row r="230" spans="1:8" s="2" customFormat="1" ht="12.75" hidden="1" x14ac:dyDescent="0.2">
      <c r="A230" s="332"/>
      <c r="B230" s="280"/>
      <c r="C230" s="68"/>
      <c r="D230" s="283"/>
      <c r="E230" s="68"/>
      <c r="F230" s="68"/>
      <c r="G230" s="68"/>
      <c r="H230" s="56">
        <f t="shared" si="32"/>
        <v>0</v>
      </c>
    </row>
    <row r="231" spans="1:8" s="2" customFormat="1" ht="12.75" hidden="1" x14ac:dyDescent="0.2">
      <c r="A231" s="332"/>
      <c r="B231" s="280"/>
      <c r="C231" s="68"/>
      <c r="D231" s="283"/>
      <c r="E231" s="68"/>
      <c r="F231" s="68"/>
      <c r="G231" s="68"/>
      <c r="H231" s="56">
        <f t="shared" si="32"/>
        <v>0</v>
      </c>
    </row>
    <row r="232" spans="1:8" s="2" customFormat="1" ht="12.75" hidden="1" x14ac:dyDescent="0.2">
      <c r="A232" s="332"/>
      <c r="B232" s="280"/>
      <c r="C232" s="68"/>
      <c r="D232" s="283"/>
      <c r="E232" s="68"/>
      <c r="F232" s="68"/>
      <c r="G232" s="68"/>
      <c r="H232" s="56">
        <f t="shared" si="32"/>
        <v>0</v>
      </c>
    </row>
    <row r="233" spans="1:8" s="2" customFormat="1" ht="12.75" hidden="1" x14ac:dyDescent="0.2">
      <c r="A233" s="332"/>
      <c r="B233" s="280"/>
      <c r="C233" s="68"/>
      <c r="D233" s="283"/>
      <c r="E233" s="68"/>
      <c r="F233" s="68"/>
      <c r="G233" s="68"/>
      <c r="H233" s="56">
        <f t="shared" si="32"/>
        <v>0</v>
      </c>
    </row>
    <row r="234" spans="1:8" s="2" customFormat="1" ht="12.75" hidden="1" x14ac:dyDescent="0.2">
      <c r="A234" s="332"/>
      <c r="B234" s="280"/>
      <c r="C234" s="68"/>
      <c r="D234" s="283"/>
      <c r="E234" s="68"/>
      <c r="F234" s="68"/>
      <c r="G234" s="68"/>
      <c r="H234" s="56">
        <f t="shared" si="32"/>
        <v>0</v>
      </c>
    </row>
    <row r="235" spans="1:8" s="2" customFormat="1" ht="12.75" hidden="1" x14ac:dyDescent="0.2">
      <c r="A235" s="332"/>
      <c r="B235" s="280"/>
      <c r="C235" s="68"/>
      <c r="D235" s="283"/>
      <c r="E235" s="68"/>
      <c r="F235" s="68"/>
      <c r="G235" s="68"/>
      <c r="H235" s="56">
        <f t="shared" si="32"/>
        <v>0</v>
      </c>
    </row>
    <row r="236" spans="1:8" s="2" customFormat="1" ht="12.75" hidden="1" x14ac:dyDescent="0.2">
      <c r="A236" s="333"/>
      <c r="B236" s="281"/>
      <c r="C236" s="70"/>
      <c r="D236" s="284"/>
      <c r="E236" s="70"/>
      <c r="F236" s="70"/>
      <c r="G236" s="70"/>
      <c r="H236" s="58">
        <f t="shared" si="32"/>
        <v>0</v>
      </c>
    </row>
    <row r="237" spans="1:8" s="2" customFormat="1" ht="12.75" hidden="1" x14ac:dyDescent="0.2">
      <c r="A237" s="48" t="s">
        <v>110</v>
      </c>
      <c r="B237" s="277" t="s">
        <v>111</v>
      </c>
      <c r="C237" s="277"/>
      <c r="D237" s="277"/>
      <c r="E237" s="277"/>
      <c r="F237" s="277"/>
      <c r="G237" s="277"/>
      <c r="H237" s="43">
        <f>SUM(H238,H249)</f>
        <v>0</v>
      </c>
    </row>
    <row r="238" spans="1:8" s="2" customFormat="1" ht="25.5" hidden="1" x14ac:dyDescent="0.2">
      <c r="A238" s="331" t="s">
        <v>117</v>
      </c>
      <c r="B238" s="279" t="s">
        <v>33</v>
      </c>
      <c r="C238" s="190" t="s">
        <v>171</v>
      </c>
      <c r="D238" s="47" t="s">
        <v>170</v>
      </c>
      <c r="E238" s="190" t="s">
        <v>166</v>
      </c>
      <c r="F238" s="190" t="s">
        <v>167</v>
      </c>
      <c r="G238" s="47" t="s">
        <v>157</v>
      </c>
      <c r="H238" s="111">
        <f>SUM(H239:H248)</f>
        <v>0</v>
      </c>
    </row>
    <row r="239" spans="1:8" s="2" customFormat="1" ht="12.75" hidden="1" x14ac:dyDescent="0.2">
      <c r="A239" s="332"/>
      <c r="B239" s="280"/>
      <c r="C239" s="67"/>
      <c r="D239" s="282">
        <v>20</v>
      </c>
      <c r="E239" s="67"/>
      <c r="F239" s="67"/>
      <c r="G239" s="67"/>
      <c r="H239" s="54">
        <f>ROUNDUP(F239*$D$239%/12/168*E239*$G$239,2)</f>
        <v>0</v>
      </c>
    </row>
    <row r="240" spans="1:8" s="2" customFormat="1" ht="12.75" hidden="1" x14ac:dyDescent="0.2">
      <c r="A240" s="332"/>
      <c r="B240" s="280"/>
      <c r="C240" s="68"/>
      <c r="D240" s="283"/>
      <c r="E240" s="68"/>
      <c r="F240" s="68"/>
      <c r="G240" s="68"/>
      <c r="H240" s="56">
        <f t="shared" ref="H240:H248" si="33">ROUNDUP(F240*$D$239%/12/168*E240*$G$239,2)</f>
        <v>0</v>
      </c>
    </row>
    <row r="241" spans="1:8" s="2" customFormat="1" ht="12.75" hidden="1" x14ac:dyDescent="0.2">
      <c r="A241" s="332"/>
      <c r="B241" s="280"/>
      <c r="C241" s="68"/>
      <c r="D241" s="283"/>
      <c r="E241" s="68"/>
      <c r="F241" s="68"/>
      <c r="G241" s="68"/>
      <c r="H241" s="56">
        <f t="shared" si="33"/>
        <v>0</v>
      </c>
    </row>
    <row r="242" spans="1:8" s="2" customFormat="1" ht="12.75" hidden="1" x14ac:dyDescent="0.2">
      <c r="A242" s="332"/>
      <c r="B242" s="280"/>
      <c r="C242" s="68"/>
      <c r="D242" s="283"/>
      <c r="E242" s="68"/>
      <c r="F242" s="68"/>
      <c r="G242" s="68"/>
      <c r="H242" s="56">
        <f t="shared" si="33"/>
        <v>0</v>
      </c>
    </row>
    <row r="243" spans="1:8" s="2" customFormat="1" ht="12.75" hidden="1" x14ac:dyDescent="0.2">
      <c r="A243" s="332"/>
      <c r="B243" s="280"/>
      <c r="C243" s="68"/>
      <c r="D243" s="283"/>
      <c r="E243" s="68"/>
      <c r="F243" s="68"/>
      <c r="G243" s="68"/>
      <c r="H243" s="56">
        <f t="shared" si="33"/>
        <v>0</v>
      </c>
    </row>
    <row r="244" spans="1:8" s="2" customFormat="1" ht="12.75" hidden="1" x14ac:dyDescent="0.2">
      <c r="A244" s="332"/>
      <c r="B244" s="280"/>
      <c r="C244" s="68"/>
      <c r="D244" s="283"/>
      <c r="E244" s="68"/>
      <c r="F244" s="68"/>
      <c r="G244" s="68"/>
      <c r="H244" s="56">
        <f t="shared" si="33"/>
        <v>0</v>
      </c>
    </row>
    <row r="245" spans="1:8" s="2" customFormat="1" ht="12.75" hidden="1" x14ac:dyDescent="0.2">
      <c r="A245" s="332"/>
      <c r="B245" s="280"/>
      <c r="C245" s="68"/>
      <c r="D245" s="283"/>
      <c r="E245" s="68"/>
      <c r="F245" s="68"/>
      <c r="G245" s="68"/>
      <c r="H245" s="56">
        <f t="shared" si="33"/>
        <v>0</v>
      </c>
    </row>
    <row r="246" spans="1:8" s="2" customFormat="1" ht="12.75" hidden="1" x14ac:dyDescent="0.2">
      <c r="A246" s="332"/>
      <c r="B246" s="280"/>
      <c r="C246" s="68"/>
      <c r="D246" s="283"/>
      <c r="E246" s="68"/>
      <c r="F246" s="68"/>
      <c r="G246" s="68"/>
      <c r="H246" s="56">
        <f t="shared" si="33"/>
        <v>0</v>
      </c>
    </row>
    <row r="247" spans="1:8" s="2" customFormat="1" ht="12.75" hidden="1" x14ac:dyDescent="0.2">
      <c r="A247" s="332"/>
      <c r="B247" s="280"/>
      <c r="C247" s="68"/>
      <c r="D247" s="283"/>
      <c r="E247" s="68"/>
      <c r="F247" s="68"/>
      <c r="G247" s="68"/>
      <c r="H247" s="56">
        <f t="shared" si="33"/>
        <v>0</v>
      </c>
    </row>
    <row r="248" spans="1:8" s="2" customFormat="1" ht="12.75" hidden="1" x14ac:dyDescent="0.2">
      <c r="A248" s="333"/>
      <c r="B248" s="281"/>
      <c r="C248" s="70"/>
      <c r="D248" s="284"/>
      <c r="E248" s="70"/>
      <c r="F248" s="70"/>
      <c r="G248" s="70"/>
      <c r="H248" s="58">
        <f t="shared" si="33"/>
        <v>0</v>
      </c>
    </row>
    <row r="249" spans="1:8" s="2" customFormat="1" ht="25.5" hidden="1" x14ac:dyDescent="0.2">
      <c r="A249" s="331" t="s">
        <v>118</v>
      </c>
      <c r="B249" s="279" t="s">
        <v>31</v>
      </c>
      <c r="C249" s="190" t="s">
        <v>171</v>
      </c>
      <c r="D249" s="47" t="s">
        <v>170</v>
      </c>
      <c r="E249" s="190" t="s">
        <v>166</v>
      </c>
      <c r="F249" s="190" t="s">
        <v>167</v>
      </c>
      <c r="G249" s="47" t="s">
        <v>157</v>
      </c>
      <c r="H249" s="111">
        <f>SUM(H250:H259)</f>
        <v>0</v>
      </c>
    </row>
    <row r="250" spans="1:8" s="2" customFormat="1" ht="12.75" hidden="1" x14ac:dyDescent="0.2">
      <c r="A250" s="332"/>
      <c r="B250" s="280"/>
      <c r="C250" s="67"/>
      <c r="D250" s="282">
        <v>20</v>
      </c>
      <c r="E250" s="67"/>
      <c r="F250" s="67"/>
      <c r="G250" s="67"/>
      <c r="H250" s="54">
        <f>ROUNDUP(F250*$D$250%/12/168*E250*$G$250,2)</f>
        <v>0</v>
      </c>
    </row>
    <row r="251" spans="1:8" s="2" customFormat="1" ht="12.75" hidden="1" x14ac:dyDescent="0.2">
      <c r="A251" s="332"/>
      <c r="B251" s="280"/>
      <c r="C251" s="68"/>
      <c r="D251" s="283"/>
      <c r="E251" s="68"/>
      <c r="F251" s="68"/>
      <c r="G251" s="68"/>
      <c r="H251" s="56">
        <f t="shared" ref="H251:H259" si="34">ROUNDUP(F251*$D$250%/12/168*E251*$G$250,2)</f>
        <v>0</v>
      </c>
    </row>
    <row r="252" spans="1:8" s="2" customFormat="1" ht="12.75" hidden="1" x14ac:dyDescent="0.2">
      <c r="A252" s="332"/>
      <c r="B252" s="280"/>
      <c r="C252" s="68"/>
      <c r="D252" s="283"/>
      <c r="E252" s="68"/>
      <c r="F252" s="68"/>
      <c r="G252" s="68"/>
      <c r="H252" s="56">
        <f t="shared" si="34"/>
        <v>0</v>
      </c>
    </row>
    <row r="253" spans="1:8" s="2" customFormat="1" ht="12.75" hidden="1" x14ac:dyDescent="0.2">
      <c r="A253" s="332"/>
      <c r="B253" s="280"/>
      <c r="C253" s="68"/>
      <c r="D253" s="283"/>
      <c r="E253" s="68"/>
      <c r="F253" s="68"/>
      <c r="G253" s="68"/>
      <c r="H253" s="56">
        <f t="shared" si="34"/>
        <v>0</v>
      </c>
    </row>
    <row r="254" spans="1:8" s="2" customFormat="1" ht="12.75" hidden="1" x14ac:dyDescent="0.2">
      <c r="A254" s="332"/>
      <c r="B254" s="280"/>
      <c r="C254" s="68"/>
      <c r="D254" s="283"/>
      <c r="E254" s="68"/>
      <c r="F254" s="68"/>
      <c r="G254" s="68"/>
      <c r="H254" s="56">
        <f t="shared" si="34"/>
        <v>0</v>
      </c>
    </row>
    <row r="255" spans="1:8" s="2" customFormat="1" ht="12.75" hidden="1" x14ac:dyDescent="0.2">
      <c r="A255" s="332"/>
      <c r="B255" s="280"/>
      <c r="C255" s="68"/>
      <c r="D255" s="283"/>
      <c r="E255" s="68"/>
      <c r="F255" s="68"/>
      <c r="G255" s="68"/>
      <c r="H255" s="56">
        <f t="shared" si="34"/>
        <v>0</v>
      </c>
    </row>
    <row r="256" spans="1:8" s="2" customFormat="1" ht="12.75" hidden="1" x14ac:dyDescent="0.2">
      <c r="A256" s="332"/>
      <c r="B256" s="280"/>
      <c r="C256" s="68"/>
      <c r="D256" s="283"/>
      <c r="E256" s="68"/>
      <c r="F256" s="68"/>
      <c r="G256" s="68"/>
      <c r="H256" s="56">
        <f t="shared" si="34"/>
        <v>0</v>
      </c>
    </row>
    <row r="257" spans="1:9" s="2" customFormat="1" ht="12.75" hidden="1" x14ac:dyDescent="0.2">
      <c r="A257" s="332"/>
      <c r="B257" s="280"/>
      <c r="C257" s="68"/>
      <c r="D257" s="283"/>
      <c r="E257" s="68"/>
      <c r="F257" s="68"/>
      <c r="G257" s="68"/>
      <c r="H257" s="56">
        <f t="shared" si="34"/>
        <v>0</v>
      </c>
    </row>
    <row r="258" spans="1:9" s="2" customFormat="1" ht="12.75" hidden="1" x14ac:dyDescent="0.2">
      <c r="A258" s="332"/>
      <c r="B258" s="280"/>
      <c r="C258" s="68"/>
      <c r="D258" s="283"/>
      <c r="E258" s="68"/>
      <c r="F258" s="68"/>
      <c r="G258" s="68"/>
      <c r="H258" s="56">
        <f t="shared" si="34"/>
        <v>0</v>
      </c>
    </row>
    <row r="259" spans="1:9" s="2" customFormat="1" ht="12.75" hidden="1" x14ac:dyDescent="0.2">
      <c r="A259" s="332"/>
      <c r="B259" s="280"/>
      <c r="C259" s="68"/>
      <c r="D259" s="284"/>
      <c r="E259" s="68"/>
      <c r="F259" s="68"/>
      <c r="G259" s="70"/>
      <c r="H259" s="56">
        <f t="shared" si="34"/>
        <v>0</v>
      </c>
    </row>
    <row r="260" spans="1:9" s="2" customFormat="1" ht="12.75" x14ac:dyDescent="0.2">
      <c r="A260" s="289" t="s">
        <v>120</v>
      </c>
      <c r="B260" s="290"/>
      <c r="C260" s="290"/>
      <c r="D260" s="290"/>
      <c r="E260" s="290"/>
      <c r="F260" s="290"/>
      <c r="G260" s="291"/>
      <c r="H260" s="45">
        <f>SUM(H224,H154,H12)</f>
        <v>12.989999999999998</v>
      </c>
    </row>
    <row r="261" spans="1:9" s="2" customFormat="1" ht="6" customHeight="1" x14ac:dyDescent="0.2">
      <c r="A261" s="321"/>
      <c r="B261" s="321"/>
      <c r="C261" s="321"/>
      <c r="D261" s="321"/>
      <c r="E261" s="321"/>
      <c r="F261" s="321"/>
      <c r="G261" s="321"/>
      <c r="H261" s="321"/>
    </row>
    <row r="262" spans="1:9" s="2" customFormat="1" ht="12.75" x14ac:dyDescent="0.2">
      <c r="A262" s="322" t="s">
        <v>18</v>
      </c>
      <c r="B262" s="323"/>
      <c r="C262" s="323"/>
      <c r="D262" s="323"/>
      <c r="E262" s="323"/>
      <c r="F262" s="323"/>
      <c r="G262" s="323"/>
      <c r="H262" s="324"/>
    </row>
    <row r="263" spans="1:9" s="2" customFormat="1" ht="12.75" x14ac:dyDescent="0.2">
      <c r="A263" s="42" t="s">
        <v>36</v>
      </c>
      <c r="B263" s="277" t="s">
        <v>14</v>
      </c>
      <c r="C263" s="277"/>
      <c r="D263" s="277"/>
      <c r="E263" s="277"/>
      <c r="F263" s="277"/>
      <c r="G263" s="277"/>
      <c r="H263" s="43">
        <f>SUM(H264,H361)</f>
        <v>1.36</v>
      </c>
    </row>
    <row r="264" spans="1:9" s="2" customFormat="1" ht="12.75" x14ac:dyDescent="0.2">
      <c r="A264" s="49" t="s">
        <v>37</v>
      </c>
      <c r="B264" s="277" t="s">
        <v>38</v>
      </c>
      <c r="C264" s="277"/>
      <c r="D264" s="277"/>
      <c r="E264" s="277"/>
      <c r="F264" s="277"/>
      <c r="G264" s="277"/>
      <c r="H264" s="43">
        <f>SUM(H265,H276,H287,H298,H340,H319,)</f>
        <v>1.05</v>
      </c>
    </row>
    <row r="265" spans="1:9" s="2" customFormat="1" ht="25.5" x14ac:dyDescent="0.2">
      <c r="A265" s="246" t="s">
        <v>42</v>
      </c>
      <c r="B265" s="249" t="s">
        <v>43</v>
      </c>
      <c r="C265" s="287" t="s">
        <v>349</v>
      </c>
      <c r="D265" s="288"/>
      <c r="E265" s="47" t="s">
        <v>164</v>
      </c>
      <c r="F265" s="190" t="s">
        <v>39</v>
      </c>
      <c r="G265" s="47" t="s">
        <v>157</v>
      </c>
      <c r="H265" s="111">
        <f>SUM(H266:H275)</f>
        <v>0.38</v>
      </c>
    </row>
    <row r="266" spans="1:9" s="2" customFormat="1" ht="12.75" x14ac:dyDescent="0.2">
      <c r="A266" s="247"/>
      <c r="B266" s="250"/>
      <c r="C266" s="294" t="s">
        <v>191</v>
      </c>
      <c r="D266" s="295"/>
      <c r="E266" s="187">
        <v>16</v>
      </c>
      <c r="F266" s="62">
        <v>3125</v>
      </c>
      <c r="G266" s="61">
        <v>0.02</v>
      </c>
      <c r="H266" s="54">
        <f>ROUNDUP((F266/168*G266),2)</f>
        <v>0.38</v>
      </c>
      <c r="I266" s="2" t="s">
        <v>217</v>
      </c>
    </row>
    <row r="267" spans="1:9" s="2" customFormat="1" ht="12.75" hidden="1" x14ac:dyDescent="0.2">
      <c r="A267" s="247"/>
      <c r="B267" s="250"/>
      <c r="C267" s="274"/>
      <c r="D267" s="276"/>
      <c r="E267" s="188"/>
      <c r="F267" s="64"/>
      <c r="G267" s="63"/>
      <c r="H267" s="56">
        <f t="shared" ref="H267:H286" si="35">ROUNDUP((F267/168*G267),2)</f>
        <v>0</v>
      </c>
    </row>
    <row r="268" spans="1:9" s="2" customFormat="1" ht="12.75" hidden="1" x14ac:dyDescent="0.2">
      <c r="A268" s="247"/>
      <c r="B268" s="250"/>
      <c r="C268" s="274"/>
      <c r="D268" s="276"/>
      <c r="E268" s="188"/>
      <c r="F268" s="64"/>
      <c r="G268" s="63"/>
      <c r="H268" s="56">
        <f t="shared" si="35"/>
        <v>0</v>
      </c>
    </row>
    <row r="269" spans="1:9" s="2" customFormat="1" ht="12.75" hidden="1" x14ac:dyDescent="0.2">
      <c r="A269" s="247"/>
      <c r="B269" s="250"/>
      <c r="C269" s="274"/>
      <c r="D269" s="276"/>
      <c r="E269" s="188"/>
      <c r="F269" s="64"/>
      <c r="G269" s="63"/>
      <c r="H269" s="56">
        <f t="shared" si="35"/>
        <v>0</v>
      </c>
    </row>
    <row r="270" spans="1:9" s="2" customFormat="1" ht="12.75" hidden="1" x14ac:dyDescent="0.2">
      <c r="A270" s="247"/>
      <c r="B270" s="250"/>
      <c r="C270" s="274"/>
      <c r="D270" s="276"/>
      <c r="E270" s="188"/>
      <c r="F270" s="64"/>
      <c r="G270" s="63"/>
      <c r="H270" s="56">
        <f t="shared" si="35"/>
        <v>0</v>
      </c>
    </row>
    <row r="271" spans="1:9" s="2" customFormat="1" ht="12.75" hidden="1" x14ac:dyDescent="0.2">
      <c r="A271" s="247"/>
      <c r="B271" s="250"/>
      <c r="C271" s="274"/>
      <c r="D271" s="276"/>
      <c r="E271" s="188"/>
      <c r="F271" s="64"/>
      <c r="G271" s="63"/>
      <c r="H271" s="56">
        <f t="shared" si="35"/>
        <v>0</v>
      </c>
    </row>
    <row r="272" spans="1:9" s="2" customFormat="1" ht="12.75" hidden="1" x14ac:dyDescent="0.2">
      <c r="A272" s="247"/>
      <c r="B272" s="250"/>
      <c r="C272" s="274"/>
      <c r="D272" s="276"/>
      <c r="E272" s="188"/>
      <c r="F272" s="64"/>
      <c r="G272" s="63"/>
      <c r="H272" s="56">
        <f t="shared" si="35"/>
        <v>0</v>
      </c>
    </row>
    <row r="273" spans="1:9" s="2" customFormat="1" ht="12.75" hidden="1" x14ac:dyDescent="0.2">
      <c r="A273" s="247"/>
      <c r="B273" s="250"/>
      <c r="C273" s="274"/>
      <c r="D273" s="276"/>
      <c r="E273" s="188"/>
      <c r="F273" s="64"/>
      <c r="G273" s="63"/>
      <c r="H273" s="56">
        <f t="shared" si="35"/>
        <v>0</v>
      </c>
    </row>
    <row r="274" spans="1:9" s="2" customFormat="1" ht="12.75" hidden="1" x14ac:dyDescent="0.2">
      <c r="A274" s="247"/>
      <c r="B274" s="250"/>
      <c r="C274" s="274"/>
      <c r="D274" s="276"/>
      <c r="E274" s="188"/>
      <c r="F274" s="64"/>
      <c r="G274" s="63"/>
      <c r="H274" s="56">
        <f t="shared" si="35"/>
        <v>0</v>
      </c>
    </row>
    <row r="275" spans="1:9" s="2" customFormat="1" ht="12.75" hidden="1" x14ac:dyDescent="0.2">
      <c r="A275" s="248"/>
      <c r="B275" s="251"/>
      <c r="C275" s="296"/>
      <c r="D275" s="298"/>
      <c r="E275" s="189"/>
      <c r="F275" s="66"/>
      <c r="G275" s="65"/>
      <c r="H275" s="58">
        <f t="shared" si="35"/>
        <v>0</v>
      </c>
    </row>
    <row r="276" spans="1:9" s="2" customFormat="1" ht="25.5" x14ac:dyDescent="0.2">
      <c r="A276" s="246" t="s">
        <v>44</v>
      </c>
      <c r="B276" s="249" t="s">
        <v>45</v>
      </c>
      <c r="C276" s="287" t="s">
        <v>156</v>
      </c>
      <c r="D276" s="288"/>
      <c r="E276" s="47" t="s">
        <v>164</v>
      </c>
      <c r="F276" s="190" t="s">
        <v>39</v>
      </c>
      <c r="G276" s="47" t="s">
        <v>157</v>
      </c>
      <c r="H276" s="111">
        <f>SUM(H277:H286)</f>
        <v>0.65</v>
      </c>
    </row>
    <row r="277" spans="1:9" s="2" customFormat="1" ht="12.75" x14ac:dyDescent="0.2">
      <c r="A277" s="247"/>
      <c r="B277" s="250"/>
      <c r="C277" s="274" t="s">
        <v>357</v>
      </c>
      <c r="D277" s="276"/>
      <c r="E277" s="188">
        <v>10</v>
      </c>
      <c r="F277" s="64">
        <v>1287</v>
      </c>
      <c r="G277" s="63">
        <v>8.4000000000000005E-2</v>
      </c>
      <c r="H277" s="54">
        <f t="shared" si="35"/>
        <v>0.65</v>
      </c>
      <c r="I277" s="2" t="s">
        <v>212</v>
      </c>
    </row>
    <row r="278" spans="1:9" s="2" customFormat="1" ht="26.25" hidden="1" customHeight="1" x14ac:dyDescent="0.2">
      <c r="A278" s="247"/>
      <c r="B278" s="250"/>
      <c r="C278" s="274"/>
      <c r="D278" s="276"/>
      <c r="E278" s="188"/>
      <c r="F278" s="64"/>
      <c r="G278" s="63"/>
      <c r="H278" s="56">
        <f t="shared" si="35"/>
        <v>0</v>
      </c>
    </row>
    <row r="279" spans="1:9" s="2" customFormat="1" ht="12.75" hidden="1" x14ac:dyDescent="0.2">
      <c r="A279" s="247"/>
      <c r="B279" s="250"/>
      <c r="C279" s="274"/>
      <c r="D279" s="276"/>
      <c r="E279" s="188"/>
      <c r="F279" s="64"/>
      <c r="G279" s="63"/>
      <c r="H279" s="56">
        <f t="shared" si="35"/>
        <v>0</v>
      </c>
    </row>
    <row r="280" spans="1:9" s="2" customFormat="1" ht="12.75" hidden="1" x14ac:dyDescent="0.2">
      <c r="A280" s="247"/>
      <c r="B280" s="250"/>
      <c r="C280" s="274"/>
      <c r="D280" s="276"/>
      <c r="E280" s="188"/>
      <c r="F280" s="64"/>
      <c r="G280" s="63"/>
      <c r="H280" s="56">
        <f t="shared" si="35"/>
        <v>0</v>
      </c>
    </row>
    <row r="281" spans="1:9" s="2" customFormat="1" ht="12.75" hidden="1" x14ac:dyDescent="0.2">
      <c r="A281" s="247"/>
      <c r="B281" s="250"/>
      <c r="C281" s="274"/>
      <c r="D281" s="276"/>
      <c r="E281" s="188"/>
      <c r="F281" s="64"/>
      <c r="G281" s="63"/>
      <c r="H281" s="56">
        <f t="shared" si="35"/>
        <v>0</v>
      </c>
    </row>
    <row r="282" spans="1:9" s="2" customFormat="1" ht="12.75" hidden="1" x14ac:dyDescent="0.2">
      <c r="A282" s="247"/>
      <c r="B282" s="250"/>
      <c r="C282" s="274"/>
      <c r="D282" s="276"/>
      <c r="E282" s="188"/>
      <c r="F282" s="64"/>
      <c r="G282" s="63"/>
      <c r="H282" s="56">
        <f t="shared" si="35"/>
        <v>0</v>
      </c>
    </row>
    <row r="283" spans="1:9" s="2" customFormat="1" ht="12.75" hidden="1" x14ac:dyDescent="0.2">
      <c r="A283" s="247"/>
      <c r="B283" s="250"/>
      <c r="C283" s="274"/>
      <c r="D283" s="276"/>
      <c r="E283" s="188"/>
      <c r="F283" s="64"/>
      <c r="G283" s="63"/>
      <c r="H283" s="56">
        <f t="shared" si="35"/>
        <v>0</v>
      </c>
    </row>
    <row r="284" spans="1:9" s="2" customFormat="1" ht="12.75" hidden="1" x14ac:dyDescent="0.2">
      <c r="A284" s="247"/>
      <c r="B284" s="250"/>
      <c r="C284" s="274"/>
      <c r="D284" s="276"/>
      <c r="E284" s="188"/>
      <c r="F284" s="64"/>
      <c r="G284" s="63"/>
      <c r="H284" s="56">
        <f t="shared" si="35"/>
        <v>0</v>
      </c>
    </row>
    <row r="285" spans="1:9" s="2" customFormat="1" ht="12.75" hidden="1" x14ac:dyDescent="0.2">
      <c r="A285" s="247"/>
      <c r="B285" s="250"/>
      <c r="C285" s="274"/>
      <c r="D285" s="276"/>
      <c r="E285" s="188"/>
      <c r="F285" s="64"/>
      <c r="G285" s="63"/>
      <c r="H285" s="56">
        <f t="shared" si="35"/>
        <v>0</v>
      </c>
    </row>
    <row r="286" spans="1:9" s="2" customFormat="1" ht="12.75" hidden="1" x14ac:dyDescent="0.2">
      <c r="A286" s="248"/>
      <c r="B286" s="251"/>
      <c r="C286" s="296"/>
      <c r="D286" s="298"/>
      <c r="E286" s="189"/>
      <c r="F286" s="66"/>
      <c r="G286" s="65"/>
      <c r="H286" s="58">
        <f t="shared" si="35"/>
        <v>0</v>
      </c>
    </row>
    <row r="287" spans="1:9" s="2" customFormat="1" ht="25.5" x14ac:dyDescent="0.2">
      <c r="A287" s="246" t="s">
        <v>51</v>
      </c>
      <c r="B287" s="249" t="s">
        <v>15</v>
      </c>
      <c r="C287" s="266" t="s">
        <v>158</v>
      </c>
      <c r="D287" s="267"/>
      <c r="E287" s="268"/>
      <c r="F287" s="51" t="s">
        <v>159</v>
      </c>
      <c r="G287" s="47" t="s">
        <v>157</v>
      </c>
      <c r="H287" s="111">
        <f>SUM(H288:H297)</f>
        <v>0.02</v>
      </c>
    </row>
    <row r="288" spans="1:9" s="2" customFormat="1" ht="12.75" x14ac:dyDescent="0.2">
      <c r="A288" s="247"/>
      <c r="B288" s="250"/>
      <c r="C288" s="294" t="s">
        <v>179</v>
      </c>
      <c r="D288" s="301"/>
      <c r="E288" s="295"/>
      <c r="F288" s="62">
        <v>135</v>
      </c>
      <c r="G288" s="61">
        <f>G266</f>
        <v>0.02</v>
      </c>
      <c r="H288" s="54">
        <f>ROUNDUP((F288/168*G288),2)</f>
        <v>0.02</v>
      </c>
    </row>
    <row r="289" spans="1:8" s="2" customFormat="1" ht="12.75" hidden="1" x14ac:dyDescent="0.2">
      <c r="A289" s="247"/>
      <c r="B289" s="250"/>
      <c r="C289" s="274"/>
      <c r="D289" s="275"/>
      <c r="E289" s="276"/>
      <c r="F289" s="64"/>
      <c r="G289" s="63">
        <f t="shared" ref="G289:G297" si="36">G267</f>
        <v>0</v>
      </c>
      <c r="H289" s="56">
        <f t="shared" ref="H289:H297" si="37">ROUNDUP((F289/168*G289),2)</f>
        <v>0</v>
      </c>
    </row>
    <row r="290" spans="1:8" s="2" customFormat="1" ht="12.75" hidden="1" x14ac:dyDescent="0.2">
      <c r="A290" s="247"/>
      <c r="B290" s="250"/>
      <c r="C290" s="274"/>
      <c r="D290" s="275"/>
      <c r="E290" s="276"/>
      <c r="F290" s="64"/>
      <c r="G290" s="63">
        <f t="shared" si="36"/>
        <v>0</v>
      </c>
      <c r="H290" s="56">
        <f t="shared" si="37"/>
        <v>0</v>
      </c>
    </row>
    <row r="291" spans="1:8" s="2" customFormat="1" ht="12.75" hidden="1" x14ac:dyDescent="0.2">
      <c r="A291" s="247"/>
      <c r="B291" s="250"/>
      <c r="C291" s="274"/>
      <c r="D291" s="275"/>
      <c r="E291" s="276"/>
      <c r="F291" s="64"/>
      <c r="G291" s="63">
        <f t="shared" si="36"/>
        <v>0</v>
      </c>
      <c r="H291" s="56">
        <f t="shared" si="37"/>
        <v>0</v>
      </c>
    </row>
    <row r="292" spans="1:8" s="2" customFormat="1" ht="12.75" hidden="1" x14ac:dyDescent="0.2">
      <c r="A292" s="247"/>
      <c r="B292" s="250"/>
      <c r="C292" s="274"/>
      <c r="D292" s="275"/>
      <c r="E292" s="276"/>
      <c r="F292" s="64"/>
      <c r="G292" s="63">
        <f t="shared" si="36"/>
        <v>0</v>
      </c>
      <c r="H292" s="56">
        <f t="shared" si="37"/>
        <v>0</v>
      </c>
    </row>
    <row r="293" spans="1:8" s="2" customFormat="1" ht="12.75" hidden="1" x14ac:dyDescent="0.2">
      <c r="A293" s="247"/>
      <c r="B293" s="250"/>
      <c r="C293" s="274"/>
      <c r="D293" s="275"/>
      <c r="E293" s="276"/>
      <c r="F293" s="64"/>
      <c r="G293" s="63">
        <f t="shared" si="36"/>
        <v>0</v>
      </c>
      <c r="H293" s="56">
        <f t="shared" si="37"/>
        <v>0</v>
      </c>
    </row>
    <row r="294" spans="1:8" s="2" customFormat="1" ht="12.75" hidden="1" x14ac:dyDescent="0.2">
      <c r="A294" s="247"/>
      <c r="B294" s="250"/>
      <c r="C294" s="274"/>
      <c r="D294" s="275"/>
      <c r="E294" s="276"/>
      <c r="F294" s="64"/>
      <c r="G294" s="63">
        <f t="shared" si="36"/>
        <v>0</v>
      </c>
      <c r="H294" s="56">
        <f t="shared" si="37"/>
        <v>0</v>
      </c>
    </row>
    <row r="295" spans="1:8" s="2" customFormat="1" ht="12.75" hidden="1" x14ac:dyDescent="0.2">
      <c r="A295" s="247"/>
      <c r="B295" s="250"/>
      <c r="C295" s="274"/>
      <c r="D295" s="275"/>
      <c r="E295" s="276"/>
      <c r="F295" s="64"/>
      <c r="G295" s="63">
        <f t="shared" si="36"/>
        <v>0</v>
      </c>
      <c r="H295" s="56">
        <f t="shared" si="37"/>
        <v>0</v>
      </c>
    </row>
    <row r="296" spans="1:8" s="2" customFormat="1" ht="12.75" hidden="1" x14ac:dyDescent="0.2">
      <c r="A296" s="247"/>
      <c r="B296" s="250"/>
      <c r="C296" s="274"/>
      <c r="D296" s="275"/>
      <c r="E296" s="276"/>
      <c r="F296" s="64"/>
      <c r="G296" s="63">
        <f t="shared" si="36"/>
        <v>0</v>
      </c>
      <c r="H296" s="56">
        <f t="shared" si="37"/>
        <v>0</v>
      </c>
    </row>
    <row r="297" spans="1:8" s="2" customFormat="1" ht="12.75" hidden="1" x14ac:dyDescent="0.2">
      <c r="A297" s="248"/>
      <c r="B297" s="251"/>
      <c r="C297" s="296"/>
      <c r="D297" s="297"/>
      <c r="E297" s="298"/>
      <c r="F297" s="66"/>
      <c r="G297" s="65">
        <f t="shared" si="36"/>
        <v>0</v>
      </c>
      <c r="H297" s="58">
        <f t="shared" si="37"/>
        <v>0</v>
      </c>
    </row>
    <row r="298" spans="1:8" s="2" customFormat="1" ht="25.5" hidden="1" x14ac:dyDescent="0.2">
      <c r="A298" s="303" t="s">
        <v>53</v>
      </c>
      <c r="B298" s="304" t="s">
        <v>54</v>
      </c>
      <c r="C298" s="287" t="s">
        <v>349</v>
      </c>
      <c r="D298" s="288"/>
      <c r="E298" s="47" t="s">
        <v>161</v>
      </c>
      <c r="F298" s="190" t="s">
        <v>39</v>
      </c>
      <c r="G298" s="47" t="s">
        <v>157</v>
      </c>
      <c r="H298" s="111">
        <f>SUM(H299:H318)</f>
        <v>0</v>
      </c>
    </row>
    <row r="299" spans="1:8" s="2" customFormat="1" ht="12.75" hidden="1" customHeight="1" x14ac:dyDescent="0.2">
      <c r="A299" s="303"/>
      <c r="B299" s="304"/>
      <c r="C299" s="299" t="str">
        <f>C266</f>
        <v>VP koledžas direktors</v>
      </c>
      <c r="D299" s="300"/>
      <c r="E299" s="292">
        <v>5</v>
      </c>
      <c r="F299" s="52">
        <f>F266</f>
        <v>3125</v>
      </c>
      <c r="G299" s="53"/>
      <c r="H299" s="54">
        <f>ROUNDUP((F299*$E$299%)/168*G299,2)</f>
        <v>0</v>
      </c>
    </row>
    <row r="300" spans="1:8" s="2" customFormat="1" ht="12.75" hidden="1" customHeight="1" x14ac:dyDescent="0.2">
      <c r="A300" s="303"/>
      <c r="B300" s="304"/>
      <c r="C300" s="258">
        <f t="shared" ref="C300:F308" si="38">C267</f>
        <v>0</v>
      </c>
      <c r="D300" s="259"/>
      <c r="E300" s="293"/>
      <c r="F300" s="59">
        <f t="shared" si="38"/>
        <v>0</v>
      </c>
      <c r="G300" s="55"/>
      <c r="H300" s="56">
        <f t="shared" ref="H300:H318" si="39">ROUNDUP((F300*$E$299%)/168*G300,2)</f>
        <v>0</v>
      </c>
    </row>
    <row r="301" spans="1:8" s="2" customFormat="1" ht="12.75" hidden="1" customHeight="1" x14ac:dyDescent="0.2">
      <c r="A301" s="303"/>
      <c r="B301" s="304"/>
      <c r="C301" s="258">
        <f t="shared" si="38"/>
        <v>0</v>
      </c>
      <c r="D301" s="259"/>
      <c r="E301" s="293"/>
      <c r="F301" s="59">
        <f t="shared" si="38"/>
        <v>0</v>
      </c>
      <c r="G301" s="55"/>
      <c r="H301" s="56">
        <f t="shared" si="39"/>
        <v>0</v>
      </c>
    </row>
    <row r="302" spans="1:8" s="2" customFormat="1" ht="12.75" hidden="1" customHeight="1" x14ac:dyDescent="0.2">
      <c r="A302" s="303"/>
      <c r="B302" s="304"/>
      <c r="C302" s="258">
        <f t="shared" si="38"/>
        <v>0</v>
      </c>
      <c r="D302" s="259"/>
      <c r="E302" s="293"/>
      <c r="F302" s="59">
        <f t="shared" si="38"/>
        <v>0</v>
      </c>
      <c r="G302" s="55"/>
      <c r="H302" s="56">
        <f t="shared" si="39"/>
        <v>0</v>
      </c>
    </row>
    <row r="303" spans="1:8" s="2" customFormat="1" ht="12.75" hidden="1" customHeight="1" x14ac:dyDescent="0.2">
      <c r="A303" s="303"/>
      <c r="B303" s="304"/>
      <c r="C303" s="258">
        <f t="shared" si="38"/>
        <v>0</v>
      </c>
      <c r="D303" s="259"/>
      <c r="E303" s="293"/>
      <c r="F303" s="59">
        <f t="shared" si="38"/>
        <v>0</v>
      </c>
      <c r="G303" s="55"/>
      <c r="H303" s="56">
        <f t="shared" si="39"/>
        <v>0</v>
      </c>
    </row>
    <row r="304" spans="1:8" s="2" customFormat="1" ht="12.75" hidden="1" customHeight="1" x14ac:dyDescent="0.2">
      <c r="A304" s="303"/>
      <c r="B304" s="304"/>
      <c r="C304" s="258">
        <f t="shared" si="38"/>
        <v>0</v>
      </c>
      <c r="D304" s="259"/>
      <c r="E304" s="293"/>
      <c r="F304" s="59">
        <f t="shared" si="38"/>
        <v>0</v>
      </c>
      <c r="G304" s="55"/>
      <c r="H304" s="56">
        <f t="shared" si="39"/>
        <v>0</v>
      </c>
    </row>
    <row r="305" spans="1:8" s="2" customFormat="1" ht="12.75" hidden="1" customHeight="1" x14ac:dyDescent="0.2">
      <c r="A305" s="303"/>
      <c r="B305" s="304"/>
      <c r="C305" s="258">
        <f t="shared" si="38"/>
        <v>0</v>
      </c>
      <c r="D305" s="259"/>
      <c r="E305" s="293"/>
      <c r="F305" s="59">
        <f t="shared" si="38"/>
        <v>0</v>
      </c>
      <c r="G305" s="55"/>
      <c r="H305" s="56">
        <f t="shared" si="39"/>
        <v>0</v>
      </c>
    </row>
    <row r="306" spans="1:8" s="2" customFormat="1" ht="12.75" hidden="1" customHeight="1" x14ac:dyDescent="0.2">
      <c r="A306" s="303"/>
      <c r="B306" s="304"/>
      <c r="C306" s="258">
        <f t="shared" si="38"/>
        <v>0</v>
      </c>
      <c r="D306" s="259"/>
      <c r="E306" s="293"/>
      <c r="F306" s="59">
        <f t="shared" si="38"/>
        <v>0</v>
      </c>
      <c r="G306" s="55"/>
      <c r="H306" s="56">
        <f t="shared" si="39"/>
        <v>0</v>
      </c>
    </row>
    <row r="307" spans="1:8" s="2" customFormat="1" ht="12.75" hidden="1" customHeight="1" x14ac:dyDescent="0.2">
      <c r="A307" s="303"/>
      <c r="B307" s="304"/>
      <c r="C307" s="258">
        <f t="shared" si="38"/>
        <v>0</v>
      </c>
      <c r="D307" s="259"/>
      <c r="E307" s="293"/>
      <c r="F307" s="59">
        <f t="shared" si="38"/>
        <v>0</v>
      </c>
      <c r="G307" s="55"/>
      <c r="H307" s="56">
        <f t="shared" si="39"/>
        <v>0</v>
      </c>
    </row>
    <row r="308" spans="1:8" s="2" customFormat="1" ht="12.75" hidden="1" customHeight="1" x14ac:dyDescent="0.2">
      <c r="A308" s="303"/>
      <c r="B308" s="304"/>
      <c r="C308" s="258">
        <f t="shared" si="38"/>
        <v>0</v>
      </c>
      <c r="D308" s="259"/>
      <c r="E308" s="293"/>
      <c r="F308" s="59">
        <f t="shared" si="38"/>
        <v>0</v>
      </c>
      <c r="G308" s="55"/>
      <c r="H308" s="56">
        <f t="shared" si="39"/>
        <v>0</v>
      </c>
    </row>
    <row r="309" spans="1:8" s="2" customFormat="1" ht="12.75" hidden="1" x14ac:dyDescent="0.2">
      <c r="A309" s="303"/>
      <c r="B309" s="304"/>
      <c r="C309" s="258" t="str">
        <f>C277</f>
        <v xml:space="preserve">Vecākais grāmatvedis </v>
      </c>
      <c r="D309" s="259"/>
      <c r="E309" s="293"/>
      <c r="F309" s="59">
        <f>F277</f>
        <v>1287</v>
      </c>
      <c r="G309" s="55"/>
      <c r="H309" s="56">
        <f t="shared" si="39"/>
        <v>0</v>
      </c>
    </row>
    <row r="310" spans="1:8" s="2" customFormat="1" ht="27" hidden="1" customHeight="1" x14ac:dyDescent="0.2">
      <c r="A310" s="303"/>
      <c r="B310" s="304"/>
      <c r="C310" s="258">
        <f t="shared" ref="C310:G318" si="40">C278</f>
        <v>0</v>
      </c>
      <c r="D310" s="259"/>
      <c r="E310" s="293"/>
      <c r="F310" s="59">
        <f t="shared" si="40"/>
        <v>0</v>
      </c>
      <c r="G310" s="55">
        <f t="shared" si="40"/>
        <v>0</v>
      </c>
      <c r="H310" s="56">
        <f>ROUNDUP((F310*$E$299%)/168*G310,2)</f>
        <v>0</v>
      </c>
    </row>
    <row r="311" spans="1:8" s="2" customFormat="1" ht="12.75" hidden="1" x14ac:dyDescent="0.2">
      <c r="A311" s="303"/>
      <c r="B311" s="304"/>
      <c r="C311" s="258">
        <f t="shared" si="40"/>
        <v>0</v>
      </c>
      <c r="D311" s="259"/>
      <c r="E311" s="293"/>
      <c r="F311" s="59">
        <f t="shared" si="40"/>
        <v>0</v>
      </c>
      <c r="G311" s="55">
        <f t="shared" si="40"/>
        <v>0</v>
      </c>
      <c r="H311" s="56">
        <f t="shared" si="39"/>
        <v>0</v>
      </c>
    </row>
    <row r="312" spans="1:8" s="2" customFormat="1" ht="12.75" hidden="1" x14ac:dyDescent="0.2">
      <c r="A312" s="303"/>
      <c r="B312" s="304"/>
      <c r="C312" s="258">
        <f t="shared" si="40"/>
        <v>0</v>
      </c>
      <c r="D312" s="259"/>
      <c r="E312" s="293"/>
      <c r="F312" s="59">
        <f t="shared" si="40"/>
        <v>0</v>
      </c>
      <c r="G312" s="55">
        <f t="shared" si="40"/>
        <v>0</v>
      </c>
      <c r="H312" s="56">
        <f t="shared" si="39"/>
        <v>0</v>
      </c>
    </row>
    <row r="313" spans="1:8" s="2" customFormat="1" ht="12.75" hidden="1" x14ac:dyDescent="0.2">
      <c r="A313" s="303"/>
      <c r="B313" s="304"/>
      <c r="C313" s="258">
        <f t="shared" si="40"/>
        <v>0</v>
      </c>
      <c r="D313" s="259"/>
      <c r="E313" s="293"/>
      <c r="F313" s="59">
        <f t="shared" si="40"/>
        <v>0</v>
      </c>
      <c r="G313" s="55">
        <f t="shared" si="40"/>
        <v>0</v>
      </c>
      <c r="H313" s="56">
        <f t="shared" si="39"/>
        <v>0</v>
      </c>
    </row>
    <row r="314" spans="1:8" s="2" customFormat="1" ht="12.75" hidden="1" x14ac:dyDescent="0.2">
      <c r="A314" s="303"/>
      <c r="B314" s="304"/>
      <c r="C314" s="258">
        <f t="shared" si="40"/>
        <v>0</v>
      </c>
      <c r="D314" s="259"/>
      <c r="E314" s="293"/>
      <c r="F314" s="59">
        <f t="shared" si="40"/>
        <v>0</v>
      </c>
      <c r="G314" s="55">
        <f t="shared" si="40"/>
        <v>0</v>
      </c>
      <c r="H314" s="56">
        <f t="shared" si="39"/>
        <v>0</v>
      </c>
    </row>
    <row r="315" spans="1:8" s="2" customFormat="1" ht="12.75" hidden="1" x14ac:dyDescent="0.2">
      <c r="A315" s="303"/>
      <c r="B315" s="304"/>
      <c r="C315" s="258">
        <f t="shared" si="40"/>
        <v>0</v>
      </c>
      <c r="D315" s="259"/>
      <c r="E315" s="293"/>
      <c r="F315" s="59">
        <f t="shared" si="40"/>
        <v>0</v>
      </c>
      <c r="G315" s="55">
        <f t="shared" si="40"/>
        <v>0</v>
      </c>
      <c r="H315" s="56">
        <f t="shared" si="39"/>
        <v>0</v>
      </c>
    </row>
    <row r="316" spans="1:8" s="2" customFormat="1" ht="12.75" hidden="1" x14ac:dyDescent="0.2">
      <c r="A316" s="303"/>
      <c r="B316" s="304"/>
      <c r="C316" s="258">
        <f t="shared" si="40"/>
        <v>0</v>
      </c>
      <c r="D316" s="259"/>
      <c r="E316" s="293"/>
      <c r="F316" s="59">
        <f t="shared" si="40"/>
        <v>0</v>
      </c>
      <c r="G316" s="55">
        <f t="shared" si="40"/>
        <v>0</v>
      </c>
      <c r="H316" s="56">
        <f t="shared" si="39"/>
        <v>0</v>
      </c>
    </row>
    <row r="317" spans="1:8" s="2" customFormat="1" ht="12" hidden="1" customHeight="1" x14ac:dyDescent="0.2">
      <c r="A317" s="303"/>
      <c r="B317" s="304"/>
      <c r="C317" s="258">
        <f t="shared" si="40"/>
        <v>0</v>
      </c>
      <c r="D317" s="259"/>
      <c r="E317" s="293"/>
      <c r="F317" s="59">
        <f t="shared" si="40"/>
        <v>0</v>
      </c>
      <c r="G317" s="55">
        <f t="shared" si="40"/>
        <v>0</v>
      </c>
      <c r="H317" s="56">
        <f t="shared" si="39"/>
        <v>0</v>
      </c>
    </row>
    <row r="318" spans="1:8" s="2" customFormat="1" ht="12.75" hidden="1" x14ac:dyDescent="0.2">
      <c r="A318" s="303"/>
      <c r="B318" s="304"/>
      <c r="C318" s="258">
        <f t="shared" si="40"/>
        <v>0</v>
      </c>
      <c r="D318" s="259"/>
      <c r="E318" s="293"/>
      <c r="F318" s="59">
        <f t="shared" si="40"/>
        <v>0</v>
      </c>
      <c r="G318" s="55">
        <f t="shared" si="40"/>
        <v>0</v>
      </c>
      <c r="H318" s="56">
        <f t="shared" si="39"/>
        <v>0</v>
      </c>
    </row>
    <row r="319" spans="1:8" s="2" customFormat="1" ht="25.5" hidden="1" x14ac:dyDescent="0.2">
      <c r="A319" s="303" t="s">
        <v>55</v>
      </c>
      <c r="B319" s="304" t="s">
        <v>56</v>
      </c>
      <c r="C319" s="287" t="s">
        <v>349</v>
      </c>
      <c r="D319" s="288"/>
      <c r="E319" s="47" t="s">
        <v>161</v>
      </c>
      <c r="F319" s="190" t="s">
        <v>39</v>
      </c>
      <c r="G319" s="47" t="s">
        <v>157</v>
      </c>
      <c r="H319" s="111">
        <f>SUM(H320:H339)</f>
        <v>0</v>
      </c>
    </row>
    <row r="320" spans="1:8" s="2" customFormat="1" ht="12.75" hidden="1" x14ac:dyDescent="0.2">
      <c r="A320" s="303"/>
      <c r="B320" s="304"/>
      <c r="C320" s="299" t="str">
        <f t="shared" ref="C320:C329" si="41">C266</f>
        <v>VP koledžas direktors</v>
      </c>
      <c r="D320" s="300"/>
      <c r="E320" s="313">
        <v>5</v>
      </c>
      <c r="F320" s="52">
        <f t="shared" ref="F320:F329" si="42">F266</f>
        <v>3125</v>
      </c>
      <c r="G320" s="142"/>
      <c r="H320" s="54">
        <f>ROUNDUP((F320*$E$320%)/168*G320,2)</f>
        <v>0</v>
      </c>
    </row>
    <row r="321" spans="1:8" s="2" customFormat="1" ht="12.75" hidden="1" x14ac:dyDescent="0.2">
      <c r="A321" s="303"/>
      <c r="B321" s="304"/>
      <c r="C321" s="258">
        <f t="shared" si="41"/>
        <v>0</v>
      </c>
      <c r="D321" s="259"/>
      <c r="E321" s="314"/>
      <c r="F321" s="59">
        <f t="shared" si="42"/>
        <v>0</v>
      </c>
      <c r="G321" s="55"/>
      <c r="H321" s="56">
        <f t="shared" ref="H321:H339" si="43">ROUNDUP((F321*$E$320%)/168*G321,2)</f>
        <v>0</v>
      </c>
    </row>
    <row r="322" spans="1:8" s="2" customFormat="1" ht="12.75" hidden="1" x14ac:dyDescent="0.2">
      <c r="A322" s="303"/>
      <c r="B322" s="304"/>
      <c r="C322" s="258">
        <f t="shared" si="41"/>
        <v>0</v>
      </c>
      <c r="D322" s="259"/>
      <c r="E322" s="314"/>
      <c r="F322" s="59">
        <f t="shared" si="42"/>
        <v>0</v>
      </c>
      <c r="G322" s="55"/>
      <c r="H322" s="56">
        <f t="shared" si="43"/>
        <v>0</v>
      </c>
    </row>
    <row r="323" spans="1:8" s="2" customFormat="1" ht="12.75" hidden="1" x14ac:dyDescent="0.2">
      <c r="A323" s="303"/>
      <c r="B323" s="304"/>
      <c r="C323" s="258">
        <f t="shared" si="41"/>
        <v>0</v>
      </c>
      <c r="D323" s="259"/>
      <c r="E323" s="314"/>
      <c r="F323" s="59">
        <f t="shared" si="42"/>
        <v>0</v>
      </c>
      <c r="G323" s="55"/>
      <c r="H323" s="56">
        <f t="shared" si="43"/>
        <v>0</v>
      </c>
    </row>
    <row r="324" spans="1:8" s="2" customFormat="1" ht="12.75" hidden="1" x14ac:dyDescent="0.2">
      <c r="A324" s="303"/>
      <c r="B324" s="304"/>
      <c r="C324" s="258">
        <f t="shared" si="41"/>
        <v>0</v>
      </c>
      <c r="D324" s="259"/>
      <c r="E324" s="314"/>
      <c r="F324" s="59">
        <f t="shared" si="42"/>
        <v>0</v>
      </c>
      <c r="G324" s="55"/>
      <c r="H324" s="56">
        <f t="shared" si="43"/>
        <v>0</v>
      </c>
    </row>
    <row r="325" spans="1:8" s="2" customFormat="1" ht="12.75" hidden="1" x14ac:dyDescent="0.2">
      <c r="A325" s="303"/>
      <c r="B325" s="304"/>
      <c r="C325" s="258">
        <f t="shared" si="41"/>
        <v>0</v>
      </c>
      <c r="D325" s="259"/>
      <c r="E325" s="314"/>
      <c r="F325" s="59">
        <f t="shared" si="42"/>
        <v>0</v>
      </c>
      <c r="G325" s="55"/>
      <c r="H325" s="56">
        <f t="shared" si="43"/>
        <v>0</v>
      </c>
    </row>
    <row r="326" spans="1:8" s="2" customFormat="1" ht="12.75" hidden="1" x14ac:dyDescent="0.2">
      <c r="A326" s="303"/>
      <c r="B326" s="304"/>
      <c r="C326" s="258">
        <f t="shared" si="41"/>
        <v>0</v>
      </c>
      <c r="D326" s="259"/>
      <c r="E326" s="314"/>
      <c r="F326" s="59">
        <f t="shared" si="42"/>
        <v>0</v>
      </c>
      <c r="G326" s="55"/>
      <c r="H326" s="56">
        <f t="shared" si="43"/>
        <v>0</v>
      </c>
    </row>
    <row r="327" spans="1:8" s="2" customFormat="1" ht="12.75" hidden="1" x14ac:dyDescent="0.2">
      <c r="A327" s="303"/>
      <c r="B327" s="304"/>
      <c r="C327" s="258">
        <f t="shared" si="41"/>
        <v>0</v>
      </c>
      <c r="D327" s="259"/>
      <c r="E327" s="314"/>
      <c r="F327" s="59">
        <f t="shared" si="42"/>
        <v>0</v>
      </c>
      <c r="G327" s="55"/>
      <c r="H327" s="56">
        <f t="shared" si="43"/>
        <v>0</v>
      </c>
    </row>
    <row r="328" spans="1:8" s="2" customFormat="1" ht="12.75" hidden="1" x14ac:dyDescent="0.2">
      <c r="A328" s="303"/>
      <c r="B328" s="304"/>
      <c r="C328" s="258">
        <f t="shared" si="41"/>
        <v>0</v>
      </c>
      <c r="D328" s="259"/>
      <c r="E328" s="314"/>
      <c r="F328" s="59">
        <f t="shared" si="42"/>
        <v>0</v>
      </c>
      <c r="G328" s="55"/>
      <c r="H328" s="56">
        <f t="shared" si="43"/>
        <v>0</v>
      </c>
    </row>
    <row r="329" spans="1:8" s="2" customFormat="1" ht="12.75" hidden="1" x14ac:dyDescent="0.2">
      <c r="A329" s="303"/>
      <c r="B329" s="304"/>
      <c r="C329" s="258">
        <f t="shared" si="41"/>
        <v>0</v>
      </c>
      <c r="D329" s="259"/>
      <c r="E329" s="314"/>
      <c r="F329" s="59">
        <f t="shared" si="42"/>
        <v>0</v>
      </c>
      <c r="G329" s="55"/>
      <c r="H329" s="56">
        <f t="shared" si="43"/>
        <v>0</v>
      </c>
    </row>
    <row r="330" spans="1:8" s="2" customFormat="1" ht="12.75" hidden="1" x14ac:dyDescent="0.2">
      <c r="A330" s="303"/>
      <c r="B330" s="304"/>
      <c r="C330" s="258" t="str">
        <f t="shared" ref="C330:C339" si="44">C277</f>
        <v xml:space="preserve">Vecākais grāmatvedis </v>
      </c>
      <c r="D330" s="259"/>
      <c r="E330" s="314"/>
      <c r="F330" s="59">
        <f t="shared" ref="F330:G339" si="45">F277</f>
        <v>1287</v>
      </c>
      <c r="G330" s="55"/>
      <c r="H330" s="56">
        <f t="shared" si="43"/>
        <v>0</v>
      </c>
    </row>
    <row r="331" spans="1:8" s="2" customFormat="1" ht="31.5" hidden="1" customHeight="1" x14ac:dyDescent="0.2">
      <c r="A331" s="303"/>
      <c r="B331" s="304"/>
      <c r="C331" s="258">
        <f t="shared" si="44"/>
        <v>0</v>
      </c>
      <c r="D331" s="259"/>
      <c r="E331" s="314"/>
      <c r="F331" s="59">
        <f t="shared" si="45"/>
        <v>0</v>
      </c>
      <c r="G331" s="55">
        <f t="shared" si="45"/>
        <v>0</v>
      </c>
      <c r="H331" s="56">
        <f t="shared" si="43"/>
        <v>0</v>
      </c>
    </row>
    <row r="332" spans="1:8" s="2" customFormat="1" ht="12.75" hidden="1" x14ac:dyDescent="0.2">
      <c r="A332" s="303"/>
      <c r="B332" s="304"/>
      <c r="C332" s="258">
        <f t="shared" si="44"/>
        <v>0</v>
      </c>
      <c r="D332" s="259"/>
      <c r="E332" s="314"/>
      <c r="F332" s="59">
        <f t="shared" si="45"/>
        <v>0</v>
      </c>
      <c r="G332" s="55">
        <f t="shared" si="45"/>
        <v>0</v>
      </c>
      <c r="H332" s="56">
        <f t="shared" si="43"/>
        <v>0</v>
      </c>
    </row>
    <row r="333" spans="1:8" s="2" customFormat="1" ht="12.75" hidden="1" x14ac:dyDescent="0.2">
      <c r="A333" s="303"/>
      <c r="B333" s="304"/>
      <c r="C333" s="258">
        <f t="shared" si="44"/>
        <v>0</v>
      </c>
      <c r="D333" s="259"/>
      <c r="E333" s="314"/>
      <c r="F333" s="59">
        <f t="shared" si="45"/>
        <v>0</v>
      </c>
      <c r="G333" s="55">
        <f t="shared" si="45"/>
        <v>0</v>
      </c>
      <c r="H333" s="56">
        <f t="shared" si="43"/>
        <v>0</v>
      </c>
    </row>
    <row r="334" spans="1:8" s="2" customFormat="1" ht="12.75" hidden="1" x14ac:dyDescent="0.2">
      <c r="A334" s="303"/>
      <c r="B334" s="304"/>
      <c r="C334" s="258">
        <f t="shared" si="44"/>
        <v>0</v>
      </c>
      <c r="D334" s="259"/>
      <c r="E334" s="314"/>
      <c r="F334" s="59">
        <f t="shared" si="45"/>
        <v>0</v>
      </c>
      <c r="G334" s="55">
        <f t="shared" si="45"/>
        <v>0</v>
      </c>
      <c r="H334" s="56">
        <f t="shared" si="43"/>
        <v>0</v>
      </c>
    </row>
    <row r="335" spans="1:8" s="2" customFormat="1" ht="12.75" hidden="1" x14ac:dyDescent="0.2">
      <c r="A335" s="303"/>
      <c r="B335" s="304"/>
      <c r="C335" s="258">
        <f t="shared" si="44"/>
        <v>0</v>
      </c>
      <c r="D335" s="259"/>
      <c r="E335" s="314"/>
      <c r="F335" s="59">
        <f t="shared" si="45"/>
        <v>0</v>
      </c>
      <c r="G335" s="55">
        <f t="shared" si="45"/>
        <v>0</v>
      </c>
      <c r="H335" s="56">
        <f t="shared" si="43"/>
        <v>0</v>
      </c>
    </row>
    <row r="336" spans="1:8" s="2" customFormat="1" ht="12.75" hidden="1" x14ac:dyDescent="0.2">
      <c r="A336" s="303"/>
      <c r="B336" s="304"/>
      <c r="C336" s="258">
        <f t="shared" si="44"/>
        <v>0</v>
      </c>
      <c r="D336" s="259"/>
      <c r="E336" s="314"/>
      <c r="F336" s="59">
        <f t="shared" si="45"/>
        <v>0</v>
      </c>
      <c r="G336" s="55">
        <f t="shared" si="45"/>
        <v>0</v>
      </c>
      <c r="H336" s="56">
        <f t="shared" si="43"/>
        <v>0</v>
      </c>
    </row>
    <row r="337" spans="1:8" s="2" customFormat="1" ht="12.75" hidden="1" x14ac:dyDescent="0.2">
      <c r="A337" s="303"/>
      <c r="B337" s="304"/>
      <c r="C337" s="258">
        <f t="shared" si="44"/>
        <v>0</v>
      </c>
      <c r="D337" s="259"/>
      <c r="E337" s="314"/>
      <c r="F337" s="59">
        <f t="shared" si="45"/>
        <v>0</v>
      </c>
      <c r="G337" s="55">
        <f t="shared" si="45"/>
        <v>0</v>
      </c>
      <c r="H337" s="56">
        <f t="shared" si="43"/>
        <v>0</v>
      </c>
    </row>
    <row r="338" spans="1:8" s="2" customFormat="1" ht="12.75" hidden="1" x14ac:dyDescent="0.2">
      <c r="A338" s="303"/>
      <c r="B338" s="304"/>
      <c r="C338" s="258">
        <f t="shared" si="44"/>
        <v>0</v>
      </c>
      <c r="D338" s="259"/>
      <c r="E338" s="314"/>
      <c r="F338" s="59">
        <f t="shared" si="45"/>
        <v>0</v>
      </c>
      <c r="G338" s="55">
        <f t="shared" si="45"/>
        <v>0</v>
      </c>
      <c r="H338" s="56">
        <f t="shared" si="43"/>
        <v>0</v>
      </c>
    </row>
    <row r="339" spans="1:8" s="2" customFormat="1" ht="12.75" hidden="1" x14ac:dyDescent="0.2">
      <c r="A339" s="303"/>
      <c r="B339" s="304"/>
      <c r="C339" s="258">
        <f t="shared" si="44"/>
        <v>0</v>
      </c>
      <c r="D339" s="259"/>
      <c r="E339" s="315"/>
      <c r="F339" s="60">
        <f t="shared" si="45"/>
        <v>0</v>
      </c>
      <c r="G339" s="57">
        <f t="shared" si="45"/>
        <v>0</v>
      </c>
      <c r="H339" s="58">
        <f t="shared" si="43"/>
        <v>0</v>
      </c>
    </row>
    <row r="340" spans="1:8" s="2" customFormat="1" ht="25.5" hidden="1" x14ac:dyDescent="0.2">
      <c r="A340" s="303" t="s">
        <v>57</v>
      </c>
      <c r="B340" s="304" t="s">
        <v>58</v>
      </c>
      <c r="C340" s="287" t="s">
        <v>349</v>
      </c>
      <c r="D340" s="288"/>
      <c r="E340" s="47" t="s">
        <v>161</v>
      </c>
      <c r="F340" s="190" t="s">
        <v>39</v>
      </c>
      <c r="G340" s="47" t="s">
        <v>157</v>
      </c>
      <c r="H340" s="111">
        <f>SUM(H341:H360)</f>
        <v>0</v>
      </c>
    </row>
    <row r="341" spans="1:8" s="2" customFormat="1" ht="12.75" hidden="1" x14ac:dyDescent="0.2">
      <c r="A341" s="303"/>
      <c r="B341" s="304"/>
      <c r="C341" s="309" t="str">
        <f t="shared" ref="C341:C350" si="46">C266</f>
        <v>VP koledžas direktors</v>
      </c>
      <c r="D341" s="310"/>
      <c r="E341" s="282">
        <v>10</v>
      </c>
      <c r="F341" s="67">
        <f t="shared" ref="F341:F350" si="47">F266</f>
        <v>3125</v>
      </c>
      <c r="G341" s="53"/>
      <c r="H341" s="54">
        <f>ROUNDUP((F341*$E$341%)/168*G341,2)</f>
        <v>0</v>
      </c>
    </row>
    <row r="342" spans="1:8" s="2" customFormat="1" ht="12.75" hidden="1" x14ac:dyDescent="0.2">
      <c r="A342" s="303"/>
      <c r="B342" s="304"/>
      <c r="C342" s="311">
        <f t="shared" si="46"/>
        <v>0</v>
      </c>
      <c r="D342" s="312"/>
      <c r="E342" s="283"/>
      <c r="F342" s="68">
        <f t="shared" si="47"/>
        <v>0</v>
      </c>
      <c r="G342" s="55"/>
      <c r="H342" s="56">
        <f t="shared" ref="H342:H360" si="48">ROUNDUP((F342*$E$341%)/168*G342,2)</f>
        <v>0</v>
      </c>
    </row>
    <row r="343" spans="1:8" s="2" customFormat="1" ht="12.75" hidden="1" x14ac:dyDescent="0.2">
      <c r="A343" s="303"/>
      <c r="B343" s="304"/>
      <c r="C343" s="311">
        <f t="shared" si="46"/>
        <v>0</v>
      </c>
      <c r="D343" s="312"/>
      <c r="E343" s="283"/>
      <c r="F343" s="68">
        <f t="shared" si="47"/>
        <v>0</v>
      </c>
      <c r="G343" s="55"/>
      <c r="H343" s="56">
        <f t="shared" si="48"/>
        <v>0</v>
      </c>
    </row>
    <row r="344" spans="1:8" s="2" customFormat="1" ht="12.75" hidden="1" x14ac:dyDescent="0.2">
      <c r="A344" s="303"/>
      <c r="B344" s="304"/>
      <c r="C344" s="311">
        <f t="shared" si="46"/>
        <v>0</v>
      </c>
      <c r="D344" s="312"/>
      <c r="E344" s="283"/>
      <c r="F344" s="68">
        <f t="shared" si="47"/>
        <v>0</v>
      </c>
      <c r="G344" s="55"/>
      <c r="H344" s="56">
        <f t="shared" si="48"/>
        <v>0</v>
      </c>
    </row>
    <row r="345" spans="1:8" s="2" customFormat="1" ht="12.75" hidden="1" x14ac:dyDescent="0.2">
      <c r="A345" s="303"/>
      <c r="B345" s="304"/>
      <c r="C345" s="311">
        <f t="shared" si="46"/>
        <v>0</v>
      </c>
      <c r="D345" s="312"/>
      <c r="E345" s="283"/>
      <c r="F345" s="68">
        <f t="shared" si="47"/>
        <v>0</v>
      </c>
      <c r="G345" s="55"/>
      <c r="H345" s="56">
        <f t="shared" si="48"/>
        <v>0</v>
      </c>
    </row>
    <row r="346" spans="1:8" s="2" customFormat="1" ht="12.75" hidden="1" x14ac:dyDescent="0.2">
      <c r="A346" s="303"/>
      <c r="B346" s="304"/>
      <c r="C346" s="311">
        <f t="shared" si="46"/>
        <v>0</v>
      </c>
      <c r="D346" s="312"/>
      <c r="E346" s="283"/>
      <c r="F346" s="68">
        <f t="shared" si="47"/>
        <v>0</v>
      </c>
      <c r="G346" s="55"/>
      <c r="H346" s="56">
        <f t="shared" si="48"/>
        <v>0</v>
      </c>
    </row>
    <row r="347" spans="1:8" s="2" customFormat="1" ht="12.75" hidden="1" x14ac:dyDescent="0.2">
      <c r="A347" s="303"/>
      <c r="B347" s="304"/>
      <c r="C347" s="311">
        <f t="shared" si="46"/>
        <v>0</v>
      </c>
      <c r="D347" s="312"/>
      <c r="E347" s="283"/>
      <c r="F347" s="68">
        <f t="shared" si="47"/>
        <v>0</v>
      </c>
      <c r="G347" s="55"/>
      <c r="H347" s="56">
        <f t="shared" si="48"/>
        <v>0</v>
      </c>
    </row>
    <row r="348" spans="1:8" s="2" customFormat="1" ht="12.75" hidden="1" x14ac:dyDescent="0.2">
      <c r="A348" s="303"/>
      <c r="B348" s="304"/>
      <c r="C348" s="311">
        <f t="shared" si="46"/>
        <v>0</v>
      </c>
      <c r="D348" s="312"/>
      <c r="E348" s="283"/>
      <c r="F348" s="68">
        <f t="shared" si="47"/>
        <v>0</v>
      </c>
      <c r="G348" s="55"/>
      <c r="H348" s="56">
        <f t="shared" si="48"/>
        <v>0</v>
      </c>
    </row>
    <row r="349" spans="1:8" s="2" customFormat="1" ht="12.75" hidden="1" x14ac:dyDescent="0.2">
      <c r="A349" s="303"/>
      <c r="B349" s="304"/>
      <c r="C349" s="311">
        <f t="shared" si="46"/>
        <v>0</v>
      </c>
      <c r="D349" s="312"/>
      <c r="E349" s="283"/>
      <c r="F349" s="68">
        <f t="shared" si="47"/>
        <v>0</v>
      </c>
      <c r="G349" s="55"/>
      <c r="H349" s="56">
        <f t="shared" si="48"/>
        <v>0</v>
      </c>
    </row>
    <row r="350" spans="1:8" s="2" customFormat="1" ht="12.75" hidden="1" x14ac:dyDescent="0.2">
      <c r="A350" s="303"/>
      <c r="B350" s="304"/>
      <c r="C350" s="311">
        <f t="shared" si="46"/>
        <v>0</v>
      </c>
      <c r="D350" s="312"/>
      <c r="E350" s="283"/>
      <c r="F350" s="68">
        <f t="shared" si="47"/>
        <v>0</v>
      </c>
      <c r="G350" s="55"/>
      <c r="H350" s="56">
        <f t="shared" si="48"/>
        <v>0</v>
      </c>
    </row>
    <row r="351" spans="1:8" s="2" customFormat="1" ht="12.75" hidden="1" x14ac:dyDescent="0.2">
      <c r="A351" s="303"/>
      <c r="B351" s="304"/>
      <c r="C351" s="274" t="str">
        <f t="shared" ref="C351:C360" si="49">C277</f>
        <v xml:space="preserve">Vecākais grāmatvedis </v>
      </c>
      <c r="D351" s="276"/>
      <c r="E351" s="283"/>
      <c r="F351" s="69">
        <f t="shared" ref="F351:G360" si="50">F277</f>
        <v>1287</v>
      </c>
      <c r="G351" s="55"/>
      <c r="H351" s="56">
        <f t="shared" si="48"/>
        <v>0</v>
      </c>
    </row>
    <row r="352" spans="1:8" s="2" customFormat="1" ht="30" hidden="1" customHeight="1" x14ac:dyDescent="0.2">
      <c r="A352" s="303"/>
      <c r="B352" s="304"/>
      <c r="C352" s="274">
        <f t="shared" si="49"/>
        <v>0</v>
      </c>
      <c r="D352" s="276"/>
      <c r="E352" s="283"/>
      <c r="F352" s="69">
        <f t="shared" si="50"/>
        <v>0</v>
      </c>
      <c r="G352" s="55">
        <f t="shared" si="50"/>
        <v>0</v>
      </c>
      <c r="H352" s="56">
        <f t="shared" si="48"/>
        <v>0</v>
      </c>
    </row>
    <row r="353" spans="1:8" s="2" customFormat="1" ht="12.75" hidden="1" customHeight="1" x14ac:dyDescent="0.2">
      <c r="A353" s="303"/>
      <c r="B353" s="304"/>
      <c r="C353" s="311">
        <f t="shared" si="49"/>
        <v>0</v>
      </c>
      <c r="D353" s="312"/>
      <c r="E353" s="283"/>
      <c r="F353" s="69">
        <f t="shared" si="50"/>
        <v>0</v>
      </c>
      <c r="G353" s="55">
        <f t="shared" si="50"/>
        <v>0</v>
      </c>
      <c r="H353" s="56">
        <f t="shared" si="48"/>
        <v>0</v>
      </c>
    </row>
    <row r="354" spans="1:8" s="2" customFormat="1" ht="12.75" hidden="1" customHeight="1" x14ac:dyDescent="0.2">
      <c r="A354" s="303"/>
      <c r="B354" s="304"/>
      <c r="C354" s="311">
        <f t="shared" si="49"/>
        <v>0</v>
      </c>
      <c r="D354" s="312"/>
      <c r="E354" s="283"/>
      <c r="F354" s="69">
        <f t="shared" si="50"/>
        <v>0</v>
      </c>
      <c r="G354" s="55">
        <f t="shared" si="50"/>
        <v>0</v>
      </c>
      <c r="H354" s="56">
        <f t="shared" si="48"/>
        <v>0</v>
      </c>
    </row>
    <row r="355" spans="1:8" s="2" customFormat="1" ht="12.75" hidden="1" customHeight="1" x14ac:dyDescent="0.2">
      <c r="A355" s="303"/>
      <c r="B355" s="304"/>
      <c r="C355" s="311">
        <f t="shared" si="49"/>
        <v>0</v>
      </c>
      <c r="D355" s="312"/>
      <c r="E355" s="283"/>
      <c r="F355" s="69">
        <f t="shared" si="50"/>
        <v>0</v>
      </c>
      <c r="G355" s="55">
        <f t="shared" si="50"/>
        <v>0</v>
      </c>
      <c r="H355" s="56">
        <f t="shared" si="48"/>
        <v>0</v>
      </c>
    </row>
    <row r="356" spans="1:8" s="2" customFormat="1" ht="12.75" hidden="1" customHeight="1" x14ac:dyDescent="0.2">
      <c r="A356" s="303"/>
      <c r="B356" s="304"/>
      <c r="C356" s="311">
        <f t="shared" si="49"/>
        <v>0</v>
      </c>
      <c r="D356" s="312"/>
      <c r="E356" s="283"/>
      <c r="F356" s="69">
        <f t="shared" si="50"/>
        <v>0</v>
      </c>
      <c r="G356" s="55">
        <f t="shared" si="50"/>
        <v>0</v>
      </c>
      <c r="H356" s="56">
        <f t="shared" si="48"/>
        <v>0</v>
      </c>
    </row>
    <row r="357" spans="1:8" s="2" customFormat="1" ht="12.75" hidden="1" customHeight="1" x14ac:dyDescent="0.2">
      <c r="A357" s="303"/>
      <c r="B357" s="304"/>
      <c r="C357" s="311">
        <f t="shared" si="49"/>
        <v>0</v>
      </c>
      <c r="D357" s="312"/>
      <c r="E357" s="283"/>
      <c r="F357" s="69">
        <f t="shared" si="50"/>
        <v>0</v>
      </c>
      <c r="G357" s="55">
        <f t="shared" si="50"/>
        <v>0</v>
      </c>
      <c r="H357" s="56">
        <f t="shared" si="48"/>
        <v>0</v>
      </c>
    </row>
    <row r="358" spans="1:8" s="2" customFormat="1" ht="12.75" hidden="1" customHeight="1" x14ac:dyDescent="0.2">
      <c r="A358" s="303"/>
      <c r="B358" s="304"/>
      <c r="C358" s="311">
        <f t="shared" si="49"/>
        <v>0</v>
      </c>
      <c r="D358" s="312"/>
      <c r="E358" s="283"/>
      <c r="F358" s="69">
        <f t="shared" si="50"/>
        <v>0</v>
      </c>
      <c r="G358" s="55">
        <f t="shared" si="50"/>
        <v>0</v>
      </c>
      <c r="H358" s="56">
        <f t="shared" si="48"/>
        <v>0</v>
      </c>
    </row>
    <row r="359" spans="1:8" s="2" customFormat="1" ht="12.75" hidden="1" customHeight="1" x14ac:dyDescent="0.2">
      <c r="A359" s="303"/>
      <c r="B359" s="304"/>
      <c r="C359" s="311">
        <f t="shared" si="49"/>
        <v>0</v>
      </c>
      <c r="D359" s="312"/>
      <c r="E359" s="283"/>
      <c r="F359" s="69">
        <f t="shared" si="50"/>
        <v>0</v>
      </c>
      <c r="G359" s="55">
        <f t="shared" si="50"/>
        <v>0</v>
      </c>
      <c r="H359" s="56">
        <f t="shared" si="48"/>
        <v>0</v>
      </c>
    </row>
    <row r="360" spans="1:8" s="2" customFormat="1" ht="12.75" hidden="1" x14ac:dyDescent="0.2">
      <c r="A360" s="303"/>
      <c r="B360" s="304"/>
      <c r="C360" s="311">
        <f t="shared" si="49"/>
        <v>0</v>
      </c>
      <c r="D360" s="312"/>
      <c r="E360" s="284"/>
      <c r="F360" s="71">
        <f t="shared" si="50"/>
        <v>0</v>
      </c>
      <c r="G360" s="57">
        <f t="shared" si="50"/>
        <v>0</v>
      </c>
      <c r="H360" s="58">
        <f t="shared" si="48"/>
        <v>0</v>
      </c>
    </row>
    <row r="361" spans="1:8" s="2" customFormat="1" ht="12.75" x14ac:dyDescent="0.2">
      <c r="A361" s="49" t="s">
        <v>65</v>
      </c>
      <c r="B361" s="277" t="s">
        <v>66</v>
      </c>
      <c r="C361" s="277"/>
      <c r="D361" s="277"/>
      <c r="E361" s="277"/>
      <c r="F361" s="277"/>
      <c r="G361" s="277"/>
      <c r="H361" s="43">
        <f>SUM(H362,H363,H384)</f>
        <v>0.31</v>
      </c>
    </row>
    <row r="362" spans="1:8" s="2" customFormat="1" ht="12.75" x14ac:dyDescent="0.2">
      <c r="A362" s="181" t="s">
        <v>67</v>
      </c>
      <c r="B362" s="304" t="s">
        <v>356</v>
      </c>
      <c r="C362" s="304"/>
      <c r="D362" s="304"/>
      <c r="E362" s="304"/>
      <c r="F362" s="304"/>
      <c r="G362" s="304"/>
      <c r="H362" s="44">
        <f>ROUNDUP((H264+H363)*0.2359,2)</f>
        <v>0.26</v>
      </c>
    </row>
    <row r="363" spans="1:8" s="2" customFormat="1" ht="25.5" x14ac:dyDescent="0.2">
      <c r="A363" s="246" t="s">
        <v>70</v>
      </c>
      <c r="B363" s="249" t="s">
        <v>71</v>
      </c>
      <c r="C363" s="287" t="s">
        <v>349</v>
      </c>
      <c r="D363" s="288"/>
      <c r="E363" s="47" t="s">
        <v>161</v>
      </c>
      <c r="F363" s="190" t="s">
        <v>39</v>
      </c>
      <c r="G363" s="47" t="s">
        <v>157</v>
      </c>
      <c r="H363" s="111">
        <f>SUM(H364:H383)</f>
        <v>0.05</v>
      </c>
    </row>
    <row r="364" spans="1:8" s="2" customFormat="1" ht="12.75" customHeight="1" x14ac:dyDescent="0.2">
      <c r="A364" s="247"/>
      <c r="B364" s="250"/>
      <c r="C364" s="294" t="str">
        <f t="shared" ref="C364:C373" si="51">C266</f>
        <v>VP koledžas direktors</v>
      </c>
      <c r="D364" s="295"/>
      <c r="E364" s="316">
        <v>4</v>
      </c>
      <c r="F364" s="62">
        <f t="shared" ref="F364:G373" si="52">F266</f>
        <v>3125</v>
      </c>
      <c r="G364" s="144">
        <f t="shared" si="52"/>
        <v>0.02</v>
      </c>
      <c r="H364" s="54">
        <f>ROUNDUP((F364*$E$364%)/168*G364,2)</f>
        <v>0.02</v>
      </c>
    </row>
    <row r="365" spans="1:8" s="2" customFormat="1" ht="12.75" hidden="1" customHeight="1" x14ac:dyDescent="0.2">
      <c r="A365" s="247"/>
      <c r="B365" s="250"/>
      <c r="C365" s="274">
        <f t="shared" si="51"/>
        <v>0</v>
      </c>
      <c r="D365" s="276"/>
      <c r="E365" s="317"/>
      <c r="F365" s="64">
        <f t="shared" si="52"/>
        <v>0</v>
      </c>
      <c r="G365" s="64">
        <f t="shared" si="52"/>
        <v>0</v>
      </c>
      <c r="H365" s="56">
        <f t="shared" ref="H365:H383" si="53">ROUNDUP((F365*$E$364%)/168*G365,2)</f>
        <v>0</v>
      </c>
    </row>
    <row r="366" spans="1:8" s="2" customFormat="1" ht="12.75" hidden="1" customHeight="1" x14ac:dyDescent="0.2">
      <c r="A366" s="247"/>
      <c r="B366" s="250"/>
      <c r="C366" s="274">
        <f t="shared" si="51"/>
        <v>0</v>
      </c>
      <c r="D366" s="276"/>
      <c r="E366" s="317"/>
      <c r="F366" s="64">
        <f t="shared" si="52"/>
        <v>0</v>
      </c>
      <c r="G366" s="64">
        <f t="shared" si="52"/>
        <v>0</v>
      </c>
      <c r="H366" s="56">
        <f t="shared" si="53"/>
        <v>0</v>
      </c>
    </row>
    <row r="367" spans="1:8" s="2" customFormat="1" ht="12.75" hidden="1" customHeight="1" x14ac:dyDescent="0.2">
      <c r="A367" s="247"/>
      <c r="B367" s="250"/>
      <c r="C367" s="274">
        <f t="shared" si="51"/>
        <v>0</v>
      </c>
      <c r="D367" s="276"/>
      <c r="E367" s="317"/>
      <c r="F367" s="64">
        <f t="shared" si="52"/>
        <v>0</v>
      </c>
      <c r="G367" s="64">
        <f t="shared" si="52"/>
        <v>0</v>
      </c>
      <c r="H367" s="56">
        <f t="shared" si="53"/>
        <v>0</v>
      </c>
    </row>
    <row r="368" spans="1:8" s="2" customFormat="1" ht="12.75" hidden="1" customHeight="1" x14ac:dyDescent="0.2">
      <c r="A368" s="247"/>
      <c r="B368" s="250"/>
      <c r="C368" s="274">
        <f t="shared" si="51"/>
        <v>0</v>
      </c>
      <c r="D368" s="276"/>
      <c r="E368" s="317"/>
      <c r="F368" s="64">
        <f t="shared" si="52"/>
        <v>0</v>
      </c>
      <c r="G368" s="64">
        <f t="shared" si="52"/>
        <v>0</v>
      </c>
      <c r="H368" s="56">
        <f t="shared" si="53"/>
        <v>0</v>
      </c>
    </row>
    <row r="369" spans="1:8" s="2" customFormat="1" ht="12.75" hidden="1" customHeight="1" x14ac:dyDescent="0.2">
      <c r="A369" s="247"/>
      <c r="B369" s="250"/>
      <c r="C369" s="274">
        <f t="shared" si="51"/>
        <v>0</v>
      </c>
      <c r="D369" s="276"/>
      <c r="E369" s="317"/>
      <c r="F369" s="64">
        <f t="shared" si="52"/>
        <v>0</v>
      </c>
      <c r="G369" s="64">
        <f t="shared" si="52"/>
        <v>0</v>
      </c>
      <c r="H369" s="56">
        <f t="shared" si="53"/>
        <v>0</v>
      </c>
    </row>
    <row r="370" spans="1:8" s="2" customFormat="1" ht="12.75" hidden="1" customHeight="1" x14ac:dyDescent="0.2">
      <c r="A370" s="247"/>
      <c r="B370" s="250"/>
      <c r="C370" s="274">
        <f t="shared" si="51"/>
        <v>0</v>
      </c>
      <c r="D370" s="276"/>
      <c r="E370" s="317"/>
      <c r="F370" s="64">
        <f t="shared" si="52"/>
        <v>0</v>
      </c>
      <c r="G370" s="64">
        <f t="shared" si="52"/>
        <v>0</v>
      </c>
      <c r="H370" s="56">
        <f t="shared" si="53"/>
        <v>0</v>
      </c>
    </row>
    <row r="371" spans="1:8" s="2" customFormat="1" ht="12.75" hidden="1" customHeight="1" x14ac:dyDescent="0.2">
      <c r="A371" s="247"/>
      <c r="B371" s="250"/>
      <c r="C371" s="274">
        <f t="shared" si="51"/>
        <v>0</v>
      </c>
      <c r="D371" s="276"/>
      <c r="E371" s="317"/>
      <c r="F371" s="64">
        <f t="shared" si="52"/>
        <v>0</v>
      </c>
      <c r="G371" s="64">
        <f t="shared" si="52"/>
        <v>0</v>
      </c>
      <c r="H371" s="56">
        <f t="shared" si="53"/>
        <v>0</v>
      </c>
    </row>
    <row r="372" spans="1:8" s="2" customFormat="1" ht="12.75" hidden="1" customHeight="1" x14ac:dyDescent="0.2">
      <c r="A372" s="247"/>
      <c r="B372" s="250"/>
      <c r="C372" s="274">
        <f t="shared" si="51"/>
        <v>0</v>
      </c>
      <c r="D372" s="276"/>
      <c r="E372" s="317"/>
      <c r="F372" s="64">
        <f t="shared" si="52"/>
        <v>0</v>
      </c>
      <c r="G372" s="64">
        <f t="shared" si="52"/>
        <v>0</v>
      </c>
      <c r="H372" s="56">
        <f t="shared" si="53"/>
        <v>0</v>
      </c>
    </row>
    <row r="373" spans="1:8" s="2" customFormat="1" ht="12.75" hidden="1" customHeight="1" x14ac:dyDescent="0.2">
      <c r="A373" s="247"/>
      <c r="B373" s="250"/>
      <c r="C373" s="274">
        <f t="shared" si="51"/>
        <v>0</v>
      </c>
      <c r="D373" s="276"/>
      <c r="E373" s="317"/>
      <c r="F373" s="64">
        <f t="shared" si="52"/>
        <v>0</v>
      </c>
      <c r="G373" s="64">
        <f t="shared" si="52"/>
        <v>0</v>
      </c>
      <c r="H373" s="56">
        <f t="shared" si="53"/>
        <v>0</v>
      </c>
    </row>
    <row r="374" spans="1:8" s="2" customFormat="1" ht="12.75" x14ac:dyDescent="0.2">
      <c r="A374" s="247"/>
      <c r="B374" s="250"/>
      <c r="C374" s="274" t="str">
        <f t="shared" ref="C374:C383" si="54">C277</f>
        <v xml:space="preserve">Vecākais grāmatvedis </v>
      </c>
      <c r="D374" s="276"/>
      <c r="E374" s="317"/>
      <c r="F374" s="64">
        <f t="shared" ref="F374:G383" si="55">F277</f>
        <v>1287</v>
      </c>
      <c r="G374" s="55">
        <f t="shared" si="55"/>
        <v>8.4000000000000005E-2</v>
      </c>
      <c r="H374" s="56">
        <f t="shared" si="53"/>
        <v>0.03</v>
      </c>
    </row>
    <row r="375" spans="1:8" s="2" customFormat="1" ht="24.75" hidden="1" customHeight="1" x14ac:dyDescent="0.2">
      <c r="A375" s="247"/>
      <c r="B375" s="250"/>
      <c r="C375" s="274">
        <f t="shared" si="54"/>
        <v>0</v>
      </c>
      <c r="D375" s="276"/>
      <c r="E375" s="317"/>
      <c r="F375" s="64">
        <f t="shared" si="55"/>
        <v>0</v>
      </c>
      <c r="G375" s="55">
        <f t="shared" si="55"/>
        <v>0</v>
      </c>
      <c r="H375" s="56">
        <f t="shared" si="53"/>
        <v>0</v>
      </c>
    </row>
    <row r="376" spans="1:8" s="2" customFormat="1" ht="12.75" hidden="1" x14ac:dyDescent="0.2">
      <c r="A376" s="247"/>
      <c r="B376" s="250"/>
      <c r="C376" s="274">
        <f t="shared" si="54"/>
        <v>0</v>
      </c>
      <c r="D376" s="276"/>
      <c r="E376" s="317"/>
      <c r="F376" s="64">
        <f t="shared" si="55"/>
        <v>0</v>
      </c>
      <c r="G376" s="55">
        <f t="shared" si="55"/>
        <v>0</v>
      </c>
      <c r="H376" s="56">
        <f t="shared" si="53"/>
        <v>0</v>
      </c>
    </row>
    <row r="377" spans="1:8" s="2" customFormat="1" ht="12.75" hidden="1" x14ac:dyDescent="0.2">
      <c r="A377" s="247"/>
      <c r="B377" s="250"/>
      <c r="C377" s="274">
        <f t="shared" si="54"/>
        <v>0</v>
      </c>
      <c r="D377" s="276"/>
      <c r="E377" s="317"/>
      <c r="F377" s="64">
        <f t="shared" si="55"/>
        <v>0</v>
      </c>
      <c r="G377" s="55">
        <f t="shared" si="55"/>
        <v>0</v>
      </c>
      <c r="H377" s="56">
        <f t="shared" si="53"/>
        <v>0</v>
      </c>
    </row>
    <row r="378" spans="1:8" s="2" customFormat="1" ht="12.75" hidden="1" x14ac:dyDescent="0.2">
      <c r="A378" s="247"/>
      <c r="B378" s="250"/>
      <c r="C378" s="274">
        <f t="shared" si="54"/>
        <v>0</v>
      </c>
      <c r="D378" s="276"/>
      <c r="E378" s="317"/>
      <c r="F378" s="64">
        <f t="shared" si="55"/>
        <v>0</v>
      </c>
      <c r="G378" s="55">
        <f t="shared" si="55"/>
        <v>0</v>
      </c>
      <c r="H378" s="56">
        <f t="shared" si="53"/>
        <v>0</v>
      </c>
    </row>
    <row r="379" spans="1:8" s="2" customFormat="1" ht="12.75" hidden="1" x14ac:dyDescent="0.2">
      <c r="A379" s="247"/>
      <c r="B379" s="250"/>
      <c r="C379" s="274">
        <f t="shared" si="54"/>
        <v>0</v>
      </c>
      <c r="D379" s="276"/>
      <c r="E379" s="317"/>
      <c r="F379" s="64">
        <f t="shared" si="55"/>
        <v>0</v>
      </c>
      <c r="G379" s="55">
        <f t="shared" si="55"/>
        <v>0</v>
      </c>
      <c r="H379" s="56">
        <f t="shared" si="53"/>
        <v>0</v>
      </c>
    </row>
    <row r="380" spans="1:8" s="2" customFormat="1" ht="12.75" hidden="1" x14ac:dyDescent="0.2">
      <c r="A380" s="247"/>
      <c r="B380" s="250"/>
      <c r="C380" s="274">
        <f t="shared" si="54"/>
        <v>0</v>
      </c>
      <c r="D380" s="276"/>
      <c r="E380" s="317"/>
      <c r="F380" s="64">
        <f t="shared" si="55"/>
        <v>0</v>
      </c>
      <c r="G380" s="55">
        <f t="shared" si="55"/>
        <v>0</v>
      </c>
      <c r="H380" s="56">
        <f t="shared" si="53"/>
        <v>0</v>
      </c>
    </row>
    <row r="381" spans="1:8" s="2" customFormat="1" ht="12.75" hidden="1" x14ac:dyDescent="0.2">
      <c r="A381" s="247"/>
      <c r="B381" s="250"/>
      <c r="C381" s="274">
        <f t="shared" si="54"/>
        <v>0</v>
      </c>
      <c r="D381" s="276"/>
      <c r="E381" s="317"/>
      <c r="F381" s="64">
        <f t="shared" si="55"/>
        <v>0</v>
      </c>
      <c r="G381" s="55">
        <f t="shared" si="55"/>
        <v>0</v>
      </c>
      <c r="H381" s="56">
        <f t="shared" si="53"/>
        <v>0</v>
      </c>
    </row>
    <row r="382" spans="1:8" s="2" customFormat="1" ht="12.75" hidden="1" x14ac:dyDescent="0.2">
      <c r="A382" s="247"/>
      <c r="B382" s="250"/>
      <c r="C382" s="274">
        <f t="shared" si="54"/>
        <v>0</v>
      </c>
      <c r="D382" s="276"/>
      <c r="E382" s="317"/>
      <c r="F382" s="64">
        <f t="shared" si="55"/>
        <v>0</v>
      </c>
      <c r="G382" s="55">
        <f t="shared" si="55"/>
        <v>0</v>
      </c>
      <c r="H382" s="56">
        <f t="shared" si="53"/>
        <v>0</v>
      </c>
    </row>
    <row r="383" spans="1:8" s="2" customFormat="1" ht="12.75" hidden="1" x14ac:dyDescent="0.2">
      <c r="A383" s="248"/>
      <c r="B383" s="251"/>
      <c r="C383" s="274">
        <f t="shared" si="54"/>
        <v>0</v>
      </c>
      <c r="D383" s="276"/>
      <c r="E383" s="318"/>
      <c r="F383" s="66">
        <f t="shared" si="55"/>
        <v>0</v>
      </c>
      <c r="G383" s="55">
        <f t="shared" si="55"/>
        <v>0</v>
      </c>
      <c r="H383" s="58">
        <f t="shared" si="53"/>
        <v>0</v>
      </c>
    </row>
    <row r="384" spans="1:8" s="2" customFormat="1" ht="25.5" hidden="1" x14ac:dyDescent="0.2">
      <c r="A384" s="246" t="s">
        <v>82</v>
      </c>
      <c r="B384" s="249" t="s">
        <v>83</v>
      </c>
      <c r="C384" s="287" t="s">
        <v>349</v>
      </c>
      <c r="D384" s="288"/>
      <c r="E384" s="47" t="s">
        <v>161</v>
      </c>
      <c r="F384" s="190" t="s">
        <v>39</v>
      </c>
      <c r="G384" s="47" t="s">
        <v>157</v>
      </c>
      <c r="H384" s="111">
        <f>SUM(H385:H404)</f>
        <v>0</v>
      </c>
    </row>
    <row r="385" spans="1:8" s="2" customFormat="1" ht="12.75" hidden="1" customHeight="1" x14ac:dyDescent="0.2">
      <c r="A385" s="247"/>
      <c r="B385" s="250"/>
      <c r="C385" s="294" t="str">
        <f t="shared" ref="C385:C394" si="56">C266</f>
        <v>VP koledžas direktors</v>
      </c>
      <c r="D385" s="295"/>
      <c r="E385" s="316">
        <v>1</v>
      </c>
      <c r="F385" s="62">
        <f t="shared" ref="F385:F394" si="57">F266</f>
        <v>3125</v>
      </c>
      <c r="G385" s="55"/>
      <c r="H385" s="54">
        <f>ROUNDUP((F385*$E$385%)/168*G385,2)</f>
        <v>0</v>
      </c>
    </row>
    <row r="386" spans="1:8" s="2" customFormat="1" ht="12.75" hidden="1" x14ac:dyDescent="0.2">
      <c r="A386" s="247"/>
      <c r="B386" s="250"/>
      <c r="C386" s="274">
        <f t="shared" si="56"/>
        <v>0</v>
      </c>
      <c r="D386" s="276"/>
      <c r="E386" s="317"/>
      <c r="F386" s="64">
        <f t="shared" si="57"/>
        <v>0</v>
      </c>
      <c r="G386" s="55"/>
      <c r="H386" s="56">
        <f t="shared" ref="H386:H404" si="58">ROUNDUP((F386*$E$385%)/168*G386,2)</f>
        <v>0</v>
      </c>
    </row>
    <row r="387" spans="1:8" s="2" customFormat="1" ht="12.75" hidden="1" x14ac:dyDescent="0.2">
      <c r="A387" s="247"/>
      <c r="B387" s="250"/>
      <c r="C387" s="274">
        <f t="shared" si="56"/>
        <v>0</v>
      </c>
      <c r="D387" s="276"/>
      <c r="E387" s="317"/>
      <c r="F387" s="64">
        <f t="shared" si="57"/>
        <v>0</v>
      </c>
      <c r="G387" s="55"/>
      <c r="H387" s="56">
        <f t="shared" si="58"/>
        <v>0</v>
      </c>
    </row>
    <row r="388" spans="1:8" s="2" customFormat="1" ht="12.75" hidden="1" x14ac:dyDescent="0.2">
      <c r="A388" s="247"/>
      <c r="B388" s="250"/>
      <c r="C388" s="274">
        <f t="shared" si="56"/>
        <v>0</v>
      </c>
      <c r="D388" s="276"/>
      <c r="E388" s="317"/>
      <c r="F388" s="64">
        <f t="shared" si="57"/>
        <v>0</v>
      </c>
      <c r="G388" s="55"/>
      <c r="H388" s="56">
        <f t="shared" si="58"/>
        <v>0</v>
      </c>
    </row>
    <row r="389" spans="1:8" s="2" customFormat="1" ht="12.75" hidden="1" x14ac:dyDescent="0.2">
      <c r="A389" s="247"/>
      <c r="B389" s="250"/>
      <c r="C389" s="274">
        <f t="shared" si="56"/>
        <v>0</v>
      </c>
      <c r="D389" s="276"/>
      <c r="E389" s="317"/>
      <c r="F389" s="64">
        <f t="shared" si="57"/>
        <v>0</v>
      </c>
      <c r="G389" s="55"/>
      <c r="H389" s="56">
        <f t="shared" si="58"/>
        <v>0</v>
      </c>
    </row>
    <row r="390" spans="1:8" s="2" customFormat="1" ht="12.75" hidden="1" x14ac:dyDescent="0.2">
      <c r="A390" s="247"/>
      <c r="B390" s="250"/>
      <c r="C390" s="274">
        <f t="shared" si="56"/>
        <v>0</v>
      </c>
      <c r="D390" s="276"/>
      <c r="E390" s="317"/>
      <c r="F390" s="64">
        <f t="shared" si="57"/>
        <v>0</v>
      </c>
      <c r="G390" s="55"/>
      <c r="H390" s="56">
        <f t="shared" si="58"/>
        <v>0</v>
      </c>
    </row>
    <row r="391" spans="1:8" s="2" customFormat="1" ht="12.75" hidden="1" x14ac:dyDescent="0.2">
      <c r="A391" s="247"/>
      <c r="B391" s="250"/>
      <c r="C391" s="274">
        <f t="shared" si="56"/>
        <v>0</v>
      </c>
      <c r="D391" s="276"/>
      <c r="E391" s="317"/>
      <c r="F391" s="64">
        <f t="shared" si="57"/>
        <v>0</v>
      </c>
      <c r="G391" s="55"/>
      <c r="H391" s="56">
        <f t="shared" si="58"/>
        <v>0</v>
      </c>
    </row>
    <row r="392" spans="1:8" s="2" customFormat="1" ht="12.75" hidden="1" x14ac:dyDescent="0.2">
      <c r="A392" s="247"/>
      <c r="B392" s="250"/>
      <c r="C392" s="274">
        <f t="shared" si="56"/>
        <v>0</v>
      </c>
      <c r="D392" s="276"/>
      <c r="E392" s="317"/>
      <c r="F392" s="64">
        <f t="shared" si="57"/>
        <v>0</v>
      </c>
      <c r="G392" s="55"/>
      <c r="H392" s="56">
        <f t="shared" si="58"/>
        <v>0</v>
      </c>
    </row>
    <row r="393" spans="1:8" s="2" customFormat="1" ht="12.75" hidden="1" x14ac:dyDescent="0.2">
      <c r="A393" s="247"/>
      <c r="B393" s="250"/>
      <c r="C393" s="274">
        <f t="shared" si="56"/>
        <v>0</v>
      </c>
      <c r="D393" s="276"/>
      <c r="E393" s="317"/>
      <c r="F393" s="64">
        <f t="shared" si="57"/>
        <v>0</v>
      </c>
      <c r="G393" s="55"/>
      <c r="H393" s="56">
        <f t="shared" si="58"/>
        <v>0</v>
      </c>
    </row>
    <row r="394" spans="1:8" s="2" customFormat="1" ht="12.75" hidden="1" x14ac:dyDescent="0.2">
      <c r="A394" s="247"/>
      <c r="B394" s="250"/>
      <c r="C394" s="274">
        <f t="shared" si="56"/>
        <v>0</v>
      </c>
      <c r="D394" s="276"/>
      <c r="E394" s="317"/>
      <c r="F394" s="64">
        <f t="shared" si="57"/>
        <v>0</v>
      </c>
      <c r="G394" s="55"/>
      <c r="H394" s="56">
        <f t="shared" si="58"/>
        <v>0</v>
      </c>
    </row>
    <row r="395" spans="1:8" s="2" customFormat="1" ht="12.75" hidden="1" x14ac:dyDescent="0.2">
      <c r="A395" s="247"/>
      <c r="B395" s="250"/>
      <c r="C395" s="274" t="str">
        <f t="shared" ref="C395:C404" si="59">C277</f>
        <v xml:space="preserve">Vecākais grāmatvedis </v>
      </c>
      <c r="D395" s="276"/>
      <c r="E395" s="317"/>
      <c r="F395" s="64">
        <f t="shared" ref="F395:G404" si="60">F277</f>
        <v>1287</v>
      </c>
      <c r="G395" s="55"/>
      <c r="H395" s="56">
        <f t="shared" si="58"/>
        <v>0</v>
      </c>
    </row>
    <row r="396" spans="1:8" s="2" customFormat="1" ht="27" hidden="1" customHeight="1" x14ac:dyDescent="0.2">
      <c r="A396" s="247"/>
      <c r="B396" s="250"/>
      <c r="C396" s="274">
        <f t="shared" si="59"/>
        <v>0</v>
      </c>
      <c r="D396" s="276"/>
      <c r="E396" s="317"/>
      <c r="F396" s="64">
        <f t="shared" si="60"/>
        <v>0</v>
      </c>
      <c r="G396" s="55">
        <f t="shared" si="60"/>
        <v>0</v>
      </c>
      <c r="H396" s="56">
        <f t="shared" si="58"/>
        <v>0</v>
      </c>
    </row>
    <row r="397" spans="1:8" s="2" customFormat="1" ht="12.75" hidden="1" x14ac:dyDescent="0.2">
      <c r="A397" s="247"/>
      <c r="B397" s="250"/>
      <c r="C397" s="274">
        <f t="shared" si="59"/>
        <v>0</v>
      </c>
      <c r="D397" s="276"/>
      <c r="E397" s="317"/>
      <c r="F397" s="64">
        <f t="shared" si="60"/>
        <v>0</v>
      </c>
      <c r="G397" s="64">
        <f t="shared" si="60"/>
        <v>0</v>
      </c>
      <c r="H397" s="56">
        <f t="shared" si="58"/>
        <v>0</v>
      </c>
    </row>
    <row r="398" spans="1:8" s="2" customFormat="1" ht="12.75" hidden="1" x14ac:dyDescent="0.2">
      <c r="A398" s="247"/>
      <c r="B398" s="250"/>
      <c r="C398" s="274">
        <f t="shared" si="59"/>
        <v>0</v>
      </c>
      <c r="D398" s="276"/>
      <c r="E398" s="317"/>
      <c r="F398" s="64">
        <f t="shared" si="60"/>
        <v>0</v>
      </c>
      <c r="G398" s="64">
        <f t="shared" si="60"/>
        <v>0</v>
      </c>
      <c r="H398" s="56">
        <f t="shared" si="58"/>
        <v>0</v>
      </c>
    </row>
    <row r="399" spans="1:8" s="2" customFormat="1" ht="12.75" hidden="1" x14ac:dyDescent="0.2">
      <c r="A399" s="247"/>
      <c r="B399" s="250"/>
      <c r="C399" s="274">
        <f t="shared" si="59"/>
        <v>0</v>
      </c>
      <c r="D399" s="276"/>
      <c r="E399" s="317"/>
      <c r="F399" s="64">
        <f t="shared" si="60"/>
        <v>0</v>
      </c>
      <c r="G399" s="64">
        <f t="shared" si="60"/>
        <v>0</v>
      </c>
      <c r="H399" s="56">
        <f t="shared" si="58"/>
        <v>0</v>
      </c>
    </row>
    <row r="400" spans="1:8" s="2" customFormat="1" ht="12.75" hidden="1" x14ac:dyDescent="0.2">
      <c r="A400" s="247"/>
      <c r="B400" s="250"/>
      <c r="C400" s="274">
        <f t="shared" si="59"/>
        <v>0</v>
      </c>
      <c r="D400" s="276"/>
      <c r="E400" s="317"/>
      <c r="F400" s="64">
        <f t="shared" si="60"/>
        <v>0</v>
      </c>
      <c r="G400" s="64">
        <f t="shared" si="60"/>
        <v>0</v>
      </c>
      <c r="H400" s="56">
        <f t="shared" si="58"/>
        <v>0</v>
      </c>
    </row>
    <row r="401" spans="1:9" s="2" customFormat="1" ht="12.75" hidden="1" x14ac:dyDescent="0.2">
      <c r="A401" s="247"/>
      <c r="B401" s="250"/>
      <c r="C401" s="274">
        <f t="shared" si="59"/>
        <v>0</v>
      </c>
      <c r="D401" s="276"/>
      <c r="E401" s="317"/>
      <c r="F401" s="64">
        <f t="shared" si="60"/>
        <v>0</v>
      </c>
      <c r="G401" s="64">
        <f t="shared" si="60"/>
        <v>0</v>
      </c>
      <c r="H401" s="56">
        <f t="shared" si="58"/>
        <v>0</v>
      </c>
    </row>
    <row r="402" spans="1:9" s="2" customFormat="1" ht="12.75" hidden="1" x14ac:dyDescent="0.2">
      <c r="A402" s="247"/>
      <c r="B402" s="250"/>
      <c r="C402" s="274">
        <f t="shared" si="59"/>
        <v>0</v>
      </c>
      <c r="D402" s="276"/>
      <c r="E402" s="317"/>
      <c r="F402" s="64">
        <f t="shared" si="60"/>
        <v>0</v>
      </c>
      <c r="G402" s="64">
        <f t="shared" si="60"/>
        <v>0</v>
      </c>
      <c r="H402" s="56">
        <f t="shared" si="58"/>
        <v>0</v>
      </c>
    </row>
    <row r="403" spans="1:9" s="2" customFormat="1" ht="12.75" hidden="1" x14ac:dyDescent="0.2">
      <c r="A403" s="247"/>
      <c r="B403" s="250"/>
      <c r="C403" s="274">
        <f t="shared" si="59"/>
        <v>0</v>
      </c>
      <c r="D403" s="276"/>
      <c r="E403" s="317"/>
      <c r="F403" s="64">
        <f t="shared" si="60"/>
        <v>0</v>
      </c>
      <c r="G403" s="64">
        <f t="shared" si="60"/>
        <v>0</v>
      </c>
      <c r="H403" s="56">
        <f t="shared" si="58"/>
        <v>0</v>
      </c>
    </row>
    <row r="404" spans="1:9" s="2" customFormat="1" ht="12.75" hidden="1" x14ac:dyDescent="0.2">
      <c r="A404" s="248"/>
      <c r="B404" s="251"/>
      <c r="C404" s="296">
        <f t="shared" si="59"/>
        <v>0</v>
      </c>
      <c r="D404" s="298"/>
      <c r="E404" s="318"/>
      <c r="F404" s="66">
        <f t="shared" si="60"/>
        <v>0</v>
      </c>
      <c r="G404" s="66">
        <f t="shared" si="60"/>
        <v>0</v>
      </c>
      <c r="H404" s="58">
        <f t="shared" si="58"/>
        <v>0</v>
      </c>
    </row>
    <row r="405" spans="1:9" s="2" customFormat="1" ht="12.75" x14ac:dyDescent="0.2">
      <c r="A405" s="49" t="s">
        <v>84</v>
      </c>
      <c r="B405" s="277" t="s">
        <v>17</v>
      </c>
      <c r="C405" s="277"/>
      <c r="D405" s="277"/>
      <c r="E405" s="277"/>
      <c r="F405" s="277"/>
      <c r="G405" s="277"/>
      <c r="H405" s="43">
        <f>SUM(H406,H429)</f>
        <v>0.26</v>
      </c>
    </row>
    <row r="406" spans="1:9" s="2" customFormat="1" ht="12.75" x14ac:dyDescent="0.2">
      <c r="A406" s="48" t="s">
        <v>85</v>
      </c>
      <c r="B406" s="277" t="s">
        <v>86</v>
      </c>
      <c r="C406" s="277"/>
      <c r="D406" s="277"/>
      <c r="E406" s="277"/>
      <c r="F406" s="277"/>
      <c r="G406" s="277"/>
      <c r="H406" s="43">
        <f>SUM(H407,H418)</f>
        <v>6.0000000000000005E-2</v>
      </c>
    </row>
    <row r="407" spans="1:9" s="2" customFormat="1" ht="25.5" x14ac:dyDescent="0.2">
      <c r="A407" s="246">
        <v>2220</v>
      </c>
      <c r="B407" s="249" t="s">
        <v>88</v>
      </c>
      <c r="C407" s="266" t="s">
        <v>171</v>
      </c>
      <c r="D407" s="267"/>
      <c r="E407" s="268"/>
      <c r="F407" s="47" t="s">
        <v>327</v>
      </c>
      <c r="G407" s="47" t="s">
        <v>157</v>
      </c>
      <c r="H407" s="111">
        <f>SUM(H408:H417)</f>
        <v>6.0000000000000005E-2</v>
      </c>
    </row>
    <row r="408" spans="1:9" s="2" customFormat="1" ht="27.75" customHeight="1" x14ac:dyDescent="0.2">
      <c r="A408" s="247"/>
      <c r="B408" s="250"/>
      <c r="C408" s="255" t="s">
        <v>198</v>
      </c>
      <c r="D408" s="256"/>
      <c r="E408" s="257"/>
      <c r="F408" s="74">
        <f>ROUND(7*1.147,2)</f>
        <v>8.0299999999999994</v>
      </c>
      <c r="G408" s="74">
        <f>G26+G266+G277</f>
        <v>1.1040000000000001</v>
      </c>
      <c r="H408" s="75">
        <f>ROUNDUP(F408/168*G408,2)</f>
        <v>6.0000000000000005E-2</v>
      </c>
      <c r="I408" s="149" t="s">
        <v>384</v>
      </c>
    </row>
    <row r="409" spans="1:9" s="2" customFormat="1" ht="12" hidden="1" customHeight="1" x14ac:dyDescent="0.2">
      <c r="A409" s="247"/>
      <c r="B409" s="250"/>
      <c r="C409" s="252"/>
      <c r="D409" s="253"/>
      <c r="E409" s="254"/>
      <c r="F409" s="76"/>
      <c r="G409" s="76"/>
      <c r="H409" s="77">
        <f t="shared" ref="H409:H417" si="61">ROUNDUP(F409/168*G409,2)</f>
        <v>0</v>
      </c>
    </row>
    <row r="410" spans="1:9" s="2" customFormat="1" ht="12" hidden="1" customHeight="1" x14ac:dyDescent="0.2">
      <c r="A410" s="247"/>
      <c r="B410" s="250"/>
      <c r="C410" s="252"/>
      <c r="D410" s="253"/>
      <c r="E410" s="254"/>
      <c r="F410" s="76"/>
      <c r="G410" s="76"/>
      <c r="H410" s="77">
        <f t="shared" si="61"/>
        <v>0</v>
      </c>
    </row>
    <row r="411" spans="1:9" s="2" customFormat="1" ht="12" hidden="1" customHeight="1" x14ac:dyDescent="0.2">
      <c r="A411" s="247"/>
      <c r="B411" s="250"/>
      <c r="C411" s="252"/>
      <c r="D411" s="253"/>
      <c r="E411" s="254"/>
      <c r="F411" s="76"/>
      <c r="G411" s="76"/>
      <c r="H411" s="77">
        <f t="shared" si="61"/>
        <v>0</v>
      </c>
    </row>
    <row r="412" spans="1:9" s="2" customFormat="1" ht="12" hidden="1" customHeight="1" x14ac:dyDescent="0.2">
      <c r="A412" s="247"/>
      <c r="B412" s="250"/>
      <c r="C412" s="252"/>
      <c r="D412" s="253"/>
      <c r="E412" s="254"/>
      <c r="F412" s="76"/>
      <c r="G412" s="76"/>
      <c r="H412" s="77">
        <f t="shared" si="61"/>
        <v>0</v>
      </c>
    </row>
    <row r="413" spans="1:9" s="2" customFormat="1" ht="12" hidden="1" customHeight="1" x14ac:dyDescent="0.2">
      <c r="A413" s="247"/>
      <c r="B413" s="250"/>
      <c r="C413" s="252"/>
      <c r="D413" s="253"/>
      <c r="E413" s="254"/>
      <c r="F413" s="76"/>
      <c r="G413" s="76"/>
      <c r="H413" s="77">
        <f t="shared" si="61"/>
        <v>0</v>
      </c>
    </row>
    <row r="414" spans="1:9" s="2" customFormat="1" ht="12" hidden="1" customHeight="1" x14ac:dyDescent="0.2">
      <c r="A414" s="247"/>
      <c r="B414" s="250"/>
      <c r="C414" s="252"/>
      <c r="D414" s="253"/>
      <c r="E414" s="254"/>
      <c r="F414" s="76"/>
      <c r="G414" s="76"/>
      <c r="H414" s="77">
        <f t="shared" si="61"/>
        <v>0</v>
      </c>
    </row>
    <row r="415" spans="1:9" s="2" customFormat="1" ht="12" hidden="1" customHeight="1" x14ac:dyDescent="0.2">
      <c r="A415" s="247"/>
      <c r="B415" s="250"/>
      <c r="C415" s="252"/>
      <c r="D415" s="253"/>
      <c r="E415" s="254"/>
      <c r="F415" s="76"/>
      <c r="G415" s="76"/>
      <c r="H415" s="77">
        <f t="shared" si="61"/>
        <v>0</v>
      </c>
    </row>
    <row r="416" spans="1:9" s="2" customFormat="1" ht="12" hidden="1" customHeight="1" x14ac:dyDescent="0.2">
      <c r="A416" s="247"/>
      <c r="B416" s="250"/>
      <c r="C416" s="252"/>
      <c r="D416" s="253"/>
      <c r="E416" s="254"/>
      <c r="F416" s="76"/>
      <c r="G416" s="76"/>
      <c r="H416" s="77">
        <f t="shared" si="61"/>
        <v>0</v>
      </c>
    </row>
    <row r="417" spans="1:9" s="2" customFormat="1" ht="12" hidden="1" customHeight="1" x14ac:dyDescent="0.2">
      <c r="A417" s="248"/>
      <c r="B417" s="251"/>
      <c r="C417" s="269"/>
      <c r="D417" s="270"/>
      <c r="E417" s="271"/>
      <c r="F417" s="78"/>
      <c r="G417" s="78"/>
      <c r="H417" s="79">
        <f t="shared" si="61"/>
        <v>0</v>
      </c>
    </row>
    <row r="418" spans="1:9" s="2" customFormat="1" ht="12" hidden="1" customHeight="1" x14ac:dyDescent="0.2">
      <c r="A418" s="246"/>
      <c r="B418" s="249"/>
      <c r="C418" s="266" t="s">
        <v>171</v>
      </c>
      <c r="D418" s="267"/>
      <c r="E418" s="268"/>
      <c r="F418" s="47" t="s">
        <v>167</v>
      </c>
      <c r="G418" s="47" t="s">
        <v>157</v>
      </c>
      <c r="H418" s="111">
        <f>SUM(H419:H428)</f>
        <v>0</v>
      </c>
    </row>
    <row r="419" spans="1:9" s="2" customFormat="1" ht="12" hidden="1" customHeight="1" x14ac:dyDescent="0.2">
      <c r="A419" s="247"/>
      <c r="B419" s="250"/>
      <c r="C419" s="255"/>
      <c r="D419" s="256"/>
      <c r="E419" s="257"/>
      <c r="F419" s="74"/>
      <c r="G419" s="74"/>
      <c r="H419" s="75">
        <f>ROUNDUP(F419/168*G419,2)</f>
        <v>0</v>
      </c>
    </row>
    <row r="420" spans="1:9" s="2" customFormat="1" ht="12" hidden="1" customHeight="1" x14ac:dyDescent="0.2">
      <c r="A420" s="247"/>
      <c r="B420" s="250"/>
      <c r="C420" s="252"/>
      <c r="D420" s="253"/>
      <c r="E420" s="254"/>
      <c r="F420" s="76"/>
      <c r="G420" s="76"/>
      <c r="H420" s="77">
        <f t="shared" ref="H420:H428" si="62">ROUNDUP(F420/168*G420,2)</f>
        <v>0</v>
      </c>
    </row>
    <row r="421" spans="1:9" s="2" customFormat="1" ht="12" hidden="1" customHeight="1" x14ac:dyDescent="0.2">
      <c r="A421" s="247"/>
      <c r="B421" s="250"/>
      <c r="C421" s="252"/>
      <c r="D421" s="253"/>
      <c r="E421" s="254"/>
      <c r="F421" s="76"/>
      <c r="G421" s="76"/>
      <c r="H421" s="77">
        <f t="shared" si="62"/>
        <v>0</v>
      </c>
    </row>
    <row r="422" spans="1:9" s="2" customFormat="1" ht="12" hidden="1" customHeight="1" x14ac:dyDescent="0.2">
      <c r="A422" s="247"/>
      <c r="B422" s="250"/>
      <c r="C422" s="252"/>
      <c r="D422" s="253"/>
      <c r="E422" s="254"/>
      <c r="F422" s="76"/>
      <c r="G422" s="76"/>
      <c r="H422" s="77">
        <f t="shared" si="62"/>
        <v>0</v>
      </c>
    </row>
    <row r="423" spans="1:9" s="2" customFormat="1" ht="12" hidden="1" customHeight="1" x14ac:dyDescent="0.2">
      <c r="A423" s="247"/>
      <c r="B423" s="250"/>
      <c r="C423" s="252"/>
      <c r="D423" s="253"/>
      <c r="E423" s="254"/>
      <c r="F423" s="76"/>
      <c r="G423" s="76"/>
      <c r="H423" s="77">
        <f t="shared" si="62"/>
        <v>0</v>
      </c>
    </row>
    <row r="424" spans="1:9" s="2" customFormat="1" ht="12" hidden="1" customHeight="1" x14ac:dyDescent="0.2">
      <c r="A424" s="247"/>
      <c r="B424" s="250"/>
      <c r="C424" s="252"/>
      <c r="D424" s="253"/>
      <c r="E424" s="254"/>
      <c r="F424" s="76"/>
      <c r="G424" s="76"/>
      <c r="H424" s="77">
        <f t="shared" si="62"/>
        <v>0</v>
      </c>
    </row>
    <row r="425" spans="1:9" s="2" customFormat="1" ht="12" hidden="1" customHeight="1" x14ac:dyDescent="0.2">
      <c r="A425" s="247"/>
      <c r="B425" s="250"/>
      <c r="C425" s="252"/>
      <c r="D425" s="253"/>
      <c r="E425" s="254"/>
      <c r="F425" s="76"/>
      <c r="G425" s="76"/>
      <c r="H425" s="77">
        <f t="shared" si="62"/>
        <v>0</v>
      </c>
    </row>
    <row r="426" spans="1:9" s="2" customFormat="1" ht="12" hidden="1" customHeight="1" x14ac:dyDescent="0.2">
      <c r="A426" s="247"/>
      <c r="B426" s="250"/>
      <c r="C426" s="252"/>
      <c r="D426" s="253"/>
      <c r="E426" s="254"/>
      <c r="F426" s="76"/>
      <c r="G426" s="76"/>
      <c r="H426" s="77"/>
    </row>
    <row r="427" spans="1:9" s="2" customFormat="1" ht="12" hidden="1" customHeight="1" x14ac:dyDescent="0.2">
      <c r="A427" s="247"/>
      <c r="B427" s="250"/>
      <c r="C427" s="252"/>
      <c r="D427" s="253"/>
      <c r="E427" s="254"/>
      <c r="F427" s="76"/>
      <c r="G427" s="76"/>
      <c r="H427" s="77">
        <f t="shared" si="62"/>
        <v>0</v>
      </c>
    </row>
    <row r="428" spans="1:9" s="2" customFormat="1" ht="12.75" hidden="1" x14ac:dyDescent="0.2">
      <c r="A428" s="248"/>
      <c r="B428" s="251"/>
      <c r="C428" s="269"/>
      <c r="D428" s="270"/>
      <c r="E428" s="271"/>
      <c r="F428" s="78"/>
      <c r="G428" s="78"/>
      <c r="H428" s="79">
        <f t="shared" si="62"/>
        <v>0</v>
      </c>
    </row>
    <row r="429" spans="1:9" s="2" customFormat="1" ht="12.75" x14ac:dyDescent="0.2">
      <c r="A429" s="48" t="s">
        <v>93</v>
      </c>
      <c r="B429" s="277" t="s">
        <v>94</v>
      </c>
      <c r="C429" s="277"/>
      <c r="D429" s="277"/>
      <c r="E429" s="277"/>
      <c r="F429" s="277"/>
      <c r="G429" s="277"/>
      <c r="H429" s="43">
        <f>SUM(H430,H452,H441)</f>
        <v>0.2</v>
      </c>
    </row>
    <row r="430" spans="1:9" s="2" customFormat="1" ht="15" customHeight="1" x14ac:dyDescent="0.2">
      <c r="A430" s="246">
        <v>2311</v>
      </c>
      <c r="B430" s="249" t="s">
        <v>19</v>
      </c>
      <c r="C430" s="266" t="s">
        <v>171</v>
      </c>
      <c r="D430" s="267"/>
      <c r="E430" s="268"/>
      <c r="F430" s="47" t="s">
        <v>326</v>
      </c>
      <c r="G430" s="47" t="s">
        <v>166</v>
      </c>
      <c r="H430" s="111">
        <f>SUM(H431:H440)</f>
        <v>7.0000000000000007E-2</v>
      </c>
    </row>
    <row r="431" spans="1:9" s="2" customFormat="1" ht="12.75" x14ac:dyDescent="0.2">
      <c r="A431" s="247"/>
      <c r="B431" s="250"/>
      <c r="C431" s="255" t="s">
        <v>214</v>
      </c>
      <c r="D431" s="256"/>
      <c r="E431" s="257"/>
      <c r="F431" s="74">
        <f>ROUND(0.02*1.095,2)</f>
        <v>0.02</v>
      </c>
      <c r="G431" s="74">
        <v>1</v>
      </c>
      <c r="H431" s="75">
        <f>ROUND(F431*G431,2)</f>
        <v>0.02</v>
      </c>
      <c r="I431" s="2" t="s">
        <v>308</v>
      </c>
    </row>
    <row r="432" spans="1:9" s="2" customFormat="1" ht="12.75" x14ac:dyDescent="0.2">
      <c r="A432" s="247"/>
      <c r="B432" s="250"/>
      <c r="C432" s="252" t="s">
        <v>173</v>
      </c>
      <c r="D432" s="253"/>
      <c r="E432" s="254"/>
      <c r="F432" s="76">
        <f>ROUND(0.05*1.095,2)</f>
        <v>0.05</v>
      </c>
      <c r="G432" s="76">
        <v>1</v>
      </c>
      <c r="H432" s="77">
        <f>ROUND(F432*G432,2)</f>
        <v>0.05</v>
      </c>
    </row>
    <row r="433" spans="1:8" s="2" customFormat="1" ht="12.75" hidden="1" x14ac:dyDescent="0.2">
      <c r="A433" s="247"/>
      <c r="B433" s="250"/>
      <c r="C433" s="252"/>
      <c r="D433" s="253"/>
      <c r="E433" s="254"/>
      <c r="F433" s="76"/>
      <c r="G433" s="76"/>
      <c r="H433" s="77">
        <f t="shared" ref="H433:H440" si="63">ROUND(F433*G433,2)</f>
        <v>0</v>
      </c>
    </row>
    <row r="434" spans="1:8" s="2" customFormat="1" ht="12.75" hidden="1" x14ac:dyDescent="0.2">
      <c r="A434" s="247"/>
      <c r="B434" s="250"/>
      <c r="C434" s="252"/>
      <c r="D434" s="253"/>
      <c r="E434" s="254"/>
      <c r="F434" s="76"/>
      <c r="G434" s="76"/>
      <c r="H434" s="77">
        <f t="shared" si="63"/>
        <v>0</v>
      </c>
    </row>
    <row r="435" spans="1:8" s="2" customFormat="1" ht="12.75" hidden="1" x14ac:dyDescent="0.2">
      <c r="A435" s="247"/>
      <c r="B435" s="250"/>
      <c r="C435" s="252"/>
      <c r="D435" s="253"/>
      <c r="E435" s="254"/>
      <c r="F435" s="76"/>
      <c r="G435" s="76"/>
      <c r="H435" s="77">
        <f t="shared" si="63"/>
        <v>0</v>
      </c>
    </row>
    <row r="436" spans="1:8" s="2" customFormat="1" ht="12.75" hidden="1" x14ac:dyDescent="0.2">
      <c r="A436" s="247"/>
      <c r="B436" s="250"/>
      <c r="C436" s="252"/>
      <c r="D436" s="253"/>
      <c r="E436" s="254"/>
      <c r="F436" s="76"/>
      <c r="G436" s="76"/>
      <c r="H436" s="77">
        <f t="shared" si="63"/>
        <v>0</v>
      </c>
    </row>
    <row r="437" spans="1:8" s="2" customFormat="1" ht="12.75" hidden="1" x14ac:dyDescent="0.2">
      <c r="A437" s="247"/>
      <c r="B437" s="250"/>
      <c r="C437" s="252"/>
      <c r="D437" s="253"/>
      <c r="E437" s="254"/>
      <c r="F437" s="76"/>
      <c r="G437" s="76"/>
      <c r="H437" s="77">
        <f t="shared" si="63"/>
        <v>0</v>
      </c>
    </row>
    <row r="438" spans="1:8" s="2" customFormat="1" ht="12.75" hidden="1" x14ac:dyDescent="0.2">
      <c r="A438" s="247"/>
      <c r="B438" s="250"/>
      <c r="C438" s="252"/>
      <c r="D438" s="253"/>
      <c r="E438" s="254"/>
      <c r="F438" s="76"/>
      <c r="G438" s="76"/>
      <c r="H438" s="77">
        <f t="shared" si="63"/>
        <v>0</v>
      </c>
    </row>
    <row r="439" spans="1:8" s="2" customFormat="1" ht="12.75" hidden="1" x14ac:dyDescent="0.2">
      <c r="A439" s="247"/>
      <c r="B439" s="250"/>
      <c r="C439" s="252"/>
      <c r="D439" s="253"/>
      <c r="E439" s="254"/>
      <c r="F439" s="76"/>
      <c r="G439" s="76"/>
      <c r="H439" s="77">
        <f t="shared" si="63"/>
        <v>0</v>
      </c>
    </row>
    <row r="440" spans="1:8" s="2" customFormat="1" ht="12.75" hidden="1" x14ac:dyDescent="0.2">
      <c r="A440" s="248"/>
      <c r="B440" s="251"/>
      <c r="C440" s="269"/>
      <c r="D440" s="270"/>
      <c r="E440" s="271"/>
      <c r="F440" s="78"/>
      <c r="G440" s="78"/>
      <c r="H440" s="79">
        <f t="shared" si="63"/>
        <v>0</v>
      </c>
    </row>
    <row r="441" spans="1:8" s="2" customFormat="1" ht="38.25" x14ac:dyDescent="0.2">
      <c r="A441" s="246">
        <v>2312</v>
      </c>
      <c r="B441" s="249" t="s">
        <v>319</v>
      </c>
      <c r="C441" s="266" t="s">
        <v>171</v>
      </c>
      <c r="D441" s="267"/>
      <c r="E441" s="51" t="s">
        <v>325</v>
      </c>
      <c r="F441" s="51" t="s">
        <v>322</v>
      </c>
      <c r="G441" s="47" t="s">
        <v>157</v>
      </c>
      <c r="H441" s="111">
        <f>SUM(H442:H451)</f>
        <v>0.02</v>
      </c>
    </row>
    <row r="442" spans="1:8" s="2" customFormat="1" ht="12.75" x14ac:dyDescent="0.2">
      <c r="A442" s="247"/>
      <c r="B442" s="250"/>
      <c r="C442" s="255" t="s">
        <v>320</v>
      </c>
      <c r="D442" s="256"/>
      <c r="E442" s="74">
        <v>165</v>
      </c>
      <c r="F442" s="74">
        <v>5</v>
      </c>
      <c r="G442" s="154">
        <f>G374</f>
        <v>8.4000000000000005E-2</v>
      </c>
      <c r="H442" s="75">
        <f>ROUNDUP(E442/F442/12/168*G442,2)</f>
        <v>0.01</v>
      </c>
    </row>
    <row r="443" spans="1:8" s="2" customFormat="1" ht="12.75" x14ac:dyDescent="0.2">
      <c r="A443" s="247"/>
      <c r="B443" s="250"/>
      <c r="C443" s="252" t="s">
        <v>321</v>
      </c>
      <c r="D443" s="253"/>
      <c r="E443" s="153">
        <v>157</v>
      </c>
      <c r="F443" s="76">
        <v>5</v>
      </c>
      <c r="G443" s="155">
        <f>G442</f>
        <v>8.4000000000000005E-2</v>
      </c>
      <c r="H443" s="77">
        <f>ROUNDUP(E443/F443/12/168*G443,2)</f>
        <v>0.01</v>
      </c>
    </row>
    <row r="444" spans="1:8" s="2" customFormat="1" ht="12.75" hidden="1" x14ac:dyDescent="0.2">
      <c r="A444" s="247"/>
      <c r="B444" s="250"/>
      <c r="C444" s="252"/>
      <c r="D444" s="253"/>
      <c r="E444" s="177"/>
      <c r="F444" s="76"/>
      <c r="G444" s="76"/>
      <c r="H444" s="77">
        <f t="shared" ref="H444:H451" si="64">ROUNDUP(F444/168*G444,2)</f>
        <v>0</v>
      </c>
    </row>
    <row r="445" spans="1:8" s="2" customFormat="1" ht="12.75" hidden="1" x14ac:dyDescent="0.2">
      <c r="A445" s="247"/>
      <c r="B445" s="250"/>
      <c r="C445" s="252"/>
      <c r="D445" s="253"/>
      <c r="E445" s="177"/>
      <c r="F445" s="76"/>
      <c r="G445" s="76"/>
      <c r="H445" s="77">
        <f t="shared" si="64"/>
        <v>0</v>
      </c>
    </row>
    <row r="446" spans="1:8" s="2" customFormat="1" ht="12.75" hidden="1" x14ac:dyDescent="0.2">
      <c r="A446" s="247"/>
      <c r="B446" s="250"/>
      <c r="C446" s="252"/>
      <c r="D446" s="253"/>
      <c r="E446" s="177"/>
      <c r="F446" s="76"/>
      <c r="G446" s="76"/>
      <c r="H446" s="77">
        <f t="shared" si="64"/>
        <v>0</v>
      </c>
    </row>
    <row r="447" spans="1:8" s="2" customFormat="1" ht="12.75" hidden="1" x14ac:dyDescent="0.2">
      <c r="A447" s="247"/>
      <c r="B447" s="250"/>
      <c r="C447" s="252"/>
      <c r="D447" s="253"/>
      <c r="E447" s="177"/>
      <c r="F447" s="76"/>
      <c r="G447" s="76"/>
      <c r="H447" s="77">
        <f t="shared" si="64"/>
        <v>0</v>
      </c>
    </row>
    <row r="448" spans="1:8" s="2" customFormat="1" ht="12.75" hidden="1" x14ac:dyDescent="0.2">
      <c r="A448" s="247"/>
      <c r="B448" s="250"/>
      <c r="C448" s="252"/>
      <c r="D448" s="253"/>
      <c r="E448" s="177"/>
      <c r="F448" s="76"/>
      <c r="G448" s="76"/>
      <c r="H448" s="77">
        <f t="shared" si="64"/>
        <v>0</v>
      </c>
    </row>
    <row r="449" spans="1:9" s="2" customFormat="1" ht="12.75" hidden="1" x14ac:dyDescent="0.2">
      <c r="A449" s="247"/>
      <c r="B449" s="250"/>
      <c r="C449" s="252"/>
      <c r="D449" s="253"/>
      <c r="E449" s="177"/>
      <c r="F449" s="76"/>
      <c r="G449" s="76"/>
      <c r="H449" s="77">
        <f t="shared" si="64"/>
        <v>0</v>
      </c>
    </row>
    <row r="450" spans="1:9" s="2" customFormat="1" ht="12.75" hidden="1" x14ac:dyDescent="0.2">
      <c r="A450" s="247"/>
      <c r="B450" s="250"/>
      <c r="C450" s="252"/>
      <c r="D450" s="253"/>
      <c r="E450" s="177"/>
      <c r="F450" s="76"/>
      <c r="G450" s="76"/>
      <c r="H450" s="77">
        <f t="shared" si="64"/>
        <v>0</v>
      </c>
    </row>
    <row r="451" spans="1:9" s="2" customFormat="1" ht="12.75" hidden="1" x14ac:dyDescent="0.2">
      <c r="A451" s="248"/>
      <c r="B451" s="251"/>
      <c r="C451" s="252"/>
      <c r="D451" s="253"/>
      <c r="E451" s="177"/>
      <c r="F451" s="78"/>
      <c r="G451" s="78"/>
      <c r="H451" s="79">
        <f t="shared" si="64"/>
        <v>0</v>
      </c>
    </row>
    <row r="452" spans="1:9" s="2" customFormat="1" ht="25.5" x14ac:dyDescent="0.2">
      <c r="A452" s="246">
        <v>2350</v>
      </c>
      <c r="B452" s="249" t="s">
        <v>391</v>
      </c>
      <c r="C452" s="266" t="s">
        <v>171</v>
      </c>
      <c r="D452" s="267"/>
      <c r="E452" s="268"/>
      <c r="F452" s="51" t="s">
        <v>327</v>
      </c>
      <c r="G452" s="47" t="s">
        <v>157</v>
      </c>
      <c r="H452" s="111">
        <f>SUM(H453:H462)</f>
        <v>0.11000000000000001</v>
      </c>
    </row>
    <row r="453" spans="1:9" s="2" customFormat="1" ht="26.25" customHeight="1" x14ac:dyDescent="0.2">
      <c r="A453" s="247"/>
      <c r="B453" s="250"/>
      <c r="C453" s="255" t="s">
        <v>218</v>
      </c>
      <c r="D453" s="256"/>
      <c r="E453" s="257"/>
      <c r="F453" s="74">
        <f>ROUND(85*1.162,2)</f>
        <v>98.77</v>
      </c>
      <c r="G453" s="74">
        <f>G277</f>
        <v>8.4000000000000005E-2</v>
      </c>
      <c r="H453" s="75">
        <f>ROUNDUP(F453/168*G453,2)</f>
        <v>0.05</v>
      </c>
      <c r="I453" s="149" t="s">
        <v>383</v>
      </c>
    </row>
    <row r="454" spans="1:9" s="2" customFormat="1" ht="27" customHeight="1" x14ac:dyDescent="0.2">
      <c r="A454" s="247"/>
      <c r="B454" s="250"/>
      <c r="C454" s="252" t="s">
        <v>215</v>
      </c>
      <c r="D454" s="253"/>
      <c r="E454" s="254"/>
      <c r="F454" s="76">
        <f>ROUND(7*1.162,2)</f>
        <v>8.1300000000000008</v>
      </c>
      <c r="G454" s="76">
        <f>G408</f>
        <v>1.1040000000000001</v>
      </c>
      <c r="H454" s="77">
        <f t="shared" ref="H454:H462" si="65">ROUNDUP(F454/168*G454,2)</f>
        <v>6.0000000000000005E-2</v>
      </c>
      <c r="I454" s="149" t="s">
        <v>382</v>
      </c>
    </row>
    <row r="455" spans="1:9" s="2" customFormat="1" ht="12.75" hidden="1" x14ac:dyDescent="0.2">
      <c r="A455" s="247"/>
      <c r="B455" s="250"/>
      <c r="C455" s="252"/>
      <c r="D455" s="253"/>
      <c r="E455" s="254"/>
      <c r="F455" s="76"/>
      <c r="G455" s="76"/>
      <c r="H455" s="77">
        <f t="shared" si="65"/>
        <v>0</v>
      </c>
    </row>
    <row r="456" spans="1:9" s="2" customFormat="1" ht="12.75" hidden="1" x14ac:dyDescent="0.2">
      <c r="A456" s="247"/>
      <c r="B456" s="250"/>
      <c r="C456" s="252"/>
      <c r="D456" s="253"/>
      <c r="E456" s="254"/>
      <c r="F456" s="76"/>
      <c r="G456" s="76"/>
      <c r="H456" s="77">
        <f t="shared" si="65"/>
        <v>0</v>
      </c>
    </row>
    <row r="457" spans="1:9" s="2" customFormat="1" ht="12.75" hidden="1" x14ac:dyDescent="0.2">
      <c r="A457" s="247"/>
      <c r="B457" s="250"/>
      <c r="C457" s="252"/>
      <c r="D457" s="253"/>
      <c r="E457" s="254"/>
      <c r="F457" s="76"/>
      <c r="G457" s="76"/>
      <c r="H457" s="77">
        <f t="shared" si="65"/>
        <v>0</v>
      </c>
    </row>
    <row r="458" spans="1:9" s="2" customFormat="1" ht="12.75" hidden="1" x14ac:dyDescent="0.2">
      <c r="A458" s="247"/>
      <c r="B458" s="250"/>
      <c r="C458" s="252"/>
      <c r="D458" s="253"/>
      <c r="E458" s="254"/>
      <c r="F458" s="76"/>
      <c r="G458" s="76"/>
      <c r="H458" s="77">
        <f t="shared" si="65"/>
        <v>0</v>
      </c>
    </row>
    <row r="459" spans="1:9" s="2" customFormat="1" ht="12.75" hidden="1" x14ac:dyDescent="0.2">
      <c r="A459" s="247"/>
      <c r="B459" s="250"/>
      <c r="C459" s="252"/>
      <c r="D459" s="253"/>
      <c r="E459" s="254"/>
      <c r="F459" s="76"/>
      <c r="G459" s="76"/>
      <c r="H459" s="77">
        <f t="shared" si="65"/>
        <v>0</v>
      </c>
    </row>
    <row r="460" spans="1:9" s="2" customFormat="1" ht="12.75" hidden="1" x14ac:dyDescent="0.2">
      <c r="A460" s="247"/>
      <c r="B460" s="250"/>
      <c r="C460" s="252"/>
      <c r="D460" s="253"/>
      <c r="E460" s="254"/>
      <c r="F460" s="76"/>
      <c r="G460" s="76"/>
      <c r="H460" s="77">
        <f t="shared" si="65"/>
        <v>0</v>
      </c>
    </row>
    <row r="461" spans="1:9" s="2" customFormat="1" ht="12.75" hidden="1" x14ac:dyDescent="0.2">
      <c r="A461" s="247"/>
      <c r="B461" s="250"/>
      <c r="C461" s="252"/>
      <c r="D461" s="253"/>
      <c r="E461" s="254"/>
      <c r="F461" s="76"/>
      <c r="G461" s="76"/>
      <c r="H461" s="77">
        <f t="shared" si="65"/>
        <v>0</v>
      </c>
    </row>
    <row r="462" spans="1:9" s="2" customFormat="1" ht="12.75" hidden="1" x14ac:dyDescent="0.2">
      <c r="A462" s="248"/>
      <c r="B462" s="251"/>
      <c r="C462" s="269"/>
      <c r="D462" s="270"/>
      <c r="E462" s="271"/>
      <c r="F462" s="78"/>
      <c r="G462" s="78"/>
      <c r="H462" s="79">
        <f t="shared" si="65"/>
        <v>0</v>
      </c>
    </row>
    <row r="463" spans="1:9" s="2" customFormat="1" ht="12.75" x14ac:dyDescent="0.2">
      <c r="A463" s="49" t="s">
        <v>109</v>
      </c>
      <c r="B463" s="277" t="s">
        <v>25</v>
      </c>
      <c r="C463" s="277"/>
      <c r="D463" s="277"/>
      <c r="E463" s="277"/>
      <c r="F463" s="277"/>
      <c r="G463" s="277"/>
      <c r="H463" s="43">
        <f>SUM(H464,H476)</f>
        <v>0.02</v>
      </c>
    </row>
    <row r="464" spans="1:9" s="2" customFormat="1" ht="12.75" hidden="1" x14ac:dyDescent="0.2">
      <c r="A464" s="48">
        <v>5120</v>
      </c>
      <c r="B464" s="277" t="s">
        <v>168</v>
      </c>
      <c r="C464" s="277"/>
      <c r="D464" s="277"/>
      <c r="E464" s="277"/>
      <c r="F464" s="277"/>
      <c r="G464" s="277"/>
      <c r="H464" s="43">
        <f>SUM(H466:H475)</f>
        <v>0</v>
      </c>
    </row>
    <row r="465" spans="1:8" s="2" customFormat="1" ht="25.5" hidden="1" x14ac:dyDescent="0.2">
      <c r="A465" s="331">
        <v>5121</v>
      </c>
      <c r="B465" s="279" t="s">
        <v>169</v>
      </c>
      <c r="C465" s="287" t="s">
        <v>171</v>
      </c>
      <c r="D465" s="288"/>
      <c r="E465" s="47" t="s">
        <v>170</v>
      </c>
      <c r="F465" s="190" t="s">
        <v>325</v>
      </c>
      <c r="G465" s="47" t="s">
        <v>157</v>
      </c>
      <c r="H465" s="111">
        <f>SUM(H466:H475)</f>
        <v>0</v>
      </c>
    </row>
    <row r="466" spans="1:8" s="2" customFormat="1" ht="12.75" hidden="1" x14ac:dyDescent="0.2">
      <c r="A466" s="332"/>
      <c r="B466" s="280"/>
      <c r="C466" s="309"/>
      <c r="D466" s="310"/>
      <c r="E466" s="282"/>
      <c r="F466" s="67"/>
      <c r="G466" s="156"/>
      <c r="H466" s="54">
        <f>ROUNDUP(F466*$E$478%/12/168*G466,2)</f>
        <v>0</v>
      </c>
    </row>
    <row r="467" spans="1:8" s="2" customFormat="1" ht="12.75" hidden="1" x14ac:dyDescent="0.2">
      <c r="A467" s="332"/>
      <c r="B467" s="280"/>
      <c r="C467" s="311"/>
      <c r="D467" s="312"/>
      <c r="E467" s="283"/>
      <c r="F467" s="68"/>
      <c r="G467" s="68"/>
      <c r="H467" s="56">
        <f>ROUNDUP(F467*$E$478%/12/168*G467,2)</f>
        <v>0</v>
      </c>
    </row>
    <row r="468" spans="1:8" s="2" customFormat="1" ht="12.75" hidden="1" x14ac:dyDescent="0.2">
      <c r="A468" s="332"/>
      <c r="B468" s="280"/>
      <c r="C468" s="311"/>
      <c r="D468" s="312"/>
      <c r="E468" s="283"/>
      <c r="F468" s="68"/>
      <c r="G468" s="68"/>
      <c r="H468" s="56">
        <f t="shared" ref="H468:H475" si="66">ROUNDUP(F468*$D$489%/12/168*E468*$G$489,2)</f>
        <v>0</v>
      </c>
    </row>
    <row r="469" spans="1:8" s="2" customFormat="1" ht="12.75" hidden="1" x14ac:dyDescent="0.2">
      <c r="A469" s="332"/>
      <c r="B469" s="280"/>
      <c r="C469" s="311"/>
      <c r="D469" s="312"/>
      <c r="E469" s="283"/>
      <c r="F469" s="68"/>
      <c r="G469" s="68"/>
      <c r="H469" s="56">
        <f t="shared" si="66"/>
        <v>0</v>
      </c>
    </row>
    <row r="470" spans="1:8" s="2" customFormat="1" ht="12.75" hidden="1" x14ac:dyDescent="0.2">
      <c r="A470" s="332"/>
      <c r="B470" s="280"/>
      <c r="C470" s="311"/>
      <c r="D470" s="312"/>
      <c r="E470" s="283"/>
      <c r="F470" s="68"/>
      <c r="G470" s="68"/>
      <c r="H470" s="56">
        <f t="shared" si="66"/>
        <v>0</v>
      </c>
    </row>
    <row r="471" spans="1:8" s="2" customFormat="1" ht="13.5" hidden="1" customHeight="1" x14ac:dyDescent="0.2">
      <c r="A471" s="332"/>
      <c r="B471" s="280"/>
      <c r="C471" s="311"/>
      <c r="D471" s="312"/>
      <c r="E471" s="283"/>
      <c r="F471" s="68"/>
      <c r="G471" s="68"/>
      <c r="H471" s="56">
        <f t="shared" si="66"/>
        <v>0</v>
      </c>
    </row>
    <row r="472" spans="1:8" s="2" customFormat="1" ht="12.75" hidden="1" customHeight="1" x14ac:dyDescent="0.2">
      <c r="A472" s="332"/>
      <c r="B472" s="280"/>
      <c r="C472" s="311"/>
      <c r="D472" s="312"/>
      <c r="E472" s="283"/>
      <c r="F472" s="68"/>
      <c r="G472" s="68"/>
      <c r="H472" s="56">
        <f t="shared" si="66"/>
        <v>0</v>
      </c>
    </row>
    <row r="473" spans="1:8" s="2" customFormat="1" ht="12.75" hidden="1" customHeight="1" x14ac:dyDescent="0.2">
      <c r="A473" s="332"/>
      <c r="B473" s="280"/>
      <c r="C473" s="311"/>
      <c r="D473" s="312"/>
      <c r="E473" s="283"/>
      <c r="F473" s="68"/>
      <c r="G473" s="68"/>
      <c r="H473" s="56">
        <f t="shared" si="66"/>
        <v>0</v>
      </c>
    </row>
    <row r="474" spans="1:8" s="2" customFormat="1" ht="12.75" hidden="1" customHeight="1" x14ac:dyDescent="0.2">
      <c r="A474" s="332"/>
      <c r="B474" s="280"/>
      <c r="C474" s="311"/>
      <c r="D474" s="312"/>
      <c r="E474" s="283"/>
      <c r="F474" s="68"/>
      <c r="G474" s="68"/>
      <c r="H474" s="56">
        <f t="shared" si="66"/>
        <v>0</v>
      </c>
    </row>
    <row r="475" spans="1:8" s="2" customFormat="1" ht="12.75" hidden="1" customHeight="1" x14ac:dyDescent="0.2">
      <c r="A475" s="333"/>
      <c r="B475" s="281"/>
      <c r="C475" s="311"/>
      <c r="D475" s="312"/>
      <c r="E475" s="284"/>
      <c r="F475" s="70"/>
      <c r="G475" s="70"/>
      <c r="H475" s="58">
        <f t="shared" si="66"/>
        <v>0</v>
      </c>
    </row>
    <row r="476" spans="1:8" s="2" customFormat="1" ht="12.75" x14ac:dyDescent="0.2">
      <c r="A476" s="48" t="s">
        <v>110</v>
      </c>
      <c r="B476" s="277" t="s">
        <v>392</v>
      </c>
      <c r="C476" s="277"/>
      <c r="D476" s="277"/>
      <c r="E476" s="277"/>
      <c r="F476" s="277"/>
      <c r="G476" s="277"/>
      <c r="H476" s="43">
        <f>SUM(H477,H488)</f>
        <v>0.02</v>
      </c>
    </row>
    <row r="477" spans="1:8" s="2" customFormat="1" ht="25.5" x14ac:dyDescent="0.2">
      <c r="A477" s="331" t="s">
        <v>117</v>
      </c>
      <c r="B477" s="279" t="s">
        <v>33</v>
      </c>
      <c r="C477" s="287" t="s">
        <v>171</v>
      </c>
      <c r="D477" s="288"/>
      <c r="E477" s="47" t="s">
        <v>170</v>
      </c>
      <c r="F477" s="190" t="s">
        <v>325</v>
      </c>
      <c r="G477" s="47" t="s">
        <v>157</v>
      </c>
      <c r="H477" s="111">
        <f>SUM(H478:H487)</f>
        <v>0.02</v>
      </c>
    </row>
    <row r="478" spans="1:8" s="2" customFormat="1" ht="12.75" x14ac:dyDescent="0.2">
      <c r="A478" s="332"/>
      <c r="B478" s="280"/>
      <c r="C478" s="309" t="s">
        <v>323</v>
      </c>
      <c r="D478" s="310"/>
      <c r="E478" s="282">
        <v>20</v>
      </c>
      <c r="F478" s="67">
        <v>1200</v>
      </c>
      <c r="G478" s="156">
        <f>G453</f>
        <v>8.4000000000000005E-2</v>
      </c>
      <c r="H478" s="54">
        <f>ROUNDUP(F478*$E$478%/12/168*G478,2)</f>
        <v>0.01</v>
      </c>
    </row>
    <row r="479" spans="1:8" s="2" customFormat="1" ht="12.75" x14ac:dyDescent="0.2">
      <c r="A479" s="332"/>
      <c r="B479" s="280"/>
      <c r="C479" s="311" t="s">
        <v>324</v>
      </c>
      <c r="D479" s="312"/>
      <c r="E479" s="283"/>
      <c r="F479" s="68">
        <v>500</v>
      </c>
      <c r="G479" s="68">
        <v>8.4000000000000005E-2</v>
      </c>
      <c r="H479" s="56">
        <f>ROUNDUP(F479*$E$478%/12/168*G479,2)</f>
        <v>0.01</v>
      </c>
    </row>
    <row r="480" spans="1:8" s="2" customFormat="1" ht="12.75" hidden="1" x14ac:dyDescent="0.2">
      <c r="A480" s="332"/>
      <c r="B480" s="280"/>
      <c r="C480" s="311"/>
      <c r="D480" s="312"/>
      <c r="E480" s="283"/>
      <c r="F480" s="68"/>
      <c r="G480" s="68"/>
      <c r="H480" s="56">
        <f t="shared" ref="H480:H487" si="67">ROUNDUP(F480*$D$489%/12/168*E480*$G$489,2)</f>
        <v>0</v>
      </c>
    </row>
    <row r="481" spans="1:8" s="2" customFormat="1" ht="12.75" hidden="1" x14ac:dyDescent="0.2">
      <c r="A481" s="332"/>
      <c r="B481" s="280"/>
      <c r="C481" s="311"/>
      <c r="D481" s="312"/>
      <c r="E481" s="283"/>
      <c r="F481" s="68"/>
      <c r="G481" s="68"/>
      <c r="H481" s="56">
        <f t="shared" si="67"/>
        <v>0</v>
      </c>
    </row>
    <row r="482" spans="1:8" s="2" customFormat="1" ht="12.75" hidden="1" x14ac:dyDescent="0.2">
      <c r="A482" s="332"/>
      <c r="B482" s="280"/>
      <c r="C482" s="311"/>
      <c r="D482" s="312"/>
      <c r="E482" s="283"/>
      <c r="F482" s="68"/>
      <c r="G482" s="68"/>
      <c r="H482" s="56">
        <f t="shared" si="67"/>
        <v>0</v>
      </c>
    </row>
    <row r="483" spans="1:8" s="2" customFormat="1" ht="12.75" hidden="1" customHeight="1" x14ac:dyDescent="0.2">
      <c r="A483" s="332"/>
      <c r="B483" s="280"/>
      <c r="C483" s="311"/>
      <c r="D483" s="312"/>
      <c r="E483" s="283"/>
      <c r="F483" s="68"/>
      <c r="G483" s="68"/>
      <c r="H483" s="56">
        <f t="shared" si="67"/>
        <v>0</v>
      </c>
    </row>
    <row r="484" spans="1:8" s="2" customFormat="1" ht="12.75" hidden="1" customHeight="1" x14ac:dyDescent="0.2">
      <c r="A484" s="332"/>
      <c r="B484" s="280"/>
      <c r="C484" s="311"/>
      <c r="D484" s="312"/>
      <c r="E484" s="283"/>
      <c r="F484" s="68"/>
      <c r="G484" s="68"/>
      <c r="H484" s="56">
        <f t="shared" si="67"/>
        <v>0</v>
      </c>
    </row>
    <row r="485" spans="1:8" s="2" customFormat="1" ht="12.75" hidden="1" customHeight="1" x14ac:dyDescent="0.2">
      <c r="A485" s="332"/>
      <c r="B485" s="280"/>
      <c r="C485" s="311"/>
      <c r="D485" s="312"/>
      <c r="E485" s="283"/>
      <c r="F485" s="68"/>
      <c r="G485" s="68"/>
      <c r="H485" s="56">
        <f t="shared" si="67"/>
        <v>0</v>
      </c>
    </row>
    <row r="486" spans="1:8" s="2" customFormat="1" ht="12.75" hidden="1" customHeight="1" x14ac:dyDescent="0.2">
      <c r="A486" s="332"/>
      <c r="B486" s="280"/>
      <c r="C486" s="311"/>
      <c r="D486" s="312"/>
      <c r="E486" s="283"/>
      <c r="F486" s="68"/>
      <c r="G486" s="68"/>
      <c r="H486" s="56">
        <f t="shared" si="67"/>
        <v>0</v>
      </c>
    </row>
    <row r="487" spans="1:8" s="2" customFormat="1" ht="12.75" hidden="1" customHeight="1" x14ac:dyDescent="0.2">
      <c r="A487" s="333"/>
      <c r="B487" s="281"/>
      <c r="C487" s="311"/>
      <c r="D487" s="312"/>
      <c r="E487" s="284"/>
      <c r="F487" s="70"/>
      <c r="G487" s="70"/>
      <c r="H487" s="58">
        <f t="shared" si="67"/>
        <v>0</v>
      </c>
    </row>
    <row r="488" spans="1:8" s="2" customFormat="1" ht="25.5" hidden="1" x14ac:dyDescent="0.2">
      <c r="A488" s="331" t="s">
        <v>118</v>
      </c>
      <c r="B488" s="279" t="s">
        <v>31</v>
      </c>
      <c r="C488" s="190" t="s">
        <v>171</v>
      </c>
      <c r="D488" s="47" t="s">
        <v>170</v>
      </c>
      <c r="E488" s="190" t="s">
        <v>166</v>
      </c>
      <c r="F488" s="190" t="s">
        <v>167</v>
      </c>
      <c r="G488" s="47" t="s">
        <v>157</v>
      </c>
      <c r="H488" s="111">
        <f>SUM(H489:H498)</f>
        <v>0</v>
      </c>
    </row>
    <row r="489" spans="1:8" s="2" customFormat="1" ht="12.75" hidden="1" x14ac:dyDescent="0.2">
      <c r="A489" s="332"/>
      <c r="B489" s="280"/>
      <c r="C489" s="67"/>
      <c r="D489" s="282">
        <v>20</v>
      </c>
      <c r="E489" s="67"/>
      <c r="F489" s="67"/>
      <c r="G489" s="260"/>
      <c r="H489" s="54">
        <f>ROUNDUP(F489*$D$466%/12/168*E489*$G$466,2)</f>
        <v>0</v>
      </c>
    </row>
    <row r="490" spans="1:8" s="2" customFormat="1" ht="12.75" hidden="1" x14ac:dyDescent="0.2">
      <c r="A490" s="332"/>
      <c r="B490" s="280"/>
      <c r="C490" s="68"/>
      <c r="D490" s="283"/>
      <c r="E490" s="68"/>
      <c r="F490" s="68"/>
      <c r="G490" s="261"/>
      <c r="H490" s="56">
        <f t="shared" ref="H490:H498" si="68">ROUNDUP(F490*$D$466%/12/168*E490*$G$466,2)</f>
        <v>0</v>
      </c>
    </row>
    <row r="491" spans="1:8" s="2" customFormat="1" ht="12.75" hidden="1" x14ac:dyDescent="0.2">
      <c r="A491" s="332"/>
      <c r="B491" s="280"/>
      <c r="C491" s="68"/>
      <c r="D491" s="283"/>
      <c r="E491" s="68"/>
      <c r="F491" s="68"/>
      <c r="G491" s="261"/>
      <c r="H491" s="56">
        <f t="shared" si="68"/>
        <v>0</v>
      </c>
    </row>
    <row r="492" spans="1:8" s="2" customFormat="1" ht="12.75" hidden="1" x14ac:dyDescent="0.2">
      <c r="A492" s="332"/>
      <c r="B492" s="280"/>
      <c r="C492" s="68"/>
      <c r="D492" s="283"/>
      <c r="E492" s="68"/>
      <c r="F492" s="68"/>
      <c r="G492" s="261"/>
      <c r="H492" s="56">
        <f t="shared" si="68"/>
        <v>0</v>
      </c>
    </row>
    <row r="493" spans="1:8" s="2" customFormat="1" ht="12.75" hidden="1" x14ac:dyDescent="0.2">
      <c r="A493" s="332"/>
      <c r="B493" s="280"/>
      <c r="C493" s="68"/>
      <c r="D493" s="283"/>
      <c r="E493" s="68"/>
      <c r="F493" s="68"/>
      <c r="G493" s="261"/>
      <c r="H493" s="56">
        <f t="shared" si="68"/>
        <v>0</v>
      </c>
    </row>
    <row r="494" spans="1:8" s="2" customFormat="1" ht="12.75" hidden="1" x14ac:dyDescent="0.2">
      <c r="A494" s="332"/>
      <c r="B494" s="280"/>
      <c r="C494" s="68"/>
      <c r="D494" s="283"/>
      <c r="E494" s="68"/>
      <c r="F494" s="68"/>
      <c r="G494" s="261"/>
      <c r="H494" s="56">
        <f t="shared" si="68"/>
        <v>0</v>
      </c>
    </row>
    <row r="495" spans="1:8" s="2" customFormat="1" ht="12.75" hidden="1" x14ac:dyDescent="0.2">
      <c r="A495" s="332"/>
      <c r="B495" s="280"/>
      <c r="C495" s="68"/>
      <c r="D495" s="283"/>
      <c r="E495" s="68"/>
      <c r="F495" s="68"/>
      <c r="G495" s="261"/>
      <c r="H495" s="56">
        <f t="shared" si="68"/>
        <v>0</v>
      </c>
    </row>
    <row r="496" spans="1:8" s="2" customFormat="1" ht="12.75" hidden="1" x14ac:dyDescent="0.2">
      <c r="A496" s="332"/>
      <c r="B496" s="280"/>
      <c r="C496" s="68"/>
      <c r="D496" s="283"/>
      <c r="E496" s="68"/>
      <c r="F496" s="68"/>
      <c r="G496" s="261"/>
      <c r="H496" s="56">
        <f t="shared" si="68"/>
        <v>0</v>
      </c>
    </row>
    <row r="497" spans="1:8" s="2" customFormat="1" ht="12.75" hidden="1" x14ac:dyDescent="0.2">
      <c r="A497" s="332"/>
      <c r="B497" s="280"/>
      <c r="C497" s="68"/>
      <c r="D497" s="283"/>
      <c r="E497" s="68"/>
      <c r="F497" s="68"/>
      <c r="G497" s="261"/>
      <c r="H497" s="56">
        <f t="shared" si="68"/>
        <v>0</v>
      </c>
    </row>
    <row r="498" spans="1:8" s="2" customFormat="1" ht="12.75" hidden="1" x14ac:dyDescent="0.2">
      <c r="A498" s="332"/>
      <c r="B498" s="280"/>
      <c r="C498" s="68"/>
      <c r="D498" s="284"/>
      <c r="E498" s="68"/>
      <c r="F498" s="68"/>
      <c r="G498" s="262"/>
      <c r="H498" s="56">
        <f t="shared" si="68"/>
        <v>0</v>
      </c>
    </row>
    <row r="499" spans="1:8" s="2" customFormat="1" ht="12.75" x14ac:dyDescent="0.2">
      <c r="A499" s="325" t="s">
        <v>122</v>
      </c>
      <c r="B499" s="326"/>
      <c r="C499" s="326"/>
      <c r="D499" s="326"/>
      <c r="E499" s="326"/>
      <c r="F499" s="326"/>
      <c r="G499" s="327"/>
      <c r="H499" s="46">
        <f>SUM(H463,H405,H263)</f>
        <v>1.6400000000000001</v>
      </c>
    </row>
    <row r="500" spans="1:8" s="2" customFormat="1" ht="12.75" x14ac:dyDescent="0.2">
      <c r="A500" s="328" t="s">
        <v>121</v>
      </c>
      <c r="B500" s="329"/>
      <c r="C500" s="329"/>
      <c r="D500" s="329"/>
      <c r="E500" s="329"/>
      <c r="F500" s="329"/>
      <c r="G500" s="330"/>
      <c r="H500" s="80">
        <f>H499+H260</f>
        <v>14.629999999999999</v>
      </c>
    </row>
    <row r="501" spans="1:8" x14ac:dyDescent="0.25">
      <c r="H501" s="29"/>
    </row>
    <row r="502" spans="1:8" hidden="1" x14ac:dyDescent="0.25">
      <c r="H502" s="30"/>
    </row>
    <row r="503" spans="1:8" hidden="1" x14ac:dyDescent="0.25"/>
    <row r="504" spans="1:8" hidden="1" x14ac:dyDescent="0.25"/>
    <row r="505" spans="1:8" hidden="1" x14ac:dyDescent="0.25"/>
    <row r="506" spans="1:8" hidden="1" x14ac:dyDescent="0.25"/>
    <row r="507" spans="1:8" hidden="1" x14ac:dyDescent="0.25"/>
    <row r="508" spans="1:8" hidden="1" x14ac:dyDescent="0.25"/>
    <row r="509" spans="1:8" hidden="1" x14ac:dyDescent="0.25"/>
    <row r="510" spans="1:8" hidden="1" x14ac:dyDescent="0.25"/>
    <row r="511" spans="1:8" hidden="1" x14ac:dyDescent="0.25"/>
    <row r="512" spans="1:8" hidden="1" x14ac:dyDescent="0.25"/>
    <row r="513" hidden="1" x14ac:dyDescent="0.25"/>
    <row r="514" hidden="1" x14ac:dyDescent="0.25"/>
    <row r="515" hidden="1" x14ac:dyDescent="0.25"/>
    <row r="516" hidden="1" x14ac:dyDescent="0.25"/>
    <row r="517" hidden="1" x14ac:dyDescent="0.25"/>
    <row r="518" hidden="1" x14ac:dyDescent="0.25"/>
    <row r="519" hidden="1" x14ac:dyDescent="0.25"/>
    <row r="520" hidden="1" x14ac:dyDescent="0.25"/>
    <row r="521" hidden="1" x14ac:dyDescent="0.25"/>
    <row r="522" hidden="1" x14ac:dyDescent="0.25"/>
    <row r="523" hidden="1" x14ac:dyDescent="0.25"/>
    <row r="524" hidden="1" x14ac:dyDescent="0.25"/>
    <row r="525" hidden="1" x14ac:dyDescent="0.25"/>
    <row r="526" hidden="1" x14ac:dyDescent="0.25"/>
    <row r="527" hidden="1" x14ac:dyDescent="0.25"/>
    <row r="528" hidden="1" x14ac:dyDescent="0.25"/>
    <row r="529" spans="1:9" hidden="1" x14ac:dyDescent="0.25"/>
    <row r="530" spans="1:9" hidden="1" x14ac:dyDescent="0.25"/>
    <row r="531" spans="1:9" hidden="1" x14ac:dyDescent="0.25"/>
    <row r="532" spans="1:9" hidden="1" x14ac:dyDescent="0.25"/>
    <row r="533" spans="1:9" hidden="1" x14ac:dyDescent="0.25"/>
    <row r="534" spans="1:9" hidden="1" x14ac:dyDescent="0.25"/>
    <row r="535" spans="1:9" hidden="1" x14ac:dyDescent="0.25"/>
    <row r="536" spans="1:9" hidden="1" x14ac:dyDescent="0.25"/>
    <row r="537" spans="1:9" hidden="1" x14ac:dyDescent="0.25"/>
    <row r="538" spans="1:9" ht="15.75" x14ac:dyDescent="0.25">
      <c r="A538" s="104" t="s">
        <v>13</v>
      </c>
      <c r="B538" s="104"/>
      <c r="C538" s="104"/>
      <c r="D538" s="104"/>
      <c r="E538" s="104"/>
      <c r="F538" s="104"/>
      <c r="G538" s="104"/>
      <c r="H538" s="105">
        <f ca="1">H539+H551+H562</f>
        <v>12.989999999999998</v>
      </c>
      <c r="I538" s="106" t="b">
        <f ca="1">H538=H260</f>
        <v>1</v>
      </c>
    </row>
    <row r="539" spans="1:9" x14ac:dyDescent="0.25">
      <c r="A539" s="98">
        <v>1000</v>
      </c>
      <c r="B539" s="97"/>
      <c r="H539" s="101">
        <f ca="1">SUM(H540,H547)</f>
        <v>9.8699999999999992</v>
      </c>
    </row>
    <row r="540" spans="1:9" x14ac:dyDescent="0.25">
      <c r="A540" s="191">
        <v>1100</v>
      </c>
      <c r="B540" s="97"/>
      <c r="H540" s="100">
        <f ca="1">SUM(H541:H546)</f>
        <v>7.67</v>
      </c>
    </row>
    <row r="541" spans="1:9" x14ac:dyDescent="0.25">
      <c r="A541" s="1">
        <v>1116</v>
      </c>
      <c r="B541" s="97"/>
      <c r="H541" s="99">
        <f ca="1">SUMIF($A$14:$H$260,A541,$H$14:$H$260)</f>
        <v>0</v>
      </c>
    </row>
    <row r="542" spans="1:9" x14ac:dyDescent="0.25">
      <c r="A542" s="1">
        <v>1119</v>
      </c>
      <c r="B542" s="97"/>
      <c r="H542" s="99">
        <f t="shared" ref="H542:H546" ca="1" si="69">SUMIF($A$14:$H$260,A542,$H$14:$H$260)</f>
        <v>7.67</v>
      </c>
    </row>
    <row r="543" spans="1:9" x14ac:dyDescent="0.25">
      <c r="A543" s="1">
        <v>1143</v>
      </c>
      <c r="B543" s="97"/>
      <c r="H543" s="99">
        <f t="shared" ca="1" si="69"/>
        <v>0</v>
      </c>
    </row>
    <row r="544" spans="1:9" x14ac:dyDescent="0.25">
      <c r="A544" s="1">
        <v>1146</v>
      </c>
      <c r="B544" s="97"/>
      <c r="H544" s="99">
        <f t="shared" ca="1" si="69"/>
        <v>0</v>
      </c>
    </row>
    <row r="545" spans="1:8" x14ac:dyDescent="0.25">
      <c r="A545" s="1">
        <v>1147</v>
      </c>
      <c r="B545" s="97"/>
      <c r="H545" s="99">
        <f t="shared" ca="1" si="69"/>
        <v>0</v>
      </c>
    </row>
    <row r="546" spans="1:8" x14ac:dyDescent="0.25">
      <c r="A546" s="1">
        <v>1148</v>
      </c>
      <c r="B546" s="97"/>
      <c r="H546" s="99">
        <f t="shared" ca="1" si="69"/>
        <v>0</v>
      </c>
    </row>
    <row r="547" spans="1:8" x14ac:dyDescent="0.25">
      <c r="A547" s="191">
        <v>1200</v>
      </c>
      <c r="B547" s="97"/>
      <c r="H547" s="100">
        <f ca="1">SUM(H548:H550)</f>
        <v>2.1999999999999997</v>
      </c>
    </row>
    <row r="548" spans="1:8" x14ac:dyDescent="0.25">
      <c r="A548" s="1">
        <v>1210</v>
      </c>
      <c r="B548" s="97"/>
      <c r="H548" s="99">
        <f t="shared" ref="H548:H550" ca="1" si="70">SUMIF($A$14:$H$260,A548,$H$14:$H$260)</f>
        <v>1.89</v>
      </c>
    </row>
    <row r="549" spans="1:8" x14ac:dyDescent="0.25">
      <c r="A549" s="1">
        <v>1221</v>
      </c>
      <c r="B549" s="97"/>
      <c r="H549" s="99">
        <f t="shared" ca="1" si="70"/>
        <v>0.31</v>
      </c>
    </row>
    <row r="550" spans="1:8" x14ac:dyDescent="0.25">
      <c r="A550" s="1">
        <v>1228</v>
      </c>
      <c r="B550" s="97"/>
      <c r="H550" s="99">
        <f t="shared" ca="1" si="70"/>
        <v>0</v>
      </c>
    </row>
    <row r="551" spans="1:8" x14ac:dyDescent="0.25">
      <c r="A551" s="98">
        <v>2000</v>
      </c>
      <c r="B551" s="97"/>
      <c r="H551" s="101">
        <f ca="1">H552+H555+H557</f>
        <v>3.1199999999999997</v>
      </c>
    </row>
    <row r="552" spans="1:8" x14ac:dyDescent="0.25">
      <c r="A552" s="191">
        <v>2100</v>
      </c>
      <c r="B552" s="97"/>
      <c r="H552" s="100">
        <f ca="1">SUM(H553:H554)</f>
        <v>0</v>
      </c>
    </row>
    <row r="553" spans="1:8" x14ac:dyDescent="0.25">
      <c r="A553" s="1">
        <v>2111</v>
      </c>
      <c r="B553" s="97"/>
      <c r="H553" s="99">
        <f t="shared" ref="H553:H554" ca="1" si="71">SUMIF($A$14:$H$260,A553,$H$14:$H$260)</f>
        <v>0</v>
      </c>
    </row>
    <row r="554" spans="1:8" x14ac:dyDescent="0.25">
      <c r="A554" s="1">
        <v>2112</v>
      </c>
      <c r="B554" s="97"/>
      <c r="H554" s="99">
        <f t="shared" ca="1" si="71"/>
        <v>0</v>
      </c>
    </row>
    <row r="555" spans="1:8" x14ac:dyDescent="0.25">
      <c r="A555" s="191">
        <v>2200</v>
      </c>
      <c r="B555" s="97"/>
      <c r="H555" s="100">
        <f ca="1">SUM(H556)</f>
        <v>0</v>
      </c>
    </row>
    <row r="556" spans="1:8" x14ac:dyDescent="0.25">
      <c r="A556" s="1">
        <v>2220</v>
      </c>
      <c r="B556" s="97"/>
      <c r="H556" s="99">
        <f ca="1">SUMIF($A$14:$H$260,A556,$H$14:$H$260)</f>
        <v>0</v>
      </c>
    </row>
    <row r="557" spans="1:8" x14ac:dyDescent="0.25">
      <c r="A557" s="191">
        <v>2300</v>
      </c>
      <c r="B557" s="97"/>
      <c r="H557" s="100">
        <f ca="1">SUM(H558:H561)</f>
        <v>3.1199999999999997</v>
      </c>
    </row>
    <row r="558" spans="1:8" x14ac:dyDescent="0.25">
      <c r="A558" s="1">
        <v>2311</v>
      </c>
      <c r="B558" s="97"/>
      <c r="H558" s="99">
        <f t="shared" ref="H558:H562" ca="1" si="72">SUMIF($A$14:$H$260,A558,$H$14:$H$260)</f>
        <v>3.1199999999999997</v>
      </c>
    </row>
    <row r="559" spans="1:8" x14ac:dyDescent="0.25">
      <c r="A559" s="1">
        <v>2322</v>
      </c>
      <c r="B559" s="97"/>
      <c r="H559" s="99">
        <f t="shared" ca="1" si="72"/>
        <v>0</v>
      </c>
    </row>
    <row r="560" spans="1:8" x14ac:dyDescent="0.25">
      <c r="A560" s="1">
        <v>2329</v>
      </c>
      <c r="B560" s="97"/>
      <c r="H560" s="99">
        <f t="shared" ca="1" si="72"/>
        <v>0</v>
      </c>
    </row>
    <row r="561" spans="1:9" x14ac:dyDescent="0.25">
      <c r="A561" s="1">
        <v>2350</v>
      </c>
      <c r="B561" s="97"/>
      <c r="H561" s="99">
        <f t="shared" ca="1" si="72"/>
        <v>0</v>
      </c>
    </row>
    <row r="562" spans="1:9" x14ac:dyDescent="0.25">
      <c r="A562" s="98">
        <v>5000</v>
      </c>
      <c r="B562" s="97"/>
      <c r="H562" s="101">
        <f t="shared" ca="1" si="72"/>
        <v>0</v>
      </c>
    </row>
    <row r="563" spans="1:9" x14ac:dyDescent="0.25">
      <c r="A563" s="191">
        <v>5200</v>
      </c>
      <c r="B563" s="97"/>
      <c r="H563" s="103"/>
    </row>
    <row r="564" spans="1:9" x14ac:dyDescent="0.25">
      <c r="A564" s="1">
        <v>5231</v>
      </c>
      <c r="B564" s="97"/>
      <c r="H564" s="99">
        <f ca="1">SUMIF($A$14:$H$260,A564,$H$14:$H$260)</f>
        <v>0</v>
      </c>
    </row>
    <row r="565" spans="1:9" x14ac:dyDescent="0.25">
      <c r="B565" s="97"/>
    </row>
    <row r="566" spans="1:9" x14ac:dyDescent="0.25">
      <c r="B566" s="97"/>
    </row>
    <row r="567" spans="1:9" x14ac:dyDescent="0.25">
      <c r="B567" s="97"/>
    </row>
    <row r="568" spans="1:9" s="106" customFormat="1" ht="15.75" x14ac:dyDescent="0.25">
      <c r="A568" s="104" t="s">
        <v>18</v>
      </c>
      <c r="B568" s="104"/>
      <c r="C568" s="104"/>
      <c r="D568" s="104"/>
      <c r="E568" s="104"/>
      <c r="F568" s="104"/>
      <c r="G568" s="104"/>
      <c r="H568" s="105">
        <f ca="1">H569+H581+H593</f>
        <v>1.6400000000000001</v>
      </c>
      <c r="I568" s="106" t="b">
        <f ca="1">H568=H499</f>
        <v>1</v>
      </c>
    </row>
    <row r="569" spans="1:9" x14ac:dyDescent="0.25">
      <c r="A569" s="98">
        <v>1000</v>
      </c>
      <c r="B569" s="97"/>
      <c r="H569" s="101">
        <f ca="1">SUM(H570,H577)</f>
        <v>1.36</v>
      </c>
    </row>
    <row r="570" spans="1:9" x14ac:dyDescent="0.25">
      <c r="A570" s="191">
        <v>1100</v>
      </c>
      <c r="B570" s="97"/>
      <c r="H570" s="100">
        <f ca="1">SUM(H571:H576)</f>
        <v>1.05</v>
      </c>
    </row>
    <row r="571" spans="1:9" x14ac:dyDescent="0.25">
      <c r="A571" s="1">
        <v>1116</v>
      </c>
      <c r="B571" s="97"/>
      <c r="H571" s="99">
        <f t="shared" ref="H571:H576" ca="1" si="73">SUMIF($A$265:$H$515,A571,$H$265:$H$515)</f>
        <v>0.38</v>
      </c>
    </row>
    <row r="572" spans="1:9" x14ac:dyDescent="0.25">
      <c r="A572" s="1">
        <v>1119</v>
      </c>
      <c r="B572" s="97"/>
      <c r="H572" s="99">
        <f t="shared" ca="1" si="73"/>
        <v>0.65</v>
      </c>
    </row>
    <row r="573" spans="1:9" x14ac:dyDescent="0.25">
      <c r="A573" s="1">
        <v>1143</v>
      </c>
      <c r="B573" s="97"/>
      <c r="H573" s="99">
        <f t="shared" ca="1" si="73"/>
        <v>0.02</v>
      </c>
    </row>
    <row r="574" spans="1:9" x14ac:dyDescent="0.25">
      <c r="A574" s="1">
        <v>1146</v>
      </c>
      <c r="B574" s="97"/>
      <c r="H574" s="99">
        <f t="shared" ca="1" si="73"/>
        <v>0</v>
      </c>
    </row>
    <row r="575" spans="1:9" x14ac:dyDescent="0.25">
      <c r="A575" s="1">
        <v>1147</v>
      </c>
      <c r="B575" s="97"/>
      <c r="H575" s="99">
        <f t="shared" ca="1" si="73"/>
        <v>0</v>
      </c>
    </row>
    <row r="576" spans="1:9" x14ac:dyDescent="0.25">
      <c r="A576" s="1">
        <v>1148</v>
      </c>
      <c r="B576" s="97"/>
      <c r="H576" s="99">
        <f t="shared" ca="1" si="73"/>
        <v>0</v>
      </c>
    </row>
    <row r="577" spans="1:8" x14ac:dyDescent="0.25">
      <c r="A577" s="191">
        <v>1200</v>
      </c>
      <c r="B577" s="97"/>
      <c r="H577" s="100">
        <f ca="1">SUM(H578:H580)</f>
        <v>0.31</v>
      </c>
    </row>
    <row r="578" spans="1:8" x14ac:dyDescent="0.25">
      <c r="A578" s="1">
        <v>1210</v>
      </c>
      <c r="B578" s="97"/>
      <c r="H578" s="99">
        <f ca="1">SUMIF($A$265:$H$515,A578,$H$265:$H$515)</f>
        <v>0.26</v>
      </c>
    </row>
    <row r="579" spans="1:8" x14ac:dyDescent="0.25">
      <c r="A579" s="1">
        <v>1221</v>
      </c>
      <c r="B579" s="97"/>
      <c r="H579" s="99">
        <f ca="1">SUMIF($A$265:$H$515,A579,$H$265:$H$515)</f>
        <v>0.05</v>
      </c>
    </row>
    <row r="580" spans="1:8" x14ac:dyDescent="0.25">
      <c r="A580" s="1">
        <v>1228</v>
      </c>
      <c r="B580" s="97"/>
      <c r="H580" s="99">
        <f ca="1">SUMIF($A$265:$H$515,A580,$H$265:$H$515)</f>
        <v>0</v>
      </c>
    </row>
    <row r="581" spans="1:8" x14ac:dyDescent="0.25">
      <c r="A581" s="98">
        <v>2000</v>
      </c>
      <c r="B581" s="97"/>
      <c r="H581" s="101">
        <f ca="1">H582+H585+H587</f>
        <v>0.26</v>
      </c>
    </row>
    <row r="582" spans="1:8" x14ac:dyDescent="0.25">
      <c r="A582" s="191">
        <v>2100</v>
      </c>
      <c r="B582" s="97"/>
      <c r="H582" s="103">
        <f ca="1">SUM(H583:H584)</f>
        <v>0</v>
      </c>
    </row>
    <row r="583" spans="1:8" x14ac:dyDescent="0.25">
      <c r="A583" s="1">
        <v>2111</v>
      </c>
      <c r="B583" s="97"/>
      <c r="H583" s="2">
        <f ca="1">SUMIF($A$265:$H$515,A583,$H$265:$H$515)</f>
        <v>0</v>
      </c>
    </row>
    <row r="584" spans="1:8" x14ac:dyDescent="0.25">
      <c r="A584" s="1">
        <v>2112</v>
      </c>
      <c r="B584" s="97"/>
      <c r="H584" s="2">
        <f ca="1">SUMIF($A$265:$H$515,A584,$H$265:$H$515)</f>
        <v>0</v>
      </c>
    </row>
    <row r="585" spans="1:8" x14ac:dyDescent="0.25">
      <c r="A585" s="191">
        <v>2200</v>
      </c>
      <c r="B585" s="97"/>
      <c r="H585" s="100">
        <f ca="1">SUM(H586)</f>
        <v>6.0000000000000005E-2</v>
      </c>
    </row>
    <row r="586" spans="1:8" x14ac:dyDescent="0.25">
      <c r="A586" s="1">
        <v>2220</v>
      </c>
      <c r="B586" s="97"/>
      <c r="H586" s="99">
        <f ca="1">SUMIF($A$265:$H$515,A586,$H$265:$H$515)</f>
        <v>6.0000000000000005E-2</v>
      </c>
    </row>
    <row r="587" spans="1:8" x14ac:dyDescent="0.25">
      <c r="A587" s="191">
        <v>2300</v>
      </c>
      <c r="B587" s="97"/>
      <c r="H587" s="100">
        <f ca="1">SUM(H588:H592)</f>
        <v>0.2</v>
      </c>
    </row>
    <row r="588" spans="1:8" x14ac:dyDescent="0.25">
      <c r="A588" s="1">
        <v>2311</v>
      </c>
      <c r="B588" s="97"/>
      <c r="H588" s="99">
        <f ca="1">SUMIF($A$265:$H$515,A588,$H$265:$H$515)</f>
        <v>7.0000000000000007E-2</v>
      </c>
    </row>
    <row r="589" spans="1:8" x14ac:dyDescent="0.25">
      <c r="A589" s="1">
        <v>2312</v>
      </c>
      <c r="B589" s="97"/>
      <c r="H589" s="99">
        <f ca="1">SUMIF($A$265:$H$515,A589,$H$265:$H$515)</f>
        <v>0.02</v>
      </c>
    </row>
    <row r="590" spans="1:8" x14ac:dyDescent="0.25">
      <c r="A590" s="1">
        <v>2322</v>
      </c>
      <c r="B590" s="97"/>
      <c r="H590" s="2">
        <f ca="1">SUMIF($A$265:$H$515,A590,$H$265:$H$515)</f>
        <v>0</v>
      </c>
    </row>
    <row r="591" spans="1:8" x14ac:dyDescent="0.25">
      <c r="A591" s="1">
        <v>2329</v>
      </c>
      <c r="B591" s="97"/>
      <c r="H591" s="2">
        <f ca="1">SUMIF($A$265:$H$515,A591,$H$265:$H$515)</f>
        <v>0</v>
      </c>
    </row>
    <row r="592" spans="1:8" x14ac:dyDescent="0.25">
      <c r="A592" s="1">
        <v>2350</v>
      </c>
      <c r="B592" s="97"/>
      <c r="H592" s="99">
        <f ca="1">SUMIF($A$265:$H$515,A592,$H$265:$H$515)</f>
        <v>0.11000000000000001</v>
      </c>
    </row>
    <row r="593" spans="1:9" x14ac:dyDescent="0.25">
      <c r="A593" s="98">
        <v>5000</v>
      </c>
      <c r="B593" s="97"/>
      <c r="H593" s="101">
        <f ca="1">H594+H596</f>
        <v>0.02</v>
      </c>
    </row>
    <row r="594" spans="1:9" x14ac:dyDescent="0.25">
      <c r="A594" s="191">
        <v>5100</v>
      </c>
      <c r="B594" s="97"/>
      <c r="H594" s="100">
        <f ca="1">SUM(H595)</f>
        <v>0</v>
      </c>
    </row>
    <row r="595" spans="1:9" x14ac:dyDescent="0.25">
      <c r="A595" s="1">
        <v>5121</v>
      </c>
      <c r="B595" s="97"/>
      <c r="H595" s="99">
        <f ca="1">SUMIF($A$265:$H$515,A595,$H$265:$H$515)</f>
        <v>0</v>
      </c>
    </row>
    <row r="596" spans="1:9" x14ac:dyDescent="0.25">
      <c r="A596" s="191">
        <v>5200</v>
      </c>
      <c r="B596" s="97"/>
      <c r="H596" s="100">
        <f ca="1">SUM(H597:H598)</f>
        <v>0.02</v>
      </c>
    </row>
    <row r="597" spans="1:9" x14ac:dyDescent="0.25">
      <c r="A597" s="1">
        <v>5238</v>
      </c>
      <c r="B597" s="97"/>
      <c r="H597" s="99">
        <f ca="1">SUMIF($A$265:$H$515,A597,$H$265:$H$515)</f>
        <v>0.02</v>
      </c>
    </row>
    <row r="598" spans="1:9" x14ac:dyDescent="0.25">
      <c r="A598" s="1">
        <v>5239</v>
      </c>
      <c r="B598" s="97"/>
      <c r="H598" s="99">
        <f ca="1">SUMIF($A$265:$H$515,A598,$H$265:$H$515)</f>
        <v>0</v>
      </c>
    </row>
    <row r="599" spans="1:9" s="106" customFormat="1" ht="15.75" x14ac:dyDescent="0.25">
      <c r="A599" s="104" t="s">
        <v>278</v>
      </c>
      <c r="B599" s="104"/>
      <c r="C599" s="104"/>
      <c r="D599" s="104"/>
      <c r="E599" s="104"/>
      <c r="F599" s="104"/>
      <c r="G599" s="104"/>
      <c r="H599" s="105">
        <f ca="1">H568+H538</f>
        <v>14.629999999999999</v>
      </c>
      <c r="I599" s="106" t="b">
        <f ca="1">H599=H500</f>
        <v>1</v>
      </c>
    </row>
  </sheetData>
  <mergeCells count="534">
    <mergeCell ref="A499:G499"/>
    <mergeCell ref="A500:G500"/>
    <mergeCell ref="A441:A451"/>
    <mergeCell ref="B441:B451"/>
    <mergeCell ref="C441:D441"/>
    <mergeCell ref="C442:D442"/>
    <mergeCell ref="C443:D443"/>
    <mergeCell ref="C444:D444"/>
    <mergeCell ref="C445:D445"/>
    <mergeCell ref="C446:D446"/>
    <mergeCell ref="C447:D447"/>
    <mergeCell ref="C448:D448"/>
    <mergeCell ref="C449:D449"/>
    <mergeCell ref="C450:D450"/>
    <mergeCell ref="C451:D451"/>
    <mergeCell ref="A465:A475"/>
    <mergeCell ref="B465:B475"/>
    <mergeCell ref="B476:G476"/>
    <mergeCell ref="A477:A487"/>
    <mergeCell ref="C459:E459"/>
    <mergeCell ref="C460:E460"/>
    <mergeCell ref="B477:B487"/>
    <mergeCell ref="C477:D477"/>
    <mergeCell ref="C478:D478"/>
    <mergeCell ref="C425:E425"/>
    <mergeCell ref="C426:E426"/>
    <mergeCell ref="C427:E427"/>
    <mergeCell ref="A407:A417"/>
    <mergeCell ref="B407:B417"/>
    <mergeCell ref="C409:E409"/>
    <mergeCell ref="C410:E410"/>
    <mergeCell ref="C411:E411"/>
    <mergeCell ref="C412:E412"/>
    <mergeCell ref="C413:E413"/>
    <mergeCell ref="C414:E414"/>
    <mergeCell ref="C415:E415"/>
    <mergeCell ref="C416:E416"/>
    <mergeCell ref="C417:E417"/>
    <mergeCell ref="A179:A189"/>
    <mergeCell ref="B179:B189"/>
    <mergeCell ref="C179:E179"/>
    <mergeCell ref="C180:E180"/>
    <mergeCell ref="C181:E181"/>
    <mergeCell ref="C182:E182"/>
    <mergeCell ref="C183:E183"/>
    <mergeCell ref="C184:E184"/>
    <mergeCell ref="C185:E185"/>
    <mergeCell ref="C186:E186"/>
    <mergeCell ref="C187:E187"/>
    <mergeCell ref="C188:E188"/>
    <mergeCell ref="C189:E189"/>
    <mergeCell ref="A167:A177"/>
    <mergeCell ref="B167:B177"/>
    <mergeCell ref="C167:E167"/>
    <mergeCell ref="C168:E168"/>
    <mergeCell ref="C169:E169"/>
    <mergeCell ref="C170:E170"/>
    <mergeCell ref="C171:E171"/>
    <mergeCell ref="C172:E172"/>
    <mergeCell ref="C173:E173"/>
    <mergeCell ref="C174:E174"/>
    <mergeCell ref="C175:E175"/>
    <mergeCell ref="C176:E176"/>
    <mergeCell ref="C177:E177"/>
    <mergeCell ref="C475:D475"/>
    <mergeCell ref="A488:A498"/>
    <mergeCell ref="B488:B498"/>
    <mergeCell ref="D489:D498"/>
    <mergeCell ref="G489:G498"/>
    <mergeCell ref="E478:E487"/>
    <mergeCell ref="C479:D479"/>
    <mergeCell ref="C480:D480"/>
    <mergeCell ref="C481:D481"/>
    <mergeCell ref="C482:D482"/>
    <mergeCell ref="C483:D483"/>
    <mergeCell ref="C484:D484"/>
    <mergeCell ref="C485:D485"/>
    <mergeCell ref="C486:D486"/>
    <mergeCell ref="C487:D487"/>
    <mergeCell ref="A452:A462"/>
    <mergeCell ref="B452:B462"/>
    <mergeCell ref="C452:E452"/>
    <mergeCell ref="C453:E453"/>
    <mergeCell ref="C454:E454"/>
    <mergeCell ref="C461:E461"/>
    <mergeCell ref="C462:E462"/>
    <mergeCell ref="E466:E475"/>
    <mergeCell ref="C467:D467"/>
    <mergeCell ref="C468:D468"/>
    <mergeCell ref="C469:D469"/>
    <mergeCell ref="C470:D470"/>
    <mergeCell ref="C465:D465"/>
    <mergeCell ref="C466:D466"/>
    <mergeCell ref="B463:G463"/>
    <mergeCell ref="B464:G464"/>
    <mergeCell ref="C455:E455"/>
    <mergeCell ref="C456:E456"/>
    <mergeCell ref="C457:E457"/>
    <mergeCell ref="C458:E458"/>
    <mergeCell ref="C471:D471"/>
    <mergeCell ref="C472:D472"/>
    <mergeCell ref="C473:D473"/>
    <mergeCell ref="C474:D474"/>
    <mergeCell ref="C428:E428"/>
    <mergeCell ref="B429:G429"/>
    <mergeCell ref="A430:A440"/>
    <mergeCell ref="B430:B440"/>
    <mergeCell ref="C430:E430"/>
    <mergeCell ref="C431:E431"/>
    <mergeCell ref="C432:E432"/>
    <mergeCell ref="C433:E433"/>
    <mergeCell ref="C434:E434"/>
    <mergeCell ref="C435:E435"/>
    <mergeCell ref="C436:E436"/>
    <mergeCell ref="C437:E437"/>
    <mergeCell ref="C438:E438"/>
    <mergeCell ref="C439:E439"/>
    <mergeCell ref="C440:E440"/>
    <mergeCell ref="A418:A428"/>
    <mergeCell ref="B418:B428"/>
    <mergeCell ref="C418:E418"/>
    <mergeCell ref="C419:E419"/>
    <mergeCell ref="C420:E420"/>
    <mergeCell ref="C421:E421"/>
    <mergeCell ref="C422:E422"/>
    <mergeCell ref="C423:E423"/>
    <mergeCell ref="C424:E424"/>
    <mergeCell ref="B405:G405"/>
    <mergeCell ref="B406:G406"/>
    <mergeCell ref="C407:E407"/>
    <mergeCell ref="C408:E408"/>
    <mergeCell ref="C397:D397"/>
    <mergeCell ref="C398:D398"/>
    <mergeCell ref="C399:D399"/>
    <mergeCell ref="C400:D400"/>
    <mergeCell ref="C401:D401"/>
    <mergeCell ref="C402:D402"/>
    <mergeCell ref="E385:E404"/>
    <mergeCell ref="C391:D391"/>
    <mergeCell ref="C392:D392"/>
    <mergeCell ref="C393:D393"/>
    <mergeCell ref="C394:D394"/>
    <mergeCell ref="C395:D395"/>
    <mergeCell ref="C396:D396"/>
    <mergeCell ref="A384:A404"/>
    <mergeCell ref="B384:B404"/>
    <mergeCell ref="C384:D384"/>
    <mergeCell ref="C385:D385"/>
    <mergeCell ref="C386:D386"/>
    <mergeCell ref="C387:D387"/>
    <mergeCell ref="C388:D388"/>
    <mergeCell ref="C389:D389"/>
    <mergeCell ref="C390:D390"/>
    <mergeCell ref="C403:D403"/>
    <mergeCell ref="C404:D404"/>
    <mergeCell ref="C379:D379"/>
    <mergeCell ref="C380:D380"/>
    <mergeCell ref="C381:D381"/>
    <mergeCell ref="C382:D382"/>
    <mergeCell ref="C383:D383"/>
    <mergeCell ref="C372:D372"/>
    <mergeCell ref="C373:D373"/>
    <mergeCell ref="C374:D374"/>
    <mergeCell ref="C375:D375"/>
    <mergeCell ref="C376:D376"/>
    <mergeCell ref="C377:D377"/>
    <mergeCell ref="A363:A383"/>
    <mergeCell ref="B363:B383"/>
    <mergeCell ref="C363:D363"/>
    <mergeCell ref="C364:D364"/>
    <mergeCell ref="E364:E383"/>
    <mergeCell ref="C365:D365"/>
    <mergeCell ref="C353:D353"/>
    <mergeCell ref="C354:D354"/>
    <mergeCell ref="C355:D355"/>
    <mergeCell ref="C356:D356"/>
    <mergeCell ref="C357:D357"/>
    <mergeCell ref="C358:D358"/>
    <mergeCell ref="E341:E360"/>
    <mergeCell ref="C366:D366"/>
    <mergeCell ref="C367:D367"/>
    <mergeCell ref="C368:D368"/>
    <mergeCell ref="C369:D369"/>
    <mergeCell ref="C370:D370"/>
    <mergeCell ref="C371:D371"/>
    <mergeCell ref="C359:D359"/>
    <mergeCell ref="C360:D360"/>
    <mergeCell ref="B361:G361"/>
    <mergeCell ref="B362:G362"/>
    <mergeCell ref="C378:D378"/>
    <mergeCell ref="C347:D347"/>
    <mergeCell ref="C348:D348"/>
    <mergeCell ref="C349:D349"/>
    <mergeCell ref="C350:D350"/>
    <mergeCell ref="C351:D351"/>
    <mergeCell ref="C352:D352"/>
    <mergeCell ref="A340:A360"/>
    <mergeCell ref="B340:B360"/>
    <mergeCell ref="C340:D340"/>
    <mergeCell ref="C341:D341"/>
    <mergeCell ref="C342:D342"/>
    <mergeCell ref="C343:D343"/>
    <mergeCell ref="C344:D344"/>
    <mergeCell ref="C345:D345"/>
    <mergeCell ref="C346:D346"/>
    <mergeCell ref="E320:E339"/>
    <mergeCell ref="C321:D321"/>
    <mergeCell ref="C322:D322"/>
    <mergeCell ref="C323:D323"/>
    <mergeCell ref="C324:D324"/>
    <mergeCell ref="C325:D325"/>
    <mergeCell ref="C326:D326"/>
    <mergeCell ref="C327:D327"/>
    <mergeCell ref="C328:D328"/>
    <mergeCell ref="C329:D329"/>
    <mergeCell ref="C317:D317"/>
    <mergeCell ref="C318:D318"/>
    <mergeCell ref="A319:A339"/>
    <mergeCell ref="B319:B339"/>
    <mergeCell ref="C319:D319"/>
    <mergeCell ref="C320:D320"/>
    <mergeCell ref="C330:D330"/>
    <mergeCell ref="C331:D331"/>
    <mergeCell ref="C332:D332"/>
    <mergeCell ref="C333:D333"/>
    <mergeCell ref="A298:A318"/>
    <mergeCell ref="B298:B318"/>
    <mergeCell ref="C298:D298"/>
    <mergeCell ref="C299:D299"/>
    <mergeCell ref="C334:D334"/>
    <mergeCell ref="C335:D335"/>
    <mergeCell ref="C336:D336"/>
    <mergeCell ref="C337:D337"/>
    <mergeCell ref="C338:D338"/>
    <mergeCell ref="C339:D339"/>
    <mergeCell ref="E299:E318"/>
    <mergeCell ref="C300:D300"/>
    <mergeCell ref="C301:D301"/>
    <mergeCell ref="C302:D302"/>
    <mergeCell ref="C303:D303"/>
    <mergeCell ref="C304:D304"/>
    <mergeCell ref="C292:E292"/>
    <mergeCell ref="C293:E293"/>
    <mergeCell ref="C294:E294"/>
    <mergeCell ref="C295:E295"/>
    <mergeCell ref="C296:E296"/>
    <mergeCell ref="C297:E297"/>
    <mergeCell ref="C311:D311"/>
    <mergeCell ref="C312:D312"/>
    <mergeCell ref="C313:D313"/>
    <mergeCell ref="C314:D314"/>
    <mergeCell ref="C315:D315"/>
    <mergeCell ref="C316:D316"/>
    <mergeCell ref="C305:D305"/>
    <mergeCell ref="C306:D306"/>
    <mergeCell ref="C307:D307"/>
    <mergeCell ref="C308:D308"/>
    <mergeCell ref="C309:D309"/>
    <mergeCell ref="C310:D310"/>
    <mergeCell ref="C284:D284"/>
    <mergeCell ref="C285:D285"/>
    <mergeCell ref="C286:D286"/>
    <mergeCell ref="A287:A297"/>
    <mergeCell ref="B287:B297"/>
    <mergeCell ref="C287:E287"/>
    <mergeCell ref="C288:E288"/>
    <mergeCell ref="C289:E289"/>
    <mergeCell ref="C290:E290"/>
    <mergeCell ref="C291:E291"/>
    <mergeCell ref="A276:A286"/>
    <mergeCell ref="B276:B286"/>
    <mergeCell ref="C276:D276"/>
    <mergeCell ref="C277:D277"/>
    <mergeCell ref="C278:D278"/>
    <mergeCell ref="C279:D279"/>
    <mergeCell ref="C280:D280"/>
    <mergeCell ref="C281:D281"/>
    <mergeCell ref="C282:D282"/>
    <mergeCell ref="C283:D283"/>
    <mergeCell ref="C270:D270"/>
    <mergeCell ref="C271:D271"/>
    <mergeCell ref="C272:D272"/>
    <mergeCell ref="C273:D273"/>
    <mergeCell ref="C274:D274"/>
    <mergeCell ref="C275:D275"/>
    <mergeCell ref="A262:H262"/>
    <mergeCell ref="B263:G263"/>
    <mergeCell ref="B264:G264"/>
    <mergeCell ref="A265:A275"/>
    <mergeCell ref="B265:B275"/>
    <mergeCell ref="C265:D265"/>
    <mergeCell ref="C266:D266"/>
    <mergeCell ref="C267:D267"/>
    <mergeCell ref="C268:D268"/>
    <mergeCell ref="C269:D269"/>
    <mergeCell ref="A260:G260"/>
    <mergeCell ref="A261:H261"/>
    <mergeCell ref="A226:A236"/>
    <mergeCell ref="B226:B236"/>
    <mergeCell ref="D227:D236"/>
    <mergeCell ref="B237:G237"/>
    <mergeCell ref="A238:A248"/>
    <mergeCell ref="B238:B248"/>
    <mergeCell ref="D239:D248"/>
    <mergeCell ref="B224:G224"/>
    <mergeCell ref="B225:G225"/>
    <mergeCell ref="C216:E216"/>
    <mergeCell ref="C217:E217"/>
    <mergeCell ref="C218:E218"/>
    <mergeCell ref="C219:E219"/>
    <mergeCell ref="C220:E220"/>
    <mergeCell ref="C221:E221"/>
    <mergeCell ref="A249:A259"/>
    <mergeCell ref="B249:B259"/>
    <mergeCell ref="D250:D259"/>
    <mergeCell ref="A213:A223"/>
    <mergeCell ref="B213:B223"/>
    <mergeCell ref="C213:E213"/>
    <mergeCell ref="C214:E214"/>
    <mergeCell ref="C215:E215"/>
    <mergeCell ref="C222:E222"/>
    <mergeCell ref="C223:E223"/>
    <mergeCell ref="A190:A200"/>
    <mergeCell ref="B190:B200"/>
    <mergeCell ref="C190:E190"/>
    <mergeCell ref="C191:E191"/>
    <mergeCell ref="C192:E192"/>
    <mergeCell ref="C193:E193"/>
    <mergeCell ref="C194:E194"/>
    <mergeCell ref="C195:E195"/>
    <mergeCell ref="C196:E196"/>
    <mergeCell ref="C197:E197"/>
    <mergeCell ref="C198:E198"/>
    <mergeCell ref="C199:E199"/>
    <mergeCell ref="B201:G201"/>
    <mergeCell ref="A202:A212"/>
    <mergeCell ref="B202:B212"/>
    <mergeCell ref="C202:E202"/>
    <mergeCell ref="C203:E203"/>
    <mergeCell ref="C204:E204"/>
    <mergeCell ref="C205:E205"/>
    <mergeCell ref="C206:E206"/>
    <mergeCell ref="C207:E207"/>
    <mergeCell ref="C208:E208"/>
    <mergeCell ref="C209:E209"/>
    <mergeCell ref="C210:E210"/>
    <mergeCell ref="C211:E211"/>
    <mergeCell ref="C212:E212"/>
    <mergeCell ref="C136:D136"/>
    <mergeCell ref="C137:D137"/>
    <mergeCell ref="C138:D138"/>
    <mergeCell ref="C139:D139"/>
    <mergeCell ref="C140:D140"/>
    <mergeCell ref="C141:D141"/>
    <mergeCell ref="C142:D142"/>
    <mergeCell ref="C143:D143"/>
    <mergeCell ref="C200:E200"/>
    <mergeCell ref="C158:E158"/>
    <mergeCell ref="C159:E159"/>
    <mergeCell ref="C160:E160"/>
    <mergeCell ref="C161:E161"/>
    <mergeCell ref="C162:E162"/>
    <mergeCell ref="C163:E163"/>
    <mergeCell ref="C164:E164"/>
    <mergeCell ref="C165:E165"/>
    <mergeCell ref="C166:E166"/>
    <mergeCell ref="B178:G178"/>
    <mergeCell ref="A156:A166"/>
    <mergeCell ref="B156:B166"/>
    <mergeCell ref="C131:D131"/>
    <mergeCell ref="C132:D132"/>
    <mergeCell ref="A133:A153"/>
    <mergeCell ref="B133:B153"/>
    <mergeCell ref="C133:D133"/>
    <mergeCell ref="C134:D134"/>
    <mergeCell ref="C144:D144"/>
    <mergeCell ref="C145:D145"/>
    <mergeCell ref="C152:D152"/>
    <mergeCell ref="C153:D153"/>
    <mergeCell ref="B154:G154"/>
    <mergeCell ref="B155:G155"/>
    <mergeCell ref="C156:E156"/>
    <mergeCell ref="C157:E157"/>
    <mergeCell ref="C146:D146"/>
    <mergeCell ref="C147:D147"/>
    <mergeCell ref="C148:D148"/>
    <mergeCell ref="C149:D149"/>
    <mergeCell ref="C150:D150"/>
    <mergeCell ref="C151:D151"/>
    <mergeCell ref="E134:E153"/>
    <mergeCell ref="C135:D135"/>
    <mergeCell ref="B110:G110"/>
    <mergeCell ref="B111:G111"/>
    <mergeCell ref="A112:A132"/>
    <mergeCell ref="B112:B132"/>
    <mergeCell ref="C112:D112"/>
    <mergeCell ref="C113:D113"/>
    <mergeCell ref="E113:E132"/>
    <mergeCell ref="C114:D114"/>
    <mergeCell ref="C115:D115"/>
    <mergeCell ref="C116:D116"/>
    <mergeCell ref="C123:D123"/>
    <mergeCell ref="C124:D124"/>
    <mergeCell ref="C125:D125"/>
    <mergeCell ref="C126:D126"/>
    <mergeCell ref="C127:D127"/>
    <mergeCell ref="C128:D128"/>
    <mergeCell ref="C117:D117"/>
    <mergeCell ref="C118:D118"/>
    <mergeCell ref="C119:D119"/>
    <mergeCell ref="C120:D120"/>
    <mergeCell ref="C121:D121"/>
    <mergeCell ref="C122:D122"/>
    <mergeCell ref="C129:D129"/>
    <mergeCell ref="C130:D130"/>
    <mergeCell ref="E90:E109"/>
    <mergeCell ref="C91:D91"/>
    <mergeCell ref="C92:D92"/>
    <mergeCell ref="C93:D93"/>
    <mergeCell ref="C94:D94"/>
    <mergeCell ref="C95:D95"/>
    <mergeCell ref="C96:D96"/>
    <mergeCell ref="C97:D97"/>
    <mergeCell ref="C98:D98"/>
    <mergeCell ref="C99:D99"/>
    <mergeCell ref="C78:D78"/>
    <mergeCell ref="C79:D79"/>
    <mergeCell ref="C86:D86"/>
    <mergeCell ref="C88:D88"/>
    <mergeCell ref="A89:A109"/>
    <mergeCell ref="B89:B109"/>
    <mergeCell ref="C89:D89"/>
    <mergeCell ref="C90:D90"/>
    <mergeCell ref="C100:D100"/>
    <mergeCell ref="C101:D101"/>
    <mergeCell ref="C102:D102"/>
    <mergeCell ref="C103:D103"/>
    <mergeCell ref="C104:D104"/>
    <mergeCell ref="C105:D105"/>
    <mergeCell ref="C106:D106"/>
    <mergeCell ref="C107:D107"/>
    <mergeCell ref="C108:D108"/>
    <mergeCell ref="C109:D109"/>
    <mergeCell ref="C59:D59"/>
    <mergeCell ref="C60:D60"/>
    <mergeCell ref="C67:D67"/>
    <mergeCell ref="A68:A88"/>
    <mergeCell ref="B68:B88"/>
    <mergeCell ref="C68:D68"/>
    <mergeCell ref="C69:D69"/>
    <mergeCell ref="E69:E88"/>
    <mergeCell ref="C70:D70"/>
    <mergeCell ref="C71:D71"/>
    <mergeCell ref="C72:D72"/>
    <mergeCell ref="C73:D73"/>
    <mergeCell ref="A47:A67"/>
    <mergeCell ref="B47:B67"/>
    <mergeCell ref="C80:D80"/>
    <mergeCell ref="C81:D81"/>
    <mergeCell ref="C82:D82"/>
    <mergeCell ref="C83:D83"/>
    <mergeCell ref="C84:D84"/>
    <mergeCell ref="C85:D85"/>
    <mergeCell ref="C74:D74"/>
    <mergeCell ref="C75:D75"/>
    <mergeCell ref="C76:D76"/>
    <mergeCell ref="C77:D77"/>
    <mergeCell ref="C49:D49"/>
    <mergeCell ref="C50:D50"/>
    <mergeCell ref="C51:D51"/>
    <mergeCell ref="C52:D52"/>
    <mergeCell ref="C53:D53"/>
    <mergeCell ref="C54:D54"/>
    <mergeCell ref="C42:E42"/>
    <mergeCell ref="C43:E43"/>
    <mergeCell ref="C44:E44"/>
    <mergeCell ref="C45:E45"/>
    <mergeCell ref="C46:E46"/>
    <mergeCell ref="C47:D47"/>
    <mergeCell ref="C48:D48"/>
    <mergeCell ref="E48:E67"/>
    <mergeCell ref="C61:D61"/>
    <mergeCell ref="C62:D62"/>
    <mergeCell ref="C63:D63"/>
    <mergeCell ref="C64:D64"/>
    <mergeCell ref="C65:D65"/>
    <mergeCell ref="C66:D66"/>
    <mergeCell ref="C55:D55"/>
    <mergeCell ref="C56:D56"/>
    <mergeCell ref="C57:D57"/>
    <mergeCell ref="C58:D58"/>
    <mergeCell ref="C34:D34"/>
    <mergeCell ref="C35:D35"/>
    <mergeCell ref="A36:A46"/>
    <mergeCell ref="B36:B46"/>
    <mergeCell ref="C36:E36"/>
    <mergeCell ref="C37:E37"/>
    <mergeCell ref="C38:E38"/>
    <mergeCell ref="C39:E39"/>
    <mergeCell ref="C40:E40"/>
    <mergeCell ref="C41:E41"/>
    <mergeCell ref="A25:A35"/>
    <mergeCell ref="B25:B35"/>
    <mergeCell ref="C28:D28"/>
    <mergeCell ref="C29:D29"/>
    <mergeCell ref="C30:D30"/>
    <mergeCell ref="C31:D31"/>
    <mergeCell ref="C32:D32"/>
    <mergeCell ref="C33:D33"/>
    <mergeCell ref="A1:H1"/>
    <mergeCell ref="A3:H3"/>
    <mergeCell ref="A5:B5"/>
    <mergeCell ref="C9:H9"/>
    <mergeCell ref="C10:H10"/>
    <mergeCell ref="A11:H11"/>
    <mergeCell ref="B12:G12"/>
    <mergeCell ref="B13:G13"/>
    <mergeCell ref="A14:A24"/>
    <mergeCell ref="B14:B24"/>
    <mergeCell ref="C14:D14"/>
    <mergeCell ref="C15:D15"/>
    <mergeCell ref="C16:D16"/>
    <mergeCell ref="C17:D17"/>
    <mergeCell ref="C18:D18"/>
    <mergeCell ref="C19:D19"/>
    <mergeCell ref="I9:I10"/>
    <mergeCell ref="C20:D20"/>
    <mergeCell ref="C21:D21"/>
    <mergeCell ref="C22:D22"/>
    <mergeCell ref="C23:D23"/>
    <mergeCell ref="C24:D24"/>
    <mergeCell ref="C25:D25"/>
    <mergeCell ref="C26:D26"/>
    <mergeCell ref="C27:D27"/>
  </mergeCells>
  <conditionalFormatting sqref="G38:H46">
    <cfRule type="cellIs" dxfId="1095" priority="83" operator="equal">
      <formula>0</formula>
    </cfRule>
  </conditionalFormatting>
  <conditionalFormatting sqref="F49:H67">
    <cfRule type="cellIs" dxfId="1094" priority="82" operator="equal">
      <formula>0</formula>
    </cfRule>
  </conditionalFormatting>
  <conditionalFormatting sqref="F69:H70 H71:H76 F71:G88">
    <cfRule type="cellIs" dxfId="1093" priority="81" operator="equal">
      <formula>0</formula>
    </cfRule>
  </conditionalFormatting>
  <conditionalFormatting sqref="G289:H297 H288">
    <cfRule type="cellIs" dxfId="1092" priority="78" operator="equal">
      <formula>0</formula>
    </cfRule>
  </conditionalFormatting>
  <conditionalFormatting sqref="H277:H286">
    <cfRule type="cellIs" dxfId="1091" priority="79" operator="equal">
      <formula>0</formula>
    </cfRule>
  </conditionalFormatting>
  <conditionalFormatting sqref="C309 C299:C300">
    <cfRule type="cellIs" dxfId="1090" priority="77" operator="equal">
      <formula>0</formula>
    </cfRule>
  </conditionalFormatting>
  <conditionalFormatting sqref="H266:H275">
    <cfRule type="cellIs" dxfId="1089" priority="80" operator="equal">
      <formula>0</formula>
    </cfRule>
  </conditionalFormatting>
  <conditionalFormatting sqref="F299:H310 H311:H317">
    <cfRule type="cellIs" dxfId="1088" priority="76" operator="equal">
      <formula>0</formula>
    </cfRule>
  </conditionalFormatting>
  <conditionalFormatting sqref="F320:G320">
    <cfRule type="cellIs" dxfId="1087" priority="75" operator="equal">
      <formula>0</formula>
    </cfRule>
  </conditionalFormatting>
  <conditionalFormatting sqref="H320">
    <cfRule type="cellIs" dxfId="1086" priority="74" operator="equal">
      <formula>0</formula>
    </cfRule>
  </conditionalFormatting>
  <conditionalFormatting sqref="F320:H339">
    <cfRule type="cellIs" dxfId="1085" priority="73" operator="equal">
      <formula>0</formula>
    </cfRule>
  </conditionalFormatting>
  <conditionalFormatting sqref="H341">
    <cfRule type="cellIs" dxfId="1084" priority="72" operator="equal">
      <formula>0</formula>
    </cfRule>
  </conditionalFormatting>
  <conditionalFormatting sqref="H341">
    <cfRule type="cellIs" dxfId="1083" priority="71" operator="equal">
      <formula>0</formula>
    </cfRule>
  </conditionalFormatting>
  <conditionalFormatting sqref="G341:G360">
    <cfRule type="cellIs" dxfId="1082" priority="70" operator="equal">
      <formula>0</formula>
    </cfRule>
  </conditionalFormatting>
  <conditionalFormatting sqref="C351:C352 C341:C342">
    <cfRule type="cellIs" dxfId="1081" priority="69" operator="equal">
      <formula>0</formula>
    </cfRule>
  </conditionalFormatting>
  <conditionalFormatting sqref="F341:H360">
    <cfRule type="cellIs" dxfId="1080" priority="68" operator="equal">
      <formula>0</formula>
    </cfRule>
  </conditionalFormatting>
  <conditionalFormatting sqref="H364:H383">
    <cfRule type="cellIs" dxfId="1079" priority="67" operator="equal">
      <formula>0</formula>
    </cfRule>
  </conditionalFormatting>
  <conditionalFormatting sqref="H364:H383">
    <cfRule type="cellIs" dxfId="1078" priority="66" operator="equal">
      <formula>0</formula>
    </cfRule>
  </conditionalFormatting>
  <conditionalFormatting sqref="H364:H383">
    <cfRule type="cellIs" dxfId="1077" priority="65" operator="equal">
      <formula>0</formula>
    </cfRule>
  </conditionalFormatting>
  <conditionalFormatting sqref="H385:H404">
    <cfRule type="cellIs" dxfId="1076" priority="64" operator="equal">
      <formula>0</formula>
    </cfRule>
  </conditionalFormatting>
  <conditionalFormatting sqref="H385:H404">
    <cfRule type="cellIs" dxfId="1075" priority="63" operator="equal">
      <formula>0</formula>
    </cfRule>
  </conditionalFormatting>
  <conditionalFormatting sqref="H385:H404">
    <cfRule type="cellIs" dxfId="1074" priority="62" operator="equal">
      <formula>0</formula>
    </cfRule>
  </conditionalFormatting>
  <conditionalFormatting sqref="G374:G383 G385:G396">
    <cfRule type="cellIs" dxfId="1073" priority="61" operator="equal">
      <formula>0</formula>
    </cfRule>
  </conditionalFormatting>
  <conditionalFormatting sqref="G374:G383 G385:G396">
    <cfRule type="cellIs" dxfId="1072" priority="60" operator="equal">
      <formula>0</formula>
    </cfRule>
  </conditionalFormatting>
  <conditionalFormatting sqref="H431:H440">
    <cfRule type="cellIs" dxfId="1071" priority="59" operator="equal">
      <formula>0</formula>
    </cfRule>
  </conditionalFormatting>
  <conditionalFormatting sqref="H489:H498">
    <cfRule type="cellIs" dxfId="1070" priority="57" operator="equal">
      <formula>0</formula>
    </cfRule>
  </conditionalFormatting>
  <conditionalFormatting sqref="H453:H462">
    <cfRule type="cellIs" dxfId="1069" priority="58" operator="equal">
      <formula>0</formula>
    </cfRule>
  </conditionalFormatting>
  <conditionalFormatting sqref="H26:H35">
    <cfRule type="cellIs" dxfId="1068" priority="56" operator="equal">
      <formula>0</formula>
    </cfRule>
  </conditionalFormatting>
  <conditionalFormatting sqref="H15:H24">
    <cfRule type="cellIs" dxfId="1067" priority="55" operator="equal">
      <formula>0</formula>
    </cfRule>
  </conditionalFormatting>
  <conditionalFormatting sqref="C47:D56 C67:D67">
    <cfRule type="cellIs" dxfId="1066" priority="54" operator="equal">
      <formula>0</formula>
    </cfRule>
  </conditionalFormatting>
  <conditionalFormatting sqref="C57:D66">
    <cfRule type="cellIs" dxfId="1065" priority="53" operator="equal">
      <formula>0</formula>
    </cfRule>
  </conditionalFormatting>
  <conditionalFormatting sqref="C69:D88">
    <cfRule type="cellIs" dxfId="1064" priority="50" operator="equal">
      <formula>0</formula>
    </cfRule>
  </conditionalFormatting>
  <conditionalFormatting sqref="C68:D68">
    <cfRule type="cellIs" dxfId="1063" priority="52" operator="equal">
      <formula>0</formula>
    </cfRule>
  </conditionalFormatting>
  <conditionalFormatting sqref="H77:H88">
    <cfRule type="cellIs" dxfId="1062" priority="51" operator="equal">
      <formula>0</formula>
    </cfRule>
  </conditionalFormatting>
  <conditionalFormatting sqref="F90:H90 H91:H97 F91:G109">
    <cfRule type="cellIs" dxfId="1061" priority="49" operator="equal">
      <formula>0</formula>
    </cfRule>
  </conditionalFormatting>
  <conditionalFormatting sqref="C90:D109">
    <cfRule type="cellIs" dxfId="1060" priority="47" operator="equal">
      <formula>0</formula>
    </cfRule>
  </conditionalFormatting>
  <conditionalFormatting sqref="H98:H109">
    <cfRule type="cellIs" dxfId="1059" priority="48" operator="equal">
      <formula>0</formula>
    </cfRule>
  </conditionalFormatting>
  <conditionalFormatting sqref="C89:D89">
    <cfRule type="cellIs" dxfId="1058" priority="46" operator="equal">
      <formula>0</formula>
    </cfRule>
  </conditionalFormatting>
  <conditionalFormatting sqref="C112:D112">
    <cfRule type="cellIs" dxfId="1057" priority="45" operator="equal">
      <formula>0</formula>
    </cfRule>
  </conditionalFormatting>
  <conditionalFormatting sqref="F113:H113 H114:H120 F114:G132">
    <cfRule type="cellIs" dxfId="1056" priority="44" operator="equal">
      <formula>0</formula>
    </cfRule>
  </conditionalFormatting>
  <conditionalFormatting sqref="C113:D132">
    <cfRule type="cellIs" dxfId="1055" priority="42" operator="equal">
      <formula>0</formula>
    </cfRule>
  </conditionalFormatting>
  <conditionalFormatting sqref="H121:H132">
    <cfRule type="cellIs" dxfId="1054" priority="43" operator="equal">
      <formula>0</formula>
    </cfRule>
  </conditionalFormatting>
  <conditionalFormatting sqref="F134:H134 H135:H141 F135:G153">
    <cfRule type="cellIs" dxfId="1053" priority="41" operator="equal">
      <formula>0</formula>
    </cfRule>
  </conditionalFormatting>
  <conditionalFormatting sqref="C134:D153">
    <cfRule type="cellIs" dxfId="1052" priority="39" operator="equal">
      <formula>0</formula>
    </cfRule>
  </conditionalFormatting>
  <conditionalFormatting sqref="H142:H153">
    <cfRule type="cellIs" dxfId="1051" priority="40" operator="equal">
      <formula>0</formula>
    </cfRule>
  </conditionalFormatting>
  <conditionalFormatting sqref="C133:D133">
    <cfRule type="cellIs" dxfId="1050" priority="38" operator="equal">
      <formula>0</formula>
    </cfRule>
  </conditionalFormatting>
  <conditionalFormatting sqref="H318">
    <cfRule type="cellIs" dxfId="1049" priority="37" operator="equal">
      <formula>0</formula>
    </cfRule>
  </conditionalFormatting>
  <conditionalFormatting sqref="F311:G318">
    <cfRule type="cellIs" dxfId="1048" priority="36" operator="equal">
      <formula>0</formula>
    </cfRule>
  </conditionalFormatting>
  <conditionalFormatting sqref="C310:C318">
    <cfRule type="cellIs" dxfId="1047" priority="35" operator="equal">
      <formula>0</formula>
    </cfRule>
  </conditionalFormatting>
  <conditionalFormatting sqref="C330 C320:C321">
    <cfRule type="cellIs" dxfId="1046" priority="34" operator="equal">
      <formula>0</formula>
    </cfRule>
  </conditionalFormatting>
  <conditionalFormatting sqref="C331">
    <cfRule type="cellIs" dxfId="1045" priority="33" operator="equal">
      <formula>0</formula>
    </cfRule>
  </conditionalFormatting>
  <conditionalFormatting sqref="C374:D383">
    <cfRule type="cellIs" dxfId="1044" priority="32" operator="equal">
      <formula>0</formula>
    </cfRule>
  </conditionalFormatting>
  <conditionalFormatting sqref="F376:H383">
    <cfRule type="cellIs" dxfId="1043" priority="31" operator="equal">
      <formula>0</formula>
    </cfRule>
  </conditionalFormatting>
  <conditionalFormatting sqref="C385:D385">
    <cfRule type="cellIs" dxfId="1042" priority="30" operator="equal">
      <formula>0</formula>
    </cfRule>
  </conditionalFormatting>
  <conditionalFormatting sqref="C386:D404">
    <cfRule type="cellIs" dxfId="1041" priority="29" operator="equal">
      <formula>0</formula>
    </cfRule>
  </conditionalFormatting>
  <conditionalFormatting sqref="F385:H404">
    <cfRule type="cellIs" dxfId="1040" priority="28" operator="equal">
      <formula>0</formula>
    </cfRule>
  </conditionalFormatting>
  <conditionalFormatting sqref="C364:D373">
    <cfRule type="cellIs" dxfId="1039" priority="27" operator="equal">
      <formula>0</formula>
    </cfRule>
  </conditionalFormatting>
  <conditionalFormatting sqref="F364:H373">
    <cfRule type="cellIs" dxfId="1038" priority="26" operator="equal">
      <formula>0</formula>
    </cfRule>
  </conditionalFormatting>
  <conditionalFormatting sqref="C301:C308">
    <cfRule type="cellIs" dxfId="1037" priority="25" operator="equal">
      <formula>0</formula>
    </cfRule>
  </conditionalFormatting>
  <conditionalFormatting sqref="C322:C329">
    <cfRule type="cellIs" dxfId="1036" priority="24" operator="equal">
      <formula>0</formula>
    </cfRule>
  </conditionalFormatting>
  <conditionalFormatting sqref="C332:C339">
    <cfRule type="cellIs" dxfId="1035" priority="23" operator="equal">
      <formula>0</formula>
    </cfRule>
  </conditionalFormatting>
  <conditionalFormatting sqref="C343:C350">
    <cfRule type="cellIs" dxfId="1034" priority="22" operator="equal">
      <formula>0</formula>
    </cfRule>
  </conditionalFormatting>
  <conditionalFormatting sqref="C353:C360">
    <cfRule type="cellIs" dxfId="1033" priority="21" operator="equal">
      <formula>0</formula>
    </cfRule>
  </conditionalFormatting>
  <conditionalFormatting sqref="G288">
    <cfRule type="cellIs" dxfId="1032" priority="20" operator="equal">
      <formula>0</formula>
    </cfRule>
  </conditionalFormatting>
  <conditionalFormatting sqref="H191:H200">
    <cfRule type="cellIs" dxfId="1031" priority="18" operator="equal">
      <formula>0</formula>
    </cfRule>
  </conditionalFormatting>
  <conditionalFormatting sqref="H180:H189">
    <cfRule type="cellIs" dxfId="1030" priority="19" operator="equal">
      <formula>0</formula>
    </cfRule>
  </conditionalFormatting>
  <conditionalFormatting sqref="H157:H166">
    <cfRule type="cellIs" dxfId="1029" priority="17" operator="equal">
      <formula>0</formula>
    </cfRule>
  </conditionalFormatting>
  <conditionalFormatting sqref="H168:H177">
    <cfRule type="cellIs" dxfId="1028" priority="16" operator="equal">
      <formula>0</formula>
    </cfRule>
  </conditionalFormatting>
  <conditionalFormatting sqref="H203:H212">
    <cfRule type="cellIs" dxfId="1027" priority="15" operator="equal">
      <formula>0</formula>
    </cfRule>
  </conditionalFormatting>
  <conditionalFormatting sqref="H214:H223">
    <cfRule type="cellIs" dxfId="1026" priority="14" operator="equal">
      <formula>0</formula>
    </cfRule>
  </conditionalFormatting>
  <conditionalFormatting sqref="H227:H236 H239:H248 H250:H259">
    <cfRule type="cellIs" dxfId="1025" priority="13" operator="equal">
      <formula>0</formula>
    </cfRule>
  </conditionalFormatting>
  <conditionalFormatting sqref="I599">
    <cfRule type="cellIs" dxfId="1024" priority="6" operator="equal">
      <formula>TRUE</formula>
    </cfRule>
  </conditionalFormatting>
  <conditionalFormatting sqref="I538:I567">
    <cfRule type="cellIs" dxfId="1023" priority="12" operator="equal">
      <formula>TRUE</formula>
    </cfRule>
  </conditionalFormatting>
  <conditionalFormatting sqref="I568">
    <cfRule type="cellIs" dxfId="1022" priority="10" operator="equal">
      <formula>TRUE</formula>
    </cfRule>
  </conditionalFormatting>
  <conditionalFormatting sqref="I593">
    <cfRule type="cellIs" dxfId="1021" priority="9" operator="equal">
      <formula>TRUE</formula>
    </cfRule>
  </conditionalFormatting>
  <conditionalFormatting sqref="I594">
    <cfRule type="cellIs" dxfId="1020" priority="8" operator="equal">
      <formula>TRUE</formula>
    </cfRule>
  </conditionalFormatting>
  <conditionalFormatting sqref="I596">
    <cfRule type="cellIs" dxfId="1019" priority="7" operator="equal">
      <formula>TRUE</formula>
    </cfRule>
  </conditionalFormatting>
  <conditionalFormatting sqref="I569:I592 I595 I597:I598">
    <cfRule type="cellIs" dxfId="1018" priority="11" operator="equal">
      <formula>TRUE</formula>
    </cfRule>
  </conditionalFormatting>
  <conditionalFormatting sqref="H408:H417">
    <cfRule type="cellIs" dxfId="1017" priority="5" operator="equal">
      <formula>0</formula>
    </cfRule>
  </conditionalFormatting>
  <conditionalFormatting sqref="H419:H428">
    <cfRule type="cellIs" dxfId="1016" priority="4" operator="equal">
      <formula>0</formula>
    </cfRule>
  </conditionalFormatting>
  <conditionalFormatting sqref="H442:H451">
    <cfRule type="cellIs" dxfId="1015" priority="3" operator="equal">
      <formula>0</formula>
    </cfRule>
  </conditionalFormatting>
  <conditionalFormatting sqref="H478:H487">
    <cfRule type="cellIs" dxfId="1014" priority="2" operator="equal">
      <formula>0</formula>
    </cfRule>
  </conditionalFormatting>
  <conditionalFormatting sqref="H466:H475">
    <cfRule type="cellIs" dxfId="1013" priority="1" operator="equal">
      <formula>0</formula>
    </cfRule>
  </conditionalFormatting>
  <printOptions horizontalCentered="1"/>
  <pageMargins left="0.23622047244094491" right="0.23622047244094491" top="0.74803149606299213" bottom="0.15748031496062992" header="0.31496062992125984" footer="0"/>
  <pageSetup paperSize="9" scale="66" fitToHeight="0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I599"/>
  <sheetViews>
    <sheetView zoomScaleNormal="100" workbookViewId="0">
      <pane ySplit="10" topLeftCell="A266" activePane="bottomLeft" state="frozen"/>
      <selection activeCell="H263" sqref="H263:H489"/>
      <selection pane="bottomLeft" activeCell="A5" sqref="A5:B5"/>
    </sheetView>
  </sheetViews>
  <sheetFormatPr defaultColWidth="9.140625" defaultRowHeight="15" x14ac:dyDescent="0.25"/>
  <cols>
    <col min="1" max="1" width="9.28515625" style="1" customWidth="1"/>
    <col min="2" max="2" width="50.5703125" style="1" customWidth="1"/>
    <col min="3" max="3" width="46" style="1" customWidth="1"/>
    <col min="4" max="4" width="10.140625" style="1" customWidth="1"/>
    <col min="5" max="5" width="8.28515625" style="1" customWidth="1"/>
    <col min="6" max="6" width="8.7109375" style="1" bestFit="1" customWidth="1"/>
    <col min="7" max="7" width="8.42578125" style="1" bestFit="1" customWidth="1"/>
    <col min="8" max="8" width="9" style="2" bestFit="1" customWidth="1"/>
    <col min="9" max="9" width="48.85546875" style="1" bestFit="1" customWidth="1"/>
    <col min="10" max="16384" width="9.140625" style="1"/>
  </cols>
  <sheetData>
    <row r="1" spans="1:9" ht="18.75" x14ac:dyDescent="0.3">
      <c r="A1" s="228" t="s">
        <v>34</v>
      </c>
      <c r="B1" s="228"/>
      <c r="C1" s="228"/>
      <c r="D1" s="228"/>
      <c r="E1" s="228"/>
      <c r="F1" s="228"/>
      <c r="G1" s="228"/>
      <c r="H1" s="228"/>
    </row>
    <row r="2" spans="1:9" ht="11.25" customHeight="1" x14ac:dyDescent="0.25"/>
    <row r="3" spans="1:9" x14ac:dyDescent="0.25">
      <c r="A3" s="230" t="s">
        <v>348</v>
      </c>
      <c r="B3" s="230"/>
      <c r="C3" s="230"/>
      <c r="D3" s="230"/>
      <c r="E3" s="230"/>
      <c r="F3" s="230"/>
      <c r="G3" s="230"/>
      <c r="H3" s="230"/>
    </row>
    <row r="4" spans="1:9" x14ac:dyDescent="0.25">
      <c r="A4" s="31" t="s">
        <v>452</v>
      </c>
    </row>
    <row r="5" spans="1:9" x14ac:dyDescent="0.25">
      <c r="A5" s="363" t="s">
        <v>453</v>
      </c>
      <c r="B5" s="363"/>
    </row>
    <row r="6" spans="1:9" ht="7.5" customHeight="1" x14ac:dyDescent="0.25"/>
    <row r="7" spans="1:9" ht="7.5" customHeight="1" x14ac:dyDescent="0.25"/>
    <row r="8" spans="1:9" ht="7.5" customHeight="1" x14ac:dyDescent="0.25"/>
    <row r="9" spans="1:9" s="3" customFormat="1" ht="36" customHeight="1" x14ac:dyDescent="0.25">
      <c r="A9" s="175" t="s">
        <v>165</v>
      </c>
      <c r="B9" s="175" t="s">
        <v>27</v>
      </c>
      <c r="C9" s="235" t="s">
        <v>35</v>
      </c>
      <c r="D9" s="235"/>
      <c r="E9" s="235"/>
      <c r="F9" s="235"/>
      <c r="G9" s="235"/>
      <c r="H9" s="235"/>
      <c r="I9" s="278" t="s">
        <v>226</v>
      </c>
    </row>
    <row r="10" spans="1:9" s="13" customFormat="1" ht="12" x14ac:dyDescent="0.25">
      <c r="A10" s="176">
        <v>1</v>
      </c>
      <c r="B10" s="176">
        <v>2</v>
      </c>
      <c r="C10" s="236">
        <v>3</v>
      </c>
      <c r="D10" s="236"/>
      <c r="E10" s="236"/>
      <c r="F10" s="236"/>
      <c r="G10" s="236"/>
      <c r="H10" s="236"/>
      <c r="I10" s="278"/>
    </row>
    <row r="11" spans="1:9" s="2" customFormat="1" ht="12" x14ac:dyDescent="0.2">
      <c r="A11" s="237" t="s">
        <v>13</v>
      </c>
      <c r="B11" s="238"/>
      <c r="C11" s="238"/>
      <c r="D11" s="238"/>
      <c r="E11" s="238"/>
      <c r="F11" s="238"/>
      <c r="G11" s="238"/>
      <c r="H11" s="239"/>
    </row>
    <row r="12" spans="1:9" s="5" customFormat="1" ht="15" customHeight="1" x14ac:dyDescent="0.2">
      <c r="A12" s="42" t="s">
        <v>36</v>
      </c>
      <c r="B12" s="277" t="s">
        <v>14</v>
      </c>
      <c r="C12" s="277"/>
      <c r="D12" s="277"/>
      <c r="E12" s="277"/>
      <c r="F12" s="277"/>
      <c r="G12" s="277"/>
      <c r="H12" s="43">
        <f>SUM(H13,H110)</f>
        <v>19.72</v>
      </c>
    </row>
    <row r="13" spans="1:9" s="5" customFormat="1" ht="15" customHeight="1" x14ac:dyDescent="0.2">
      <c r="A13" s="49" t="s">
        <v>37</v>
      </c>
      <c r="B13" s="277" t="s">
        <v>38</v>
      </c>
      <c r="C13" s="277"/>
      <c r="D13" s="277"/>
      <c r="E13" s="277"/>
      <c r="F13" s="277"/>
      <c r="G13" s="277"/>
      <c r="H13" s="43">
        <f>SUM(H14,H25,H36,H47,H68,H89)</f>
        <v>15.33</v>
      </c>
    </row>
    <row r="14" spans="1:9" s="2" customFormat="1" ht="25.5" hidden="1" x14ac:dyDescent="0.2">
      <c r="A14" s="246" t="s">
        <v>42</v>
      </c>
      <c r="B14" s="349" t="s">
        <v>43</v>
      </c>
      <c r="C14" s="287" t="s">
        <v>156</v>
      </c>
      <c r="D14" s="288"/>
      <c r="E14" s="47" t="s">
        <v>164</v>
      </c>
      <c r="F14" s="190" t="s">
        <v>39</v>
      </c>
      <c r="G14" s="47" t="s">
        <v>157</v>
      </c>
      <c r="H14" s="50">
        <f>SUM(H15:H24)</f>
        <v>0</v>
      </c>
    </row>
    <row r="15" spans="1:9" s="2" customFormat="1" ht="12.75" hidden="1" x14ac:dyDescent="0.2">
      <c r="A15" s="247"/>
      <c r="B15" s="350"/>
      <c r="C15" s="252"/>
      <c r="D15" s="254"/>
      <c r="E15" s="83"/>
      <c r="F15" s="84"/>
      <c r="G15" s="63"/>
      <c r="H15" s="54">
        <f>ROUNDUP((F15/168*G15),2)</f>
        <v>0</v>
      </c>
    </row>
    <row r="16" spans="1:9" s="2" customFormat="1" ht="12.75" hidden="1" x14ac:dyDescent="0.2">
      <c r="A16" s="247"/>
      <c r="B16" s="350"/>
      <c r="C16" s="274"/>
      <c r="D16" s="276"/>
      <c r="E16" s="188"/>
      <c r="F16" s="64"/>
      <c r="G16" s="63"/>
      <c r="H16" s="56">
        <f t="shared" ref="H16:H24" si="0">ROUNDUP((F16/168*G16),2)</f>
        <v>0</v>
      </c>
    </row>
    <row r="17" spans="1:8" s="2" customFormat="1" ht="12.75" hidden="1" x14ac:dyDescent="0.2">
      <c r="A17" s="247"/>
      <c r="B17" s="350"/>
      <c r="C17" s="274"/>
      <c r="D17" s="276"/>
      <c r="E17" s="188"/>
      <c r="F17" s="64"/>
      <c r="G17" s="63"/>
      <c r="H17" s="56">
        <f t="shared" si="0"/>
        <v>0</v>
      </c>
    </row>
    <row r="18" spans="1:8" s="2" customFormat="1" ht="12.75" hidden="1" x14ac:dyDescent="0.2">
      <c r="A18" s="247"/>
      <c r="B18" s="350"/>
      <c r="C18" s="274"/>
      <c r="D18" s="276"/>
      <c r="E18" s="188"/>
      <c r="F18" s="64"/>
      <c r="G18" s="63"/>
      <c r="H18" s="56">
        <f t="shared" si="0"/>
        <v>0</v>
      </c>
    </row>
    <row r="19" spans="1:8" s="2" customFormat="1" ht="12.75" hidden="1" x14ac:dyDescent="0.2">
      <c r="A19" s="247"/>
      <c r="B19" s="350"/>
      <c r="C19" s="274"/>
      <c r="D19" s="276"/>
      <c r="E19" s="188"/>
      <c r="F19" s="64"/>
      <c r="G19" s="63"/>
      <c r="H19" s="56">
        <f t="shared" si="0"/>
        <v>0</v>
      </c>
    </row>
    <row r="20" spans="1:8" s="2" customFormat="1" ht="12.75" hidden="1" x14ac:dyDescent="0.2">
      <c r="A20" s="247"/>
      <c r="B20" s="350"/>
      <c r="C20" s="252"/>
      <c r="D20" s="254"/>
      <c r="E20" s="83"/>
      <c r="F20" s="84"/>
      <c r="G20" s="63"/>
      <c r="H20" s="56">
        <f t="shared" si="0"/>
        <v>0</v>
      </c>
    </row>
    <row r="21" spans="1:8" s="2" customFormat="1" ht="12.75" hidden="1" x14ac:dyDescent="0.2">
      <c r="A21" s="247"/>
      <c r="B21" s="350"/>
      <c r="C21" s="274"/>
      <c r="D21" s="276"/>
      <c r="E21" s="188"/>
      <c r="F21" s="64"/>
      <c r="G21" s="63"/>
      <c r="H21" s="56">
        <f t="shared" si="0"/>
        <v>0</v>
      </c>
    </row>
    <row r="22" spans="1:8" s="2" customFormat="1" ht="12.75" hidden="1" x14ac:dyDescent="0.2">
      <c r="A22" s="247"/>
      <c r="B22" s="350"/>
      <c r="C22" s="274"/>
      <c r="D22" s="276"/>
      <c r="E22" s="188"/>
      <c r="F22" s="64"/>
      <c r="G22" s="63"/>
      <c r="H22" s="56">
        <f t="shared" si="0"/>
        <v>0</v>
      </c>
    </row>
    <row r="23" spans="1:8" s="2" customFormat="1" ht="12.75" hidden="1" x14ac:dyDescent="0.2">
      <c r="A23" s="247"/>
      <c r="B23" s="350"/>
      <c r="C23" s="274"/>
      <c r="D23" s="276"/>
      <c r="E23" s="188"/>
      <c r="F23" s="64"/>
      <c r="G23" s="63"/>
      <c r="H23" s="56">
        <f t="shared" si="0"/>
        <v>0</v>
      </c>
    </row>
    <row r="24" spans="1:8" s="2" customFormat="1" ht="12.75" hidden="1" x14ac:dyDescent="0.2">
      <c r="A24" s="248"/>
      <c r="B24" s="351"/>
      <c r="C24" s="296"/>
      <c r="D24" s="298"/>
      <c r="E24" s="189"/>
      <c r="F24" s="66"/>
      <c r="G24" s="65"/>
      <c r="H24" s="58">
        <f t="shared" si="0"/>
        <v>0</v>
      </c>
    </row>
    <row r="25" spans="1:8" s="2" customFormat="1" ht="25.5" x14ac:dyDescent="0.2">
      <c r="A25" s="246" t="s">
        <v>44</v>
      </c>
      <c r="B25" s="249" t="s">
        <v>45</v>
      </c>
      <c r="C25" s="287" t="s">
        <v>349</v>
      </c>
      <c r="D25" s="288"/>
      <c r="E25" s="47" t="s">
        <v>164</v>
      </c>
      <c r="F25" s="190" t="s">
        <v>39</v>
      </c>
      <c r="G25" s="47" t="s">
        <v>157</v>
      </c>
      <c r="H25" s="50">
        <f>SUM(H26:H35)</f>
        <v>15.33</v>
      </c>
    </row>
    <row r="26" spans="1:8" s="2" customFormat="1" ht="12.75" x14ac:dyDescent="0.2">
      <c r="A26" s="247"/>
      <c r="B26" s="250"/>
      <c r="C26" s="274" t="s">
        <v>211</v>
      </c>
      <c r="D26" s="276"/>
      <c r="E26" s="188">
        <v>10</v>
      </c>
      <c r="F26" s="64">
        <v>1287</v>
      </c>
      <c r="G26" s="169">
        <v>2</v>
      </c>
      <c r="H26" s="54">
        <f>ROUNDUP((F26/168*G26),2)</f>
        <v>15.33</v>
      </c>
    </row>
    <row r="27" spans="1:8" s="2" customFormat="1" ht="12.75" hidden="1" x14ac:dyDescent="0.2">
      <c r="A27" s="247"/>
      <c r="B27" s="250"/>
      <c r="C27" s="274"/>
      <c r="D27" s="276"/>
      <c r="E27" s="188"/>
      <c r="F27" s="64"/>
      <c r="G27" s="63"/>
      <c r="H27" s="56">
        <f t="shared" ref="H27:H35" si="1">ROUNDUP((F27/168*G27),2)</f>
        <v>0</v>
      </c>
    </row>
    <row r="28" spans="1:8" s="2" customFormat="1" ht="12.75" hidden="1" x14ac:dyDescent="0.2">
      <c r="A28" s="247"/>
      <c r="B28" s="250"/>
      <c r="C28" s="274"/>
      <c r="D28" s="276"/>
      <c r="E28" s="188"/>
      <c r="F28" s="64"/>
      <c r="G28" s="63"/>
      <c r="H28" s="56">
        <f t="shared" si="1"/>
        <v>0</v>
      </c>
    </row>
    <row r="29" spans="1:8" s="2" customFormat="1" ht="12.75" hidden="1" x14ac:dyDescent="0.2">
      <c r="A29" s="247"/>
      <c r="B29" s="250"/>
      <c r="C29" s="274"/>
      <c r="D29" s="276"/>
      <c r="E29" s="188"/>
      <c r="F29" s="64"/>
      <c r="G29" s="63"/>
      <c r="H29" s="56">
        <f t="shared" si="1"/>
        <v>0</v>
      </c>
    </row>
    <row r="30" spans="1:8" s="2" customFormat="1" ht="12.75" hidden="1" x14ac:dyDescent="0.2">
      <c r="A30" s="247"/>
      <c r="B30" s="250"/>
      <c r="C30" s="274"/>
      <c r="D30" s="276"/>
      <c r="E30" s="188"/>
      <c r="F30" s="64"/>
      <c r="G30" s="63"/>
      <c r="H30" s="56">
        <f t="shared" si="1"/>
        <v>0</v>
      </c>
    </row>
    <row r="31" spans="1:8" s="2" customFormat="1" ht="12.75" hidden="1" x14ac:dyDescent="0.2">
      <c r="A31" s="247"/>
      <c r="B31" s="250"/>
      <c r="C31" s="274"/>
      <c r="D31" s="276"/>
      <c r="E31" s="188"/>
      <c r="F31" s="64"/>
      <c r="G31" s="63"/>
      <c r="H31" s="56">
        <f t="shared" si="1"/>
        <v>0</v>
      </c>
    </row>
    <row r="32" spans="1:8" s="2" customFormat="1" ht="12.75" hidden="1" x14ac:dyDescent="0.2">
      <c r="A32" s="247"/>
      <c r="B32" s="250"/>
      <c r="C32" s="274"/>
      <c r="D32" s="276"/>
      <c r="E32" s="188"/>
      <c r="F32" s="64"/>
      <c r="G32" s="63"/>
      <c r="H32" s="56">
        <f t="shared" si="1"/>
        <v>0</v>
      </c>
    </row>
    <row r="33" spans="1:8" s="2" customFormat="1" ht="12.75" hidden="1" x14ac:dyDescent="0.2">
      <c r="A33" s="247"/>
      <c r="B33" s="250"/>
      <c r="C33" s="274"/>
      <c r="D33" s="276"/>
      <c r="E33" s="188"/>
      <c r="F33" s="64"/>
      <c r="G33" s="63"/>
      <c r="H33" s="56">
        <f t="shared" si="1"/>
        <v>0</v>
      </c>
    </row>
    <row r="34" spans="1:8" s="2" customFormat="1" ht="12.75" hidden="1" x14ac:dyDescent="0.2">
      <c r="A34" s="247"/>
      <c r="B34" s="250"/>
      <c r="C34" s="274"/>
      <c r="D34" s="276"/>
      <c r="E34" s="188"/>
      <c r="F34" s="64"/>
      <c r="G34" s="63"/>
      <c r="H34" s="56">
        <f t="shared" si="1"/>
        <v>0</v>
      </c>
    </row>
    <row r="35" spans="1:8" s="2" customFormat="1" ht="12.75" hidden="1" x14ac:dyDescent="0.2">
      <c r="A35" s="248"/>
      <c r="B35" s="251"/>
      <c r="C35" s="296"/>
      <c r="D35" s="298"/>
      <c r="E35" s="189"/>
      <c r="F35" s="66"/>
      <c r="G35" s="65"/>
      <c r="H35" s="58">
        <f t="shared" si="1"/>
        <v>0</v>
      </c>
    </row>
    <row r="36" spans="1:8" s="2" customFormat="1" ht="25.5" hidden="1" x14ac:dyDescent="0.2">
      <c r="A36" s="246" t="s">
        <v>51</v>
      </c>
      <c r="B36" s="249" t="s">
        <v>15</v>
      </c>
      <c r="C36" s="266" t="s">
        <v>158</v>
      </c>
      <c r="D36" s="267"/>
      <c r="E36" s="268"/>
      <c r="F36" s="51" t="s">
        <v>159</v>
      </c>
      <c r="G36" s="47" t="s">
        <v>157</v>
      </c>
      <c r="H36" s="50">
        <f>SUM(H37:H46)</f>
        <v>0</v>
      </c>
    </row>
    <row r="37" spans="1:8" s="2" customFormat="1" ht="12.75" hidden="1" x14ac:dyDescent="0.2">
      <c r="A37" s="247"/>
      <c r="B37" s="250"/>
      <c r="C37" s="258"/>
      <c r="D37" s="308"/>
      <c r="E37" s="259"/>
      <c r="F37" s="55"/>
      <c r="G37" s="85">
        <f t="shared" ref="G37:G46" si="2">G15</f>
        <v>0</v>
      </c>
      <c r="H37" s="54">
        <f>ROUNDUP((F37/168*G37),2)</f>
        <v>0</v>
      </c>
    </row>
    <row r="38" spans="1:8" s="2" customFormat="1" ht="12.75" hidden="1" customHeight="1" x14ac:dyDescent="0.2">
      <c r="A38" s="247"/>
      <c r="B38" s="250"/>
      <c r="C38" s="258"/>
      <c r="D38" s="308"/>
      <c r="E38" s="259"/>
      <c r="F38" s="55"/>
      <c r="G38" s="55">
        <f t="shared" si="2"/>
        <v>0</v>
      </c>
      <c r="H38" s="56">
        <f t="shared" ref="H38:H46" si="3">ROUNDUP((F38/168*G38),2)</f>
        <v>0</v>
      </c>
    </row>
    <row r="39" spans="1:8" s="2" customFormat="1" ht="12.75" hidden="1" customHeight="1" x14ac:dyDescent="0.2">
      <c r="A39" s="247"/>
      <c r="B39" s="250"/>
      <c r="C39" s="258"/>
      <c r="D39" s="308"/>
      <c r="E39" s="259"/>
      <c r="F39" s="55"/>
      <c r="G39" s="55">
        <f t="shared" si="2"/>
        <v>0</v>
      </c>
      <c r="H39" s="56">
        <f t="shared" si="3"/>
        <v>0</v>
      </c>
    </row>
    <row r="40" spans="1:8" s="2" customFormat="1" ht="12.75" hidden="1" customHeight="1" x14ac:dyDescent="0.2">
      <c r="A40" s="247"/>
      <c r="B40" s="250"/>
      <c r="C40" s="258"/>
      <c r="D40" s="308"/>
      <c r="E40" s="259"/>
      <c r="F40" s="55"/>
      <c r="G40" s="55">
        <f t="shared" si="2"/>
        <v>0</v>
      </c>
      <c r="H40" s="56">
        <f t="shared" si="3"/>
        <v>0</v>
      </c>
    </row>
    <row r="41" spans="1:8" s="2" customFormat="1" ht="12.75" hidden="1" customHeight="1" x14ac:dyDescent="0.2">
      <c r="A41" s="247"/>
      <c r="B41" s="250"/>
      <c r="C41" s="258"/>
      <c r="D41" s="308"/>
      <c r="E41" s="259"/>
      <c r="F41" s="55"/>
      <c r="G41" s="55">
        <f t="shared" si="2"/>
        <v>0</v>
      </c>
      <c r="H41" s="56">
        <f t="shared" si="3"/>
        <v>0</v>
      </c>
    </row>
    <row r="42" spans="1:8" s="2" customFormat="1" ht="12.75" hidden="1" customHeight="1" x14ac:dyDescent="0.2">
      <c r="A42" s="247"/>
      <c r="B42" s="250"/>
      <c r="C42" s="258"/>
      <c r="D42" s="308"/>
      <c r="E42" s="259"/>
      <c r="F42" s="55"/>
      <c r="G42" s="55">
        <f t="shared" si="2"/>
        <v>0</v>
      </c>
      <c r="H42" s="56">
        <f t="shared" si="3"/>
        <v>0</v>
      </c>
    </row>
    <row r="43" spans="1:8" s="2" customFormat="1" ht="12.75" hidden="1" customHeight="1" x14ac:dyDescent="0.2">
      <c r="A43" s="247"/>
      <c r="B43" s="250"/>
      <c r="C43" s="258"/>
      <c r="D43" s="308"/>
      <c r="E43" s="259"/>
      <c r="F43" s="55"/>
      <c r="G43" s="55">
        <f t="shared" si="2"/>
        <v>0</v>
      </c>
      <c r="H43" s="56">
        <f t="shared" si="3"/>
        <v>0</v>
      </c>
    </row>
    <row r="44" spans="1:8" s="2" customFormat="1" ht="12.75" hidden="1" customHeight="1" x14ac:dyDescent="0.2">
      <c r="A44" s="247"/>
      <c r="B44" s="250"/>
      <c r="C44" s="258"/>
      <c r="D44" s="308"/>
      <c r="E44" s="259"/>
      <c r="F44" s="55"/>
      <c r="G44" s="55">
        <f t="shared" si="2"/>
        <v>0</v>
      </c>
      <c r="H44" s="56">
        <f t="shared" si="3"/>
        <v>0</v>
      </c>
    </row>
    <row r="45" spans="1:8" s="2" customFormat="1" ht="12.75" hidden="1" customHeight="1" x14ac:dyDescent="0.2">
      <c r="A45" s="247"/>
      <c r="B45" s="250"/>
      <c r="C45" s="258"/>
      <c r="D45" s="308"/>
      <c r="E45" s="259"/>
      <c r="F45" s="55"/>
      <c r="G45" s="55">
        <f t="shared" si="2"/>
        <v>0</v>
      </c>
      <c r="H45" s="56">
        <f t="shared" si="3"/>
        <v>0</v>
      </c>
    </row>
    <row r="46" spans="1:8" s="2" customFormat="1" ht="12.75" hidden="1" customHeight="1" x14ac:dyDescent="0.2">
      <c r="A46" s="248"/>
      <c r="B46" s="251"/>
      <c r="C46" s="305"/>
      <c r="D46" s="306"/>
      <c r="E46" s="307"/>
      <c r="F46" s="57"/>
      <c r="G46" s="57">
        <f t="shared" si="2"/>
        <v>0</v>
      </c>
      <c r="H46" s="58">
        <f t="shared" si="3"/>
        <v>0</v>
      </c>
    </row>
    <row r="47" spans="1:8" s="2" customFormat="1" ht="25.5" hidden="1" x14ac:dyDescent="0.2">
      <c r="A47" s="246" t="s">
        <v>53</v>
      </c>
      <c r="B47" s="249" t="s">
        <v>54</v>
      </c>
      <c r="C47" s="287" t="s">
        <v>349</v>
      </c>
      <c r="D47" s="288"/>
      <c r="E47" s="47" t="s">
        <v>161</v>
      </c>
      <c r="F47" s="190" t="s">
        <v>39</v>
      </c>
      <c r="G47" s="47" t="s">
        <v>157</v>
      </c>
      <c r="H47" s="50">
        <f>SUM(H48:H67)</f>
        <v>0</v>
      </c>
    </row>
    <row r="48" spans="1:8" s="2" customFormat="1" ht="12.75" hidden="1" customHeight="1" x14ac:dyDescent="0.2">
      <c r="A48" s="247"/>
      <c r="B48" s="250"/>
      <c r="C48" s="294">
        <f t="shared" ref="C48:C57" si="4">C15</f>
        <v>0</v>
      </c>
      <c r="D48" s="295"/>
      <c r="E48" s="292">
        <v>5</v>
      </c>
      <c r="F48" s="52">
        <f>F15</f>
        <v>0</v>
      </c>
      <c r="G48" s="85">
        <f>G15</f>
        <v>0</v>
      </c>
      <c r="H48" s="54">
        <f>ROUNDUP((F48*$E$48%)/168*G48,2)</f>
        <v>0</v>
      </c>
    </row>
    <row r="49" spans="1:8" s="2" customFormat="1" ht="12.75" hidden="1" customHeight="1" x14ac:dyDescent="0.2">
      <c r="A49" s="247"/>
      <c r="B49" s="250"/>
      <c r="C49" s="274">
        <f t="shared" si="4"/>
        <v>0</v>
      </c>
      <c r="D49" s="276"/>
      <c r="E49" s="293"/>
      <c r="F49" s="59">
        <f t="shared" ref="F49:G57" si="5">F16</f>
        <v>0</v>
      </c>
      <c r="G49" s="73">
        <f t="shared" si="5"/>
        <v>0</v>
      </c>
      <c r="H49" s="56">
        <f t="shared" ref="H49:H67" si="6">ROUNDUP((F49*$E$48%)/168*G49,2)</f>
        <v>0</v>
      </c>
    </row>
    <row r="50" spans="1:8" s="2" customFormat="1" ht="12.75" hidden="1" customHeight="1" x14ac:dyDescent="0.2">
      <c r="A50" s="247"/>
      <c r="B50" s="250"/>
      <c r="C50" s="274">
        <f t="shared" si="4"/>
        <v>0</v>
      </c>
      <c r="D50" s="276"/>
      <c r="E50" s="293"/>
      <c r="F50" s="59">
        <f t="shared" si="5"/>
        <v>0</v>
      </c>
      <c r="G50" s="73">
        <f t="shared" si="5"/>
        <v>0</v>
      </c>
      <c r="H50" s="56">
        <f t="shared" si="6"/>
        <v>0</v>
      </c>
    </row>
    <row r="51" spans="1:8" s="2" customFormat="1" ht="12.75" hidden="1" customHeight="1" x14ac:dyDescent="0.2">
      <c r="A51" s="247"/>
      <c r="B51" s="250"/>
      <c r="C51" s="274">
        <f t="shared" si="4"/>
        <v>0</v>
      </c>
      <c r="D51" s="276"/>
      <c r="E51" s="293"/>
      <c r="F51" s="59">
        <f t="shared" si="5"/>
        <v>0</v>
      </c>
      <c r="G51" s="73">
        <f t="shared" si="5"/>
        <v>0</v>
      </c>
      <c r="H51" s="56">
        <f t="shared" si="6"/>
        <v>0</v>
      </c>
    </row>
    <row r="52" spans="1:8" s="2" customFormat="1" ht="12.75" hidden="1" customHeight="1" x14ac:dyDescent="0.2">
      <c r="A52" s="247"/>
      <c r="B52" s="250"/>
      <c r="C52" s="274">
        <f t="shared" si="4"/>
        <v>0</v>
      </c>
      <c r="D52" s="276"/>
      <c r="E52" s="293"/>
      <c r="F52" s="59">
        <f t="shared" si="5"/>
        <v>0</v>
      </c>
      <c r="G52" s="73">
        <f t="shared" si="5"/>
        <v>0</v>
      </c>
      <c r="H52" s="56">
        <f t="shared" si="6"/>
        <v>0</v>
      </c>
    </row>
    <row r="53" spans="1:8" s="2" customFormat="1" ht="12.75" hidden="1" customHeight="1" x14ac:dyDescent="0.2">
      <c r="A53" s="247"/>
      <c r="B53" s="250"/>
      <c r="C53" s="274">
        <f t="shared" si="4"/>
        <v>0</v>
      </c>
      <c r="D53" s="276"/>
      <c r="E53" s="293"/>
      <c r="F53" s="59">
        <f t="shared" si="5"/>
        <v>0</v>
      </c>
      <c r="G53" s="73">
        <f t="shared" si="5"/>
        <v>0</v>
      </c>
      <c r="H53" s="56">
        <f t="shared" si="6"/>
        <v>0</v>
      </c>
    </row>
    <row r="54" spans="1:8" s="2" customFormat="1" ht="12.75" hidden="1" customHeight="1" x14ac:dyDescent="0.2">
      <c r="A54" s="247"/>
      <c r="B54" s="250"/>
      <c r="C54" s="274">
        <f t="shared" si="4"/>
        <v>0</v>
      </c>
      <c r="D54" s="276"/>
      <c r="E54" s="293"/>
      <c r="F54" s="59">
        <f t="shared" si="5"/>
        <v>0</v>
      </c>
      <c r="G54" s="73">
        <f t="shared" si="5"/>
        <v>0</v>
      </c>
      <c r="H54" s="56">
        <f t="shared" si="6"/>
        <v>0</v>
      </c>
    </row>
    <row r="55" spans="1:8" s="2" customFormat="1" ht="12.75" hidden="1" customHeight="1" x14ac:dyDescent="0.2">
      <c r="A55" s="247"/>
      <c r="B55" s="250"/>
      <c r="C55" s="274">
        <f t="shared" si="4"/>
        <v>0</v>
      </c>
      <c r="D55" s="276"/>
      <c r="E55" s="293"/>
      <c r="F55" s="59">
        <f t="shared" si="5"/>
        <v>0</v>
      </c>
      <c r="G55" s="73">
        <f t="shared" si="5"/>
        <v>0</v>
      </c>
      <c r="H55" s="56">
        <f t="shared" si="6"/>
        <v>0</v>
      </c>
    </row>
    <row r="56" spans="1:8" s="2" customFormat="1" ht="12.75" hidden="1" customHeight="1" x14ac:dyDescent="0.2">
      <c r="A56" s="247"/>
      <c r="B56" s="250"/>
      <c r="C56" s="274">
        <f t="shared" si="4"/>
        <v>0</v>
      </c>
      <c r="D56" s="276"/>
      <c r="E56" s="293"/>
      <c r="F56" s="59">
        <f t="shared" si="5"/>
        <v>0</v>
      </c>
      <c r="G56" s="73">
        <f t="shared" si="5"/>
        <v>0</v>
      </c>
      <c r="H56" s="56">
        <f t="shared" si="6"/>
        <v>0</v>
      </c>
    </row>
    <row r="57" spans="1:8" s="2" customFormat="1" ht="12.75" hidden="1" customHeight="1" x14ac:dyDescent="0.2">
      <c r="A57" s="247"/>
      <c r="B57" s="250"/>
      <c r="C57" s="274">
        <f t="shared" si="4"/>
        <v>0</v>
      </c>
      <c r="D57" s="276"/>
      <c r="E57" s="293"/>
      <c r="F57" s="59">
        <f t="shared" si="5"/>
        <v>0</v>
      </c>
      <c r="G57" s="73">
        <f t="shared" si="5"/>
        <v>0</v>
      </c>
      <c r="H57" s="56">
        <f t="shared" si="6"/>
        <v>0</v>
      </c>
    </row>
    <row r="58" spans="1:8" s="2" customFormat="1" ht="12.75" hidden="1" x14ac:dyDescent="0.2">
      <c r="A58" s="247"/>
      <c r="B58" s="250"/>
      <c r="C58" s="274" t="str">
        <f>C26</f>
        <v>Vecākais speciālists Izglītības koordinācijas nodaļā</v>
      </c>
      <c r="D58" s="276"/>
      <c r="E58" s="293"/>
      <c r="F58" s="59">
        <f>F26</f>
        <v>1287</v>
      </c>
      <c r="G58" s="86"/>
      <c r="H58" s="56">
        <f t="shared" si="6"/>
        <v>0</v>
      </c>
    </row>
    <row r="59" spans="1:8" s="2" customFormat="1" ht="12.75" hidden="1" customHeight="1" x14ac:dyDescent="0.2">
      <c r="A59" s="247"/>
      <c r="B59" s="250"/>
      <c r="C59" s="274">
        <f t="shared" ref="C59:C67" si="7">C27</f>
        <v>0</v>
      </c>
      <c r="D59" s="276"/>
      <c r="E59" s="293"/>
      <c r="F59" s="59">
        <f t="shared" ref="F59:G67" si="8">F27</f>
        <v>0</v>
      </c>
      <c r="G59" s="73">
        <f t="shared" si="8"/>
        <v>0</v>
      </c>
      <c r="H59" s="56">
        <f t="shared" si="6"/>
        <v>0</v>
      </c>
    </row>
    <row r="60" spans="1:8" s="2" customFormat="1" ht="12.75" hidden="1" customHeight="1" x14ac:dyDescent="0.2">
      <c r="A60" s="247"/>
      <c r="B60" s="250"/>
      <c r="C60" s="274">
        <f t="shared" si="7"/>
        <v>0</v>
      </c>
      <c r="D60" s="276"/>
      <c r="E60" s="293"/>
      <c r="F60" s="59">
        <f t="shared" si="8"/>
        <v>0</v>
      </c>
      <c r="G60" s="73">
        <f t="shared" si="8"/>
        <v>0</v>
      </c>
      <c r="H60" s="56">
        <f t="shared" si="6"/>
        <v>0</v>
      </c>
    </row>
    <row r="61" spans="1:8" s="2" customFormat="1" ht="12.75" hidden="1" customHeight="1" x14ac:dyDescent="0.2">
      <c r="A61" s="247"/>
      <c r="B61" s="250"/>
      <c r="C61" s="274">
        <f t="shared" si="7"/>
        <v>0</v>
      </c>
      <c r="D61" s="276"/>
      <c r="E61" s="293"/>
      <c r="F61" s="59">
        <f t="shared" si="8"/>
        <v>0</v>
      </c>
      <c r="G61" s="73">
        <f t="shared" si="8"/>
        <v>0</v>
      </c>
      <c r="H61" s="56">
        <f t="shared" si="6"/>
        <v>0</v>
      </c>
    </row>
    <row r="62" spans="1:8" s="2" customFormat="1" ht="12.75" hidden="1" customHeight="1" x14ac:dyDescent="0.2">
      <c r="A62" s="247"/>
      <c r="B62" s="250"/>
      <c r="C62" s="274">
        <f t="shared" si="7"/>
        <v>0</v>
      </c>
      <c r="D62" s="276"/>
      <c r="E62" s="293"/>
      <c r="F62" s="59">
        <f t="shared" si="8"/>
        <v>0</v>
      </c>
      <c r="G62" s="73">
        <f t="shared" si="8"/>
        <v>0</v>
      </c>
      <c r="H62" s="56">
        <f t="shared" si="6"/>
        <v>0</v>
      </c>
    </row>
    <row r="63" spans="1:8" s="2" customFormat="1" ht="12.75" hidden="1" customHeight="1" x14ac:dyDescent="0.2">
      <c r="A63" s="247"/>
      <c r="B63" s="250"/>
      <c r="C63" s="274">
        <f t="shared" si="7"/>
        <v>0</v>
      </c>
      <c r="D63" s="276"/>
      <c r="E63" s="293"/>
      <c r="F63" s="59">
        <f t="shared" si="8"/>
        <v>0</v>
      </c>
      <c r="G63" s="73">
        <f t="shared" si="8"/>
        <v>0</v>
      </c>
      <c r="H63" s="56">
        <f t="shared" si="6"/>
        <v>0</v>
      </c>
    </row>
    <row r="64" spans="1:8" s="2" customFormat="1" ht="12.75" hidden="1" customHeight="1" x14ac:dyDescent="0.2">
      <c r="A64" s="247"/>
      <c r="B64" s="250"/>
      <c r="C64" s="274">
        <f t="shared" si="7"/>
        <v>0</v>
      </c>
      <c r="D64" s="276"/>
      <c r="E64" s="293"/>
      <c r="F64" s="59">
        <f t="shared" si="8"/>
        <v>0</v>
      </c>
      <c r="G64" s="73">
        <f t="shared" si="8"/>
        <v>0</v>
      </c>
      <c r="H64" s="56">
        <f t="shared" si="6"/>
        <v>0</v>
      </c>
    </row>
    <row r="65" spans="1:8" s="2" customFormat="1" ht="12.75" hidden="1" customHeight="1" x14ac:dyDescent="0.2">
      <c r="A65" s="247"/>
      <c r="B65" s="250"/>
      <c r="C65" s="274">
        <f t="shared" si="7"/>
        <v>0</v>
      </c>
      <c r="D65" s="276"/>
      <c r="E65" s="293"/>
      <c r="F65" s="59">
        <f t="shared" si="8"/>
        <v>0</v>
      </c>
      <c r="G65" s="73">
        <f t="shared" si="8"/>
        <v>0</v>
      </c>
      <c r="H65" s="56">
        <f t="shared" si="6"/>
        <v>0</v>
      </c>
    </row>
    <row r="66" spans="1:8" s="2" customFormat="1" ht="12.75" hidden="1" customHeight="1" x14ac:dyDescent="0.2">
      <c r="A66" s="247"/>
      <c r="B66" s="250"/>
      <c r="C66" s="274">
        <f t="shared" si="7"/>
        <v>0</v>
      </c>
      <c r="D66" s="276"/>
      <c r="E66" s="293"/>
      <c r="F66" s="59">
        <f t="shared" si="8"/>
        <v>0</v>
      </c>
      <c r="G66" s="73">
        <f t="shared" si="8"/>
        <v>0</v>
      </c>
      <c r="H66" s="56">
        <f t="shared" si="6"/>
        <v>0</v>
      </c>
    </row>
    <row r="67" spans="1:8" s="2" customFormat="1" ht="12.75" hidden="1" customHeight="1" x14ac:dyDescent="0.2">
      <c r="A67" s="248"/>
      <c r="B67" s="251"/>
      <c r="C67" s="296">
        <f t="shared" si="7"/>
        <v>0</v>
      </c>
      <c r="D67" s="298"/>
      <c r="E67" s="302"/>
      <c r="F67" s="59">
        <f t="shared" si="8"/>
        <v>0</v>
      </c>
      <c r="G67" s="73">
        <f t="shared" si="8"/>
        <v>0</v>
      </c>
      <c r="H67" s="56">
        <f t="shared" si="6"/>
        <v>0</v>
      </c>
    </row>
    <row r="68" spans="1:8" s="2" customFormat="1" ht="25.5" hidden="1" x14ac:dyDescent="0.2">
      <c r="A68" s="246" t="s">
        <v>55</v>
      </c>
      <c r="B68" s="249" t="s">
        <v>56</v>
      </c>
      <c r="C68" s="287" t="s">
        <v>349</v>
      </c>
      <c r="D68" s="288"/>
      <c r="E68" s="47" t="s">
        <v>161</v>
      </c>
      <c r="F68" s="190" t="s">
        <v>39</v>
      </c>
      <c r="G68" s="47" t="s">
        <v>157</v>
      </c>
      <c r="H68" s="50">
        <f>SUM(H69:H88)</f>
        <v>0</v>
      </c>
    </row>
    <row r="69" spans="1:8" s="2" customFormat="1" ht="12.75" hidden="1" x14ac:dyDescent="0.2">
      <c r="A69" s="247"/>
      <c r="B69" s="250"/>
      <c r="C69" s="274">
        <f>C15</f>
        <v>0</v>
      </c>
      <c r="D69" s="276"/>
      <c r="E69" s="292">
        <v>5</v>
      </c>
      <c r="F69" s="59">
        <f>F15</f>
        <v>0</v>
      </c>
      <c r="G69" s="86">
        <f>G15</f>
        <v>0</v>
      </c>
      <c r="H69" s="56">
        <f>ROUNDUP((F69*$E$69%)/168*G69,2)</f>
        <v>0</v>
      </c>
    </row>
    <row r="70" spans="1:8" s="2" customFormat="1" ht="12.75" hidden="1" x14ac:dyDescent="0.2">
      <c r="A70" s="247"/>
      <c r="B70" s="250"/>
      <c r="C70" s="274">
        <f>C16</f>
        <v>0</v>
      </c>
      <c r="D70" s="276"/>
      <c r="E70" s="293"/>
      <c r="F70" s="59">
        <f>F16</f>
        <v>0</v>
      </c>
      <c r="G70" s="59">
        <f>G16</f>
        <v>0</v>
      </c>
      <c r="H70" s="56">
        <f t="shared" ref="H70:H88" si="9">ROUNDUP((F70*$E$69%)/168*G70,2)</f>
        <v>0</v>
      </c>
    </row>
    <row r="71" spans="1:8" s="2" customFormat="1" ht="12.75" hidden="1" customHeight="1" x14ac:dyDescent="0.2">
      <c r="A71" s="247"/>
      <c r="B71" s="250"/>
      <c r="C71" s="274">
        <f t="shared" ref="C71:C81" si="10">C17</f>
        <v>0</v>
      </c>
      <c r="D71" s="276"/>
      <c r="E71" s="293"/>
      <c r="F71" s="59">
        <f t="shared" ref="F71:G78" si="11">F17</f>
        <v>0</v>
      </c>
      <c r="G71" s="59">
        <f t="shared" si="11"/>
        <v>0</v>
      </c>
      <c r="H71" s="56">
        <f t="shared" si="9"/>
        <v>0</v>
      </c>
    </row>
    <row r="72" spans="1:8" s="2" customFormat="1" ht="12.75" hidden="1" x14ac:dyDescent="0.2">
      <c r="A72" s="247"/>
      <c r="B72" s="250"/>
      <c r="C72" s="274">
        <f t="shared" si="10"/>
        <v>0</v>
      </c>
      <c r="D72" s="276"/>
      <c r="E72" s="293"/>
      <c r="F72" s="59">
        <f t="shared" si="11"/>
        <v>0</v>
      </c>
      <c r="G72" s="59">
        <f t="shared" si="11"/>
        <v>0</v>
      </c>
      <c r="H72" s="56">
        <f t="shared" si="9"/>
        <v>0</v>
      </c>
    </row>
    <row r="73" spans="1:8" s="2" customFormat="1" ht="12.75" hidden="1" x14ac:dyDescent="0.2">
      <c r="A73" s="247"/>
      <c r="B73" s="250"/>
      <c r="C73" s="274">
        <f t="shared" si="10"/>
        <v>0</v>
      </c>
      <c r="D73" s="276"/>
      <c r="E73" s="293"/>
      <c r="F73" s="59">
        <f t="shared" si="11"/>
        <v>0</v>
      </c>
      <c r="G73" s="59">
        <f t="shared" si="11"/>
        <v>0</v>
      </c>
      <c r="H73" s="56">
        <f t="shared" si="9"/>
        <v>0</v>
      </c>
    </row>
    <row r="74" spans="1:8" s="2" customFormat="1" ht="12.75" hidden="1" x14ac:dyDescent="0.2">
      <c r="A74" s="247"/>
      <c r="B74" s="250"/>
      <c r="C74" s="274">
        <f t="shared" si="10"/>
        <v>0</v>
      </c>
      <c r="D74" s="276"/>
      <c r="E74" s="293"/>
      <c r="F74" s="59">
        <f t="shared" si="11"/>
        <v>0</v>
      </c>
      <c r="G74" s="59">
        <f t="shared" si="11"/>
        <v>0</v>
      </c>
      <c r="H74" s="56">
        <f t="shared" si="9"/>
        <v>0</v>
      </c>
    </row>
    <row r="75" spans="1:8" s="2" customFormat="1" ht="12.75" hidden="1" x14ac:dyDescent="0.2">
      <c r="A75" s="247"/>
      <c r="B75" s="250"/>
      <c r="C75" s="274">
        <f t="shared" si="10"/>
        <v>0</v>
      </c>
      <c r="D75" s="276"/>
      <c r="E75" s="293"/>
      <c r="F75" s="59">
        <f t="shared" si="11"/>
        <v>0</v>
      </c>
      <c r="G75" s="59">
        <f t="shared" si="11"/>
        <v>0</v>
      </c>
      <c r="H75" s="56">
        <f t="shared" si="9"/>
        <v>0</v>
      </c>
    </row>
    <row r="76" spans="1:8" s="2" customFormat="1" ht="12.75" hidden="1" x14ac:dyDescent="0.2">
      <c r="A76" s="247"/>
      <c r="B76" s="250"/>
      <c r="C76" s="274">
        <f t="shared" si="10"/>
        <v>0</v>
      </c>
      <c r="D76" s="276"/>
      <c r="E76" s="293"/>
      <c r="F76" s="59">
        <f t="shared" si="11"/>
        <v>0</v>
      </c>
      <c r="G76" s="59">
        <f t="shared" si="11"/>
        <v>0</v>
      </c>
      <c r="H76" s="56">
        <f t="shared" si="9"/>
        <v>0</v>
      </c>
    </row>
    <row r="77" spans="1:8" s="2" customFormat="1" ht="12.75" hidden="1" x14ac:dyDescent="0.2">
      <c r="A77" s="247"/>
      <c r="B77" s="250"/>
      <c r="C77" s="274">
        <f t="shared" si="10"/>
        <v>0</v>
      </c>
      <c r="D77" s="276"/>
      <c r="E77" s="293"/>
      <c r="F77" s="59">
        <f t="shared" si="11"/>
        <v>0</v>
      </c>
      <c r="G77" s="59">
        <f t="shared" si="11"/>
        <v>0</v>
      </c>
      <c r="H77" s="56">
        <f t="shared" si="9"/>
        <v>0</v>
      </c>
    </row>
    <row r="78" spans="1:8" s="2" customFormat="1" ht="12.75" hidden="1" x14ac:dyDescent="0.2">
      <c r="A78" s="247"/>
      <c r="B78" s="250"/>
      <c r="C78" s="274">
        <f t="shared" si="10"/>
        <v>0</v>
      </c>
      <c r="D78" s="276"/>
      <c r="E78" s="293"/>
      <c r="F78" s="59">
        <f t="shared" si="11"/>
        <v>0</v>
      </c>
      <c r="G78" s="59">
        <f t="shared" si="11"/>
        <v>0</v>
      </c>
      <c r="H78" s="56">
        <f t="shared" si="9"/>
        <v>0</v>
      </c>
    </row>
    <row r="79" spans="1:8" s="2" customFormat="1" ht="12.75" hidden="1" x14ac:dyDescent="0.2">
      <c r="A79" s="247"/>
      <c r="B79" s="250"/>
      <c r="C79" s="274" t="str">
        <f>C26</f>
        <v>Vecākais speciālists Izglītības koordinācijas nodaļā</v>
      </c>
      <c r="D79" s="276"/>
      <c r="E79" s="293"/>
      <c r="F79" s="59">
        <f>F26</f>
        <v>1287</v>
      </c>
      <c r="G79" s="86"/>
      <c r="H79" s="56">
        <f t="shared" si="9"/>
        <v>0</v>
      </c>
    </row>
    <row r="80" spans="1:8" s="2" customFormat="1" ht="12.75" hidden="1" x14ac:dyDescent="0.2">
      <c r="A80" s="247"/>
      <c r="B80" s="250"/>
      <c r="C80" s="274">
        <f>C27</f>
        <v>0</v>
      </c>
      <c r="D80" s="276"/>
      <c r="E80" s="293"/>
      <c r="F80" s="59">
        <f t="shared" ref="F80:G88" si="12">F27</f>
        <v>0</v>
      </c>
      <c r="G80" s="59">
        <f t="shared" si="12"/>
        <v>0</v>
      </c>
      <c r="H80" s="56">
        <f t="shared" si="9"/>
        <v>0</v>
      </c>
    </row>
    <row r="81" spans="1:8" s="2" customFormat="1" ht="12.75" hidden="1" x14ac:dyDescent="0.2">
      <c r="A81" s="247"/>
      <c r="B81" s="250"/>
      <c r="C81" s="274">
        <f t="shared" si="10"/>
        <v>0</v>
      </c>
      <c r="D81" s="276"/>
      <c r="E81" s="293"/>
      <c r="F81" s="59">
        <f t="shared" si="12"/>
        <v>0</v>
      </c>
      <c r="G81" s="59">
        <f t="shared" si="12"/>
        <v>0</v>
      </c>
      <c r="H81" s="56">
        <f t="shared" si="9"/>
        <v>0</v>
      </c>
    </row>
    <row r="82" spans="1:8" s="2" customFormat="1" ht="12.75" hidden="1" x14ac:dyDescent="0.2">
      <c r="A82" s="247"/>
      <c r="B82" s="250"/>
      <c r="C82" s="274">
        <f>C30</f>
        <v>0</v>
      </c>
      <c r="D82" s="276"/>
      <c r="E82" s="293"/>
      <c r="F82" s="59">
        <f t="shared" si="12"/>
        <v>0</v>
      </c>
      <c r="G82" s="59">
        <f t="shared" si="12"/>
        <v>0</v>
      </c>
      <c r="H82" s="56">
        <f t="shared" si="9"/>
        <v>0</v>
      </c>
    </row>
    <row r="83" spans="1:8" s="2" customFormat="1" ht="12.75" hidden="1" x14ac:dyDescent="0.2">
      <c r="A83" s="247"/>
      <c r="B83" s="250"/>
      <c r="C83" s="274">
        <f>C31</f>
        <v>0</v>
      </c>
      <c r="D83" s="276"/>
      <c r="E83" s="293"/>
      <c r="F83" s="59">
        <f t="shared" si="12"/>
        <v>0</v>
      </c>
      <c r="G83" s="59">
        <f t="shared" si="12"/>
        <v>0</v>
      </c>
      <c r="H83" s="56">
        <f t="shared" si="9"/>
        <v>0</v>
      </c>
    </row>
    <row r="84" spans="1:8" s="2" customFormat="1" ht="12.75" hidden="1" x14ac:dyDescent="0.2">
      <c r="A84" s="247"/>
      <c r="B84" s="250"/>
      <c r="C84" s="274">
        <f>C32</f>
        <v>0</v>
      </c>
      <c r="D84" s="276"/>
      <c r="E84" s="293"/>
      <c r="F84" s="59">
        <f t="shared" si="12"/>
        <v>0</v>
      </c>
      <c r="G84" s="59">
        <f t="shared" si="12"/>
        <v>0</v>
      </c>
      <c r="H84" s="56">
        <f t="shared" si="9"/>
        <v>0</v>
      </c>
    </row>
    <row r="85" spans="1:8" s="2" customFormat="1" ht="12.75" hidden="1" x14ac:dyDescent="0.2">
      <c r="A85" s="247"/>
      <c r="B85" s="250"/>
      <c r="C85" s="274">
        <f>C33</f>
        <v>0</v>
      </c>
      <c r="D85" s="276"/>
      <c r="E85" s="293"/>
      <c r="F85" s="59">
        <f t="shared" si="12"/>
        <v>0</v>
      </c>
      <c r="G85" s="59">
        <f t="shared" si="12"/>
        <v>0</v>
      </c>
      <c r="H85" s="56">
        <f t="shared" si="9"/>
        <v>0</v>
      </c>
    </row>
    <row r="86" spans="1:8" s="2" customFormat="1" ht="12.75" hidden="1" x14ac:dyDescent="0.2">
      <c r="A86" s="247"/>
      <c r="B86" s="250"/>
      <c r="C86" s="274">
        <f>C34</f>
        <v>0</v>
      </c>
      <c r="D86" s="276"/>
      <c r="E86" s="293"/>
      <c r="F86" s="59">
        <f t="shared" si="12"/>
        <v>0</v>
      </c>
      <c r="G86" s="59">
        <f t="shared" si="12"/>
        <v>0</v>
      </c>
      <c r="H86" s="56">
        <f t="shared" si="9"/>
        <v>0</v>
      </c>
    </row>
    <row r="87" spans="1:8" s="2" customFormat="1" ht="12.75" hidden="1" x14ac:dyDescent="0.2">
      <c r="A87" s="247"/>
      <c r="B87" s="250"/>
      <c r="C87" s="182"/>
      <c r="D87" s="183"/>
      <c r="E87" s="293"/>
      <c r="F87" s="59">
        <f t="shared" si="12"/>
        <v>0</v>
      </c>
      <c r="G87" s="59">
        <f t="shared" si="12"/>
        <v>0</v>
      </c>
      <c r="H87" s="56">
        <f t="shared" si="9"/>
        <v>0</v>
      </c>
    </row>
    <row r="88" spans="1:8" s="2" customFormat="1" ht="12.75" hidden="1" x14ac:dyDescent="0.2">
      <c r="A88" s="247"/>
      <c r="B88" s="250"/>
      <c r="C88" s="274">
        <f>C35</f>
        <v>0</v>
      </c>
      <c r="D88" s="276"/>
      <c r="E88" s="293"/>
      <c r="F88" s="59">
        <f t="shared" si="12"/>
        <v>0</v>
      </c>
      <c r="G88" s="59">
        <f t="shared" si="12"/>
        <v>0</v>
      </c>
      <c r="H88" s="56">
        <f t="shared" si="9"/>
        <v>0</v>
      </c>
    </row>
    <row r="89" spans="1:8" s="2" customFormat="1" ht="25.5" hidden="1" x14ac:dyDescent="0.2">
      <c r="A89" s="246" t="s">
        <v>57</v>
      </c>
      <c r="B89" s="249" t="s">
        <v>58</v>
      </c>
      <c r="C89" s="287" t="s">
        <v>349</v>
      </c>
      <c r="D89" s="288"/>
      <c r="E89" s="47" t="s">
        <v>161</v>
      </c>
      <c r="F89" s="190" t="s">
        <v>39</v>
      </c>
      <c r="G89" s="47" t="s">
        <v>157</v>
      </c>
      <c r="H89" s="50">
        <f>SUM(H90:H109)</f>
        <v>0</v>
      </c>
    </row>
    <row r="90" spans="1:8" s="2" customFormat="1" ht="12.75" hidden="1" x14ac:dyDescent="0.2">
      <c r="A90" s="247"/>
      <c r="B90" s="250"/>
      <c r="C90" s="274">
        <f t="shared" ref="C90:C99" si="13">C15</f>
        <v>0</v>
      </c>
      <c r="D90" s="276"/>
      <c r="E90" s="292">
        <v>10</v>
      </c>
      <c r="F90" s="59">
        <f t="shared" ref="F90:G99" si="14">F15</f>
        <v>0</v>
      </c>
      <c r="G90" s="86">
        <f t="shared" si="14"/>
        <v>0</v>
      </c>
      <c r="H90" s="56">
        <f>ROUNDUP((F90*$E$90%)/168*$G$90,2)</f>
        <v>0</v>
      </c>
    </row>
    <row r="91" spans="1:8" s="2" customFormat="1" ht="12.75" hidden="1" x14ac:dyDescent="0.2">
      <c r="A91" s="247"/>
      <c r="B91" s="250"/>
      <c r="C91" s="274">
        <f t="shared" si="13"/>
        <v>0</v>
      </c>
      <c r="D91" s="276"/>
      <c r="E91" s="293"/>
      <c r="F91" s="59">
        <f t="shared" si="14"/>
        <v>0</v>
      </c>
      <c r="G91" s="73">
        <f t="shared" si="14"/>
        <v>0</v>
      </c>
      <c r="H91" s="56">
        <f t="shared" ref="H91:H109" si="15">ROUNDUP((F91*$E$90%)/168*$G$90,2)</f>
        <v>0</v>
      </c>
    </row>
    <row r="92" spans="1:8" s="2" customFormat="1" ht="12.75" hidden="1" x14ac:dyDescent="0.2">
      <c r="A92" s="247"/>
      <c r="B92" s="250"/>
      <c r="C92" s="274">
        <f t="shared" si="13"/>
        <v>0</v>
      </c>
      <c r="D92" s="276"/>
      <c r="E92" s="293"/>
      <c r="F92" s="59">
        <f t="shared" si="14"/>
        <v>0</v>
      </c>
      <c r="G92" s="73">
        <f t="shared" si="14"/>
        <v>0</v>
      </c>
      <c r="H92" s="56">
        <f t="shared" si="15"/>
        <v>0</v>
      </c>
    </row>
    <row r="93" spans="1:8" s="2" customFormat="1" ht="12.75" hidden="1" customHeight="1" x14ac:dyDescent="0.2">
      <c r="A93" s="247"/>
      <c r="B93" s="250"/>
      <c r="C93" s="274">
        <f t="shared" si="13"/>
        <v>0</v>
      </c>
      <c r="D93" s="276"/>
      <c r="E93" s="293"/>
      <c r="F93" s="59">
        <f t="shared" si="14"/>
        <v>0</v>
      </c>
      <c r="G93" s="73">
        <f t="shared" si="14"/>
        <v>0</v>
      </c>
      <c r="H93" s="56">
        <f t="shared" si="15"/>
        <v>0</v>
      </c>
    </row>
    <row r="94" spans="1:8" s="2" customFormat="1" ht="12.75" hidden="1" x14ac:dyDescent="0.2">
      <c r="A94" s="247"/>
      <c r="B94" s="250"/>
      <c r="C94" s="274">
        <f t="shared" si="13"/>
        <v>0</v>
      </c>
      <c r="D94" s="276"/>
      <c r="E94" s="293"/>
      <c r="F94" s="59">
        <f t="shared" si="14"/>
        <v>0</v>
      </c>
      <c r="G94" s="73">
        <f t="shared" si="14"/>
        <v>0</v>
      </c>
      <c r="H94" s="56">
        <f t="shared" si="15"/>
        <v>0</v>
      </c>
    </row>
    <row r="95" spans="1:8" s="2" customFormat="1" ht="12.75" hidden="1" x14ac:dyDescent="0.2">
      <c r="A95" s="247"/>
      <c r="B95" s="250"/>
      <c r="C95" s="274">
        <f t="shared" si="13"/>
        <v>0</v>
      </c>
      <c r="D95" s="276"/>
      <c r="E95" s="293"/>
      <c r="F95" s="59">
        <f t="shared" si="14"/>
        <v>0</v>
      </c>
      <c r="G95" s="73">
        <f t="shared" si="14"/>
        <v>0</v>
      </c>
      <c r="H95" s="56">
        <f t="shared" si="15"/>
        <v>0</v>
      </c>
    </row>
    <row r="96" spans="1:8" s="2" customFormat="1" ht="12.75" hidden="1" x14ac:dyDescent="0.2">
      <c r="A96" s="247"/>
      <c r="B96" s="250"/>
      <c r="C96" s="274">
        <f t="shared" si="13"/>
        <v>0</v>
      </c>
      <c r="D96" s="276"/>
      <c r="E96" s="293"/>
      <c r="F96" s="59">
        <f t="shared" si="14"/>
        <v>0</v>
      </c>
      <c r="G96" s="73">
        <f t="shared" si="14"/>
        <v>0</v>
      </c>
      <c r="H96" s="56">
        <f t="shared" si="15"/>
        <v>0</v>
      </c>
    </row>
    <row r="97" spans="1:8" s="2" customFormat="1" ht="12.75" hidden="1" x14ac:dyDescent="0.2">
      <c r="A97" s="247"/>
      <c r="B97" s="250"/>
      <c r="C97" s="274">
        <f t="shared" si="13"/>
        <v>0</v>
      </c>
      <c r="D97" s="276"/>
      <c r="E97" s="293"/>
      <c r="F97" s="59">
        <f t="shared" si="14"/>
        <v>0</v>
      </c>
      <c r="G97" s="73">
        <f t="shared" si="14"/>
        <v>0</v>
      </c>
      <c r="H97" s="56">
        <f t="shared" si="15"/>
        <v>0</v>
      </c>
    </row>
    <row r="98" spans="1:8" s="2" customFormat="1" ht="12.75" hidden="1" x14ac:dyDescent="0.2">
      <c r="A98" s="247"/>
      <c r="B98" s="250"/>
      <c r="C98" s="274">
        <f t="shared" si="13"/>
        <v>0</v>
      </c>
      <c r="D98" s="276"/>
      <c r="E98" s="293"/>
      <c r="F98" s="59">
        <f t="shared" si="14"/>
        <v>0</v>
      </c>
      <c r="G98" s="73">
        <f t="shared" si="14"/>
        <v>0</v>
      </c>
      <c r="H98" s="56">
        <f t="shared" si="15"/>
        <v>0</v>
      </c>
    </row>
    <row r="99" spans="1:8" s="2" customFormat="1" ht="12.75" hidden="1" x14ac:dyDescent="0.2">
      <c r="A99" s="247"/>
      <c r="B99" s="250"/>
      <c r="C99" s="274">
        <f t="shared" si="13"/>
        <v>0</v>
      </c>
      <c r="D99" s="276"/>
      <c r="E99" s="293"/>
      <c r="F99" s="59">
        <f t="shared" si="14"/>
        <v>0</v>
      </c>
      <c r="G99" s="73">
        <f t="shared" si="14"/>
        <v>0</v>
      </c>
      <c r="H99" s="56">
        <f t="shared" si="15"/>
        <v>0</v>
      </c>
    </row>
    <row r="100" spans="1:8" s="2" customFormat="1" ht="12.75" hidden="1" x14ac:dyDescent="0.2">
      <c r="A100" s="247"/>
      <c r="B100" s="250"/>
      <c r="C100" s="274" t="str">
        <f t="shared" ref="C100:C109" si="16">C26</f>
        <v>Vecākais speciālists Izglītības koordinācijas nodaļā</v>
      </c>
      <c r="D100" s="276"/>
      <c r="E100" s="293"/>
      <c r="F100" s="59">
        <f t="shared" ref="F100:G109" si="17">F26</f>
        <v>1287</v>
      </c>
      <c r="G100" s="86"/>
      <c r="H100" s="56">
        <f>ROUNDUP((F100*$E$90%)/168*$G$100,2)</f>
        <v>0</v>
      </c>
    </row>
    <row r="101" spans="1:8" s="2" customFormat="1" ht="12.75" hidden="1" x14ac:dyDescent="0.2">
      <c r="A101" s="247"/>
      <c r="B101" s="250"/>
      <c r="C101" s="274">
        <f t="shared" si="16"/>
        <v>0</v>
      </c>
      <c r="D101" s="276"/>
      <c r="E101" s="293"/>
      <c r="F101" s="59">
        <f t="shared" si="17"/>
        <v>0</v>
      </c>
      <c r="G101" s="59">
        <f t="shared" si="17"/>
        <v>0</v>
      </c>
      <c r="H101" s="56">
        <f t="shared" si="15"/>
        <v>0</v>
      </c>
    </row>
    <row r="102" spans="1:8" s="2" customFormat="1" ht="12.75" hidden="1" x14ac:dyDescent="0.2">
      <c r="A102" s="247"/>
      <c r="B102" s="250"/>
      <c r="C102" s="274">
        <f t="shared" si="16"/>
        <v>0</v>
      </c>
      <c r="D102" s="276"/>
      <c r="E102" s="293"/>
      <c r="F102" s="59">
        <f t="shared" si="17"/>
        <v>0</v>
      </c>
      <c r="G102" s="59">
        <f t="shared" si="17"/>
        <v>0</v>
      </c>
      <c r="H102" s="56">
        <f t="shared" si="15"/>
        <v>0</v>
      </c>
    </row>
    <row r="103" spans="1:8" s="2" customFormat="1" ht="12.75" hidden="1" x14ac:dyDescent="0.2">
      <c r="A103" s="247"/>
      <c r="B103" s="250"/>
      <c r="C103" s="274">
        <f t="shared" si="16"/>
        <v>0</v>
      </c>
      <c r="D103" s="276"/>
      <c r="E103" s="293"/>
      <c r="F103" s="59">
        <f t="shared" si="17"/>
        <v>0</v>
      </c>
      <c r="G103" s="59">
        <f t="shared" si="17"/>
        <v>0</v>
      </c>
      <c r="H103" s="56">
        <f t="shared" si="15"/>
        <v>0</v>
      </c>
    </row>
    <row r="104" spans="1:8" s="2" customFormat="1" ht="12.75" hidden="1" x14ac:dyDescent="0.2">
      <c r="A104" s="247"/>
      <c r="B104" s="250"/>
      <c r="C104" s="274">
        <f t="shared" si="16"/>
        <v>0</v>
      </c>
      <c r="D104" s="276"/>
      <c r="E104" s="293"/>
      <c r="F104" s="59">
        <f t="shared" si="17"/>
        <v>0</v>
      </c>
      <c r="G104" s="59">
        <f t="shared" si="17"/>
        <v>0</v>
      </c>
      <c r="H104" s="56">
        <f t="shared" si="15"/>
        <v>0</v>
      </c>
    </row>
    <row r="105" spans="1:8" s="2" customFormat="1" ht="12.75" hidden="1" x14ac:dyDescent="0.2">
      <c r="A105" s="247"/>
      <c r="B105" s="250"/>
      <c r="C105" s="274">
        <f t="shared" si="16"/>
        <v>0</v>
      </c>
      <c r="D105" s="276"/>
      <c r="E105" s="293"/>
      <c r="F105" s="59">
        <f t="shared" si="17"/>
        <v>0</v>
      </c>
      <c r="G105" s="59">
        <f t="shared" si="17"/>
        <v>0</v>
      </c>
      <c r="H105" s="56">
        <f t="shared" si="15"/>
        <v>0</v>
      </c>
    </row>
    <row r="106" spans="1:8" s="2" customFormat="1" ht="12.75" hidden="1" x14ac:dyDescent="0.2">
      <c r="A106" s="247"/>
      <c r="B106" s="250"/>
      <c r="C106" s="274">
        <f t="shared" si="16"/>
        <v>0</v>
      </c>
      <c r="D106" s="276"/>
      <c r="E106" s="293"/>
      <c r="F106" s="59">
        <f t="shared" si="17"/>
        <v>0</v>
      </c>
      <c r="G106" s="59">
        <f t="shared" si="17"/>
        <v>0</v>
      </c>
      <c r="H106" s="56">
        <f t="shared" si="15"/>
        <v>0</v>
      </c>
    </row>
    <row r="107" spans="1:8" s="2" customFormat="1" ht="12.75" hidden="1" x14ac:dyDescent="0.2">
      <c r="A107" s="247"/>
      <c r="B107" s="250"/>
      <c r="C107" s="274">
        <f t="shared" si="16"/>
        <v>0</v>
      </c>
      <c r="D107" s="276"/>
      <c r="E107" s="293"/>
      <c r="F107" s="59">
        <f t="shared" si="17"/>
        <v>0</v>
      </c>
      <c r="G107" s="59">
        <f t="shared" si="17"/>
        <v>0</v>
      </c>
      <c r="H107" s="56">
        <f t="shared" si="15"/>
        <v>0</v>
      </c>
    </row>
    <row r="108" spans="1:8" s="2" customFormat="1" ht="12.75" hidden="1" x14ac:dyDescent="0.2">
      <c r="A108" s="247"/>
      <c r="B108" s="250"/>
      <c r="C108" s="274">
        <f t="shared" si="16"/>
        <v>0</v>
      </c>
      <c r="D108" s="276"/>
      <c r="E108" s="293"/>
      <c r="F108" s="59">
        <f t="shared" si="17"/>
        <v>0</v>
      </c>
      <c r="G108" s="59">
        <f t="shared" si="17"/>
        <v>0</v>
      </c>
      <c r="H108" s="56">
        <f t="shared" si="15"/>
        <v>0</v>
      </c>
    </row>
    <row r="109" spans="1:8" s="2" customFormat="1" ht="12.75" hidden="1" x14ac:dyDescent="0.2">
      <c r="A109" s="248"/>
      <c r="B109" s="251"/>
      <c r="C109" s="274">
        <f t="shared" si="16"/>
        <v>0</v>
      </c>
      <c r="D109" s="276"/>
      <c r="E109" s="302"/>
      <c r="F109" s="59">
        <f t="shared" si="17"/>
        <v>0</v>
      </c>
      <c r="G109" s="59">
        <f t="shared" si="17"/>
        <v>0</v>
      </c>
      <c r="H109" s="56">
        <f t="shared" si="15"/>
        <v>0</v>
      </c>
    </row>
    <row r="110" spans="1:8" s="5" customFormat="1" ht="12.75" x14ac:dyDescent="0.2">
      <c r="A110" s="49" t="s">
        <v>65</v>
      </c>
      <c r="B110" s="277" t="s">
        <v>66</v>
      </c>
      <c r="C110" s="277"/>
      <c r="D110" s="277"/>
      <c r="E110" s="277"/>
      <c r="F110" s="277"/>
      <c r="G110" s="277"/>
      <c r="H110" s="43">
        <f>SUM(H111,H112,H133)</f>
        <v>4.3899999999999997</v>
      </c>
    </row>
    <row r="111" spans="1:8" s="2" customFormat="1" ht="12.75" x14ac:dyDescent="0.2">
      <c r="A111" s="181" t="s">
        <v>67</v>
      </c>
      <c r="B111" s="304" t="s">
        <v>356</v>
      </c>
      <c r="C111" s="304"/>
      <c r="D111" s="304"/>
      <c r="E111" s="304"/>
      <c r="F111" s="304"/>
      <c r="G111" s="304"/>
      <c r="H111" s="44">
        <f>ROUNDUP((H13+H112)*0.2359,2)</f>
        <v>3.7699999999999996</v>
      </c>
    </row>
    <row r="112" spans="1:8" s="2" customFormat="1" ht="25.5" x14ac:dyDescent="0.2">
      <c r="A112" s="246" t="s">
        <v>70</v>
      </c>
      <c r="B112" s="263" t="s">
        <v>71</v>
      </c>
      <c r="C112" s="287" t="s">
        <v>349</v>
      </c>
      <c r="D112" s="288"/>
      <c r="E112" s="47" t="s">
        <v>161</v>
      </c>
      <c r="F112" s="190" t="s">
        <v>39</v>
      </c>
      <c r="G112" s="47" t="s">
        <v>157</v>
      </c>
      <c r="H112" s="50">
        <f>SUM(H113:H132)</f>
        <v>0.62</v>
      </c>
    </row>
    <row r="113" spans="1:8" s="2" customFormat="1" ht="12.75" hidden="1" x14ac:dyDescent="0.2">
      <c r="A113" s="247"/>
      <c r="B113" s="264"/>
      <c r="C113" s="274">
        <f t="shared" ref="C113:C122" si="18">C15</f>
        <v>0</v>
      </c>
      <c r="D113" s="276"/>
      <c r="E113" s="292">
        <v>4</v>
      </c>
      <c r="F113" s="59">
        <f t="shared" ref="F113:G122" si="19">F15</f>
        <v>0</v>
      </c>
      <c r="G113" s="86">
        <f t="shared" si="19"/>
        <v>0</v>
      </c>
      <c r="H113" s="56">
        <f>ROUNDUP((F113*$E$113%)/168*G113,2)</f>
        <v>0</v>
      </c>
    </row>
    <row r="114" spans="1:8" s="2" customFormat="1" ht="12.75" hidden="1" x14ac:dyDescent="0.2">
      <c r="A114" s="247"/>
      <c r="B114" s="264"/>
      <c r="C114" s="274">
        <f t="shared" si="18"/>
        <v>0</v>
      </c>
      <c r="D114" s="276"/>
      <c r="E114" s="293"/>
      <c r="F114" s="59">
        <f t="shared" si="19"/>
        <v>0</v>
      </c>
      <c r="G114" s="73">
        <f t="shared" si="19"/>
        <v>0</v>
      </c>
      <c r="H114" s="56">
        <f t="shared" ref="H114:H132" si="20">ROUNDUP((F114*$E$113%)/168*G114,2)</f>
        <v>0</v>
      </c>
    </row>
    <row r="115" spans="1:8" s="2" customFormat="1" ht="12.75" hidden="1" x14ac:dyDescent="0.2">
      <c r="A115" s="247"/>
      <c r="B115" s="264"/>
      <c r="C115" s="274">
        <f t="shared" si="18"/>
        <v>0</v>
      </c>
      <c r="D115" s="276"/>
      <c r="E115" s="293"/>
      <c r="F115" s="59">
        <f t="shared" si="19"/>
        <v>0</v>
      </c>
      <c r="G115" s="73">
        <f t="shared" si="19"/>
        <v>0</v>
      </c>
      <c r="H115" s="56">
        <f t="shared" si="20"/>
        <v>0</v>
      </c>
    </row>
    <row r="116" spans="1:8" s="2" customFormat="1" ht="12.75" hidden="1" x14ac:dyDescent="0.2">
      <c r="A116" s="247"/>
      <c r="B116" s="264"/>
      <c r="C116" s="274">
        <f t="shared" si="18"/>
        <v>0</v>
      </c>
      <c r="D116" s="276"/>
      <c r="E116" s="293"/>
      <c r="F116" s="59">
        <f t="shared" si="19"/>
        <v>0</v>
      </c>
      <c r="G116" s="73">
        <f t="shared" si="19"/>
        <v>0</v>
      </c>
      <c r="H116" s="56">
        <f t="shared" si="20"/>
        <v>0</v>
      </c>
    </row>
    <row r="117" spans="1:8" s="2" customFormat="1" ht="12.75" hidden="1" x14ac:dyDescent="0.2">
      <c r="A117" s="247"/>
      <c r="B117" s="264"/>
      <c r="C117" s="274">
        <f t="shared" si="18"/>
        <v>0</v>
      </c>
      <c r="D117" s="276"/>
      <c r="E117" s="293"/>
      <c r="F117" s="59">
        <f t="shared" si="19"/>
        <v>0</v>
      </c>
      <c r="G117" s="73">
        <f t="shared" si="19"/>
        <v>0</v>
      </c>
      <c r="H117" s="56">
        <f t="shared" si="20"/>
        <v>0</v>
      </c>
    </row>
    <row r="118" spans="1:8" s="2" customFormat="1" ht="12.75" hidden="1" x14ac:dyDescent="0.2">
      <c r="A118" s="247"/>
      <c r="B118" s="264"/>
      <c r="C118" s="274">
        <f t="shared" si="18"/>
        <v>0</v>
      </c>
      <c r="D118" s="276"/>
      <c r="E118" s="293"/>
      <c r="F118" s="59">
        <f t="shared" si="19"/>
        <v>0</v>
      </c>
      <c r="G118" s="73">
        <f t="shared" si="19"/>
        <v>0</v>
      </c>
      <c r="H118" s="56">
        <f t="shared" si="20"/>
        <v>0</v>
      </c>
    </row>
    <row r="119" spans="1:8" s="2" customFormat="1" ht="12.75" hidden="1" x14ac:dyDescent="0.2">
      <c r="A119" s="247"/>
      <c r="B119" s="264"/>
      <c r="C119" s="274">
        <f t="shared" si="18"/>
        <v>0</v>
      </c>
      <c r="D119" s="276"/>
      <c r="E119" s="293"/>
      <c r="F119" s="59">
        <f t="shared" si="19"/>
        <v>0</v>
      </c>
      <c r="G119" s="73">
        <f t="shared" si="19"/>
        <v>0</v>
      </c>
      <c r="H119" s="56">
        <f t="shared" si="20"/>
        <v>0</v>
      </c>
    </row>
    <row r="120" spans="1:8" s="2" customFormat="1" ht="12.75" hidden="1" x14ac:dyDescent="0.2">
      <c r="A120" s="247"/>
      <c r="B120" s="264"/>
      <c r="C120" s="274">
        <f t="shared" si="18"/>
        <v>0</v>
      </c>
      <c r="D120" s="276"/>
      <c r="E120" s="293"/>
      <c r="F120" s="59">
        <f t="shared" si="19"/>
        <v>0</v>
      </c>
      <c r="G120" s="73">
        <f t="shared" si="19"/>
        <v>0</v>
      </c>
      <c r="H120" s="56">
        <f t="shared" si="20"/>
        <v>0</v>
      </c>
    </row>
    <row r="121" spans="1:8" s="2" customFormat="1" ht="12.75" hidden="1" x14ac:dyDescent="0.2">
      <c r="A121" s="247"/>
      <c r="B121" s="264"/>
      <c r="C121" s="274">
        <f t="shared" si="18"/>
        <v>0</v>
      </c>
      <c r="D121" s="276"/>
      <c r="E121" s="293"/>
      <c r="F121" s="59">
        <f t="shared" si="19"/>
        <v>0</v>
      </c>
      <c r="G121" s="73">
        <f t="shared" si="19"/>
        <v>0</v>
      </c>
      <c r="H121" s="56">
        <f t="shared" si="20"/>
        <v>0</v>
      </c>
    </row>
    <row r="122" spans="1:8" s="2" customFormat="1" ht="12.75" hidden="1" x14ac:dyDescent="0.2">
      <c r="A122" s="247"/>
      <c r="B122" s="264"/>
      <c r="C122" s="274">
        <f t="shared" si="18"/>
        <v>0</v>
      </c>
      <c r="D122" s="276"/>
      <c r="E122" s="293"/>
      <c r="F122" s="59">
        <f t="shared" si="19"/>
        <v>0</v>
      </c>
      <c r="G122" s="73">
        <f t="shared" si="19"/>
        <v>0</v>
      </c>
      <c r="H122" s="56">
        <f t="shared" si="20"/>
        <v>0</v>
      </c>
    </row>
    <row r="123" spans="1:8" s="2" customFormat="1" ht="12.75" x14ac:dyDescent="0.2">
      <c r="A123" s="247"/>
      <c r="B123" s="264"/>
      <c r="C123" s="274" t="str">
        <f t="shared" ref="C123:C132" si="21">C26</f>
        <v>Vecākais speciālists Izglītības koordinācijas nodaļā</v>
      </c>
      <c r="D123" s="276"/>
      <c r="E123" s="293"/>
      <c r="F123" s="59">
        <f t="shared" ref="F123:G132" si="22">F26</f>
        <v>1287</v>
      </c>
      <c r="G123" s="86">
        <f t="shared" si="22"/>
        <v>2</v>
      </c>
      <c r="H123" s="56">
        <f t="shared" si="20"/>
        <v>0.62</v>
      </c>
    </row>
    <row r="124" spans="1:8" s="2" customFormat="1" ht="12.75" hidden="1" x14ac:dyDescent="0.2">
      <c r="A124" s="247"/>
      <c r="B124" s="264"/>
      <c r="C124" s="274">
        <f t="shared" si="21"/>
        <v>0</v>
      </c>
      <c r="D124" s="276"/>
      <c r="E124" s="293"/>
      <c r="F124" s="59">
        <f t="shared" si="22"/>
        <v>0</v>
      </c>
      <c r="G124" s="59">
        <f t="shared" si="22"/>
        <v>0</v>
      </c>
      <c r="H124" s="56">
        <f t="shared" si="20"/>
        <v>0</v>
      </c>
    </row>
    <row r="125" spans="1:8" s="2" customFormat="1" ht="12.75" hidden="1" x14ac:dyDescent="0.2">
      <c r="A125" s="247"/>
      <c r="B125" s="264"/>
      <c r="C125" s="274">
        <f t="shared" si="21"/>
        <v>0</v>
      </c>
      <c r="D125" s="276"/>
      <c r="E125" s="293"/>
      <c r="F125" s="59">
        <f t="shared" si="22"/>
        <v>0</v>
      </c>
      <c r="G125" s="59">
        <f t="shared" si="22"/>
        <v>0</v>
      </c>
      <c r="H125" s="56">
        <f t="shared" si="20"/>
        <v>0</v>
      </c>
    </row>
    <row r="126" spans="1:8" s="2" customFormat="1" ht="12.75" hidden="1" x14ac:dyDescent="0.2">
      <c r="A126" s="247"/>
      <c r="B126" s="264"/>
      <c r="C126" s="274">
        <f t="shared" si="21"/>
        <v>0</v>
      </c>
      <c r="D126" s="276"/>
      <c r="E126" s="293"/>
      <c r="F126" s="59">
        <f t="shared" si="22"/>
        <v>0</v>
      </c>
      <c r="G126" s="59">
        <f t="shared" si="22"/>
        <v>0</v>
      </c>
      <c r="H126" s="56">
        <f t="shared" si="20"/>
        <v>0</v>
      </c>
    </row>
    <row r="127" spans="1:8" s="2" customFormat="1" ht="12.75" hidden="1" x14ac:dyDescent="0.2">
      <c r="A127" s="247"/>
      <c r="B127" s="264"/>
      <c r="C127" s="274">
        <f t="shared" si="21"/>
        <v>0</v>
      </c>
      <c r="D127" s="276"/>
      <c r="E127" s="293"/>
      <c r="F127" s="59">
        <f t="shared" si="22"/>
        <v>0</v>
      </c>
      <c r="G127" s="59">
        <f t="shared" si="22"/>
        <v>0</v>
      </c>
      <c r="H127" s="56">
        <f t="shared" si="20"/>
        <v>0</v>
      </c>
    </row>
    <row r="128" spans="1:8" s="2" customFormat="1" ht="12.75" hidden="1" x14ac:dyDescent="0.2">
      <c r="A128" s="247"/>
      <c r="B128" s="264"/>
      <c r="C128" s="274">
        <f t="shared" si="21"/>
        <v>0</v>
      </c>
      <c r="D128" s="276"/>
      <c r="E128" s="293"/>
      <c r="F128" s="59">
        <f t="shared" si="22"/>
        <v>0</v>
      </c>
      <c r="G128" s="59">
        <f t="shared" si="22"/>
        <v>0</v>
      </c>
      <c r="H128" s="56">
        <f t="shared" si="20"/>
        <v>0</v>
      </c>
    </row>
    <row r="129" spans="1:8" s="2" customFormat="1" ht="12.75" hidden="1" x14ac:dyDescent="0.2">
      <c r="A129" s="247"/>
      <c r="B129" s="264"/>
      <c r="C129" s="274">
        <f t="shared" si="21"/>
        <v>0</v>
      </c>
      <c r="D129" s="276"/>
      <c r="E129" s="293"/>
      <c r="F129" s="59">
        <f t="shared" si="22"/>
        <v>0</v>
      </c>
      <c r="G129" s="59">
        <f t="shared" si="22"/>
        <v>0</v>
      </c>
      <c r="H129" s="56">
        <f t="shared" si="20"/>
        <v>0</v>
      </c>
    </row>
    <row r="130" spans="1:8" s="2" customFormat="1" ht="12.75" hidden="1" x14ac:dyDescent="0.2">
      <c r="A130" s="247"/>
      <c r="B130" s="264"/>
      <c r="C130" s="274">
        <f t="shared" si="21"/>
        <v>0</v>
      </c>
      <c r="D130" s="276"/>
      <c r="E130" s="293"/>
      <c r="F130" s="59">
        <f t="shared" si="22"/>
        <v>0</v>
      </c>
      <c r="G130" s="59">
        <f t="shared" si="22"/>
        <v>0</v>
      </c>
      <c r="H130" s="56">
        <f t="shared" si="20"/>
        <v>0</v>
      </c>
    </row>
    <row r="131" spans="1:8" s="2" customFormat="1" ht="12.75" hidden="1" x14ac:dyDescent="0.2">
      <c r="A131" s="247"/>
      <c r="B131" s="264"/>
      <c r="C131" s="274">
        <f t="shared" si="21"/>
        <v>0</v>
      </c>
      <c r="D131" s="276"/>
      <c r="E131" s="293"/>
      <c r="F131" s="59">
        <f t="shared" si="22"/>
        <v>0</v>
      </c>
      <c r="G131" s="59">
        <f t="shared" si="22"/>
        <v>0</v>
      </c>
      <c r="H131" s="56">
        <f t="shared" si="20"/>
        <v>0</v>
      </c>
    </row>
    <row r="132" spans="1:8" s="2" customFormat="1" ht="12.75" hidden="1" x14ac:dyDescent="0.2">
      <c r="A132" s="248"/>
      <c r="B132" s="265"/>
      <c r="C132" s="274">
        <f t="shared" si="21"/>
        <v>0</v>
      </c>
      <c r="D132" s="276"/>
      <c r="E132" s="302"/>
      <c r="F132" s="59">
        <f t="shared" si="22"/>
        <v>0</v>
      </c>
      <c r="G132" s="59">
        <f t="shared" si="22"/>
        <v>0</v>
      </c>
      <c r="H132" s="56">
        <f t="shared" si="20"/>
        <v>0</v>
      </c>
    </row>
    <row r="133" spans="1:8" s="2" customFormat="1" ht="25.5" hidden="1" x14ac:dyDescent="0.2">
      <c r="A133" s="246" t="s">
        <v>82</v>
      </c>
      <c r="B133" s="388" t="s">
        <v>83</v>
      </c>
      <c r="C133" s="287" t="s">
        <v>349</v>
      </c>
      <c r="D133" s="288"/>
      <c r="E133" s="47" t="s">
        <v>161</v>
      </c>
      <c r="F133" s="190" t="s">
        <v>39</v>
      </c>
      <c r="G133" s="47" t="s">
        <v>157</v>
      </c>
      <c r="H133" s="50">
        <f>SUM(H134:H153)</f>
        <v>0</v>
      </c>
    </row>
    <row r="134" spans="1:8" s="2" customFormat="1" ht="12.75" hidden="1" x14ac:dyDescent="0.2">
      <c r="A134" s="247"/>
      <c r="B134" s="389"/>
      <c r="C134" s="274">
        <f t="shared" ref="C134:C143" si="23">C15</f>
        <v>0</v>
      </c>
      <c r="D134" s="276"/>
      <c r="E134" s="292">
        <v>1</v>
      </c>
      <c r="F134" s="59">
        <f t="shared" ref="F134:G143" si="24">F15</f>
        <v>0</v>
      </c>
      <c r="G134" s="86">
        <f t="shared" si="24"/>
        <v>0</v>
      </c>
      <c r="H134" s="56">
        <f>ROUNDUP((F134*$E$134%)/168*G134,2)</f>
        <v>0</v>
      </c>
    </row>
    <row r="135" spans="1:8" s="2" customFormat="1" ht="12.75" hidden="1" x14ac:dyDescent="0.2">
      <c r="A135" s="247"/>
      <c r="B135" s="389"/>
      <c r="C135" s="274">
        <f t="shared" si="23"/>
        <v>0</v>
      </c>
      <c r="D135" s="276"/>
      <c r="E135" s="293"/>
      <c r="F135" s="59">
        <f t="shared" si="24"/>
        <v>0</v>
      </c>
      <c r="G135" s="73">
        <f t="shared" si="24"/>
        <v>0</v>
      </c>
      <c r="H135" s="56">
        <f t="shared" ref="H135:H153" si="25">ROUNDUP((F135*$E$134%)/168*G135,2)</f>
        <v>0</v>
      </c>
    </row>
    <row r="136" spans="1:8" s="2" customFormat="1" ht="12.75" hidden="1" x14ac:dyDescent="0.2">
      <c r="A136" s="247"/>
      <c r="B136" s="389"/>
      <c r="C136" s="274">
        <f t="shared" si="23"/>
        <v>0</v>
      </c>
      <c r="D136" s="276"/>
      <c r="E136" s="293"/>
      <c r="F136" s="59">
        <f t="shared" si="24"/>
        <v>0</v>
      </c>
      <c r="G136" s="73">
        <f t="shared" si="24"/>
        <v>0</v>
      </c>
      <c r="H136" s="56">
        <f t="shared" si="25"/>
        <v>0</v>
      </c>
    </row>
    <row r="137" spans="1:8" s="2" customFormat="1" ht="12.75" hidden="1" x14ac:dyDescent="0.2">
      <c r="A137" s="247"/>
      <c r="B137" s="389"/>
      <c r="C137" s="274">
        <f t="shared" si="23"/>
        <v>0</v>
      </c>
      <c r="D137" s="276"/>
      <c r="E137" s="293"/>
      <c r="F137" s="59">
        <f t="shared" si="24"/>
        <v>0</v>
      </c>
      <c r="G137" s="73">
        <f t="shared" si="24"/>
        <v>0</v>
      </c>
      <c r="H137" s="56">
        <f t="shared" si="25"/>
        <v>0</v>
      </c>
    </row>
    <row r="138" spans="1:8" s="2" customFormat="1" ht="12.75" hidden="1" x14ac:dyDescent="0.2">
      <c r="A138" s="247"/>
      <c r="B138" s="389"/>
      <c r="C138" s="274">
        <f t="shared" si="23"/>
        <v>0</v>
      </c>
      <c r="D138" s="276"/>
      <c r="E138" s="293"/>
      <c r="F138" s="59">
        <f t="shared" si="24"/>
        <v>0</v>
      </c>
      <c r="G138" s="73">
        <f t="shared" si="24"/>
        <v>0</v>
      </c>
      <c r="H138" s="56">
        <f t="shared" si="25"/>
        <v>0</v>
      </c>
    </row>
    <row r="139" spans="1:8" s="2" customFormat="1" ht="12.75" hidden="1" x14ac:dyDescent="0.2">
      <c r="A139" s="247"/>
      <c r="B139" s="389"/>
      <c r="C139" s="274">
        <f t="shared" si="23"/>
        <v>0</v>
      </c>
      <c r="D139" s="276"/>
      <c r="E139" s="293"/>
      <c r="F139" s="59">
        <f t="shared" si="24"/>
        <v>0</v>
      </c>
      <c r="G139" s="73">
        <f t="shared" si="24"/>
        <v>0</v>
      </c>
      <c r="H139" s="56">
        <f t="shared" si="25"/>
        <v>0</v>
      </c>
    </row>
    <row r="140" spans="1:8" s="2" customFormat="1" ht="12.75" hidden="1" x14ac:dyDescent="0.2">
      <c r="A140" s="247"/>
      <c r="B140" s="389"/>
      <c r="C140" s="274">
        <f t="shared" si="23"/>
        <v>0</v>
      </c>
      <c r="D140" s="276"/>
      <c r="E140" s="293"/>
      <c r="F140" s="59">
        <f t="shared" si="24"/>
        <v>0</v>
      </c>
      <c r="G140" s="73">
        <f t="shared" si="24"/>
        <v>0</v>
      </c>
      <c r="H140" s="56">
        <f t="shared" si="25"/>
        <v>0</v>
      </c>
    </row>
    <row r="141" spans="1:8" s="2" customFormat="1" ht="12.75" hidden="1" x14ac:dyDescent="0.2">
      <c r="A141" s="247"/>
      <c r="B141" s="389"/>
      <c r="C141" s="274">
        <f t="shared" si="23"/>
        <v>0</v>
      </c>
      <c r="D141" s="276"/>
      <c r="E141" s="293"/>
      <c r="F141" s="59">
        <f t="shared" si="24"/>
        <v>0</v>
      </c>
      <c r="G141" s="73">
        <f t="shared" si="24"/>
        <v>0</v>
      </c>
      <c r="H141" s="56">
        <f t="shared" si="25"/>
        <v>0</v>
      </c>
    </row>
    <row r="142" spans="1:8" s="2" customFormat="1" ht="12.75" hidden="1" x14ac:dyDescent="0.2">
      <c r="A142" s="247"/>
      <c r="B142" s="389"/>
      <c r="C142" s="274">
        <f t="shared" si="23"/>
        <v>0</v>
      </c>
      <c r="D142" s="276"/>
      <c r="E142" s="293"/>
      <c r="F142" s="59">
        <f t="shared" si="24"/>
        <v>0</v>
      </c>
      <c r="G142" s="73">
        <f t="shared" si="24"/>
        <v>0</v>
      </c>
      <c r="H142" s="56">
        <f t="shared" si="25"/>
        <v>0</v>
      </c>
    </row>
    <row r="143" spans="1:8" s="2" customFormat="1" ht="12.75" hidden="1" x14ac:dyDescent="0.2">
      <c r="A143" s="247"/>
      <c r="B143" s="389"/>
      <c r="C143" s="274">
        <f t="shared" si="23"/>
        <v>0</v>
      </c>
      <c r="D143" s="276"/>
      <c r="E143" s="293"/>
      <c r="F143" s="59">
        <f t="shared" si="24"/>
        <v>0</v>
      </c>
      <c r="G143" s="73">
        <f t="shared" si="24"/>
        <v>0</v>
      </c>
      <c r="H143" s="56">
        <f t="shared" si="25"/>
        <v>0</v>
      </c>
    </row>
    <row r="144" spans="1:8" s="2" customFormat="1" ht="12.75" hidden="1" x14ac:dyDescent="0.2">
      <c r="A144" s="247"/>
      <c r="B144" s="389"/>
      <c r="C144" s="274" t="str">
        <f t="shared" ref="C144:C153" si="26">C26</f>
        <v>Vecākais speciālists Izglītības koordinācijas nodaļā</v>
      </c>
      <c r="D144" s="276"/>
      <c r="E144" s="293"/>
      <c r="F144" s="59">
        <f t="shared" ref="F144:G153" si="27">F26</f>
        <v>1287</v>
      </c>
      <c r="G144" s="86"/>
      <c r="H144" s="56">
        <f t="shared" si="25"/>
        <v>0</v>
      </c>
    </row>
    <row r="145" spans="1:8" s="2" customFormat="1" ht="12.75" hidden="1" x14ac:dyDescent="0.2">
      <c r="A145" s="247"/>
      <c r="B145" s="389"/>
      <c r="C145" s="274">
        <f t="shared" si="26"/>
        <v>0</v>
      </c>
      <c r="D145" s="276"/>
      <c r="E145" s="293"/>
      <c r="F145" s="59">
        <f t="shared" si="27"/>
        <v>0</v>
      </c>
      <c r="G145" s="59">
        <f t="shared" si="27"/>
        <v>0</v>
      </c>
      <c r="H145" s="56">
        <f t="shared" si="25"/>
        <v>0</v>
      </c>
    </row>
    <row r="146" spans="1:8" s="2" customFormat="1" ht="12.75" hidden="1" x14ac:dyDescent="0.2">
      <c r="A146" s="247"/>
      <c r="B146" s="389"/>
      <c r="C146" s="274">
        <f t="shared" si="26"/>
        <v>0</v>
      </c>
      <c r="D146" s="276"/>
      <c r="E146" s="293"/>
      <c r="F146" s="59">
        <f t="shared" si="27"/>
        <v>0</v>
      </c>
      <c r="G146" s="59">
        <f t="shared" si="27"/>
        <v>0</v>
      </c>
      <c r="H146" s="56">
        <f t="shared" si="25"/>
        <v>0</v>
      </c>
    </row>
    <row r="147" spans="1:8" s="2" customFormat="1" ht="12.75" hidden="1" x14ac:dyDescent="0.2">
      <c r="A147" s="247"/>
      <c r="B147" s="389"/>
      <c r="C147" s="274">
        <f t="shared" si="26"/>
        <v>0</v>
      </c>
      <c r="D147" s="276"/>
      <c r="E147" s="293"/>
      <c r="F147" s="59">
        <f t="shared" si="27"/>
        <v>0</v>
      </c>
      <c r="G147" s="59">
        <f t="shared" si="27"/>
        <v>0</v>
      </c>
      <c r="H147" s="56">
        <f t="shared" si="25"/>
        <v>0</v>
      </c>
    </row>
    <row r="148" spans="1:8" s="2" customFormat="1" ht="12.75" hidden="1" x14ac:dyDescent="0.2">
      <c r="A148" s="247"/>
      <c r="B148" s="389"/>
      <c r="C148" s="274">
        <f t="shared" si="26"/>
        <v>0</v>
      </c>
      <c r="D148" s="276"/>
      <c r="E148" s="293"/>
      <c r="F148" s="59">
        <f t="shared" si="27"/>
        <v>0</v>
      </c>
      <c r="G148" s="59">
        <f t="shared" si="27"/>
        <v>0</v>
      </c>
      <c r="H148" s="56">
        <f t="shared" si="25"/>
        <v>0</v>
      </c>
    </row>
    <row r="149" spans="1:8" s="2" customFormat="1" ht="12.75" hidden="1" x14ac:dyDescent="0.2">
      <c r="A149" s="247"/>
      <c r="B149" s="389"/>
      <c r="C149" s="274">
        <f t="shared" si="26"/>
        <v>0</v>
      </c>
      <c r="D149" s="276"/>
      <c r="E149" s="293"/>
      <c r="F149" s="59">
        <f t="shared" si="27"/>
        <v>0</v>
      </c>
      <c r="G149" s="59">
        <f t="shared" si="27"/>
        <v>0</v>
      </c>
      <c r="H149" s="56">
        <f t="shared" si="25"/>
        <v>0</v>
      </c>
    </row>
    <row r="150" spans="1:8" s="2" customFormat="1" ht="12.75" hidden="1" x14ac:dyDescent="0.2">
      <c r="A150" s="247"/>
      <c r="B150" s="389"/>
      <c r="C150" s="274">
        <f t="shared" si="26"/>
        <v>0</v>
      </c>
      <c r="D150" s="276"/>
      <c r="E150" s="293"/>
      <c r="F150" s="59">
        <f t="shared" si="27"/>
        <v>0</v>
      </c>
      <c r="G150" s="59">
        <f t="shared" si="27"/>
        <v>0</v>
      </c>
      <c r="H150" s="56">
        <f t="shared" si="25"/>
        <v>0</v>
      </c>
    </row>
    <row r="151" spans="1:8" s="2" customFormat="1" ht="12.75" hidden="1" x14ac:dyDescent="0.2">
      <c r="A151" s="247"/>
      <c r="B151" s="389"/>
      <c r="C151" s="274">
        <f t="shared" si="26"/>
        <v>0</v>
      </c>
      <c r="D151" s="276"/>
      <c r="E151" s="293"/>
      <c r="F151" s="59">
        <f t="shared" si="27"/>
        <v>0</v>
      </c>
      <c r="G151" s="59">
        <f t="shared" si="27"/>
        <v>0</v>
      </c>
      <c r="H151" s="56">
        <f t="shared" si="25"/>
        <v>0</v>
      </c>
    </row>
    <row r="152" spans="1:8" s="2" customFormat="1" ht="12.75" hidden="1" x14ac:dyDescent="0.2">
      <c r="A152" s="247"/>
      <c r="B152" s="389"/>
      <c r="C152" s="274">
        <f t="shared" si="26"/>
        <v>0</v>
      </c>
      <c r="D152" s="276"/>
      <c r="E152" s="293"/>
      <c r="F152" s="59">
        <f t="shared" si="27"/>
        <v>0</v>
      </c>
      <c r="G152" s="59">
        <f t="shared" si="27"/>
        <v>0</v>
      </c>
      <c r="H152" s="56">
        <f t="shared" si="25"/>
        <v>0</v>
      </c>
    </row>
    <row r="153" spans="1:8" s="2" customFormat="1" ht="12.75" hidden="1" x14ac:dyDescent="0.2">
      <c r="A153" s="248"/>
      <c r="B153" s="390"/>
      <c r="C153" s="274">
        <f t="shared" si="26"/>
        <v>0</v>
      </c>
      <c r="D153" s="276"/>
      <c r="E153" s="302"/>
      <c r="F153" s="59">
        <f t="shared" si="27"/>
        <v>0</v>
      </c>
      <c r="G153" s="59">
        <f t="shared" si="27"/>
        <v>0</v>
      </c>
      <c r="H153" s="56">
        <f t="shared" si="25"/>
        <v>0</v>
      </c>
    </row>
    <row r="154" spans="1:8" s="2" customFormat="1" ht="12.75" x14ac:dyDescent="0.2">
      <c r="A154" s="49" t="s">
        <v>84</v>
      </c>
      <c r="B154" s="277" t="s">
        <v>17</v>
      </c>
      <c r="C154" s="277"/>
      <c r="D154" s="277"/>
      <c r="E154" s="277"/>
      <c r="F154" s="277"/>
      <c r="G154" s="277"/>
      <c r="H154" s="43">
        <f>SUM(H155,H178,H201)</f>
        <v>1.82</v>
      </c>
    </row>
    <row r="155" spans="1:8" s="2" customFormat="1" ht="12.75" hidden="1" x14ac:dyDescent="0.2">
      <c r="A155" s="42">
        <v>2100</v>
      </c>
      <c r="B155" s="277" t="s">
        <v>204</v>
      </c>
      <c r="C155" s="277"/>
      <c r="D155" s="277"/>
      <c r="E155" s="277"/>
      <c r="F155" s="277"/>
      <c r="G155" s="277"/>
      <c r="H155" s="43">
        <f>SUM(H156,H167)</f>
        <v>0</v>
      </c>
    </row>
    <row r="156" spans="1:8" s="2" customFormat="1" ht="25.5" hidden="1" x14ac:dyDescent="0.2">
      <c r="A156" s="260"/>
      <c r="B156" s="263"/>
      <c r="C156" s="266"/>
      <c r="D156" s="267"/>
      <c r="E156" s="268"/>
      <c r="F156" s="51" t="s">
        <v>167</v>
      </c>
      <c r="G156" s="47" t="s">
        <v>157</v>
      </c>
      <c r="H156" s="111">
        <f>SUM(H157:H166)</f>
        <v>0</v>
      </c>
    </row>
    <row r="157" spans="1:8" s="2" customFormat="1" ht="12.75" hidden="1" x14ac:dyDescent="0.2">
      <c r="A157" s="261"/>
      <c r="B157" s="264"/>
      <c r="C157" s="255"/>
      <c r="D157" s="256"/>
      <c r="E157" s="257"/>
      <c r="F157" s="74"/>
      <c r="G157" s="74"/>
      <c r="H157" s="75"/>
    </row>
    <row r="158" spans="1:8" s="2" customFormat="1" ht="12.75" hidden="1" x14ac:dyDescent="0.2">
      <c r="A158" s="261"/>
      <c r="B158" s="264"/>
      <c r="C158" s="252"/>
      <c r="D158" s="253"/>
      <c r="E158" s="254"/>
      <c r="F158" s="76"/>
      <c r="G158" s="76"/>
      <c r="H158" s="77"/>
    </row>
    <row r="159" spans="1:8" s="2" customFormat="1" ht="12.75" hidden="1" x14ac:dyDescent="0.2">
      <c r="A159" s="261"/>
      <c r="B159" s="264"/>
      <c r="C159" s="252"/>
      <c r="D159" s="253"/>
      <c r="E159" s="254"/>
      <c r="F159" s="76"/>
      <c r="G159" s="76"/>
      <c r="H159" s="77"/>
    </row>
    <row r="160" spans="1:8" s="2" customFormat="1" ht="12.75" hidden="1" x14ac:dyDescent="0.2">
      <c r="A160" s="261"/>
      <c r="B160" s="264"/>
      <c r="C160" s="252"/>
      <c r="D160" s="253"/>
      <c r="E160" s="254"/>
      <c r="F160" s="76"/>
      <c r="G160" s="76"/>
      <c r="H160" s="77"/>
    </row>
    <row r="161" spans="1:8" s="2" customFormat="1" ht="12.75" hidden="1" x14ac:dyDescent="0.2">
      <c r="A161" s="261"/>
      <c r="B161" s="264"/>
      <c r="C161" s="252"/>
      <c r="D161" s="253"/>
      <c r="E161" s="254"/>
      <c r="F161" s="76"/>
      <c r="G161" s="76"/>
      <c r="H161" s="77"/>
    </row>
    <row r="162" spans="1:8" s="2" customFormat="1" ht="12.75" hidden="1" x14ac:dyDescent="0.2">
      <c r="A162" s="261"/>
      <c r="B162" s="264"/>
      <c r="C162" s="252"/>
      <c r="D162" s="253"/>
      <c r="E162" s="254"/>
      <c r="F162" s="76"/>
      <c r="G162" s="76"/>
      <c r="H162" s="77"/>
    </row>
    <row r="163" spans="1:8" s="2" customFormat="1" ht="12.75" hidden="1" x14ac:dyDescent="0.2">
      <c r="A163" s="261"/>
      <c r="B163" s="264"/>
      <c r="C163" s="252"/>
      <c r="D163" s="253"/>
      <c r="E163" s="254"/>
      <c r="F163" s="76"/>
      <c r="G163" s="76"/>
      <c r="H163" s="77"/>
    </row>
    <row r="164" spans="1:8" s="2" customFormat="1" ht="12.75" hidden="1" x14ac:dyDescent="0.2">
      <c r="A164" s="261"/>
      <c r="B164" s="264"/>
      <c r="C164" s="252"/>
      <c r="D164" s="253"/>
      <c r="E164" s="254"/>
      <c r="F164" s="76"/>
      <c r="G164" s="76"/>
      <c r="H164" s="77"/>
    </row>
    <row r="165" spans="1:8" s="2" customFormat="1" ht="12.75" hidden="1" x14ac:dyDescent="0.2">
      <c r="A165" s="261"/>
      <c r="B165" s="264"/>
      <c r="C165" s="252"/>
      <c r="D165" s="253"/>
      <c r="E165" s="254"/>
      <c r="F165" s="76"/>
      <c r="G165" s="76"/>
      <c r="H165" s="77"/>
    </row>
    <row r="166" spans="1:8" s="2" customFormat="1" ht="12.75" hidden="1" x14ac:dyDescent="0.2">
      <c r="A166" s="262"/>
      <c r="B166" s="265"/>
      <c r="C166" s="269"/>
      <c r="D166" s="270"/>
      <c r="E166" s="271"/>
      <c r="F166" s="78"/>
      <c r="G166" s="78"/>
      <c r="H166" s="79">
        <f>ROUNDUP(F166/168*G166,2)</f>
        <v>0</v>
      </c>
    </row>
    <row r="167" spans="1:8" s="2" customFormat="1" ht="25.5" hidden="1" x14ac:dyDescent="0.2">
      <c r="A167" s="260"/>
      <c r="B167" s="263"/>
      <c r="C167" s="266"/>
      <c r="D167" s="267"/>
      <c r="E167" s="268"/>
      <c r="F167" s="51" t="s">
        <v>167</v>
      </c>
      <c r="G167" s="47" t="s">
        <v>157</v>
      </c>
      <c r="H167" s="111">
        <f>SUM(H168:H177)</f>
        <v>0</v>
      </c>
    </row>
    <row r="168" spans="1:8" s="2" customFormat="1" ht="12.75" hidden="1" x14ac:dyDescent="0.2">
      <c r="A168" s="261"/>
      <c r="B168" s="264"/>
      <c r="C168" s="255"/>
      <c r="D168" s="256"/>
      <c r="E168" s="257"/>
      <c r="F168" s="74"/>
      <c r="G168" s="74"/>
      <c r="H168" s="75"/>
    </row>
    <row r="169" spans="1:8" s="2" customFormat="1" ht="12.75" hidden="1" x14ac:dyDescent="0.2">
      <c r="A169" s="261"/>
      <c r="B169" s="264"/>
      <c r="C169" s="252"/>
      <c r="D169" s="253"/>
      <c r="E169" s="254"/>
      <c r="F169" s="76"/>
      <c r="G169" s="76"/>
      <c r="H169" s="77"/>
    </row>
    <row r="170" spans="1:8" s="2" customFormat="1" ht="12.75" hidden="1" x14ac:dyDescent="0.2">
      <c r="A170" s="261"/>
      <c r="B170" s="264"/>
      <c r="C170" s="252"/>
      <c r="D170" s="253"/>
      <c r="E170" s="254"/>
      <c r="F170" s="76"/>
      <c r="G170" s="76"/>
      <c r="H170" s="77"/>
    </row>
    <row r="171" spans="1:8" s="2" customFormat="1" ht="12.75" hidden="1" x14ac:dyDescent="0.2">
      <c r="A171" s="261"/>
      <c r="B171" s="264"/>
      <c r="C171" s="252"/>
      <c r="D171" s="253"/>
      <c r="E171" s="254"/>
      <c r="F171" s="76"/>
      <c r="G171" s="76"/>
      <c r="H171" s="77"/>
    </row>
    <row r="172" spans="1:8" s="2" customFormat="1" ht="12.75" hidden="1" x14ac:dyDescent="0.2">
      <c r="A172" s="261"/>
      <c r="B172" s="264"/>
      <c r="C172" s="252"/>
      <c r="D172" s="253"/>
      <c r="E172" s="254"/>
      <c r="F172" s="76"/>
      <c r="G172" s="76"/>
      <c r="H172" s="77"/>
    </row>
    <row r="173" spans="1:8" s="2" customFormat="1" ht="12.75" hidden="1" x14ac:dyDescent="0.2">
      <c r="A173" s="261"/>
      <c r="B173" s="264"/>
      <c r="C173" s="252"/>
      <c r="D173" s="253"/>
      <c r="E173" s="254"/>
      <c r="F173" s="76"/>
      <c r="G173" s="76"/>
      <c r="H173" s="77"/>
    </row>
    <row r="174" spans="1:8" s="2" customFormat="1" ht="12.75" hidden="1" x14ac:dyDescent="0.2">
      <c r="A174" s="261"/>
      <c r="B174" s="264"/>
      <c r="C174" s="252"/>
      <c r="D174" s="253"/>
      <c r="E174" s="254"/>
      <c r="F174" s="76"/>
      <c r="G174" s="76"/>
      <c r="H174" s="77"/>
    </row>
    <row r="175" spans="1:8" s="2" customFormat="1" ht="12.75" hidden="1" x14ac:dyDescent="0.2">
      <c r="A175" s="261"/>
      <c r="B175" s="264"/>
      <c r="C175" s="252"/>
      <c r="D175" s="253"/>
      <c r="E175" s="254"/>
      <c r="F175" s="76"/>
      <c r="G175" s="76"/>
      <c r="H175" s="77"/>
    </row>
    <row r="176" spans="1:8" s="2" customFormat="1" ht="12.75" hidden="1" x14ac:dyDescent="0.2">
      <c r="A176" s="261"/>
      <c r="B176" s="264"/>
      <c r="C176" s="252"/>
      <c r="D176" s="253"/>
      <c r="E176" s="254"/>
      <c r="F176" s="76"/>
      <c r="G176" s="76"/>
      <c r="H176" s="77"/>
    </row>
    <row r="177" spans="1:8" s="2" customFormat="1" ht="12.75" hidden="1" x14ac:dyDescent="0.2">
      <c r="A177" s="262"/>
      <c r="B177" s="265"/>
      <c r="C177" s="269"/>
      <c r="D177" s="270"/>
      <c r="E177" s="271"/>
      <c r="F177" s="78"/>
      <c r="G177" s="78"/>
      <c r="H177" s="79">
        <f>ROUNDUP(F177/168*G177,2)</f>
        <v>0</v>
      </c>
    </row>
    <row r="178" spans="1:8" s="2" customFormat="1" ht="12.75" hidden="1" x14ac:dyDescent="0.2">
      <c r="A178" s="48" t="s">
        <v>85</v>
      </c>
      <c r="B178" s="277" t="s">
        <v>86</v>
      </c>
      <c r="C178" s="277"/>
      <c r="D178" s="277"/>
      <c r="E178" s="277"/>
      <c r="F178" s="277"/>
      <c r="G178" s="277"/>
      <c r="H178" s="43">
        <f>SUM(H179)</f>
        <v>0</v>
      </c>
    </row>
    <row r="179" spans="1:8" s="2" customFormat="1" hidden="1" x14ac:dyDescent="0.2">
      <c r="A179" s="246"/>
      <c r="B179" s="249"/>
      <c r="C179" s="266"/>
      <c r="D179" s="267"/>
      <c r="E179" s="268"/>
      <c r="F179" s="47" t="s">
        <v>167</v>
      </c>
      <c r="G179" s="47" t="s">
        <v>166</v>
      </c>
      <c r="H179" s="111">
        <f>SUM(H180:H189)</f>
        <v>0</v>
      </c>
    </row>
    <row r="180" spans="1:8" s="2" customFormat="1" ht="12.75" hidden="1" x14ac:dyDescent="0.2">
      <c r="A180" s="247"/>
      <c r="B180" s="250"/>
      <c r="C180" s="255"/>
      <c r="D180" s="256"/>
      <c r="E180" s="257"/>
      <c r="F180" s="74"/>
      <c r="G180" s="74"/>
      <c r="H180" s="75">
        <f>ROUND(F180*G180,2)</f>
        <v>0</v>
      </c>
    </row>
    <row r="181" spans="1:8" s="2" customFormat="1" ht="12.75" hidden="1" x14ac:dyDescent="0.2">
      <c r="A181" s="247"/>
      <c r="B181" s="250"/>
      <c r="C181" s="252"/>
      <c r="D181" s="253"/>
      <c r="E181" s="254"/>
      <c r="F181" s="76"/>
      <c r="G181" s="76"/>
      <c r="H181" s="77">
        <f>ROUND(F181*G181,2)</f>
        <v>0</v>
      </c>
    </row>
    <row r="182" spans="1:8" s="2" customFormat="1" ht="12.75" hidden="1" x14ac:dyDescent="0.2">
      <c r="A182" s="247"/>
      <c r="B182" s="250"/>
      <c r="C182" s="252"/>
      <c r="D182" s="253"/>
      <c r="E182" s="254"/>
      <c r="F182" s="76"/>
      <c r="G182" s="76"/>
      <c r="H182" s="77">
        <f t="shared" ref="H182:H189" si="28">ROUND(F182*G182,2)</f>
        <v>0</v>
      </c>
    </row>
    <row r="183" spans="1:8" s="2" customFormat="1" ht="12.75" hidden="1" x14ac:dyDescent="0.2">
      <c r="A183" s="247"/>
      <c r="B183" s="250"/>
      <c r="C183" s="252"/>
      <c r="D183" s="253"/>
      <c r="E183" s="254"/>
      <c r="F183" s="76"/>
      <c r="G183" s="76"/>
      <c r="H183" s="77">
        <f t="shared" si="28"/>
        <v>0</v>
      </c>
    </row>
    <row r="184" spans="1:8" s="2" customFormat="1" ht="12.75" hidden="1" x14ac:dyDescent="0.2">
      <c r="A184" s="247"/>
      <c r="B184" s="250"/>
      <c r="C184" s="252"/>
      <c r="D184" s="253"/>
      <c r="E184" s="254"/>
      <c r="F184" s="76"/>
      <c r="G184" s="76"/>
      <c r="H184" s="77">
        <f t="shared" si="28"/>
        <v>0</v>
      </c>
    </row>
    <row r="185" spans="1:8" s="2" customFormat="1" ht="12.75" hidden="1" x14ac:dyDescent="0.2">
      <c r="A185" s="247"/>
      <c r="B185" s="250"/>
      <c r="C185" s="252"/>
      <c r="D185" s="253"/>
      <c r="E185" s="254"/>
      <c r="F185" s="76"/>
      <c r="G185" s="76"/>
      <c r="H185" s="77">
        <f t="shared" si="28"/>
        <v>0</v>
      </c>
    </row>
    <row r="186" spans="1:8" s="2" customFormat="1" ht="12.75" hidden="1" x14ac:dyDescent="0.2">
      <c r="A186" s="247"/>
      <c r="B186" s="250"/>
      <c r="C186" s="252"/>
      <c r="D186" s="253"/>
      <c r="E186" s="254"/>
      <c r="F186" s="76"/>
      <c r="G186" s="76"/>
      <c r="H186" s="77">
        <f t="shared" si="28"/>
        <v>0</v>
      </c>
    </row>
    <row r="187" spans="1:8" s="2" customFormat="1" ht="12.75" hidden="1" x14ac:dyDescent="0.2">
      <c r="A187" s="247"/>
      <c r="B187" s="250"/>
      <c r="C187" s="252"/>
      <c r="D187" s="253"/>
      <c r="E187" s="254"/>
      <c r="F187" s="76"/>
      <c r="G187" s="76"/>
      <c r="H187" s="77">
        <f t="shared" si="28"/>
        <v>0</v>
      </c>
    </row>
    <row r="188" spans="1:8" s="2" customFormat="1" ht="12.75" hidden="1" x14ac:dyDescent="0.2">
      <c r="A188" s="247"/>
      <c r="B188" s="250"/>
      <c r="C188" s="252"/>
      <c r="D188" s="253"/>
      <c r="E188" s="254"/>
      <c r="F188" s="76"/>
      <c r="G188" s="76"/>
      <c r="H188" s="77">
        <f t="shared" si="28"/>
        <v>0</v>
      </c>
    </row>
    <row r="189" spans="1:8" s="2" customFormat="1" ht="12.75" hidden="1" x14ac:dyDescent="0.2">
      <c r="A189" s="248"/>
      <c r="B189" s="251"/>
      <c r="C189" s="269"/>
      <c r="D189" s="270"/>
      <c r="E189" s="271"/>
      <c r="F189" s="78"/>
      <c r="G189" s="78"/>
      <c r="H189" s="79">
        <f t="shared" si="28"/>
        <v>0</v>
      </c>
    </row>
    <row r="190" spans="1:8" s="2" customFormat="1" ht="25.5" hidden="1" x14ac:dyDescent="0.2">
      <c r="A190" s="246"/>
      <c r="B190" s="249"/>
      <c r="C190" s="266"/>
      <c r="D190" s="267"/>
      <c r="E190" s="268"/>
      <c r="F190" s="51" t="s">
        <v>167</v>
      </c>
      <c r="G190" s="47" t="s">
        <v>157</v>
      </c>
      <c r="H190" s="111">
        <f>SUM(H191:H200)</f>
        <v>0</v>
      </c>
    </row>
    <row r="191" spans="1:8" s="2" customFormat="1" ht="12.75" hidden="1" x14ac:dyDescent="0.2">
      <c r="A191" s="247"/>
      <c r="B191" s="250"/>
      <c r="C191" s="255"/>
      <c r="D191" s="256"/>
      <c r="E191" s="257"/>
      <c r="F191" s="74"/>
      <c r="G191" s="74"/>
      <c r="H191" s="75">
        <f>ROUNDUP(F191/168*G191,2)</f>
        <v>0</v>
      </c>
    </row>
    <row r="192" spans="1:8" s="2" customFormat="1" ht="12.75" hidden="1" x14ac:dyDescent="0.2">
      <c r="A192" s="247"/>
      <c r="B192" s="250"/>
      <c r="C192" s="252"/>
      <c r="D192" s="253"/>
      <c r="E192" s="254"/>
      <c r="F192" s="76"/>
      <c r="G192" s="76"/>
      <c r="H192" s="77">
        <f t="shared" ref="H192:H200" si="29">ROUNDUP(F192/168*G192,2)</f>
        <v>0</v>
      </c>
    </row>
    <row r="193" spans="1:8" s="2" customFormat="1" ht="12.75" hidden="1" x14ac:dyDescent="0.2">
      <c r="A193" s="247"/>
      <c r="B193" s="250"/>
      <c r="C193" s="252"/>
      <c r="D193" s="253"/>
      <c r="E193" s="254"/>
      <c r="F193" s="76"/>
      <c r="G193" s="76"/>
      <c r="H193" s="77">
        <f t="shared" si="29"/>
        <v>0</v>
      </c>
    </row>
    <row r="194" spans="1:8" s="2" customFormat="1" ht="12.75" hidden="1" x14ac:dyDescent="0.2">
      <c r="A194" s="247"/>
      <c r="B194" s="250"/>
      <c r="C194" s="252"/>
      <c r="D194" s="253"/>
      <c r="E194" s="254"/>
      <c r="F194" s="76"/>
      <c r="G194" s="76"/>
      <c r="H194" s="77">
        <f t="shared" si="29"/>
        <v>0</v>
      </c>
    </row>
    <row r="195" spans="1:8" s="2" customFormat="1" ht="12.75" hidden="1" x14ac:dyDescent="0.2">
      <c r="A195" s="247"/>
      <c r="B195" s="250"/>
      <c r="C195" s="252"/>
      <c r="D195" s="253"/>
      <c r="E195" s="254"/>
      <c r="F195" s="76"/>
      <c r="G195" s="76"/>
      <c r="H195" s="77">
        <f t="shared" si="29"/>
        <v>0</v>
      </c>
    </row>
    <row r="196" spans="1:8" s="2" customFormat="1" ht="12.75" hidden="1" x14ac:dyDescent="0.2">
      <c r="A196" s="247"/>
      <c r="B196" s="250"/>
      <c r="C196" s="252"/>
      <c r="D196" s="253"/>
      <c r="E196" s="254"/>
      <c r="F196" s="76"/>
      <c r="G196" s="76"/>
      <c r="H196" s="77">
        <f t="shared" si="29"/>
        <v>0</v>
      </c>
    </row>
    <row r="197" spans="1:8" s="2" customFormat="1" ht="12.75" hidden="1" x14ac:dyDescent="0.2">
      <c r="A197" s="247"/>
      <c r="B197" s="250"/>
      <c r="C197" s="252"/>
      <c r="D197" s="253"/>
      <c r="E197" s="254"/>
      <c r="F197" s="76"/>
      <c r="G197" s="76"/>
      <c r="H197" s="77">
        <f t="shared" si="29"/>
        <v>0</v>
      </c>
    </row>
    <row r="198" spans="1:8" s="2" customFormat="1" ht="12.75" hidden="1" x14ac:dyDescent="0.2">
      <c r="A198" s="247"/>
      <c r="B198" s="250"/>
      <c r="C198" s="252"/>
      <c r="D198" s="253"/>
      <c r="E198" s="254"/>
      <c r="F198" s="76"/>
      <c r="G198" s="76"/>
      <c r="H198" s="77">
        <f t="shared" si="29"/>
        <v>0</v>
      </c>
    </row>
    <row r="199" spans="1:8" s="2" customFormat="1" ht="12.75" hidden="1" x14ac:dyDescent="0.2">
      <c r="A199" s="247"/>
      <c r="B199" s="250"/>
      <c r="C199" s="252"/>
      <c r="D199" s="253"/>
      <c r="E199" s="254"/>
      <c r="F199" s="76"/>
      <c r="G199" s="76"/>
      <c r="H199" s="77">
        <f t="shared" si="29"/>
        <v>0</v>
      </c>
    </row>
    <row r="200" spans="1:8" s="2" customFormat="1" ht="12.75" hidden="1" x14ac:dyDescent="0.2">
      <c r="A200" s="248"/>
      <c r="B200" s="251"/>
      <c r="C200" s="269"/>
      <c r="D200" s="270"/>
      <c r="E200" s="271"/>
      <c r="F200" s="78"/>
      <c r="G200" s="78"/>
      <c r="H200" s="79">
        <f t="shared" si="29"/>
        <v>0</v>
      </c>
    </row>
    <row r="201" spans="1:8" s="2" customFormat="1" ht="12.75" customHeight="1" x14ac:dyDescent="0.2">
      <c r="A201" s="48" t="s">
        <v>93</v>
      </c>
      <c r="B201" s="277" t="s">
        <v>94</v>
      </c>
      <c r="C201" s="277"/>
      <c r="D201" s="277"/>
      <c r="E201" s="277"/>
      <c r="F201" s="277"/>
      <c r="G201" s="277"/>
      <c r="H201" s="43">
        <f>SUM(H202,H213)</f>
        <v>1.82</v>
      </c>
    </row>
    <row r="202" spans="1:8" s="2" customFormat="1" ht="12.75" x14ac:dyDescent="0.2">
      <c r="A202" s="246">
        <v>2311</v>
      </c>
      <c r="B202" s="249" t="s">
        <v>19</v>
      </c>
      <c r="C202" s="266" t="s">
        <v>171</v>
      </c>
      <c r="D202" s="267"/>
      <c r="E202" s="268"/>
      <c r="F202" s="47" t="s">
        <v>326</v>
      </c>
      <c r="G202" s="47" t="s">
        <v>166</v>
      </c>
      <c r="H202" s="50">
        <f>SUM(H203:H212)</f>
        <v>1.82</v>
      </c>
    </row>
    <row r="203" spans="1:8" s="2" customFormat="1" ht="12.75" x14ac:dyDescent="0.2">
      <c r="A203" s="247"/>
      <c r="B203" s="250"/>
      <c r="C203" s="255" t="s">
        <v>288</v>
      </c>
      <c r="D203" s="256"/>
      <c r="E203" s="257"/>
      <c r="F203" s="76">
        <v>0.08</v>
      </c>
      <c r="G203" s="76">
        <v>14</v>
      </c>
      <c r="H203" s="75">
        <f>ROUND(F203*G203,2)</f>
        <v>1.1200000000000001</v>
      </c>
    </row>
    <row r="204" spans="1:8" s="2" customFormat="1" ht="12.75" customHeight="1" x14ac:dyDescent="0.2">
      <c r="A204" s="247"/>
      <c r="B204" s="250"/>
      <c r="C204" s="252" t="s">
        <v>172</v>
      </c>
      <c r="D204" s="253"/>
      <c r="E204" s="254"/>
      <c r="F204" s="76">
        <v>0.05</v>
      </c>
      <c r="G204" s="76">
        <v>14</v>
      </c>
      <c r="H204" s="77">
        <f>ROUND(F204*G204,2)</f>
        <v>0.7</v>
      </c>
    </row>
    <row r="205" spans="1:8" s="2" customFormat="1" ht="12.75" hidden="1" x14ac:dyDescent="0.2">
      <c r="A205" s="247"/>
      <c r="B205" s="250"/>
      <c r="C205" s="252"/>
      <c r="D205" s="253"/>
      <c r="E205" s="254"/>
      <c r="F205" s="76"/>
      <c r="G205" s="76"/>
      <c r="H205" s="77">
        <f t="shared" ref="H205:H212" si="30">ROUND(F205*G205,2)</f>
        <v>0</v>
      </c>
    </row>
    <row r="206" spans="1:8" s="2" customFormat="1" ht="12.75" hidden="1" x14ac:dyDescent="0.2">
      <c r="A206" s="247"/>
      <c r="B206" s="250"/>
      <c r="C206" s="252"/>
      <c r="D206" s="253"/>
      <c r="E206" s="254"/>
      <c r="F206" s="76"/>
      <c r="G206" s="76"/>
      <c r="H206" s="77">
        <f t="shared" si="30"/>
        <v>0</v>
      </c>
    </row>
    <row r="207" spans="1:8" s="2" customFormat="1" ht="12.75" hidden="1" x14ac:dyDescent="0.2">
      <c r="A207" s="247"/>
      <c r="B207" s="250"/>
      <c r="C207" s="252"/>
      <c r="D207" s="253"/>
      <c r="E207" s="254"/>
      <c r="F207" s="76"/>
      <c r="G207" s="76"/>
      <c r="H207" s="77">
        <f t="shared" si="30"/>
        <v>0</v>
      </c>
    </row>
    <row r="208" spans="1:8" s="2" customFormat="1" ht="12.75" hidden="1" x14ac:dyDescent="0.2">
      <c r="A208" s="247"/>
      <c r="B208" s="250"/>
      <c r="C208" s="252"/>
      <c r="D208" s="253"/>
      <c r="E208" s="254"/>
      <c r="F208" s="76"/>
      <c r="G208" s="76"/>
      <c r="H208" s="77">
        <f t="shared" si="30"/>
        <v>0</v>
      </c>
    </row>
    <row r="209" spans="1:8" s="2" customFormat="1" ht="12.75" hidden="1" x14ac:dyDescent="0.2">
      <c r="A209" s="247"/>
      <c r="B209" s="250"/>
      <c r="C209" s="252"/>
      <c r="D209" s="253"/>
      <c r="E209" s="254"/>
      <c r="F209" s="76"/>
      <c r="G209" s="76"/>
      <c r="H209" s="77">
        <f t="shared" si="30"/>
        <v>0</v>
      </c>
    </row>
    <row r="210" spans="1:8" s="2" customFormat="1" ht="12.75" hidden="1" x14ac:dyDescent="0.2">
      <c r="A210" s="247"/>
      <c r="B210" s="250"/>
      <c r="C210" s="252"/>
      <c r="D210" s="253"/>
      <c r="E210" s="254"/>
      <c r="F210" s="76"/>
      <c r="G210" s="76"/>
      <c r="H210" s="77">
        <f t="shared" si="30"/>
        <v>0</v>
      </c>
    </row>
    <row r="211" spans="1:8" s="2" customFormat="1" ht="12.75" hidden="1" x14ac:dyDescent="0.2">
      <c r="A211" s="247"/>
      <c r="B211" s="250"/>
      <c r="C211" s="252"/>
      <c r="D211" s="253"/>
      <c r="E211" s="254"/>
      <c r="F211" s="76"/>
      <c r="G211" s="76"/>
      <c r="H211" s="77">
        <f t="shared" si="30"/>
        <v>0</v>
      </c>
    </row>
    <row r="212" spans="1:8" s="2" customFormat="1" ht="12.75" hidden="1" x14ac:dyDescent="0.2">
      <c r="A212" s="248"/>
      <c r="B212" s="251"/>
      <c r="C212" s="269"/>
      <c r="D212" s="270"/>
      <c r="E212" s="271"/>
      <c r="F212" s="78"/>
      <c r="G212" s="78"/>
      <c r="H212" s="79">
        <f t="shared" si="30"/>
        <v>0</v>
      </c>
    </row>
    <row r="213" spans="1:8" s="2" customFormat="1" ht="25.5" hidden="1" x14ac:dyDescent="0.2">
      <c r="A213" s="246">
        <v>2350</v>
      </c>
      <c r="B213" s="249" t="s">
        <v>24</v>
      </c>
      <c r="C213" s="266"/>
      <c r="D213" s="267"/>
      <c r="E213" s="268"/>
      <c r="F213" s="51" t="s">
        <v>167</v>
      </c>
      <c r="G213" s="47" t="s">
        <v>157</v>
      </c>
      <c r="H213" s="50">
        <f>SUM(H214:H223)</f>
        <v>0</v>
      </c>
    </row>
    <row r="214" spans="1:8" s="2" customFormat="1" ht="12.75" hidden="1" customHeight="1" x14ac:dyDescent="0.2">
      <c r="A214" s="247"/>
      <c r="B214" s="250"/>
      <c r="C214" s="255"/>
      <c r="D214" s="256"/>
      <c r="E214" s="257"/>
      <c r="F214" s="74"/>
      <c r="G214" s="74"/>
      <c r="H214" s="75">
        <f>ROUNDUP(F214/168*G214,2)</f>
        <v>0</v>
      </c>
    </row>
    <row r="215" spans="1:8" s="2" customFormat="1" ht="12.75" hidden="1" x14ac:dyDescent="0.2">
      <c r="A215" s="247"/>
      <c r="B215" s="250"/>
      <c r="C215" s="252"/>
      <c r="D215" s="253"/>
      <c r="E215" s="254"/>
      <c r="F215" s="76"/>
      <c r="G215" s="76"/>
      <c r="H215" s="77">
        <f t="shared" ref="H215:H223" si="31">ROUNDUP(F215/168*G215,2)</f>
        <v>0</v>
      </c>
    </row>
    <row r="216" spans="1:8" s="2" customFormat="1" ht="12.75" hidden="1" x14ac:dyDescent="0.2">
      <c r="A216" s="247"/>
      <c r="B216" s="250"/>
      <c r="C216" s="252"/>
      <c r="D216" s="253"/>
      <c r="E216" s="254"/>
      <c r="F216" s="76"/>
      <c r="G216" s="76"/>
      <c r="H216" s="77">
        <f t="shared" si="31"/>
        <v>0</v>
      </c>
    </row>
    <row r="217" spans="1:8" s="2" customFormat="1" ht="12.75" hidden="1" x14ac:dyDescent="0.2">
      <c r="A217" s="247"/>
      <c r="B217" s="250"/>
      <c r="C217" s="252"/>
      <c r="D217" s="253"/>
      <c r="E217" s="254"/>
      <c r="F217" s="76"/>
      <c r="G217" s="76"/>
      <c r="H217" s="77">
        <f t="shared" si="31"/>
        <v>0</v>
      </c>
    </row>
    <row r="218" spans="1:8" s="2" customFormat="1" ht="12.75" hidden="1" x14ac:dyDescent="0.2">
      <c r="A218" s="247"/>
      <c r="B218" s="250"/>
      <c r="C218" s="252"/>
      <c r="D218" s="253"/>
      <c r="E218" s="254"/>
      <c r="F218" s="76"/>
      <c r="G218" s="76"/>
      <c r="H218" s="77">
        <f t="shared" si="31"/>
        <v>0</v>
      </c>
    </row>
    <row r="219" spans="1:8" s="2" customFormat="1" ht="12.75" hidden="1" x14ac:dyDescent="0.2">
      <c r="A219" s="247"/>
      <c r="B219" s="250"/>
      <c r="C219" s="252"/>
      <c r="D219" s="253"/>
      <c r="E219" s="254"/>
      <c r="F219" s="76"/>
      <c r="G219" s="76"/>
      <c r="H219" s="77">
        <f t="shared" si="31"/>
        <v>0</v>
      </c>
    </row>
    <row r="220" spans="1:8" s="2" customFormat="1" ht="12.75" hidden="1" x14ac:dyDescent="0.2">
      <c r="A220" s="247"/>
      <c r="B220" s="250"/>
      <c r="C220" s="252"/>
      <c r="D220" s="253"/>
      <c r="E220" s="254"/>
      <c r="F220" s="76"/>
      <c r="G220" s="76"/>
      <c r="H220" s="77">
        <f t="shared" si="31"/>
        <v>0</v>
      </c>
    </row>
    <row r="221" spans="1:8" s="2" customFormat="1" ht="12.75" hidden="1" x14ac:dyDescent="0.2">
      <c r="A221" s="247"/>
      <c r="B221" s="250"/>
      <c r="C221" s="252"/>
      <c r="D221" s="253"/>
      <c r="E221" s="254"/>
      <c r="F221" s="76"/>
      <c r="G221" s="76"/>
      <c r="H221" s="77">
        <f t="shared" si="31"/>
        <v>0</v>
      </c>
    </row>
    <row r="222" spans="1:8" s="2" customFormat="1" ht="12.75" hidden="1" x14ac:dyDescent="0.2">
      <c r="A222" s="247"/>
      <c r="B222" s="250"/>
      <c r="C222" s="252"/>
      <c r="D222" s="253"/>
      <c r="E222" s="254"/>
      <c r="F222" s="76"/>
      <c r="G222" s="76"/>
      <c r="H222" s="77">
        <f t="shared" si="31"/>
        <v>0</v>
      </c>
    </row>
    <row r="223" spans="1:8" s="2" customFormat="1" ht="12.75" hidden="1" x14ac:dyDescent="0.2">
      <c r="A223" s="248"/>
      <c r="B223" s="251"/>
      <c r="C223" s="269"/>
      <c r="D223" s="270"/>
      <c r="E223" s="271"/>
      <c r="F223" s="78"/>
      <c r="G223" s="78"/>
      <c r="H223" s="79">
        <f t="shared" si="31"/>
        <v>0</v>
      </c>
    </row>
    <row r="224" spans="1:8" s="2" customFormat="1" ht="12.75" hidden="1" x14ac:dyDescent="0.2">
      <c r="A224" s="49" t="s">
        <v>109</v>
      </c>
      <c r="B224" s="277" t="s">
        <v>25</v>
      </c>
      <c r="C224" s="277"/>
      <c r="D224" s="277"/>
      <c r="E224" s="277"/>
      <c r="F224" s="277"/>
      <c r="G224" s="277"/>
      <c r="H224" s="43">
        <f>SUM(H225,H237)</f>
        <v>0</v>
      </c>
    </row>
    <row r="225" spans="1:8" s="2" customFormat="1" ht="12.75" hidden="1" customHeight="1" x14ac:dyDescent="0.2">
      <c r="A225" s="48">
        <v>5120</v>
      </c>
      <c r="B225" s="277" t="s">
        <v>168</v>
      </c>
      <c r="C225" s="277"/>
      <c r="D225" s="277"/>
      <c r="E225" s="277"/>
      <c r="F225" s="277"/>
      <c r="G225" s="277"/>
      <c r="H225" s="43">
        <f>SUM(H226)</f>
        <v>0</v>
      </c>
    </row>
    <row r="226" spans="1:8" s="2" customFormat="1" ht="25.5" hidden="1" x14ac:dyDescent="0.2">
      <c r="A226" s="331">
        <v>5121</v>
      </c>
      <c r="B226" s="279" t="s">
        <v>169</v>
      </c>
      <c r="C226" s="190" t="s">
        <v>171</v>
      </c>
      <c r="D226" s="47" t="s">
        <v>170</v>
      </c>
      <c r="E226" s="190" t="s">
        <v>166</v>
      </c>
      <c r="F226" s="190" t="s">
        <v>167</v>
      </c>
      <c r="G226" s="47" t="s">
        <v>157</v>
      </c>
      <c r="H226" s="111">
        <f>SUM(H227:H236)</f>
        <v>0</v>
      </c>
    </row>
    <row r="227" spans="1:8" s="2" customFormat="1" ht="12.75" hidden="1" x14ac:dyDescent="0.2">
      <c r="A227" s="332"/>
      <c r="B227" s="280"/>
      <c r="C227" s="67"/>
      <c r="D227" s="282">
        <v>20</v>
      </c>
      <c r="E227" s="67"/>
      <c r="F227" s="67"/>
      <c r="G227" s="67"/>
      <c r="H227" s="54">
        <f>ROUNDUP(F227*$D$227%/12/168*E227*$G$227,2)</f>
        <v>0</v>
      </c>
    </row>
    <row r="228" spans="1:8" s="2" customFormat="1" ht="12.75" hidden="1" x14ac:dyDescent="0.2">
      <c r="A228" s="332"/>
      <c r="B228" s="280"/>
      <c r="C228" s="68"/>
      <c r="D228" s="283"/>
      <c r="E228" s="68"/>
      <c r="F228" s="68"/>
      <c r="G228" s="68"/>
      <c r="H228" s="56">
        <f t="shared" ref="H228:H236" si="32">ROUNDUP(F228*$D$227%/12/168*E228*$G$227,2)</f>
        <v>0</v>
      </c>
    </row>
    <row r="229" spans="1:8" s="2" customFormat="1" ht="12.75" hidden="1" x14ac:dyDescent="0.2">
      <c r="A229" s="332"/>
      <c r="B229" s="280"/>
      <c r="C229" s="68"/>
      <c r="D229" s="283"/>
      <c r="E229" s="68"/>
      <c r="F229" s="68"/>
      <c r="G229" s="68"/>
      <c r="H229" s="56">
        <f t="shared" si="32"/>
        <v>0</v>
      </c>
    </row>
    <row r="230" spans="1:8" s="2" customFormat="1" ht="12.75" hidden="1" x14ac:dyDescent="0.2">
      <c r="A230" s="332"/>
      <c r="B230" s="280"/>
      <c r="C230" s="68"/>
      <c r="D230" s="283"/>
      <c r="E230" s="68"/>
      <c r="F230" s="68"/>
      <c r="G230" s="68"/>
      <c r="H230" s="56">
        <f t="shared" si="32"/>
        <v>0</v>
      </c>
    </row>
    <row r="231" spans="1:8" s="2" customFormat="1" ht="12.75" hidden="1" x14ac:dyDescent="0.2">
      <c r="A231" s="332"/>
      <c r="B231" s="280"/>
      <c r="C231" s="68"/>
      <c r="D231" s="283"/>
      <c r="E231" s="68"/>
      <c r="F231" s="68"/>
      <c r="G231" s="68"/>
      <c r="H231" s="56">
        <f t="shared" si="32"/>
        <v>0</v>
      </c>
    </row>
    <row r="232" spans="1:8" s="2" customFormat="1" ht="12.75" hidden="1" x14ac:dyDescent="0.2">
      <c r="A232" s="332"/>
      <c r="B232" s="280"/>
      <c r="C232" s="68"/>
      <c r="D232" s="283"/>
      <c r="E232" s="68"/>
      <c r="F232" s="68"/>
      <c r="G232" s="68"/>
      <c r="H232" s="56">
        <f t="shared" si="32"/>
        <v>0</v>
      </c>
    </row>
    <row r="233" spans="1:8" s="2" customFormat="1" ht="12.75" hidden="1" x14ac:dyDescent="0.2">
      <c r="A233" s="332"/>
      <c r="B233" s="280"/>
      <c r="C233" s="68"/>
      <c r="D233" s="283"/>
      <c r="E233" s="68"/>
      <c r="F233" s="68"/>
      <c r="G233" s="68"/>
      <c r="H233" s="56">
        <f t="shared" si="32"/>
        <v>0</v>
      </c>
    </row>
    <row r="234" spans="1:8" s="2" customFormat="1" ht="12.75" hidden="1" x14ac:dyDescent="0.2">
      <c r="A234" s="332"/>
      <c r="B234" s="280"/>
      <c r="C234" s="68"/>
      <c r="D234" s="283"/>
      <c r="E234" s="68"/>
      <c r="F234" s="68"/>
      <c r="G234" s="68"/>
      <c r="H234" s="56">
        <f t="shared" si="32"/>
        <v>0</v>
      </c>
    </row>
    <row r="235" spans="1:8" s="2" customFormat="1" ht="12.75" hidden="1" x14ac:dyDescent="0.2">
      <c r="A235" s="332"/>
      <c r="B235" s="280"/>
      <c r="C235" s="68"/>
      <c r="D235" s="283"/>
      <c r="E235" s="68"/>
      <c r="F235" s="68"/>
      <c r="G235" s="68"/>
      <c r="H235" s="56">
        <f t="shared" si="32"/>
        <v>0</v>
      </c>
    </row>
    <row r="236" spans="1:8" s="2" customFormat="1" ht="12.75" hidden="1" x14ac:dyDescent="0.2">
      <c r="A236" s="333"/>
      <c r="B236" s="281"/>
      <c r="C236" s="70"/>
      <c r="D236" s="284"/>
      <c r="E236" s="70"/>
      <c r="F236" s="70"/>
      <c r="G236" s="70"/>
      <c r="H236" s="58">
        <f t="shared" si="32"/>
        <v>0</v>
      </c>
    </row>
    <row r="237" spans="1:8" s="2" customFormat="1" ht="12.75" hidden="1" x14ac:dyDescent="0.2">
      <c r="A237" s="48" t="s">
        <v>110</v>
      </c>
      <c r="B237" s="277" t="s">
        <v>111</v>
      </c>
      <c r="C237" s="277"/>
      <c r="D237" s="277"/>
      <c r="E237" s="277"/>
      <c r="F237" s="277"/>
      <c r="G237" s="277"/>
      <c r="H237" s="43">
        <f>SUM(H238,H249)</f>
        <v>0</v>
      </c>
    </row>
    <row r="238" spans="1:8" s="2" customFormat="1" ht="25.5" hidden="1" x14ac:dyDescent="0.2">
      <c r="A238" s="331" t="s">
        <v>117</v>
      </c>
      <c r="B238" s="279" t="s">
        <v>33</v>
      </c>
      <c r="C238" s="190" t="s">
        <v>171</v>
      </c>
      <c r="D238" s="47" t="s">
        <v>170</v>
      </c>
      <c r="E238" s="190" t="s">
        <v>166</v>
      </c>
      <c r="F238" s="190" t="s">
        <v>167</v>
      </c>
      <c r="G238" s="47" t="s">
        <v>157</v>
      </c>
      <c r="H238" s="111">
        <f>SUM(H239:H248)</f>
        <v>0</v>
      </c>
    </row>
    <row r="239" spans="1:8" s="2" customFormat="1" ht="12.75" hidden="1" x14ac:dyDescent="0.2">
      <c r="A239" s="332"/>
      <c r="B239" s="280"/>
      <c r="C239" s="67"/>
      <c r="D239" s="282">
        <v>20</v>
      </c>
      <c r="E239" s="67"/>
      <c r="F239" s="67"/>
      <c r="G239" s="67"/>
      <c r="H239" s="54">
        <f>ROUNDUP(F239*$D$239%/12/168*E239*$G$239,2)</f>
        <v>0</v>
      </c>
    </row>
    <row r="240" spans="1:8" s="2" customFormat="1" ht="12.75" hidden="1" x14ac:dyDescent="0.2">
      <c r="A240" s="332"/>
      <c r="B240" s="280"/>
      <c r="C240" s="68"/>
      <c r="D240" s="283"/>
      <c r="E240" s="68"/>
      <c r="F240" s="68"/>
      <c r="G240" s="68"/>
      <c r="H240" s="56">
        <f t="shared" ref="H240:H248" si="33">ROUNDUP(F240*$D$239%/12/168*E240*$G$239,2)</f>
        <v>0</v>
      </c>
    </row>
    <row r="241" spans="1:8" s="2" customFormat="1" ht="12.75" hidden="1" x14ac:dyDescent="0.2">
      <c r="A241" s="332"/>
      <c r="B241" s="280"/>
      <c r="C241" s="68"/>
      <c r="D241" s="283"/>
      <c r="E241" s="68"/>
      <c r="F241" s="68"/>
      <c r="G241" s="68"/>
      <c r="H241" s="56">
        <f t="shared" si="33"/>
        <v>0</v>
      </c>
    </row>
    <row r="242" spans="1:8" s="2" customFormat="1" ht="12.75" hidden="1" x14ac:dyDescent="0.2">
      <c r="A242" s="332"/>
      <c r="B242" s="280"/>
      <c r="C242" s="68"/>
      <c r="D242" s="283"/>
      <c r="E242" s="68"/>
      <c r="F242" s="68"/>
      <c r="G242" s="68"/>
      <c r="H242" s="56">
        <f t="shared" si="33"/>
        <v>0</v>
      </c>
    </row>
    <row r="243" spans="1:8" s="2" customFormat="1" ht="12.75" hidden="1" x14ac:dyDescent="0.2">
      <c r="A243" s="332"/>
      <c r="B243" s="280"/>
      <c r="C243" s="68"/>
      <c r="D243" s="283"/>
      <c r="E243" s="68"/>
      <c r="F243" s="68"/>
      <c r="G243" s="68"/>
      <c r="H243" s="56">
        <f t="shared" si="33"/>
        <v>0</v>
      </c>
    </row>
    <row r="244" spans="1:8" s="2" customFormat="1" ht="12.75" hidden="1" x14ac:dyDescent="0.2">
      <c r="A244" s="332"/>
      <c r="B244" s="280"/>
      <c r="C244" s="68"/>
      <c r="D244" s="283"/>
      <c r="E244" s="68"/>
      <c r="F244" s="68"/>
      <c r="G244" s="68"/>
      <c r="H244" s="56">
        <f t="shared" si="33"/>
        <v>0</v>
      </c>
    </row>
    <row r="245" spans="1:8" s="2" customFormat="1" ht="12.75" hidden="1" x14ac:dyDescent="0.2">
      <c r="A245" s="332"/>
      <c r="B245" s="280"/>
      <c r="C245" s="68"/>
      <c r="D245" s="283"/>
      <c r="E245" s="68"/>
      <c r="F245" s="68"/>
      <c r="G245" s="68"/>
      <c r="H245" s="56">
        <f t="shared" si="33"/>
        <v>0</v>
      </c>
    </row>
    <row r="246" spans="1:8" s="2" customFormat="1" ht="12.75" hidden="1" x14ac:dyDescent="0.2">
      <c r="A246" s="332"/>
      <c r="B246" s="280"/>
      <c r="C246" s="68"/>
      <c r="D246" s="283"/>
      <c r="E246" s="68"/>
      <c r="F246" s="68"/>
      <c r="G246" s="68"/>
      <c r="H246" s="56">
        <f t="shared" si="33"/>
        <v>0</v>
      </c>
    </row>
    <row r="247" spans="1:8" s="2" customFormat="1" ht="12.75" hidden="1" x14ac:dyDescent="0.2">
      <c r="A247" s="332"/>
      <c r="B247" s="280"/>
      <c r="C247" s="68"/>
      <c r="D247" s="283"/>
      <c r="E247" s="68"/>
      <c r="F247" s="68"/>
      <c r="G247" s="68"/>
      <c r="H247" s="56">
        <f t="shared" si="33"/>
        <v>0</v>
      </c>
    </row>
    <row r="248" spans="1:8" s="2" customFormat="1" ht="12.75" hidden="1" x14ac:dyDescent="0.2">
      <c r="A248" s="333"/>
      <c r="B248" s="281"/>
      <c r="C248" s="70"/>
      <c r="D248" s="284"/>
      <c r="E248" s="70"/>
      <c r="F248" s="70"/>
      <c r="G248" s="70"/>
      <c r="H248" s="58">
        <f t="shared" si="33"/>
        <v>0</v>
      </c>
    </row>
    <row r="249" spans="1:8" s="2" customFormat="1" ht="25.5" hidden="1" x14ac:dyDescent="0.2">
      <c r="A249" s="331" t="s">
        <v>118</v>
      </c>
      <c r="B249" s="279" t="s">
        <v>31</v>
      </c>
      <c r="C249" s="190" t="s">
        <v>171</v>
      </c>
      <c r="D249" s="47" t="s">
        <v>170</v>
      </c>
      <c r="E249" s="190" t="s">
        <v>166</v>
      </c>
      <c r="F249" s="190" t="s">
        <v>167</v>
      </c>
      <c r="G249" s="47" t="s">
        <v>157</v>
      </c>
      <c r="H249" s="111">
        <f>SUM(H250:H259)</f>
        <v>0</v>
      </c>
    </row>
    <row r="250" spans="1:8" s="2" customFormat="1" ht="12.75" hidden="1" x14ac:dyDescent="0.2">
      <c r="A250" s="332"/>
      <c r="B250" s="280"/>
      <c r="C250" s="67"/>
      <c r="D250" s="282">
        <v>20</v>
      </c>
      <c r="E250" s="67"/>
      <c r="F250" s="67"/>
      <c r="G250" s="67"/>
      <c r="H250" s="54">
        <f>ROUNDUP(F250*$D$250%/12/168*E250*$G$250,2)</f>
        <v>0</v>
      </c>
    </row>
    <row r="251" spans="1:8" s="2" customFormat="1" ht="12.75" hidden="1" x14ac:dyDescent="0.2">
      <c r="A251" s="332"/>
      <c r="B251" s="280"/>
      <c r="C251" s="68"/>
      <c r="D251" s="283"/>
      <c r="E251" s="68"/>
      <c r="F251" s="68"/>
      <c r="G251" s="68"/>
      <c r="H251" s="56">
        <f t="shared" ref="H251:H259" si="34">ROUNDUP(F251*$D$250%/12/168*E251*$G$250,2)</f>
        <v>0</v>
      </c>
    </row>
    <row r="252" spans="1:8" s="2" customFormat="1" ht="12.75" hidden="1" x14ac:dyDescent="0.2">
      <c r="A252" s="332"/>
      <c r="B252" s="280"/>
      <c r="C252" s="68"/>
      <c r="D252" s="283"/>
      <c r="E252" s="68"/>
      <c r="F252" s="68"/>
      <c r="G252" s="68"/>
      <c r="H252" s="56">
        <f t="shared" si="34"/>
        <v>0</v>
      </c>
    </row>
    <row r="253" spans="1:8" s="2" customFormat="1" ht="12.75" hidden="1" x14ac:dyDescent="0.2">
      <c r="A253" s="332"/>
      <c r="B253" s="280"/>
      <c r="C253" s="68"/>
      <c r="D253" s="283"/>
      <c r="E253" s="68"/>
      <c r="F253" s="68"/>
      <c r="G253" s="68"/>
      <c r="H253" s="56">
        <f t="shared" si="34"/>
        <v>0</v>
      </c>
    </row>
    <row r="254" spans="1:8" s="2" customFormat="1" ht="12.75" hidden="1" x14ac:dyDescent="0.2">
      <c r="A254" s="332"/>
      <c r="B254" s="280"/>
      <c r="C254" s="68"/>
      <c r="D254" s="283"/>
      <c r="E254" s="68"/>
      <c r="F254" s="68"/>
      <c r="G254" s="68"/>
      <c r="H254" s="56">
        <f t="shared" si="34"/>
        <v>0</v>
      </c>
    </row>
    <row r="255" spans="1:8" s="2" customFormat="1" ht="12.75" hidden="1" x14ac:dyDescent="0.2">
      <c r="A255" s="332"/>
      <c r="B255" s="280"/>
      <c r="C255" s="68"/>
      <c r="D255" s="283"/>
      <c r="E255" s="68"/>
      <c r="F255" s="68"/>
      <c r="G255" s="68"/>
      <c r="H255" s="56">
        <f t="shared" si="34"/>
        <v>0</v>
      </c>
    </row>
    <row r="256" spans="1:8" s="2" customFormat="1" ht="12.75" hidden="1" x14ac:dyDescent="0.2">
      <c r="A256" s="332"/>
      <c r="B256" s="280"/>
      <c r="C256" s="68"/>
      <c r="D256" s="283"/>
      <c r="E256" s="68"/>
      <c r="F256" s="68"/>
      <c r="G256" s="68"/>
      <c r="H256" s="56">
        <f t="shared" si="34"/>
        <v>0</v>
      </c>
    </row>
    <row r="257" spans="1:9" s="2" customFormat="1" ht="12.75" hidden="1" x14ac:dyDescent="0.2">
      <c r="A257" s="332"/>
      <c r="B257" s="280"/>
      <c r="C257" s="68"/>
      <c r="D257" s="283"/>
      <c r="E257" s="68"/>
      <c r="F257" s="68"/>
      <c r="G257" s="68"/>
      <c r="H257" s="56">
        <f t="shared" si="34"/>
        <v>0</v>
      </c>
    </row>
    <row r="258" spans="1:9" s="2" customFormat="1" ht="12.75" hidden="1" x14ac:dyDescent="0.2">
      <c r="A258" s="332"/>
      <c r="B258" s="280"/>
      <c r="C258" s="68"/>
      <c r="D258" s="283"/>
      <c r="E258" s="68"/>
      <c r="F258" s="68"/>
      <c r="G258" s="68"/>
      <c r="H258" s="56">
        <f t="shared" si="34"/>
        <v>0</v>
      </c>
    </row>
    <row r="259" spans="1:9" s="2" customFormat="1" ht="12.75" hidden="1" x14ac:dyDescent="0.2">
      <c r="A259" s="332"/>
      <c r="B259" s="280"/>
      <c r="C259" s="68"/>
      <c r="D259" s="284"/>
      <c r="E259" s="68"/>
      <c r="F259" s="68"/>
      <c r="G259" s="70"/>
      <c r="H259" s="56">
        <f t="shared" si="34"/>
        <v>0</v>
      </c>
    </row>
    <row r="260" spans="1:9" s="2" customFormat="1" ht="12.75" x14ac:dyDescent="0.2">
      <c r="A260" s="289" t="s">
        <v>120</v>
      </c>
      <c r="B260" s="290"/>
      <c r="C260" s="290"/>
      <c r="D260" s="290"/>
      <c r="E260" s="290"/>
      <c r="F260" s="290"/>
      <c r="G260" s="291"/>
      <c r="H260" s="45">
        <f>SUM(H224,H154,H12)</f>
        <v>21.54</v>
      </c>
    </row>
    <row r="261" spans="1:9" s="2" customFormat="1" ht="6" customHeight="1" x14ac:dyDescent="0.2">
      <c r="A261" s="321"/>
      <c r="B261" s="321"/>
      <c r="C261" s="321"/>
      <c r="D261" s="321"/>
      <c r="E261" s="321"/>
      <c r="F261" s="321"/>
      <c r="G261" s="321"/>
      <c r="H261" s="321"/>
    </row>
    <row r="262" spans="1:9" s="2" customFormat="1" ht="12.75" x14ac:dyDescent="0.2">
      <c r="A262" s="322" t="s">
        <v>18</v>
      </c>
      <c r="B262" s="323"/>
      <c r="C262" s="323"/>
      <c r="D262" s="323"/>
      <c r="E262" s="323"/>
      <c r="F262" s="323"/>
      <c r="G262" s="323"/>
      <c r="H262" s="324"/>
    </row>
    <row r="263" spans="1:9" s="2" customFormat="1" ht="12.75" x14ac:dyDescent="0.2">
      <c r="A263" s="42" t="s">
        <v>36</v>
      </c>
      <c r="B263" s="277" t="s">
        <v>14</v>
      </c>
      <c r="C263" s="277"/>
      <c r="D263" s="277"/>
      <c r="E263" s="277"/>
      <c r="F263" s="277"/>
      <c r="G263" s="277"/>
      <c r="H263" s="43">
        <f>SUM(H264,H361)</f>
        <v>1.36</v>
      </c>
    </row>
    <row r="264" spans="1:9" s="2" customFormat="1" ht="12.75" x14ac:dyDescent="0.2">
      <c r="A264" s="49" t="s">
        <v>37</v>
      </c>
      <c r="B264" s="277" t="s">
        <v>38</v>
      </c>
      <c r="C264" s="277"/>
      <c r="D264" s="277"/>
      <c r="E264" s="277"/>
      <c r="F264" s="277"/>
      <c r="G264" s="277"/>
      <c r="H264" s="43">
        <f>SUM(H265,H276,H287,H298,H340,H319,)</f>
        <v>1.05</v>
      </c>
    </row>
    <row r="265" spans="1:9" s="2" customFormat="1" ht="25.5" x14ac:dyDescent="0.2">
      <c r="A265" s="303" t="s">
        <v>42</v>
      </c>
      <c r="B265" s="304" t="s">
        <v>43</v>
      </c>
      <c r="C265" s="287" t="s">
        <v>349</v>
      </c>
      <c r="D265" s="288"/>
      <c r="E265" s="47" t="s">
        <v>164</v>
      </c>
      <c r="F265" s="190" t="s">
        <v>39</v>
      </c>
      <c r="G265" s="47" t="s">
        <v>157</v>
      </c>
      <c r="H265" s="111">
        <f>SUM(H266:H275)</f>
        <v>0.38</v>
      </c>
    </row>
    <row r="266" spans="1:9" s="2" customFormat="1" ht="12.75" x14ac:dyDescent="0.2">
      <c r="A266" s="303"/>
      <c r="B266" s="304"/>
      <c r="C266" s="294" t="s">
        <v>191</v>
      </c>
      <c r="D266" s="295"/>
      <c r="E266" s="187">
        <v>16</v>
      </c>
      <c r="F266" s="62">
        <v>3125</v>
      </c>
      <c r="G266" s="61">
        <v>0.02</v>
      </c>
      <c r="H266" s="54">
        <f>ROUNDUP((F266/168*G266),2)</f>
        <v>0.38</v>
      </c>
      <c r="I266" s="2" t="s">
        <v>217</v>
      </c>
    </row>
    <row r="267" spans="1:9" s="2" customFormat="1" ht="12.75" hidden="1" x14ac:dyDescent="0.2">
      <c r="A267" s="303"/>
      <c r="B267" s="304"/>
      <c r="C267" s="274"/>
      <c r="D267" s="276"/>
      <c r="E267" s="188"/>
      <c r="F267" s="64"/>
      <c r="G267" s="63"/>
      <c r="H267" s="56">
        <f t="shared" ref="H267:H286" si="35">ROUNDUP((F267/168*G267),2)</f>
        <v>0</v>
      </c>
    </row>
    <row r="268" spans="1:9" s="2" customFormat="1" ht="12.75" hidden="1" x14ac:dyDescent="0.2">
      <c r="A268" s="303"/>
      <c r="B268" s="304"/>
      <c r="C268" s="274"/>
      <c r="D268" s="276"/>
      <c r="E268" s="188"/>
      <c r="F268" s="64"/>
      <c r="G268" s="63"/>
      <c r="H268" s="56">
        <f t="shared" si="35"/>
        <v>0</v>
      </c>
    </row>
    <row r="269" spans="1:9" s="2" customFormat="1" ht="12.75" hidden="1" x14ac:dyDescent="0.2">
      <c r="A269" s="303"/>
      <c r="B269" s="304"/>
      <c r="C269" s="274"/>
      <c r="D269" s="276"/>
      <c r="E269" s="188"/>
      <c r="F269" s="64"/>
      <c r="G269" s="63"/>
      <c r="H269" s="56">
        <f t="shared" si="35"/>
        <v>0</v>
      </c>
    </row>
    <row r="270" spans="1:9" s="2" customFormat="1" ht="12.75" hidden="1" x14ac:dyDescent="0.2">
      <c r="A270" s="303"/>
      <c r="B270" s="304"/>
      <c r="C270" s="274"/>
      <c r="D270" s="276"/>
      <c r="E270" s="188"/>
      <c r="F270" s="64"/>
      <c r="G270" s="63"/>
      <c r="H270" s="56">
        <f t="shared" si="35"/>
        <v>0</v>
      </c>
    </row>
    <row r="271" spans="1:9" s="2" customFormat="1" ht="12.75" hidden="1" x14ac:dyDescent="0.2">
      <c r="A271" s="303"/>
      <c r="B271" s="304"/>
      <c r="C271" s="274"/>
      <c r="D271" s="276"/>
      <c r="E271" s="188"/>
      <c r="F271" s="64"/>
      <c r="G271" s="63"/>
      <c r="H271" s="56">
        <f t="shared" si="35"/>
        <v>0</v>
      </c>
    </row>
    <row r="272" spans="1:9" s="2" customFormat="1" ht="12.75" hidden="1" x14ac:dyDescent="0.2">
      <c r="A272" s="303"/>
      <c r="B272" s="304"/>
      <c r="C272" s="274"/>
      <c r="D272" s="276"/>
      <c r="E272" s="188"/>
      <c r="F272" s="64"/>
      <c r="G272" s="63"/>
      <c r="H272" s="56">
        <f t="shared" si="35"/>
        <v>0</v>
      </c>
    </row>
    <row r="273" spans="1:9" s="2" customFormat="1" ht="12.75" hidden="1" x14ac:dyDescent="0.2">
      <c r="A273" s="303"/>
      <c r="B273" s="304"/>
      <c r="C273" s="274"/>
      <c r="D273" s="276"/>
      <c r="E273" s="188"/>
      <c r="F273" s="64"/>
      <c r="G273" s="63"/>
      <c r="H273" s="56">
        <f t="shared" si="35"/>
        <v>0</v>
      </c>
    </row>
    <row r="274" spans="1:9" s="2" customFormat="1" ht="12.75" hidden="1" x14ac:dyDescent="0.2">
      <c r="A274" s="303"/>
      <c r="B274" s="304"/>
      <c r="C274" s="274"/>
      <c r="D274" s="276"/>
      <c r="E274" s="188"/>
      <c r="F274" s="64"/>
      <c r="G274" s="63"/>
      <c r="H274" s="56">
        <f t="shared" si="35"/>
        <v>0</v>
      </c>
    </row>
    <row r="275" spans="1:9" s="2" customFormat="1" ht="12.75" hidden="1" x14ac:dyDescent="0.2">
      <c r="A275" s="303"/>
      <c r="B275" s="304"/>
      <c r="C275" s="296"/>
      <c r="D275" s="298"/>
      <c r="E275" s="189"/>
      <c r="F275" s="66"/>
      <c r="G275" s="65"/>
      <c r="H275" s="58">
        <f t="shared" si="35"/>
        <v>0</v>
      </c>
    </row>
    <row r="276" spans="1:9" s="2" customFormat="1" ht="25.5" x14ac:dyDescent="0.2">
      <c r="A276" s="303" t="s">
        <v>44</v>
      </c>
      <c r="B276" s="304" t="s">
        <v>45</v>
      </c>
      <c r="C276" s="287" t="s">
        <v>349</v>
      </c>
      <c r="D276" s="288"/>
      <c r="E276" s="47" t="s">
        <v>164</v>
      </c>
      <c r="F276" s="190" t="s">
        <v>39</v>
      </c>
      <c r="G276" s="47" t="s">
        <v>157</v>
      </c>
      <c r="H276" s="111">
        <f>SUM(H277:H286)</f>
        <v>0.65</v>
      </c>
    </row>
    <row r="277" spans="1:9" s="2" customFormat="1" ht="12.75" x14ac:dyDescent="0.2">
      <c r="A277" s="303"/>
      <c r="B277" s="304"/>
      <c r="C277" s="274" t="s">
        <v>357</v>
      </c>
      <c r="D277" s="276"/>
      <c r="E277" s="188">
        <v>10</v>
      </c>
      <c r="F277" s="64">
        <v>1287</v>
      </c>
      <c r="G277" s="63">
        <v>8.4000000000000005E-2</v>
      </c>
      <c r="H277" s="54">
        <f t="shared" si="35"/>
        <v>0.65</v>
      </c>
      <c r="I277" s="2" t="s">
        <v>212</v>
      </c>
    </row>
    <row r="278" spans="1:9" s="2" customFormat="1" ht="26.25" hidden="1" customHeight="1" x14ac:dyDescent="0.2">
      <c r="A278" s="303"/>
      <c r="B278" s="304"/>
      <c r="C278" s="274"/>
      <c r="D278" s="276"/>
      <c r="E278" s="188"/>
      <c r="F278" s="64"/>
      <c r="G278" s="63"/>
      <c r="H278" s="56">
        <f t="shared" si="35"/>
        <v>0</v>
      </c>
    </row>
    <row r="279" spans="1:9" s="2" customFormat="1" ht="12.75" hidden="1" x14ac:dyDescent="0.2">
      <c r="A279" s="303"/>
      <c r="B279" s="304"/>
      <c r="C279" s="274"/>
      <c r="D279" s="276"/>
      <c r="E279" s="188"/>
      <c r="F279" s="64"/>
      <c r="G279" s="63"/>
      <c r="H279" s="56">
        <f t="shared" si="35"/>
        <v>0</v>
      </c>
    </row>
    <row r="280" spans="1:9" s="2" customFormat="1" ht="12.75" hidden="1" x14ac:dyDescent="0.2">
      <c r="A280" s="303"/>
      <c r="B280" s="304"/>
      <c r="C280" s="274"/>
      <c r="D280" s="276"/>
      <c r="E280" s="188"/>
      <c r="F280" s="64"/>
      <c r="G280" s="63"/>
      <c r="H280" s="56">
        <f t="shared" si="35"/>
        <v>0</v>
      </c>
    </row>
    <row r="281" spans="1:9" s="2" customFormat="1" ht="12.75" hidden="1" x14ac:dyDescent="0.2">
      <c r="A281" s="303"/>
      <c r="B281" s="304"/>
      <c r="C281" s="274"/>
      <c r="D281" s="276"/>
      <c r="E281" s="188"/>
      <c r="F281" s="64"/>
      <c r="G281" s="63"/>
      <c r="H281" s="56">
        <f t="shared" si="35"/>
        <v>0</v>
      </c>
    </row>
    <row r="282" spans="1:9" s="2" customFormat="1" ht="12.75" hidden="1" x14ac:dyDescent="0.2">
      <c r="A282" s="303"/>
      <c r="B282" s="304"/>
      <c r="C282" s="274"/>
      <c r="D282" s="276"/>
      <c r="E282" s="188"/>
      <c r="F282" s="64"/>
      <c r="G282" s="63"/>
      <c r="H282" s="56">
        <f t="shared" si="35"/>
        <v>0</v>
      </c>
    </row>
    <row r="283" spans="1:9" s="2" customFormat="1" ht="12.75" hidden="1" x14ac:dyDescent="0.2">
      <c r="A283" s="303"/>
      <c r="B283" s="304"/>
      <c r="C283" s="274"/>
      <c r="D283" s="276"/>
      <c r="E283" s="188"/>
      <c r="F283" s="64"/>
      <c r="G283" s="63"/>
      <c r="H283" s="56">
        <f t="shared" si="35"/>
        <v>0</v>
      </c>
    </row>
    <row r="284" spans="1:9" s="2" customFormat="1" ht="12.75" hidden="1" x14ac:dyDescent="0.2">
      <c r="A284" s="303"/>
      <c r="B284" s="304"/>
      <c r="C284" s="274"/>
      <c r="D284" s="276"/>
      <c r="E284" s="188"/>
      <c r="F284" s="64"/>
      <c r="G284" s="63"/>
      <c r="H284" s="56">
        <f t="shared" si="35"/>
        <v>0</v>
      </c>
    </row>
    <row r="285" spans="1:9" s="2" customFormat="1" ht="12.75" hidden="1" x14ac:dyDescent="0.2">
      <c r="A285" s="303"/>
      <c r="B285" s="304"/>
      <c r="C285" s="274"/>
      <c r="D285" s="276"/>
      <c r="E285" s="188"/>
      <c r="F285" s="64"/>
      <c r="G285" s="63"/>
      <c r="H285" s="56">
        <f t="shared" si="35"/>
        <v>0</v>
      </c>
    </row>
    <row r="286" spans="1:9" s="2" customFormat="1" ht="12.75" hidden="1" x14ac:dyDescent="0.2">
      <c r="A286" s="303"/>
      <c r="B286" s="304"/>
      <c r="C286" s="296"/>
      <c r="D286" s="298"/>
      <c r="E286" s="189"/>
      <c r="F286" s="66"/>
      <c r="G286" s="65"/>
      <c r="H286" s="58">
        <f t="shared" si="35"/>
        <v>0</v>
      </c>
    </row>
    <row r="287" spans="1:9" s="2" customFormat="1" ht="25.5" x14ac:dyDescent="0.2">
      <c r="A287" s="303" t="s">
        <v>51</v>
      </c>
      <c r="B287" s="304" t="s">
        <v>15</v>
      </c>
      <c r="C287" s="266" t="s">
        <v>158</v>
      </c>
      <c r="D287" s="267"/>
      <c r="E287" s="268"/>
      <c r="F287" s="51" t="s">
        <v>159</v>
      </c>
      <c r="G287" s="47" t="s">
        <v>157</v>
      </c>
      <c r="H287" s="111">
        <f>SUM(H288:H297)</f>
        <v>0.02</v>
      </c>
    </row>
    <row r="288" spans="1:9" s="2" customFormat="1" ht="12.75" x14ac:dyDescent="0.2">
      <c r="A288" s="303"/>
      <c r="B288" s="304"/>
      <c r="C288" s="294" t="s">
        <v>179</v>
      </c>
      <c r="D288" s="301"/>
      <c r="E288" s="295"/>
      <c r="F288" s="62">
        <v>135</v>
      </c>
      <c r="G288" s="61">
        <f>G266</f>
        <v>0.02</v>
      </c>
      <c r="H288" s="54">
        <f>ROUNDUP((F288/168*G288),2)</f>
        <v>0.02</v>
      </c>
    </row>
    <row r="289" spans="1:8" s="2" customFormat="1" ht="12.75" hidden="1" x14ac:dyDescent="0.2">
      <c r="A289" s="303"/>
      <c r="B289" s="304"/>
      <c r="C289" s="274"/>
      <c r="D289" s="275"/>
      <c r="E289" s="276"/>
      <c r="F289" s="64"/>
      <c r="G289" s="63">
        <f t="shared" ref="G289:G297" si="36">G267</f>
        <v>0</v>
      </c>
      <c r="H289" s="56">
        <f t="shared" ref="H289:H297" si="37">ROUNDUP((F289/168*G289),2)</f>
        <v>0</v>
      </c>
    </row>
    <row r="290" spans="1:8" s="2" customFormat="1" ht="12.75" hidden="1" x14ac:dyDescent="0.2">
      <c r="A290" s="303"/>
      <c r="B290" s="304"/>
      <c r="C290" s="274"/>
      <c r="D290" s="275"/>
      <c r="E290" s="276"/>
      <c r="F290" s="64"/>
      <c r="G290" s="63">
        <f t="shared" si="36"/>
        <v>0</v>
      </c>
      <c r="H290" s="56">
        <f t="shared" si="37"/>
        <v>0</v>
      </c>
    </row>
    <row r="291" spans="1:8" s="2" customFormat="1" ht="12.75" hidden="1" x14ac:dyDescent="0.2">
      <c r="A291" s="303"/>
      <c r="B291" s="304"/>
      <c r="C291" s="274"/>
      <c r="D291" s="275"/>
      <c r="E291" s="276"/>
      <c r="F291" s="64"/>
      <c r="G291" s="63">
        <f t="shared" si="36"/>
        <v>0</v>
      </c>
      <c r="H291" s="56">
        <f t="shared" si="37"/>
        <v>0</v>
      </c>
    </row>
    <row r="292" spans="1:8" s="2" customFormat="1" ht="12.75" hidden="1" x14ac:dyDescent="0.2">
      <c r="A292" s="303"/>
      <c r="B292" s="304"/>
      <c r="C292" s="274"/>
      <c r="D292" s="275"/>
      <c r="E292" s="276"/>
      <c r="F292" s="64"/>
      <c r="G292" s="63">
        <f t="shared" si="36"/>
        <v>0</v>
      </c>
      <c r="H292" s="56">
        <f t="shared" si="37"/>
        <v>0</v>
      </c>
    </row>
    <row r="293" spans="1:8" s="2" customFormat="1" ht="12.75" hidden="1" x14ac:dyDescent="0.2">
      <c r="A293" s="303"/>
      <c r="B293" s="304"/>
      <c r="C293" s="274"/>
      <c r="D293" s="275"/>
      <c r="E293" s="276"/>
      <c r="F293" s="64"/>
      <c r="G293" s="63">
        <f t="shared" si="36"/>
        <v>0</v>
      </c>
      <c r="H293" s="56">
        <f t="shared" si="37"/>
        <v>0</v>
      </c>
    </row>
    <row r="294" spans="1:8" s="2" customFormat="1" ht="12.75" hidden="1" x14ac:dyDescent="0.2">
      <c r="A294" s="303"/>
      <c r="B294" s="304"/>
      <c r="C294" s="274"/>
      <c r="D294" s="275"/>
      <c r="E294" s="276"/>
      <c r="F294" s="64"/>
      <c r="G294" s="63">
        <f t="shared" si="36"/>
        <v>0</v>
      </c>
      <c r="H294" s="56">
        <f t="shared" si="37"/>
        <v>0</v>
      </c>
    </row>
    <row r="295" spans="1:8" s="2" customFormat="1" ht="12.75" hidden="1" x14ac:dyDescent="0.2">
      <c r="A295" s="303"/>
      <c r="B295" s="304"/>
      <c r="C295" s="274"/>
      <c r="D295" s="275"/>
      <c r="E295" s="276"/>
      <c r="F295" s="64"/>
      <c r="G295" s="63">
        <f t="shared" si="36"/>
        <v>0</v>
      </c>
      <c r="H295" s="56">
        <f t="shared" si="37"/>
        <v>0</v>
      </c>
    </row>
    <row r="296" spans="1:8" s="2" customFormat="1" ht="12.75" hidden="1" x14ac:dyDescent="0.2">
      <c r="A296" s="303"/>
      <c r="B296" s="304"/>
      <c r="C296" s="274"/>
      <c r="D296" s="275"/>
      <c r="E296" s="276"/>
      <c r="F296" s="64"/>
      <c r="G296" s="63">
        <f t="shared" si="36"/>
        <v>0</v>
      </c>
      <c r="H296" s="56">
        <f t="shared" si="37"/>
        <v>0</v>
      </c>
    </row>
    <row r="297" spans="1:8" s="2" customFormat="1" ht="12.75" hidden="1" x14ac:dyDescent="0.2">
      <c r="A297" s="303"/>
      <c r="B297" s="304"/>
      <c r="C297" s="296"/>
      <c r="D297" s="297"/>
      <c r="E297" s="298"/>
      <c r="F297" s="66"/>
      <c r="G297" s="65">
        <f t="shared" si="36"/>
        <v>0</v>
      </c>
      <c r="H297" s="58">
        <f t="shared" si="37"/>
        <v>0</v>
      </c>
    </row>
    <row r="298" spans="1:8" s="2" customFormat="1" ht="25.5" hidden="1" x14ac:dyDescent="0.2">
      <c r="A298" s="303" t="s">
        <v>53</v>
      </c>
      <c r="B298" s="304" t="s">
        <v>54</v>
      </c>
      <c r="C298" s="287" t="s">
        <v>349</v>
      </c>
      <c r="D298" s="288"/>
      <c r="E298" s="47" t="s">
        <v>161</v>
      </c>
      <c r="F298" s="190" t="s">
        <v>39</v>
      </c>
      <c r="G298" s="47" t="s">
        <v>157</v>
      </c>
      <c r="H298" s="111">
        <f>SUM(H299:H318)</f>
        <v>0</v>
      </c>
    </row>
    <row r="299" spans="1:8" s="2" customFormat="1" ht="12.75" hidden="1" customHeight="1" x14ac:dyDescent="0.2">
      <c r="A299" s="303"/>
      <c r="B299" s="304"/>
      <c r="C299" s="299" t="str">
        <f>C266</f>
        <v>VP koledžas direktors</v>
      </c>
      <c r="D299" s="300"/>
      <c r="E299" s="292">
        <v>5</v>
      </c>
      <c r="F299" s="52">
        <f>F266</f>
        <v>3125</v>
      </c>
      <c r="G299" s="53"/>
      <c r="H299" s="54">
        <f>ROUNDUP((F299*$E$299%)/168*G299,2)</f>
        <v>0</v>
      </c>
    </row>
    <row r="300" spans="1:8" s="2" customFormat="1" ht="12.75" hidden="1" customHeight="1" x14ac:dyDescent="0.2">
      <c r="A300" s="303"/>
      <c r="B300" s="304"/>
      <c r="C300" s="258">
        <f t="shared" ref="C300:F308" si="38">C267</f>
        <v>0</v>
      </c>
      <c r="D300" s="259"/>
      <c r="E300" s="293"/>
      <c r="F300" s="59">
        <f t="shared" si="38"/>
        <v>0</v>
      </c>
      <c r="G300" s="55"/>
      <c r="H300" s="56">
        <f t="shared" ref="H300:H318" si="39">ROUNDUP((F300*$E$299%)/168*G300,2)</f>
        <v>0</v>
      </c>
    </row>
    <row r="301" spans="1:8" s="2" customFormat="1" ht="12.75" hidden="1" customHeight="1" x14ac:dyDescent="0.2">
      <c r="A301" s="303"/>
      <c r="B301" s="304"/>
      <c r="C301" s="258">
        <f t="shared" si="38"/>
        <v>0</v>
      </c>
      <c r="D301" s="259"/>
      <c r="E301" s="293"/>
      <c r="F301" s="59">
        <f t="shared" si="38"/>
        <v>0</v>
      </c>
      <c r="G301" s="55"/>
      <c r="H301" s="56">
        <f t="shared" si="39"/>
        <v>0</v>
      </c>
    </row>
    <row r="302" spans="1:8" s="2" customFormat="1" ht="12.75" hidden="1" customHeight="1" x14ac:dyDescent="0.2">
      <c r="A302" s="303"/>
      <c r="B302" s="304"/>
      <c r="C302" s="258">
        <f t="shared" si="38"/>
        <v>0</v>
      </c>
      <c r="D302" s="259"/>
      <c r="E302" s="293"/>
      <c r="F302" s="59">
        <f t="shared" si="38"/>
        <v>0</v>
      </c>
      <c r="G302" s="55"/>
      <c r="H302" s="56">
        <f t="shared" si="39"/>
        <v>0</v>
      </c>
    </row>
    <row r="303" spans="1:8" s="2" customFormat="1" ht="12.75" hidden="1" customHeight="1" x14ac:dyDescent="0.2">
      <c r="A303" s="303"/>
      <c r="B303" s="304"/>
      <c r="C303" s="258">
        <f t="shared" si="38"/>
        <v>0</v>
      </c>
      <c r="D303" s="259"/>
      <c r="E303" s="293"/>
      <c r="F303" s="59">
        <f t="shared" si="38"/>
        <v>0</v>
      </c>
      <c r="G303" s="55"/>
      <c r="H303" s="56">
        <f t="shared" si="39"/>
        <v>0</v>
      </c>
    </row>
    <row r="304" spans="1:8" s="2" customFormat="1" ht="12.75" hidden="1" customHeight="1" x14ac:dyDescent="0.2">
      <c r="A304" s="303"/>
      <c r="B304" s="304"/>
      <c r="C304" s="258">
        <f t="shared" si="38"/>
        <v>0</v>
      </c>
      <c r="D304" s="259"/>
      <c r="E304" s="293"/>
      <c r="F304" s="59">
        <f t="shared" si="38"/>
        <v>0</v>
      </c>
      <c r="G304" s="55"/>
      <c r="H304" s="56">
        <f t="shared" si="39"/>
        <v>0</v>
      </c>
    </row>
    <row r="305" spans="1:8" s="2" customFormat="1" ht="12.75" hidden="1" customHeight="1" x14ac:dyDescent="0.2">
      <c r="A305" s="303"/>
      <c r="B305" s="304"/>
      <c r="C305" s="258">
        <f t="shared" si="38"/>
        <v>0</v>
      </c>
      <c r="D305" s="259"/>
      <c r="E305" s="293"/>
      <c r="F305" s="59">
        <f t="shared" si="38"/>
        <v>0</v>
      </c>
      <c r="G305" s="55"/>
      <c r="H305" s="56">
        <f t="shared" si="39"/>
        <v>0</v>
      </c>
    </row>
    <row r="306" spans="1:8" s="2" customFormat="1" ht="12.75" hidden="1" customHeight="1" x14ac:dyDescent="0.2">
      <c r="A306" s="303"/>
      <c r="B306" s="304"/>
      <c r="C306" s="258">
        <f t="shared" si="38"/>
        <v>0</v>
      </c>
      <c r="D306" s="259"/>
      <c r="E306" s="293"/>
      <c r="F306" s="59">
        <f t="shared" si="38"/>
        <v>0</v>
      </c>
      <c r="G306" s="55"/>
      <c r="H306" s="56">
        <f t="shared" si="39"/>
        <v>0</v>
      </c>
    </row>
    <row r="307" spans="1:8" s="2" customFormat="1" ht="12.75" hidden="1" customHeight="1" x14ac:dyDescent="0.2">
      <c r="A307" s="303"/>
      <c r="B307" s="304"/>
      <c r="C307" s="258">
        <f t="shared" si="38"/>
        <v>0</v>
      </c>
      <c r="D307" s="259"/>
      <c r="E307" s="293"/>
      <c r="F307" s="59">
        <f t="shared" si="38"/>
        <v>0</v>
      </c>
      <c r="G307" s="55"/>
      <c r="H307" s="56">
        <f t="shared" si="39"/>
        <v>0</v>
      </c>
    </row>
    <row r="308" spans="1:8" s="2" customFormat="1" ht="12.75" hidden="1" customHeight="1" x14ac:dyDescent="0.2">
      <c r="A308" s="303"/>
      <c r="B308" s="304"/>
      <c r="C308" s="258">
        <f t="shared" si="38"/>
        <v>0</v>
      </c>
      <c r="D308" s="259"/>
      <c r="E308" s="293"/>
      <c r="F308" s="59">
        <f t="shared" si="38"/>
        <v>0</v>
      </c>
      <c r="G308" s="55"/>
      <c r="H308" s="56">
        <f t="shared" si="39"/>
        <v>0</v>
      </c>
    </row>
    <row r="309" spans="1:8" s="2" customFormat="1" ht="12.75" hidden="1" x14ac:dyDescent="0.2">
      <c r="A309" s="303"/>
      <c r="B309" s="304"/>
      <c r="C309" s="258" t="str">
        <f>C277</f>
        <v xml:space="preserve">Vecākais grāmatvedis </v>
      </c>
      <c r="D309" s="259"/>
      <c r="E309" s="293"/>
      <c r="F309" s="59">
        <f>F277</f>
        <v>1287</v>
      </c>
      <c r="G309" s="55"/>
      <c r="H309" s="56">
        <f t="shared" si="39"/>
        <v>0</v>
      </c>
    </row>
    <row r="310" spans="1:8" s="2" customFormat="1" ht="27" hidden="1" customHeight="1" x14ac:dyDescent="0.2">
      <c r="A310" s="303"/>
      <c r="B310" s="304"/>
      <c r="C310" s="258">
        <f t="shared" ref="C310:G318" si="40">C278</f>
        <v>0</v>
      </c>
      <c r="D310" s="259"/>
      <c r="E310" s="293"/>
      <c r="F310" s="59">
        <f t="shared" si="40"/>
        <v>0</v>
      </c>
      <c r="G310" s="55">
        <f t="shared" si="40"/>
        <v>0</v>
      </c>
      <c r="H310" s="56">
        <f>ROUNDUP((F310*$E$299%)/168*G310,2)</f>
        <v>0</v>
      </c>
    </row>
    <row r="311" spans="1:8" s="2" customFormat="1" ht="12.75" hidden="1" x14ac:dyDescent="0.2">
      <c r="A311" s="303"/>
      <c r="B311" s="304"/>
      <c r="C311" s="258">
        <f t="shared" si="40"/>
        <v>0</v>
      </c>
      <c r="D311" s="259"/>
      <c r="E311" s="293"/>
      <c r="F311" s="59">
        <f t="shared" si="40"/>
        <v>0</v>
      </c>
      <c r="G311" s="55">
        <f t="shared" si="40"/>
        <v>0</v>
      </c>
      <c r="H311" s="56">
        <f t="shared" si="39"/>
        <v>0</v>
      </c>
    </row>
    <row r="312" spans="1:8" s="2" customFormat="1" ht="12.75" hidden="1" x14ac:dyDescent="0.2">
      <c r="A312" s="303"/>
      <c r="B312" s="304"/>
      <c r="C312" s="258">
        <f t="shared" si="40"/>
        <v>0</v>
      </c>
      <c r="D312" s="259"/>
      <c r="E312" s="293"/>
      <c r="F312" s="59">
        <f t="shared" si="40"/>
        <v>0</v>
      </c>
      <c r="G312" s="55">
        <f t="shared" si="40"/>
        <v>0</v>
      </c>
      <c r="H312" s="56">
        <f t="shared" si="39"/>
        <v>0</v>
      </c>
    </row>
    <row r="313" spans="1:8" s="2" customFormat="1" ht="12.75" hidden="1" x14ac:dyDescent="0.2">
      <c r="A313" s="303"/>
      <c r="B313" s="304"/>
      <c r="C313" s="258">
        <f t="shared" si="40"/>
        <v>0</v>
      </c>
      <c r="D313" s="259"/>
      <c r="E313" s="293"/>
      <c r="F313" s="59">
        <f t="shared" si="40"/>
        <v>0</v>
      </c>
      <c r="G313" s="55">
        <f t="shared" si="40"/>
        <v>0</v>
      </c>
      <c r="H313" s="56">
        <f t="shared" si="39"/>
        <v>0</v>
      </c>
    </row>
    <row r="314" spans="1:8" s="2" customFormat="1" ht="12.75" hidden="1" x14ac:dyDescent="0.2">
      <c r="A314" s="303"/>
      <c r="B314" s="304"/>
      <c r="C314" s="258">
        <f t="shared" si="40"/>
        <v>0</v>
      </c>
      <c r="D314" s="259"/>
      <c r="E314" s="293"/>
      <c r="F314" s="59">
        <f t="shared" si="40"/>
        <v>0</v>
      </c>
      <c r="G314" s="55">
        <f t="shared" si="40"/>
        <v>0</v>
      </c>
      <c r="H314" s="56">
        <f t="shared" si="39"/>
        <v>0</v>
      </c>
    </row>
    <row r="315" spans="1:8" s="2" customFormat="1" ht="12.75" hidden="1" x14ac:dyDescent="0.2">
      <c r="A315" s="303"/>
      <c r="B315" s="304"/>
      <c r="C315" s="258">
        <f t="shared" si="40"/>
        <v>0</v>
      </c>
      <c r="D315" s="259"/>
      <c r="E315" s="293"/>
      <c r="F315" s="59">
        <f t="shared" si="40"/>
        <v>0</v>
      </c>
      <c r="G315" s="55">
        <f t="shared" si="40"/>
        <v>0</v>
      </c>
      <c r="H315" s="56">
        <f t="shared" si="39"/>
        <v>0</v>
      </c>
    </row>
    <row r="316" spans="1:8" s="2" customFormat="1" ht="12.75" hidden="1" x14ac:dyDescent="0.2">
      <c r="A316" s="303"/>
      <c r="B316" s="304"/>
      <c r="C316" s="258">
        <f t="shared" si="40"/>
        <v>0</v>
      </c>
      <c r="D316" s="259"/>
      <c r="E316" s="293"/>
      <c r="F316" s="59">
        <f t="shared" si="40"/>
        <v>0</v>
      </c>
      <c r="G316" s="55">
        <f t="shared" si="40"/>
        <v>0</v>
      </c>
      <c r="H316" s="56">
        <f t="shared" si="39"/>
        <v>0</v>
      </c>
    </row>
    <row r="317" spans="1:8" s="2" customFormat="1" ht="12" hidden="1" customHeight="1" x14ac:dyDescent="0.2">
      <c r="A317" s="303"/>
      <c r="B317" s="304"/>
      <c r="C317" s="258">
        <f t="shared" si="40"/>
        <v>0</v>
      </c>
      <c r="D317" s="259"/>
      <c r="E317" s="293"/>
      <c r="F317" s="59">
        <f t="shared" si="40"/>
        <v>0</v>
      </c>
      <c r="G317" s="55">
        <f t="shared" si="40"/>
        <v>0</v>
      </c>
      <c r="H317" s="56">
        <f t="shared" si="39"/>
        <v>0</v>
      </c>
    </row>
    <row r="318" spans="1:8" s="2" customFormat="1" ht="12.75" hidden="1" x14ac:dyDescent="0.2">
      <c r="A318" s="303"/>
      <c r="B318" s="304"/>
      <c r="C318" s="258">
        <f t="shared" si="40"/>
        <v>0</v>
      </c>
      <c r="D318" s="259"/>
      <c r="E318" s="293"/>
      <c r="F318" s="59">
        <f t="shared" si="40"/>
        <v>0</v>
      </c>
      <c r="G318" s="55">
        <f t="shared" si="40"/>
        <v>0</v>
      </c>
      <c r="H318" s="56">
        <f t="shared" si="39"/>
        <v>0</v>
      </c>
    </row>
    <row r="319" spans="1:8" s="2" customFormat="1" ht="25.5" hidden="1" x14ac:dyDescent="0.2">
      <c r="A319" s="303" t="s">
        <v>55</v>
      </c>
      <c r="B319" s="304" t="s">
        <v>56</v>
      </c>
      <c r="C319" s="287" t="s">
        <v>349</v>
      </c>
      <c r="D319" s="288"/>
      <c r="E319" s="47" t="s">
        <v>161</v>
      </c>
      <c r="F319" s="190" t="s">
        <v>39</v>
      </c>
      <c r="G319" s="47" t="s">
        <v>157</v>
      </c>
      <c r="H319" s="111">
        <f>SUM(H320:H339)</f>
        <v>0</v>
      </c>
    </row>
    <row r="320" spans="1:8" s="2" customFormat="1" ht="12.75" hidden="1" x14ac:dyDescent="0.2">
      <c r="A320" s="303"/>
      <c r="B320" s="304"/>
      <c r="C320" s="299" t="str">
        <f t="shared" ref="C320:C329" si="41">C266</f>
        <v>VP koledžas direktors</v>
      </c>
      <c r="D320" s="300"/>
      <c r="E320" s="313">
        <v>5</v>
      </c>
      <c r="F320" s="52">
        <f t="shared" ref="F320:F329" si="42">F266</f>
        <v>3125</v>
      </c>
      <c r="G320" s="142"/>
      <c r="H320" s="54">
        <f>ROUNDUP((F320*$E$320%)/168*G320,2)</f>
        <v>0</v>
      </c>
    </row>
    <row r="321" spans="1:8" s="2" customFormat="1" ht="12.75" hidden="1" x14ac:dyDescent="0.2">
      <c r="A321" s="303"/>
      <c r="B321" s="304"/>
      <c r="C321" s="258">
        <f t="shared" si="41"/>
        <v>0</v>
      </c>
      <c r="D321" s="259"/>
      <c r="E321" s="314"/>
      <c r="F321" s="59">
        <f t="shared" si="42"/>
        <v>0</v>
      </c>
      <c r="G321" s="55"/>
      <c r="H321" s="56">
        <f t="shared" ref="H321:H339" si="43">ROUNDUP((F321*$E$320%)/168*G321,2)</f>
        <v>0</v>
      </c>
    </row>
    <row r="322" spans="1:8" s="2" customFormat="1" ht="12.75" hidden="1" x14ac:dyDescent="0.2">
      <c r="A322" s="303"/>
      <c r="B322" s="304"/>
      <c r="C322" s="258">
        <f t="shared" si="41"/>
        <v>0</v>
      </c>
      <c r="D322" s="259"/>
      <c r="E322" s="314"/>
      <c r="F322" s="59">
        <f t="shared" si="42"/>
        <v>0</v>
      </c>
      <c r="G322" s="55"/>
      <c r="H322" s="56">
        <f t="shared" si="43"/>
        <v>0</v>
      </c>
    </row>
    <row r="323" spans="1:8" s="2" customFormat="1" ht="12.75" hidden="1" x14ac:dyDescent="0.2">
      <c r="A323" s="303"/>
      <c r="B323" s="304"/>
      <c r="C323" s="258">
        <f t="shared" si="41"/>
        <v>0</v>
      </c>
      <c r="D323" s="259"/>
      <c r="E323" s="314"/>
      <c r="F323" s="59">
        <f t="shared" si="42"/>
        <v>0</v>
      </c>
      <c r="G323" s="55"/>
      <c r="H323" s="56">
        <f t="shared" si="43"/>
        <v>0</v>
      </c>
    </row>
    <row r="324" spans="1:8" s="2" customFormat="1" ht="12.75" hidden="1" x14ac:dyDescent="0.2">
      <c r="A324" s="303"/>
      <c r="B324" s="304"/>
      <c r="C324" s="258">
        <f t="shared" si="41"/>
        <v>0</v>
      </c>
      <c r="D324" s="259"/>
      <c r="E324" s="314"/>
      <c r="F324" s="59">
        <f t="shared" si="42"/>
        <v>0</v>
      </c>
      <c r="G324" s="55"/>
      <c r="H324" s="56">
        <f t="shared" si="43"/>
        <v>0</v>
      </c>
    </row>
    <row r="325" spans="1:8" s="2" customFormat="1" ht="12.75" hidden="1" x14ac:dyDescent="0.2">
      <c r="A325" s="303"/>
      <c r="B325" s="304"/>
      <c r="C325" s="258">
        <f t="shared" si="41"/>
        <v>0</v>
      </c>
      <c r="D325" s="259"/>
      <c r="E325" s="314"/>
      <c r="F325" s="59">
        <f t="shared" si="42"/>
        <v>0</v>
      </c>
      <c r="G325" s="55"/>
      <c r="H325" s="56">
        <f t="shared" si="43"/>
        <v>0</v>
      </c>
    </row>
    <row r="326" spans="1:8" s="2" customFormat="1" ht="12.75" hidden="1" x14ac:dyDescent="0.2">
      <c r="A326" s="303"/>
      <c r="B326" s="304"/>
      <c r="C326" s="258">
        <f t="shared" si="41"/>
        <v>0</v>
      </c>
      <c r="D326" s="259"/>
      <c r="E326" s="314"/>
      <c r="F326" s="59">
        <f t="shared" si="42"/>
        <v>0</v>
      </c>
      <c r="G326" s="55"/>
      <c r="H326" s="56">
        <f t="shared" si="43"/>
        <v>0</v>
      </c>
    </row>
    <row r="327" spans="1:8" s="2" customFormat="1" ht="12.75" hidden="1" x14ac:dyDescent="0.2">
      <c r="A327" s="303"/>
      <c r="B327" s="304"/>
      <c r="C327" s="258">
        <f t="shared" si="41"/>
        <v>0</v>
      </c>
      <c r="D327" s="259"/>
      <c r="E327" s="314"/>
      <c r="F327" s="59">
        <f t="shared" si="42"/>
        <v>0</v>
      </c>
      <c r="G327" s="55"/>
      <c r="H327" s="56">
        <f t="shared" si="43"/>
        <v>0</v>
      </c>
    </row>
    <row r="328" spans="1:8" s="2" customFormat="1" ht="12.75" hidden="1" x14ac:dyDescent="0.2">
      <c r="A328" s="303"/>
      <c r="B328" s="304"/>
      <c r="C328" s="258">
        <f t="shared" si="41"/>
        <v>0</v>
      </c>
      <c r="D328" s="259"/>
      <c r="E328" s="314"/>
      <c r="F328" s="59">
        <f t="shared" si="42"/>
        <v>0</v>
      </c>
      <c r="G328" s="55"/>
      <c r="H328" s="56">
        <f t="shared" si="43"/>
        <v>0</v>
      </c>
    </row>
    <row r="329" spans="1:8" s="2" customFormat="1" ht="12.75" hidden="1" x14ac:dyDescent="0.2">
      <c r="A329" s="303"/>
      <c r="B329" s="304"/>
      <c r="C329" s="258">
        <f t="shared" si="41"/>
        <v>0</v>
      </c>
      <c r="D329" s="259"/>
      <c r="E329" s="314"/>
      <c r="F329" s="59">
        <f t="shared" si="42"/>
        <v>0</v>
      </c>
      <c r="G329" s="55"/>
      <c r="H329" s="56">
        <f t="shared" si="43"/>
        <v>0</v>
      </c>
    </row>
    <row r="330" spans="1:8" s="2" customFormat="1" ht="12.75" hidden="1" x14ac:dyDescent="0.2">
      <c r="A330" s="303"/>
      <c r="B330" s="304"/>
      <c r="C330" s="258" t="str">
        <f t="shared" ref="C330:C339" si="44">C277</f>
        <v xml:space="preserve">Vecākais grāmatvedis </v>
      </c>
      <c r="D330" s="259"/>
      <c r="E330" s="314"/>
      <c r="F330" s="59">
        <f t="shared" ref="F330:G339" si="45">F277</f>
        <v>1287</v>
      </c>
      <c r="G330" s="55"/>
      <c r="H330" s="56">
        <f t="shared" si="43"/>
        <v>0</v>
      </c>
    </row>
    <row r="331" spans="1:8" s="2" customFormat="1" ht="31.5" hidden="1" customHeight="1" x14ac:dyDescent="0.2">
      <c r="A331" s="303"/>
      <c r="B331" s="304"/>
      <c r="C331" s="258">
        <f t="shared" si="44"/>
        <v>0</v>
      </c>
      <c r="D331" s="259"/>
      <c r="E331" s="314"/>
      <c r="F331" s="59">
        <f t="shared" si="45"/>
        <v>0</v>
      </c>
      <c r="G331" s="55">
        <f t="shared" si="45"/>
        <v>0</v>
      </c>
      <c r="H331" s="56">
        <f t="shared" si="43"/>
        <v>0</v>
      </c>
    </row>
    <row r="332" spans="1:8" s="2" customFormat="1" ht="12.75" hidden="1" x14ac:dyDescent="0.2">
      <c r="A332" s="303"/>
      <c r="B332" s="304"/>
      <c r="C332" s="258">
        <f t="shared" si="44"/>
        <v>0</v>
      </c>
      <c r="D332" s="259"/>
      <c r="E332" s="314"/>
      <c r="F332" s="59">
        <f t="shared" si="45"/>
        <v>0</v>
      </c>
      <c r="G332" s="55">
        <f t="shared" si="45"/>
        <v>0</v>
      </c>
      <c r="H332" s="56">
        <f t="shared" si="43"/>
        <v>0</v>
      </c>
    </row>
    <row r="333" spans="1:8" s="2" customFormat="1" ht="12.75" hidden="1" x14ac:dyDescent="0.2">
      <c r="A333" s="303"/>
      <c r="B333" s="304"/>
      <c r="C333" s="258">
        <f t="shared" si="44"/>
        <v>0</v>
      </c>
      <c r="D333" s="259"/>
      <c r="E333" s="314"/>
      <c r="F333" s="59">
        <f t="shared" si="45"/>
        <v>0</v>
      </c>
      <c r="G333" s="55">
        <f t="shared" si="45"/>
        <v>0</v>
      </c>
      <c r="H333" s="56">
        <f t="shared" si="43"/>
        <v>0</v>
      </c>
    </row>
    <row r="334" spans="1:8" s="2" customFormat="1" ht="12.75" hidden="1" x14ac:dyDescent="0.2">
      <c r="A334" s="303"/>
      <c r="B334" s="304"/>
      <c r="C334" s="258">
        <f t="shared" si="44"/>
        <v>0</v>
      </c>
      <c r="D334" s="259"/>
      <c r="E334" s="314"/>
      <c r="F334" s="59">
        <f t="shared" si="45"/>
        <v>0</v>
      </c>
      <c r="G334" s="55">
        <f t="shared" si="45"/>
        <v>0</v>
      </c>
      <c r="H334" s="56">
        <f t="shared" si="43"/>
        <v>0</v>
      </c>
    </row>
    <row r="335" spans="1:8" s="2" customFormat="1" ht="12.75" hidden="1" x14ac:dyDescent="0.2">
      <c r="A335" s="303"/>
      <c r="B335" s="304"/>
      <c r="C335" s="258">
        <f t="shared" si="44"/>
        <v>0</v>
      </c>
      <c r="D335" s="259"/>
      <c r="E335" s="314"/>
      <c r="F335" s="59">
        <f t="shared" si="45"/>
        <v>0</v>
      </c>
      <c r="G335" s="55">
        <f t="shared" si="45"/>
        <v>0</v>
      </c>
      <c r="H335" s="56">
        <f t="shared" si="43"/>
        <v>0</v>
      </c>
    </row>
    <row r="336" spans="1:8" s="2" customFormat="1" ht="12.75" hidden="1" x14ac:dyDescent="0.2">
      <c r="A336" s="303"/>
      <c r="B336" s="304"/>
      <c r="C336" s="258">
        <f t="shared" si="44"/>
        <v>0</v>
      </c>
      <c r="D336" s="259"/>
      <c r="E336" s="314"/>
      <c r="F336" s="59">
        <f t="shared" si="45"/>
        <v>0</v>
      </c>
      <c r="G336" s="55">
        <f t="shared" si="45"/>
        <v>0</v>
      </c>
      <c r="H336" s="56">
        <f t="shared" si="43"/>
        <v>0</v>
      </c>
    </row>
    <row r="337" spans="1:8" s="2" customFormat="1" ht="12.75" hidden="1" x14ac:dyDescent="0.2">
      <c r="A337" s="303"/>
      <c r="B337" s="304"/>
      <c r="C337" s="258">
        <f t="shared" si="44"/>
        <v>0</v>
      </c>
      <c r="D337" s="259"/>
      <c r="E337" s="314"/>
      <c r="F337" s="59">
        <f t="shared" si="45"/>
        <v>0</v>
      </c>
      <c r="G337" s="55">
        <f t="shared" si="45"/>
        <v>0</v>
      </c>
      <c r="H337" s="56">
        <f t="shared" si="43"/>
        <v>0</v>
      </c>
    </row>
    <row r="338" spans="1:8" s="2" customFormat="1" ht="12.75" hidden="1" x14ac:dyDescent="0.2">
      <c r="A338" s="303"/>
      <c r="B338" s="304"/>
      <c r="C338" s="258">
        <f t="shared" si="44"/>
        <v>0</v>
      </c>
      <c r="D338" s="259"/>
      <c r="E338" s="314"/>
      <c r="F338" s="59">
        <f t="shared" si="45"/>
        <v>0</v>
      </c>
      <c r="G338" s="55">
        <f t="shared" si="45"/>
        <v>0</v>
      </c>
      <c r="H338" s="56">
        <f t="shared" si="43"/>
        <v>0</v>
      </c>
    </row>
    <row r="339" spans="1:8" s="2" customFormat="1" ht="12.75" hidden="1" x14ac:dyDescent="0.2">
      <c r="A339" s="303"/>
      <c r="B339" s="304"/>
      <c r="C339" s="258">
        <f t="shared" si="44"/>
        <v>0</v>
      </c>
      <c r="D339" s="259"/>
      <c r="E339" s="315"/>
      <c r="F339" s="60">
        <f t="shared" si="45"/>
        <v>0</v>
      </c>
      <c r="G339" s="57">
        <f t="shared" si="45"/>
        <v>0</v>
      </c>
      <c r="H339" s="58">
        <f t="shared" si="43"/>
        <v>0</v>
      </c>
    </row>
    <row r="340" spans="1:8" s="2" customFormat="1" ht="25.5" hidden="1" x14ac:dyDescent="0.2">
      <c r="A340" s="246" t="s">
        <v>57</v>
      </c>
      <c r="B340" s="249" t="s">
        <v>58</v>
      </c>
      <c r="C340" s="287" t="s">
        <v>349</v>
      </c>
      <c r="D340" s="288"/>
      <c r="E340" s="47" t="s">
        <v>161</v>
      </c>
      <c r="F340" s="190" t="s">
        <v>39</v>
      </c>
      <c r="G340" s="47" t="s">
        <v>157</v>
      </c>
      <c r="H340" s="111">
        <f>SUM(H341:H360)</f>
        <v>0</v>
      </c>
    </row>
    <row r="341" spans="1:8" s="2" customFormat="1" ht="12.75" hidden="1" x14ac:dyDescent="0.2">
      <c r="A341" s="247"/>
      <c r="B341" s="250"/>
      <c r="C341" s="309" t="str">
        <f t="shared" ref="C341:C350" si="46">C266</f>
        <v>VP koledžas direktors</v>
      </c>
      <c r="D341" s="310"/>
      <c r="E341" s="282">
        <v>10</v>
      </c>
      <c r="F341" s="67">
        <f t="shared" ref="F341:F350" si="47">F266</f>
        <v>3125</v>
      </c>
      <c r="G341" s="53"/>
      <c r="H341" s="54">
        <f>ROUNDUP((F341*$E$341%)/168*G341,2)</f>
        <v>0</v>
      </c>
    </row>
    <row r="342" spans="1:8" s="2" customFormat="1" ht="12.75" hidden="1" x14ac:dyDescent="0.2">
      <c r="A342" s="247"/>
      <c r="B342" s="250"/>
      <c r="C342" s="311">
        <f t="shared" si="46"/>
        <v>0</v>
      </c>
      <c r="D342" s="312"/>
      <c r="E342" s="283"/>
      <c r="F342" s="68">
        <f t="shared" si="47"/>
        <v>0</v>
      </c>
      <c r="G342" s="55"/>
      <c r="H342" s="56">
        <f t="shared" ref="H342:H360" si="48">ROUNDUP((F342*$E$341%)/168*G342,2)</f>
        <v>0</v>
      </c>
    </row>
    <row r="343" spans="1:8" s="2" customFormat="1" ht="12.75" hidden="1" x14ac:dyDescent="0.2">
      <c r="A343" s="247"/>
      <c r="B343" s="250"/>
      <c r="C343" s="311">
        <f t="shared" si="46"/>
        <v>0</v>
      </c>
      <c r="D343" s="312"/>
      <c r="E343" s="283"/>
      <c r="F343" s="68">
        <f t="shared" si="47"/>
        <v>0</v>
      </c>
      <c r="G343" s="55"/>
      <c r="H343" s="56">
        <f t="shared" si="48"/>
        <v>0</v>
      </c>
    </row>
    <row r="344" spans="1:8" s="2" customFormat="1" ht="12.75" hidden="1" x14ac:dyDescent="0.2">
      <c r="A344" s="247"/>
      <c r="B344" s="250"/>
      <c r="C344" s="311">
        <f t="shared" si="46"/>
        <v>0</v>
      </c>
      <c r="D344" s="312"/>
      <c r="E344" s="283"/>
      <c r="F344" s="68">
        <f t="shared" si="47"/>
        <v>0</v>
      </c>
      <c r="G344" s="55"/>
      <c r="H344" s="56">
        <f t="shared" si="48"/>
        <v>0</v>
      </c>
    </row>
    <row r="345" spans="1:8" s="2" customFormat="1" ht="12.75" hidden="1" x14ac:dyDescent="0.2">
      <c r="A345" s="247"/>
      <c r="B345" s="250"/>
      <c r="C345" s="311">
        <f t="shared" si="46"/>
        <v>0</v>
      </c>
      <c r="D345" s="312"/>
      <c r="E345" s="283"/>
      <c r="F345" s="68">
        <f t="shared" si="47"/>
        <v>0</v>
      </c>
      <c r="G345" s="55"/>
      <c r="H345" s="56">
        <f t="shared" si="48"/>
        <v>0</v>
      </c>
    </row>
    <row r="346" spans="1:8" s="2" customFormat="1" ht="12.75" hidden="1" x14ac:dyDescent="0.2">
      <c r="A346" s="247"/>
      <c r="B346" s="250"/>
      <c r="C346" s="311">
        <f t="shared" si="46"/>
        <v>0</v>
      </c>
      <c r="D346" s="312"/>
      <c r="E346" s="283"/>
      <c r="F346" s="68">
        <f t="shared" si="47"/>
        <v>0</v>
      </c>
      <c r="G346" s="55"/>
      <c r="H346" s="56">
        <f t="shared" si="48"/>
        <v>0</v>
      </c>
    </row>
    <row r="347" spans="1:8" s="2" customFormat="1" ht="12.75" hidden="1" x14ac:dyDescent="0.2">
      <c r="A347" s="247"/>
      <c r="B347" s="250"/>
      <c r="C347" s="311">
        <f t="shared" si="46"/>
        <v>0</v>
      </c>
      <c r="D347" s="312"/>
      <c r="E347" s="283"/>
      <c r="F347" s="68">
        <f t="shared" si="47"/>
        <v>0</v>
      </c>
      <c r="G347" s="55"/>
      <c r="H347" s="56">
        <f t="shared" si="48"/>
        <v>0</v>
      </c>
    </row>
    <row r="348" spans="1:8" s="2" customFormat="1" ht="12.75" hidden="1" x14ac:dyDescent="0.2">
      <c r="A348" s="247"/>
      <c r="B348" s="250"/>
      <c r="C348" s="311">
        <f t="shared" si="46"/>
        <v>0</v>
      </c>
      <c r="D348" s="312"/>
      <c r="E348" s="283"/>
      <c r="F348" s="68">
        <f t="shared" si="47"/>
        <v>0</v>
      </c>
      <c r="G348" s="55"/>
      <c r="H348" s="56">
        <f t="shared" si="48"/>
        <v>0</v>
      </c>
    </row>
    <row r="349" spans="1:8" s="2" customFormat="1" ht="12.75" hidden="1" x14ac:dyDescent="0.2">
      <c r="A349" s="247"/>
      <c r="B349" s="250"/>
      <c r="C349" s="311">
        <f t="shared" si="46"/>
        <v>0</v>
      </c>
      <c r="D349" s="312"/>
      <c r="E349" s="283"/>
      <c r="F349" s="68">
        <f t="shared" si="47"/>
        <v>0</v>
      </c>
      <c r="G349" s="55"/>
      <c r="H349" s="56">
        <f t="shared" si="48"/>
        <v>0</v>
      </c>
    </row>
    <row r="350" spans="1:8" s="2" customFormat="1" ht="12.75" hidden="1" x14ac:dyDescent="0.2">
      <c r="A350" s="247"/>
      <c r="B350" s="250"/>
      <c r="C350" s="311">
        <f t="shared" si="46"/>
        <v>0</v>
      </c>
      <c r="D350" s="312"/>
      <c r="E350" s="283"/>
      <c r="F350" s="68">
        <f t="shared" si="47"/>
        <v>0</v>
      </c>
      <c r="G350" s="55"/>
      <c r="H350" s="56">
        <f t="shared" si="48"/>
        <v>0</v>
      </c>
    </row>
    <row r="351" spans="1:8" s="2" customFormat="1" ht="12.75" hidden="1" x14ac:dyDescent="0.2">
      <c r="A351" s="247"/>
      <c r="B351" s="250"/>
      <c r="C351" s="274" t="str">
        <f t="shared" ref="C351:C360" si="49">C277</f>
        <v xml:space="preserve">Vecākais grāmatvedis </v>
      </c>
      <c r="D351" s="276"/>
      <c r="E351" s="283"/>
      <c r="F351" s="69">
        <f t="shared" ref="F351:G360" si="50">F277</f>
        <v>1287</v>
      </c>
      <c r="G351" s="55"/>
      <c r="H351" s="56">
        <f t="shared" si="48"/>
        <v>0</v>
      </c>
    </row>
    <row r="352" spans="1:8" s="2" customFormat="1" ht="30" hidden="1" customHeight="1" x14ac:dyDescent="0.2">
      <c r="A352" s="247"/>
      <c r="B352" s="250"/>
      <c r="C352" s="274">
        <f t="shared" si="49"/>
        <v>0</v>
      </c>
      <c r="D352" s="276"/>
      <c r="E352" s="283"/>
      <c r="F352" s="69">
        <f t="shared" si="50"/>
        <v>0</v>
      </c>
      <c r="G352" s="55">
        <f t="shared" si="50"/>
        <v>0</v>
      </c>
      <c r="H352" s="56">
        <f t="shared" si="48"/>
        <v>0</v>
      </c>
    </row>
    <row r="353" spans="1:8" s="2" customFormat="1" ht="12.75" hidden="1" customHeight="1" x14ac:dyDescent="0.2">
      <c r="A353" s="247"/>
      <c r="B353" s="250"/>
      <c r="C353" s="311">
        <f t="shared" si="49"/>
        <v>0</v>
      </c>
      <c r="D353" s="312"/>
      <c r="E353" s="283"/>
      <c r="F353" s="69">
        <f t="shared" si="50"/>
        <v>0</v>
      </c>
      <c r="G353" s="55">
        <f t="shared" si="50"/>
        <v>0</v>
      </c>
      <c r="H353" s="56">
        <f t="shared" si="48"/>
        <v>0</v>
      </c>
    </row>
    <row r="354" spans="1:8" s="2" customFormat="1" ht="12.75" hidden="1" customHeight="1" x14ac:dyDescent="0.2">
      <c r="A354" s="247"/>
      <c r="B354" s="250"/>
      <c r="C354" s="311">
        <f t="shared" si="49"/>
        <v>0</v>
      </c>
      <c r="D354" s="312"/>
      <c r="E354" s="283"/>
      <c r="F354" s="69">
        <f t="shared" si="50"/>
        <v>0</v>
      </c>
      <c r="G354" s="55">
        <f t="shared" si="50"/>
        <v>0</v>
      </c>
      <c r="H354" s="56">
        <f t="shared" si="48"/>
        <v>0</v>
      </c>
    </row>
    <row r="355" spans="1:8" s="2" customFormat="1" ht="12.75" hidden="1" customHeight="1" x14ac:dyDescent="0.2">
      <c r="A355" s="247"/>
      <c r="B355" s="250"/>
      <c r="C355" s="311">
        <f t="shared" si="49"/>
        <v>0</v>
      </c>
      <c r="D355" s="312"/>
      <c r="E355" s="283"/>
      <c r="F355" s="69">
        <f t="shared" si="50"/>
        <v>0</v>
      </c>
      <c r="G355" s="55">
        <f t="shared" si="50"/>
        <v>0</v>
      </c>
      <c r="H355" s="56">
        <f t="shared" si="48"/>
        <v>0</v>
      </c>
    </row>
    <row r="356" spans="1:8" s="2" customFormat="1" ht="12.75" hidden="1" customHeight="1" x14ac:dyDescent="0.2">
      <c r="A356" s="247"/>
      <c r="B356" s="250"/>
      <c r="C356" s="311">
        <f t="shared" si="49"/>
        <v>0</v>
      </c>
      <c r="D356" s="312"/>
      <c r="E356" s="283"/>
      <c r="F356" s="69">
        <f t="shared" si="50"/>
        <v>0</v>
      </c>
      <c r="G356" s="55">
        <f t="shared" si="50"/>
        <v>0</v>
      </c>
      <c r="H356" s="56">
        <f t="shared" si="48"/>
        <v>0</v>
      </c>
    </row>
    <row r="357" spans="1:8" s="2" customFormat="1" ht="12.75" hidden="1" customHeight="1" x14ac:dyDescent="0.2">
      <c r="A357" s="247"/>
      <c r="B357" s="250"/>
      <c r="C357" s="311">
        <f t="shared" si="49"/>
        <v>0</v>
      </c>
      <c r="D357" s="312"/>
      <c r="E357" s="283"/>
      <c r="F357" s="69">
        <f t="shared" si="50"/>
        <v>0</v>
      </c>
      <c r="G357" s="55">
        <f t="shared" si="50"/>
        <v>0</v>
      </c>
      <c r="H357" s="56">
        <f t="shared" si="48"/>
        <v>0</v>
      </c>
    </row>
    <row r="358" spans="1:8" s="2" customFormat="1" ht="12.75" hidden="1" customHeight="1" x14ac:dyDescent="0.2">
      <c r="A358" s="247"/>
      <c r="B358" s="250"/>
      <c r="C358" s="311">
        <f t="shared" si="49"/>
        <v>0</v>
      </c>
      <c r="D358" s="312"/>
      <c r="E358" s="283"/>
      <c r="F358" s="69">
        <f t="shared" si="50"/>
        <v>0</v>
      </c>
      <c r="G358" s="55">
        <f t="shared" si="50"/>
        <v>0</v>
      </c>
      <c r="H358" s="56">
        <f t="shared" si="48"/>
        <v>0</v>
      </c>
    </row>
    <row r="359" spans="1:8" s="2" customFormat="1" ht="12.75" hidden="1" customHeight="1" x14ac:dyDescent="0.2">
      <c r="A359" s="247"/>
      <c r="B359" s="250"/>
      <c r="C359" s="311">
        <f t="shared" si="49"/>
        <v>0</v>
      </c>
      <c r="D359" s="312"/>
      <c r="E359" s="283"/>
      <c r="F359" s="69">
        <f t="shared" si="50"/>
        <v>0</v>
      </c>
      <c r="G359" s="55">
        <f t="shared" si="50"/>
        <v>0</v>
      </c>
      <c r="H359" s="56">
        <f t="shared" si="48"/>
        <v>0</v>
      </c>
    </row>
    <row r="360" spans="1:8" s="2" customFormat="1" ht="12.75" hidden="1" x14ac:dyDescent="0.2">
      <c r="A360" s="248"/>
      <c r="B360" s="251"/>
      <c r="C360" s="311">
        <f t="shared" si="49"/>
        <v>0</v>
      </c>
      <c r="D360" s="312"/>
      <c r="E360" s="284"/>
      <c r="F360" s="71">
        <f t="shared" si="50"/>
        <v>0</v>
      </c>
      <c r="G360" s="57">
        <f t="shared" si="50"/>
        <v>0</v>
      </c>
      <c r="H360" s="58">
        <f t="shared" si="48"/>
        <v>0</v>
      </c>
    </row>
    <row r="361" spans="1:8" s="2" customFormat="1" ht="12.75" x14ac:dyDescent="0.2">
      <c r="A361" s="49" t="s">
        <v>65</v>
      </c>
      <c r="B361" s="277" t="s">
        <v>66</v>
      </c>
      <c r="C361" s="277"/>
      <c r="D361" s="277"/>
      <c r="E361" s="277"/>
      <c r="F361" s="277"/>
      <c r="G361" s="277"/>
      <c r="H361" s="43">
        <f>SUM(H362,H363,H384)</f>
        <v>0.31</v>
      </c>
    </row>
    <row r="362" spans="1:8" s="2" customFormat="1" ht="12.75" x14ac:dyDescent="0.2">
      <c r="A362" s="181" t="s">
        <v>67</v>
      </c>
      <c r="B362" s="304" t="s">
        <v>356</v>
      </c>
      <c r="C362" s="304"/>
      <c r="D362" s="304"/>
      <c r="E362" s="304"/>
      <c r="F362" s="304"/>
      <c r="G362" s="304"/>
      <c r="H362" s="44">
        <f>ROUNDUP((H264+H363)*0.2359,2)</f>
        <v>0.26</v>
      </c>
    </row>
    <row r="363" spans="1:8" s="2" customFormat="1" ht="25.5" x14ac:dyDescent="0.2">
      <c r="A363" s="246" t="s">
        <v>70</v>
      </c>
      <c r="B363" s="249" t="s">
        <v>71</v>
      </c>
      <c r="C363" s="287" t="s">
        <v>156</v>
      </c>
      <c r="D363" s="288"/>
      <c r="E363" s="47" t="s">
        <v>161</v>
      </c>
      <c r="F363" s="190" t="s">
        <v>39</v>
      </c>
      <c r="G363" s="47" t="s">
        <v>157</v>
      </c>
      <c r="H363" s="111">
        <f>SUM(H364:H383)</f>
        <v>0.05</v>
      </c>
    </row>
    <row r="364" spans="1:8" s="2" customFormat="1" ht="12.75" customHeight="1" x14ac:dyDescent="0.2">
      <c r="A364" s="247"/>
      <c r="B364" s="250"/>
      <c r="C364" s="294" t="str">
        <f t="shared" ref="C364:C373" si="51">C266</f>
        <v>VP koledžas direktors</v>
      </c>
      <c r="D364" s="295"/>
      <c r="E364" s="316">
        <v>4</v>
      </c>
      <c r="F364" s="62">
        <f t="shared" ref="F364:G373" si="52">F266</f>
        <v>3125</v>
      </c>
      <c r="G364" s="144">
        <f t="shared" si="52"/>
        <v>0.02</v>
      </c>
      <c r="H364" s="54">
        <f>ROUNDUP((F364*$E$364%)/168*G364,2)</f>
        <v>0.02</v>
      </c>
    </row>
    <row r="365" spans="1:8" s="2" customFormat="1" ht="12.75" hidden="1" customHeight="1" x14ac:dyDescent="0.2">
      <c r="A365" s="247"/>
      <c r="B365" s="250"/>
      <c r="C365" s="274">
        <f t="shared" si="51"/>
        <v>0</v>
      </c>
      <c r="D365" s="276"/>
      <c r="E365" s="317"/>
      <c r="F365" s="64">
        <f t="shared" si="52"/>
        <v>0</v>
      </c>
      <c r="G365" s="64">
        <f t="shared" si="52"/>
        <v>0</v>
      </c>
      <c r="H365" s="56">
        <f t="shared" ref="H365:H383" si="53">ROUNDUP((F365*$E$364%)/168*G365,2)</f>
        <v>0</v>
      </c>
    </row>
    <row r="366" spans="1:8" s="2" customFormat="1" ht="12.75" hidden="1" customHeight="1" x14ac:dyDescent="0.2">
      <c r="A366" s="247"/>
      <c r="B366" s="250"/>
      <c r="C366" s="274">
        <f t="shared" si="51"/>
        <v>0</v>
      </c>
      <c r="D366" s="276"/>
      <c r="E366" s="317"/>
      <c r="F366" s="64">
        <f t="shared" si="52"/>
        <v>0</v>
      </c>
      <c r="G366" s="64">
        <f t="shared" si="52"/>
        <v>0</v>
      </c>
      <c r="H366" s="56">
        <f t="shared" si="53"/>
        <v>0</v>
      </c>
    </row>
    <row r="367" spans="1:8" s="2" customFormat="1" ht="12.75" hidden="1" customHeight="1" x14ac:dyDescent="0.2">
      <c r="A367" s="247"/>
      <c r="B367" s="250"/>
      <c r="C367" s="274">
        <f t="shared" si="51"/>
        <v>0</v>
      </c>
      <c r="D367" s="276"/>
      <c r="E367" s="317"/>
      <c r="F367" s="64">
        <f t="shared" si="52"/>
        <v>0</v>
      </c>
      <c r="G367" s="64">
        <f t="shared" si="52"/>
        <v>0</v>
      </c>
      <c r="H367" s="56">
        <f t="shared" si="53"/>
        <v>0</v>
      </c>
    </row>
    <row r="368" spans="1:8" s="2" customFormat="1" ht="12.75" hidden="1" customHeight="1" x14ac:dyDescent="0.2">
      <c r="A368" s="247"/>
      <c r="B368" s="250"/>
      <c r="C368" s="274">
        <f t="shared" si="51"/>
        <v>0</v>
      </c>
      <c r="D368" s="276"/>
      <c r="E368" s="317"/>
      <c r="F368" s="64">
        <f t="shared" si="52"/>
        <v>0</v>
      </c>
      <c r="G368" s="64">
        <f t="shared" si="52"/>
        <v>0</v>
      </c>
      <c r="H368" s="56">
        <f t="shared" si="53"/>
        <v>0</v>
      </c>
    </row>
    <row r="369" spans="1:8" s="2" customFormat="1" ht="12.75" hidden="1" customHeight="1" x14ac:dyDescent="0.2">
      <c r="A369" s="247"/>
      <c r="B369" s="250"/>
      <c r="C369" s="274">
        <f t="shared" si="51"/>
        <v>0</v>
      </c>
      <c r="D369" s="276"/>
      <c r="E369" s="317"/>
      <c r="F369" s="64">
        <f t="shared" si="52"/>
        <v>0</v>
      </c>
      <c r="G369" s="64">
        <f t="shared" si="52"/>
        <v>0</v>
      </c>
      <c r="H369" s="56">
        <f t="shared" si="53"/>
        <v>0</v>
      </c>
    </row>
    <row r="370" spans="1:8" s="2" customFormat="1" ht="12.75" hidden="1" customHeight="1" x14ac:dyDescent="0.2">
      <c r="A370" s="247"/>
      <c r="B370" s="250"/>
      <c r="C370" s="274">
        <f t="shared" si="51"/>
        <v>0</v>
      </c>
      <c r="D370" s="276"/>
      <c r="E370" s="317"/>
      <c r="F370" s="64">
        <f t="shared" si="52"/>
        <v>0</v>
      </c>
      <c r="G370" s="64">
        <f t="shared" si="52"/>
        <v>0</v>
      </c>
      <c r="H370" s="56">
        <f t="shared" si="53"/>
        <v>0</v>
      </c>
    </row>
    <row r="371" spans="1:8" s="2" customFormat="1" ht="12.75" hidden="1" customHeight="1" x14ac:dyDescent="0.2">
      <c r="A371" s="247"/>
      <c r="B371" s="250"/>
      <c r="C371" s="274">
        <f t="shared" si="51"/>
        <v>0</v>
      </c>
      <c r="D371" s="276"/>
      <c r="E371" s="317"/>
      <c r="F371" s="64">
        <f t="shared" si="52"/>
        <v>0</v>
      </c>
      <c r="G371" s="64">
        <f t="shared" si="52"/>
        <v>0</v>
      </c>
      <c r="H371" s="56">
        <f t="shared" si="53"/>
        <v>0</v>
      </c>
    </row>
    <row r="372" spans="1:8" s="2" customFormat="1" ht="12.75" hidden="1" customHeight="1" x14ac:dyDescent="0.2">
      <c r="A372" s="247"/>
      <c r="B372" s="250"/>
      <c r="C372" s="274">
        <f t="shared" si="51"/>
        <v>0</v>
      </c>
      <c r="D372" s="276"/>
      <c r="E372" s="317"/>
      <c r="F372" s="64">
        <f t="shared" si="52"/>
        <v>0</v>
      </c>
      <c r="G372" s="64">
        <f t="shared" si="52"/>
        <v>0</v>
      </c>
      <c r="H372" s="56">
        <f t="shared" si="53"/>
        <v>0</v>
      </c>
    </row>
    <row r="373" spans="1:8" s="2" customFormat="1" ht="12.75" hidden="1" customHeight="1" x14ac:dyDescent="0.2">
      <c r="A373" s="247"/>
      <c r="B373" s="250"/>
      <c r="C373" s="274">
        <f t="shared" si="51"/>
        <v>0</v>
      </c>
      <c r="D373" s="276"/>
      <c r="E373" s="317"/>
      <c r="F373" s="64">
        <f t="shared" si="52"/>
        <v>0</v>
      </c>
      <c r="G373" s="64">
        <f t="shared" si="52"/>
        <v>0</v>
      </c>
      <c r="H373" s="56">
        <f t="shared" si="53"/>
        <v>0</v>
      </c>
    </row>
    <row r="374" spans="1:8" s="2" customFormat="1" ht="12.75" x14ac:dyDescent="0.2">
      <c r="A374" s="247"/>
      <c r="B374" s="250"/>
      <c r="C374" s="274" t="str">
        <f t="shared" ref="C374:C383" si="54">C277</f>
        <v xml:space="preserve">Vecākais grāmatvedis </v>
      </c>
      <c r="D374" s="276"/>
      <c r="E374" s="317"/>
      <c r="F374" s="64">
        <f t="shared" ref="F374:G383" si="55">F277</f>
        <v>1287</v>
      </c>
      <c r="G374" s="55">
        <f t="shared" si="55"/>
        <v>8.4000000000000005E-2</v>
      </c>
      <c r="H374" s="56">
        <f t="shared" si="53"/>
        <v>0.03</v>
      </c>
    </row>
    <row r="375" spans="1:8" s="2" customFormat="1" ht="24.75" hidden="1" customHeight="1" x14ac:dyDescent="0.2">
      <c r="A375" s="247"/>
      <c r="B375" s="250"/>
      <c r="C375" s="274">
        <f t="shared" si="54"/>
        <v>0</v>
      </c>
      <c r="D375" s="276"/>
      <c r="E375" s="317"/>
      <c r="F375" s="64">
        <f t="shared" si="55"/>
        <v>0</v>
      </c>
      <c r="G375" s="55">
        <f t="shared" si="55"/>
        <v>0</v>
      </c>
      <c r="H375" s="56">
        <f t="shared" si="53"/>
        <v>0</v>
      </c>
    </row>
    <row r="376" spans="1:8" s="2" customFormat="1" ht="12.75" hidden="1" x14ac:dyDescent="0.2">
      <c r="A376" s="247"/>
      <c r="B376" s="250"/>
      <c r="C376" s="274">
        <f t="shared" si="54"/>
        <v>0</v>
      </c>
      <c r="D376" s="276"/>
      <c r="E376" s="317"/>
      <c r="F376" s="64">
        <f t="shared" si="55"/>
        <v>0</v>
      </c>
      <c r="G376" s="55">
        <f t="shared" si="55"/>
        <v>0</v>
      </c>
      <c r="H376" s="56">
        <f t="shared" si="53"/>
        <v>0</v>
      </c>
    </row>
    <row r="377" spans="1:8" s="2" customFormat="1" ht="12.75" hidden="1" x14ac:dyDescent="0.2">
      <c r="A377" s="247"/>
      <c r="B377" s="250"/>
      <c r="C377" s="274">
        <f t="shared" si="54"/>
        <v>0</v>
      </c>
      <c r="D377" s="276"/>
      <c r="E377" s="317"/>
      <c r="F377" s="64">
        <f t="shared" si="55"/>
        <v>0</v>
      </c>
      <c r="G377" s="55">
        <f t="shared" si="55"/>
        <v>0</v>
      </c>
      <c r="H377" s="56">
        <f t="shared" si="53"/>
        <v>0</v>
      </c>
    </row>
    <row r="378" spans="1:8" s="2" customFormat="1" ht="12.75" hidden="1" x14ac:dyDescent="0.2">
      <c r="A378" s="247"/>
      <c r="B378" s="250"/>
      <c r="C378" s="274">
        <f t="shared" si="54"/>
        <v>0</v>
      </c>
      <c r="D378" s="276"/>
      <c r="E378" s="317"/>
      <c r="F378" s="64">
        <f t="shared" si="55"/>
        <v>0</v>
      </c>
      <c r="G378" s="55">
        <f t="shared" si="55"/>
        <v>0</v>
      </c>
      <c r="H378" s="56">
        <f t="shared" si="53"/>
        <v>0</v>
      </c>
    </row>
    <row r="379" spans="1:8" s="2" customFormat="1" ht="12.75" hidden="1" x14ac:dyDescent="0.2">
      <c r="A379" s="247"/>
      <c r="B379" s="250"/>
      <c r="C379" s="274">
        <f t="shared" si="54"/>
        <v>0</v>
      </c>
      <c r="D379" s="276"/>
      <c r="E379" s="317"/>
      <c r="F379" s="64">
        <f t="shared" si="55"/>
        <v>0</v>
      </c>
      <c r="G379" s="55">
        <f t="shared" si="55"/>
        <v>0</v>
      </c>
      <c r="H379" s="56">
        <f t="shared" si="53"/>
        <v>0</v>
      </c>
    </row>
    <row r="380" spans="1:8" s="2" customFormat="1" ht="12.75" hidden="1" x14ac:dyDescent="0.2">
      <c r="A380" s="247"/>
      <c r="B380" s="250"/>
      <c r="C380" s="274">
        <f t="shared" si="54"/>
        <v>0</v>
      </c>
      <c r="D380" s="276"/>
      <c r="E380" s="317"/>
      <c r="F380" s="64">
        <f t="shared" si="55"/>
        <v>0</v>
      </c>
      <c r="G380" s="55">
        <f t="shared" si="55"/>
        <v>0</v>
      </c>
      <c r="H380" s="56">
        <f t="shared" si="53"/>
        <v>0</v>
      </c>
    </row>
    <row r="381" spans="1:8" s="2" customFormat="1" ht="12.75" hidden="1" x14ac:dyDescent="0.2">
      <c r="A381" s="247"/>
      <c r="B381" s="250"/>
      <c r="C381" s="274">
        <f t="shared" si="54"/>
        <v>0</v>
      </c>
      <c r="D381" s="276"/>
      <c r="E381" s="317"/>
      <c r="F381" s="64">
        <f t="shared" si="55"/>
        <v>0</v>
      </c>
      <c r="G381" s="55">
        <f t="shared" si="55"/>
        <v>0</v>
      </c>
      <c r="H381" s="56">
        <f t="shared" si="53"/>
        <v>0</v>
      </c>
    </row>
    <row r="382" spans="1:8" s="2" customFormat="1" ht="12.75" hidden="1" x14ac:dyDescent="0.2">
      <c r="A382" s="247"/>
      <c r="B382" s="250"/>
      <c r="C382" s="274">
        <f t="shared" si="54"/>
        <v>0</v>
      </c>
      <c r="D382" s="276"/>
      <c r="E382" s="317"/>
      <c r="F382" s="64">
        <f t="shared" si="55"/>
        <v>0</v>
      </c>
      <c r="G382" s="55">
        <f t="shared" si="55"/>
        <v>0</v>
      </c>
      <c r="H382" s="56">
        <f t="shared" si="53"/>
        <v>0</v>
      </c>
    </row>
    <row r="383" spans="1:8" s="2" customFormat="1" ht="12.75" hidden="1" x14ac:dyDescent="0.2">
      <c r="A383" s="248"/>
      <c r="B383" s="251"/>
      <c r="C383" s="274">
        <f t="shared" si="54"/>
        <v>0</v>
      </c>
      <c r="D383" s="276"/>
      <c r="E383" s="318"/>
      <c r="F383" s="66">
        <f t="shared" si="55"/>
        <v>0</v>
      </c>
      <c r="G383" s="55">
        <f t="shared" si="55"/>
        <v>0</v>
      </c>
      <c r="H383" s="58">
        <f t="shared" si="53"/>
        <v>0</v>
      </c>
    </row>
    <row r="384" spans="1:8" s="2" customFormat="1" ht="25.5" hidden="1" x14ac:dyDescent="0.2">
      <c r="A384" s="246" t="s">
        <v>82</v>
      </c>
      <c r="B384" s="249" t="s">
        <v>83</v>
      </c>
      <c r="C384" s="287" t="s">
        <v>349</v>
      </c>
      <c r="D384" s="288"/>
      <c r="E384" s="47" t="s">
        <v>161</v>
      </c>
      <c r="F384" s="190" t="s">
        <v>39</v>
      </c>
      <c r="G384" s="47" t="s">
        <v>157</v>
      </c>
      <c r="H384" s="111">
        <f>SUM(H385:H404)</f>
        <v>0</v>
      </c>
    </row>
    <row r="385" spans="1:8" s="2" customFormat="1" ht="12.75" hidden="1" customHeight="1" x14ac:dyDescent="0.2">
      <c r="A385" s="247"/>
      <c r="B385" s="250"/>
      <c r="C385" s="294" t="str">
        <f t="shared" ref="C385:C394" si="56">C266</f>
        <v>VP koledžas direktors</v>
      </c>
      <c r="D385" s="295"/>
      <c r="E385" s="316">
        <v>1</v>
      </c>
      <c r="F385" s="62">
        <f t="shared" ref="F385:F394" si="57">F266</f>
        <v>3125</v>
      </c>
      <c r="G385" s="55"/>
      <c r="H385" s="54">
        <f>ROUNDUP((F385*$E$385%)/168*G385,2)</f>
        <v>0</v>
      </c>
    </row>
    <row r="386" spans="1:8" s="2" customFormat="1" ht="12.75" hidden="1" x14ac:dyDescent="0.2">
      <c r="A386" s="247"/>
      <c r="B386" s="250"/>
      <c r="C386" s="274">
        <f t="shared" si="56"/>
        <v>0</v>
      </c>
      <c r="D386" s="276"/>
      <c r="E386" s="317"/>
      <c r="F386" s="64">
        <f t="shared" si="57"/>
        <v>0</v>
      </c>
      <c r="G386" s="55"/>
      <c r="H386" s="56">
        <f t="shared" ref="H386:H404" si="58">ROUNDUP((F386*$E$385%)/168*G386,2)</f>
        <v>0</v>
      </c>
    </row>
    <row r="387" spans="1:8" s="2" customFormat="1" ht="12.75" hidden="1" x14ac:dyDescent="0.2">
      <c r="A387" s="247"/>
      <c r="B387" s="250"/>
      <c r="C387" s="274">
        <f t="shared" si="56"/>
        <v>0</v>
      </c>
      <c r="D387" s="276"/>
      <c r="E387" s="317"/>
      <c r="F387" s="64">
        <f t="shared" si="57"/>
        <v>0</v>
      </c>
      <c r="G387" s="55"/>
      <c r="H387" s="56">
        <f t="shared" si="58"/>
        <v>0</v>
      </c>
    </row>
    <row r="388" spans="1:8" s="2" customFormat="1" ht="12.75" hidden="1" x14ac:dyDescent="0.2">
      <c r="A388" s="247"/>
      <c r="B388" s="250"/>
      <c r="C388" s="274">
        <f t="shared" si="56"/>
        <v>0</v>
      </c>
      <c r="D388" s="276"/>
      <c r="E388" s="317"/>
      <c r="F388" s="64">
        <f t="shared" si="57"/>
        <v>0</v>
      </c>
      <c r="G388" s="55"/>
      <c r="H388" s="56">
        <f t="shared" si="58"/>
        <v>0</v>
      </c>
    </row>
    <row r="389" spans="1:8" s="2" customFormat="1" ht="12.75" hidden="1" x14ac:dyDescent="0.2">
      <c r="A389" s="247"/>
      <c r="B389" s="250"/>
      <c r="C389" s="274">
        <f t="shared" si="56"/>
        <v>0</v>
      </c>
      <c r="D389" s="276"/>
      <c r="E389" s="317"/>
      <c r="F389" s="64">
        <f t="shared" si="57"/>
        <v>0</v>
      </c>
      <c r="G389" s="55"/>
      <c r="H389" s="56">
        <f t="shared" si="58"/>
        <v>0</v>
      </c>
    </row>
    <row r="390" spans="1:8" s="2" customFormat="1" ht="12.75" hidden="1" x14ac:dyDescent="0.2">
      <c r="A390" s="247"/>
      <c r="B390" s="250"/>
      <c r="C390" s="274">
        <f t="shared" si="56"/>
        <v>0</v>
      </c>
      <c r="D390" s="276"/>
      <c r="E390" s="317"/>
      <c r="F390" s="64">
        <f t="shared" si="57"/>
        <v>0</v>
      </c>
      <c r="G390" s="55"/>
      <c r="H390" s="56">
        <f t="shared" si="58"/>
        <v>0</v>
      </c>
    </row>
    <row r="391" spans="1:8" s="2" customFormat="1" ht="12.75" hidden="1" x14ac:dyDescent="0.2">
      <c r="A391" s="247"/>
      <c r="B391" s="250"/>
      <c r="C391" s="274">
        <f t="shared" si="56"/>
        <v>0</v>
      </c>
      <c r="D391" s="276"/>
      <c r="E391" s="317"/>
      <c r="F391" s="64">
        <f t="shared" si="57"/>
        <v>0</v>
      </c>
      <c r="G391" s="55"/>
      <c r="H391" s="56">
        <f t="shared" si="58"/>
        <v>0</v>
      </c>
    </row>
    <row r="392" spans="1:8" s="2" customFormat="1" ht="12.75" hidden="1" x14ac:dyDescent="0.2">
      <c r="A392" s="247"/>
      <c r="B392" s="250"/>
      <c r="C392" s="274">
        <f t="shared" si="56"/>
        <v>0</v>
      </c>
      <c r="D392" s="276"/>
      <c r="E392" s="317"/>
      <c r="F392" s="64">
        <f t="shared" si="57"/>
        <v>0</v>
      </c>
      <c r="G392" s="55"/>
      <c r="H392" s="56">
        <f t="shared" si="58"/>
        <v>0</v>
      </c>
    </row>
    <row r="393" spans="1:8" s="2" customFormat="1" ht="12.75" hidden="1" x14ac:dyDescent="0.2">
      <c r="A393" s="247"/>
      <c r="B393" s="250"/>
      <c r="C393" s="274">
        <f t="shared" si="56"/>
        <v>0</v>
      </c>
      <c r="D393" s="276"/>
      <c r="E393" s="317"/>
      <c r="F393" s="64">
        <f t="shared" si="57"/>
        <v>0</v>
      </c>
      <c r="G393" s="55"/>
      <c r="H393" s="56">
        <f t="shared" si="58"/>
        <v>0</v>
      </c>
    </row>
    <row r="394" spans="1:8" s="2" customFormat="1" ht="12.75" hidden="1" x14ac:dyDescent="0.2">
      <c r="A394" s="247"/>
      <c r="B394" s="250"/>
      <c r="C394" s="274">
        <f t="shared" si="56"/>
        <v>0</v>
      </c>
      <c r="D394" s="276"/>
      <c r="E394" s="317"/>
      <c r="F394" s="64">
        <f t="shared" si="57"/>
        <v>0</v>
      </c>
      <c r="G394" s="55"/>
      <c r="H394" s="56">
        <f t="shared" si="58"/>
        <v>0</v>
      </c>
    </row>
    <row r="395" spans="1:8" s="2" customFormat="1" ht="12.75" hidden="1" x14ac:dyDescent="0.2">
      <c r="A395" s="247"/>
      <c r="B395" s="250"/>
      <c r="C395" s="274" t="str">
        <f t="shared" ref="C395:C404" si="59">C277</f>
        <v xml:space="preserve">Vecākais grāmatvedis </v>
      </c>
      <c r="D395" s="276"/>
      <c r="E395" s="317"/>
      <c r="F395" s="64">
        <f t="shared" ref="F395:G404" si="60">F277</f>
        <v>1287</v>
      </c>
      <c r="G395" s="55"/>
      <c r="H395" s="56">
        <f t="shared" si="58"/>
        <v>0</v>
      </c>
    </row>
    <row r="396" spans="1:8" s="2" customFormat="1" ht="27" hidden="1" customHeight="1" x14ac:dyDescent="0.2">
      <c r="A396" s="247"/>
      <c r="B396" s="250"/>
      <c r="C396" s="274">
        <f t="shared" si="59"/>
        <v>0</v>
      </c>
      <c r="D396" s="276"/>
      <c r="E396" s="317"/>
      <c r="F396" s="64">
        <f t="shared" si="60"/>
        <v>0</v>
      </c>
      <c r="G396" s="55">
        <f t="shared" si="60"/>
        <v>0</v>
      </c>
      <c r="H396" s="56">
        <f t="shared" si="58"/>
        <v>0</v>
      </c>
    </row>
    <row r="397" spans="1:8" s="2" customFormat="1" ht="12.75" hidden="1" x14ac:dyDescent="0.2">
      <c r="A397" s="247"/>
      <c r="B397" s="250"/>
      <c r="C397" s="274">
        <f t="shared" si="59"/>
        <v>0</v>
      </c>
      <c r="D397" s="276"/>
      <c r="E397" s="317"/>
      <c r="F397" s="64">
        <f t="shared" si="60"/>
        <v>0</v>
      </c>
      <c r="G397" s="64">
        <f t="shared" si="60"/>
        <v>0</v>
      </c>
      <c r="H397" s="56">
        <f t="shared" si="58"/>
        <v>0</v>
      </c>
    </row>
    <row r="398" spans="1:8" s="2" customFormat="1" ht="12.75" hidden="1" x14ac:dyDescent="0.2">
      <c r="A398" s="247"/>
      <c r="B398" s="250"/>
      <c r="C398" s="274">
        <f t="shared" si="59"/>
        <v>0</v>
      </c>
      <c r="D398" s="276"/>
      <c r="E398" s="317"/>
      <c r="F398" s="64">
        <f t="shared" si="60"/>
        <v>0</v>
      </c>
      <c r="G398" s="64">
        <f t="shared" si="60"/>
        <v>0</v>
      </c>
      <c r="H398" s="56">
        <f t="shared" si="58"/>
        <v>0</v>
      </c>
    </row>
    <row r="399" spans="1:8" s="2" customFormat="1" ht="12.75" hidden="1" x14ac:dyDescent="0.2">
      <c r="A399" s="247"/>
      <c r="B399" s="250"/>
      <c r="C399" s="274">
        <f t="shared" si="59"/>
        <v>0</v>
      </c>
      <c r="D399" s="276"/>
      <c r="E399" s="317"/>
      <c r="F399" s="64">
        <f t="shared" si="60"/>
        <v>0</v>
      </c>
      <c r="G399" s="64">
        <f t="shared" si="60"/>
        <v>0</v>
      </c>
      <c r="H399" s="56">
        <f t="shared" si="58"/>
        <v>0</v>
      </c>
    </row>
    <row r="400" spans="1:8" s="2" customFormat="1" ht="12.75" hidden="1" x14ac:dyDescent="0.2">
      <c r="A400" s="247"/>
      <c r="B400" s="250"/>
      <c r="C400" s="274">
        <f t="shared" si="59"/>
        <v>0</v>
      </c>
      <c r="D400" s="276"/>
      <c r="E400" s="317"/>
      <c r="F400" s="64">
        <f t="shared" si="60"/>
        <v>0</v>
      </c>
      <c r="G400" s="64">
        <f t="shared" si="60"/>
        <v>0</v>
      </c>
      <c r="H400" s="56">
        <f t="shared" si="58"/>
        <v>0</v>
      </c>
    </row>
    <row r="401" spans="1:9" s="2" customFormat="1" ht="12.75" hidden="1" x14ac:dyDescent="0.2">
      <c r="A401" s="247"/>
      <c r="B401" s="250"/>
      <c r="C401" s="274">
        <f t="shared" si="59"/>
        <v>0</v>
      </c>
      <c r="D401" s="276"/>
      <c r="E401" s="317"/>
      <c r="F401" s="64">
        <f t="shared" si="60"/>
        <v>0</v>
      </c>
      <c r="G401" s="64">
        <f t="shared" si="60"/>
        <v>0</v>
      </c>
      <c r="H401" s="56">
        <f t="shared" si="58"/>
        <v>0</v>
      </c>
    </row>
    <row r="402" spans="1:9" s="2" customFormat="1" ht="12.75" hidden="1" x14ac:dyDescent="0.2">
      <c r="A402" s="247"/>
      <c r="B402" s="250"/>
      <c r="C402" s="274">
        <f t="shared" si="59"/>
        <v>0</v>
      </c>
      <c r="D402" s="276"/>
      <c r="E402" s="317"/>
      <c r="F402" s="64">
        <f t="shared" si="60"/>
        <v>0</v>
      </c>
      <c r="G402" s="64">
        <f t="shared" si="60"/>
        <v>0</v>
      </c>
      <c r="H402" s="56">
        <f t="shared" si="58"/>
        <v>0</v>
      </c>
    </row>
    <row r="403" spans="1:9" s="2" customFormat="1" ht="12.75" hidden="1" x14ac:dyDescent="0.2">
      <c r="A403" s="247"/>
      <c r="B403" s="250"/>
      <c r="C403" s="274">
        <f t="shared" si="59"/>
        <v>0</v>
      </c>
      <c r="D403" s="276"/>
      <c r="E403" s="317"/>
      <c r="F403" s="64">
        <f t="shared" si="60"/>
        <v>0</v>
      </c>
      <c r="G403" s="64">
        <f t="shared" si="60"/>
        <v>0</v>
      </c>
      <c r="H403" s="56">
        <f t="shared" si="58"/>
        <v>0</v>
      </c>
    </row>
    <row r="404" spans="1:9" s="2" customFormat="1" ht="11.25" hidden="1" customHeight="1" x14ac:dyDescent="0.2">
      <c r="A404" s="248"/>
      <c r="B404" s="251"/>
      <c r="C404" s="296">
        <f t="shared" si="59"/>
        <v>0</v>
      </c>
      <c r="D404" s="298"/>
      <c r="E404" s="318"/>
      <c r="F404" s="66">
        <f t="shared" si="60"/>
        <v>0</v>
      </c>
      <c r="G404" s="66">
        <f t="shared" si="60"/>
        <v>0</v>
      </c>
      <c r="H404" s="58">
        <f t="shared" si="58"/>
        <v>0</v>
      </c>
    </row>
    <row r="405" spans="1:9" s="2" customFormat="1" ht="12.75" x14ac:dyDescent="0.2">
      <c r="A405" s="49" t="s">
        <v>84</v>
      </c>
      <c r="B405" s="277" t="s">
        <v>17</v>
      </c>
      <c r="C405" s="277"/>
      <c r="D405" s="277"/>
      <c r="E405" s="277"/>
      <c r="F405" s="277"/>
      <c r="G405" s="277"/>
      <c r="H405" s="43">
        <f>SUM(H406,H429)</f>
        <v>1.6000000000000003</v>
      </c>
    </row>
    <row r="406" spans="1:9" s="2" customFormat="1" ht="12.75" x14ac:dyDescent="0.2">
      <c r="A406" s="48" t="s">
        <v>85</v>
      </c>
      <c r="B406" s="277" t="s">
        <v>86</v>
      </c>
      <c r="C406" s="277"/>
      <c r="D406" s="277"/>
      <c r="E406" s="277"/>
      <c r="F406" s="277"/>
      <c r="G406" s="277"/>
      <c r="H406" s="43">
        <f>SUM(H407,H418)</f>
        <v>0.11</v>
      </c>
    </row>
    <row r="407" spans="1:9" s="2" customFormat="1" ht="25.5" x14ac:dyDescent="0.2">
      <c r="A407" s="246">
        <v>2220</v>
      </c>
      <c r="B407" s="249" t="s">
        <v>88</v>
      </c>
      <c r="C407" s="266" t="s">
        <v>171</v>
      </c>
      <c r="D407" s="267"/>
      <c r="E407" s="268"/>
      <c r="F407" s="47" t="s">
        <v>327</v>
      </c>
      <c r="G407" s="47" t="s">
        <v>157</v>
      </c>
      <c r="H407" s="111">
        <f>SUM(H408:H417)</f>
        <v>0.11</v>
      </c>
    </row>
    <row r="408" spans="1:9" s="2" customFormat="1" ht="30" customHeight="1" x14ac:dyDescent="0.2">
      <c r="A408" s="247"/>
      <c r="B408" s="250"/>
      <c r="C408" s="255" t="s">
        <v>198</v>
      </c>
      <c r="D408" s="256"/>
      <c r="E408" s="257"/>
      <c r="F408" s="74">
        <f>ROUND(7*1.147,2)</f>
        <v>8.0299999999999994</v>
      </c>
      <c r="G408" s="74">
        <f>G26+G266+G277</f>
        <v>2.1040000000000001</v>
      </c>
      <c r="H408" s="75">
        <f>ROUNDUP(F408/168*G408,2)</f>
        <v>0.11</v>
      </c>
      <c r="I408" s="149" t="s">
        <v>384</v>
      </c>
    </row>
    <row r="409" spans="1:9" s="2" customFormat="1" ht="12" hidden="1" customHeight="1" x14ac:dyDescent="0.2">
      <c r="A409" s="247"/>
      <c r="B409" s="250"/>
      <c r="C409" s="252"/>
      <c r="D409" s="253"/>
      <c r="E409" s="254"/>
      <c r="F409" s="76"/>
      <c r="G409" s="76"/>
      <c r="H409" s="77">
        <f t="shared" ref="H409:H417" si="61">ROUNDUP(F409/168*G409,2)</f>
        <v>0</v>
      </c>
    </row>
    <row r="410" spans="1:9" s="2" customFormat="1" ht="12" hidden="1" customHeight="1" x14ac:dyDescent="0.2">
      <c r="A410" s="247"/>
      <c r="B410" s="250"/>
      <c r="C410" s="252"/>
      <c r="D410" s="253"/>
      <c r="E410" s="254"/>
      <c r="F410" s="76"/>
      <c r="G410" s="76"/>
      <c r="H410" s="77">
        <f t="shared" si="61"/>
        <v>0</v>
      </c>
    </row>
    <row r="411" spans="1:9" s="2" customFormat="1" ht="12" hidden="1" customHeight="1" x14ac:dyDescent="0.2">
      <c r="A411" s="247"/>
      <c r="B411" s="250"/>
      <c r="C411" s="252"/>
      <c r="D411" s="253"/>
      <c r="E411" s="254"/>
      <c r="F411" s="76"/>
      <c r="G411" s="76"/>
      <c r="H411" s="77">
        <f t="shared" si="61"/>
        <v>0</v>
      </c>
    </row>
    <row r="412" spans="1:9" s="2" customFormat="1" ht="12" hidden="1" customHeight="1" x14ac:dyDescent="0.2">
      <c r="A412" s="247"/>
      <c r="B412" s="250"/>
      <c r="C412" s="252"/>
      <c r="D412" s="253"/>
      <c r="E412" s="254"/>
      <c r="F412" s="76"/>
      <c r="G412" s="76"/>
      <c r="H412" s="77">
        <f t="shared" si="61"/>
        <v>0</v>
      </c>
    </row>
    <row r="413" spans="1:9" s="2" customFormat="1" ht="12" hidden="1" customHeight="1" x14ac:dyDescent="0.2">
      <c r="A413" s="247"/>
      <c r="B413" s="250"/>
      <c r="C413" s="252"/>
      <c r="D413" s="253"/>
      <c r="E413" s="254"/>
      <c r="F413" s="76"/>
      <c r="G413" s="76"/>
      <c r="H413" s="77">
        <f t="shared" si="61"/>
        <v>0</v>
      </c>
    </row>
    <row r="414" spans="1:9" s="2" customFormat="1" ht="12" hidden="1" customHeight="1" x14ac:dyDescent="0.2">
      <c r="A414" s="247"/>
      <c r="B414" s="250"/>
      <c r="C414" s="252"/>
      <c r="D414" s="253"/>
      <c r="E414" s="254"/>
      <c r="F414" s="76"/>
      <c r="G414" s="76"/>
      <c r="H414" s="77">
        <f t="shared" si="61"/>
        <v>0</v>
      </c>
    </row>
    <row r="415" spans="1:9" s="2" customFormat="1" ht="12" hidden="1" customHeight="1" x14ac:dyDescent="0.2">
      <c r="A415" s="247"/>
      <c r="B415" s="250"/>
      <c r="C415" s="252"/>
      <c r="D415" s="253"/>
      <c r="E415" s="254"/>
      <c r="F415" s="76"/>
      <c r="G415" s="76"/>
      <c r="H415" s="77">
        <f t="shared" si="61"/>
        <v>0</v>
      </c>
    </row>
    <row r="416" spans="1:9" s="2" customFormat="1" ht="12" hidden="1" customHeight="1" x14ac:dyDescent="0.2">
      <c r="A416" s="247"/>
      <c r="B416" s="250"/>
      <c r="C416" s="252"/>
      <c r="D416" s="253"/>
      <c r="E416" s="254"/>
      <c r="F416" s="76"/>
      <c r="G416" s="76"/>
      <c r="H416" s="77">
        <f t="shared" si="61"/>
        <v>0</v>
      </c>
    </row>
    <row r="417" spans="1:9" s="2" customFormat="1" ht="12" hidden="1" customHeight="1" x14ac:dyDescent="0.2">
      <c r="A417" s="248"/>
      <c r="B417" s="251"/>
      <c r="C417" s="269"/>
      <c r="D417" s="270"/>
      <c r="E417" s="271"/>
      <c r="F417" s="78"/>
      <c r="G417" s="78"/>
      <c r="H417" s="79">
        <f t="shared" si="61"/>
        <v>0</v>
      </c>
    </row>
    <row r="418" spans="1:9" s="2" customFormat="1" ht="12" hidden="1" customHeight="1" x14ac:dyDescent="0.2">
      <c r="A418" s="246"/>
      <c r="B418" s="249"/>
      <c r="C418" s="266" t="s">
        <v>171</v>
      </c>
      <c r="D418" s="267"/>
      <c r="E418" s="268"/>
      <c r="F418" s="51" t="s">
        <v>167</v>
      </c>
      <c r="G418" s="47" t="s">
        <v>157</v>
      </c>
      <c r="H418" s="111">
        <f>SUM(H419:H428)</f>
        <v>0</v>
      </c>
    </row>
    <row r="419" spans="1:9" s="2" customFormat="1" ht="12" hidden="1" customHeight="1" x14ac:dyDescent="0.2">
      <c r="A419" s="247"/>
      <c r="B419" s="250"/>
      <c r="C419" s="255"/>
      <c r="D419" s="256"/>
      <c r="E419" s="257"/>
      <c r="F419" s="74"/>
      <c r="G419" s="74"/>
      <c r="H419" s="75">
        <f>ROUNDUP(F419/168*G419,2)</f>
        <v>0</v>
      </c>
    </row>
    <row r="420" spans="1:9" s="2" customFormat="1" ht="12" hidden="1" customHeight="1" x14ac:dyDescent="0.2">
      <c r="A420" s="247"/>
      <c r="B420" s="250"/>
      <c r="C420" s="252"/>
      <c r="D420" s="253"/>
      <c r="E420" s="254"/>
      <c r="F420" s="76"/>
      <c r="G420" s="76"/>
      <c r="H420" s="77">
        <f t="shared" ref="H420:H428" si="62">ROUNDUP(F420/168*G420,2)</f>
        <v>0</v>
      </c>
    </row>
    <row r="421" spans="1:9" s="2" customFormat="1" ht="12" hidden="1" customHeight="1" x14ac:dyDescent="0.2">
      <c r="A421" s="247"/>
      <c r="B421" s="250"/>
      <c r="C421" s="252"/>
      <c r="D421" s="253"/>
      <c r="E421" s="254"/>
      <c r="F421" s="76"/>
      <c r="G421" s="76"/>
      <c r="H421" s="77">
        <f t="shared" si="62"/>
        <v>0</v>
      </c>
    </row>
    <row r="422" spans="1:9" s="2" customFormat="1" ht="12" hidden="1" customHeight="1" x14ac:dyDescent="0.2">
      <c r="A422" s="247"/>
      <c r="B422" s="250"/>
      <c r="C422" s="252"/>
      <c r="D422" s="253"/>
      <c r="E422" s="254"/>
      <c r="F422" s="76"/>
      <c r="G422" s="76"/>
      <c r="H422" s="77">
        <f t="shared" si="62"/>
        <v>0</v>
      </c>
    </row>
    <row r="423" spans="1:9" s="2" customFormat="1" ht="12" hidden="1" customHeight="1" x14ac:dyDescent="0.2">
      <c r="A423" s="247"/>
      <c r="B423" s="250"/>
      <c r="C423" s="252"/>
      <c r="D423" s="253"/>
      <c r="E423" s="254"/>
      <c r="F423" s="76"/>
      <c r="G423" s="76"/>
      <c r="H423" s="77">
        <f t="shared" si="62"/>
        <v>0</v>
      </c>
    </row>
    <row r="424" spans="1:9" s="2" customFormat="1" ht="12" hidden="1" customHeight="1" x14ac:dyDescent="0.2">
      <c r="A424" s="247"/>
      <c r="B424" s="250"/>
      <c r="C424" s="252"/>
      <c r="D424" s="253"/>
      <c r="E424" s="254"/>
      <c r="F424" s="76"/>
      <c r="G424" s="76"/>
      <c r="H424" s="77">
        <f t="shared" si="62"/>
        <v>0</v>
      </c>
    </row>
    <row r="425" spans="1:9" s="2" customFormat="1" ht="12" hidden="1" customHeight="1" x14ac:dyDescent="0.2">
      <c r="A425" s="247"/>
      <c r="B425" s="250"/>
      <c r="C425" s="252"/>
      <c r="D425" s="253"/>
      <c r="E425" s="254"/>
      <c r="F425" s="76"/>
      <c r="G425" s="76"/>
      <c r="H425" s="77">
        <f t="shared" si="62"/>
        <v>0</v>
      </c>
    </row>
    <row r="426" spans="1:9" s="2" customFormat="1" ht="12" hidden="1" customHeight="1" x14ac:dyDescent="0.2">
      <c r="A426" s="247"/>
      <c r="B426" s="250"/>
      <c r="C426" s="252"/>
      <c r="D426" s="253"/>
      <c r="E426" s="254"/>
      <c r="F426" s="76"/>
      <c r="G426" s="76"/>
      <c r="H426" s="77"/>
    </row>
    <row r="427" spans="1:9" s="2" customFormat="1" ht="12" hidden="1" customHeight="1" x14ac:dyDescent="0.2">
      <c r="A427" s="247"/>
      <c r="B427" s="250"/>
      <c r="C427" s="252"/>
      <c r="D427" s="253"/>
      <c r="E427" s="254"/>
      <c r="F427" s="76"/>
      <c r="G427" s="76"/>
      <c r="H427" s="77">
        <f t="shared" si="62"/>
        <v>0</v>
      </c>
    </row>
    <row r="428" spans="1:9" s="2" customFormat="1" ht="12.75" hidden="1" x14ac:dyDescent="0.2">
      <c r="A428" s="248"/>
      <c r="B428" s="251"/>
      <c r="C428" s="269"/>
      <c r="D428" s="270"/>
      <c r="E428" s="271"/>
      <c r="F428" s="78"/>
      <c r="G428" s="78"/>
      <c r="H428" s="79">
        <f t="shared" si="62"/>
        <v>0</v>
      </c>
    </row>
    <row r="429" spans="1:9" s="2" customFormat="1" ht="12.75" x14ac:dyDescent="0.2">
      <c r="A429" s="48" t="s">
        <v>93</v>
      </c>
      <c r="B429" s="277" t="s">
        <v>94</v>
      </c>
      <c r="C429" s="277"/>
      <c r="D429" s="277"/>
      <c r="E429" s="277"/>
      <c r="F429" s="277"/>
      <c r="G429" s="277"/>
      <c r="H429" s="43">
        <f>SUM(H430,H452,H441)</f>
        <v>1.4900000000000002</v>
      </c>
    </row>
    <row r="430" spans="1:9" s="2" customFormat="1" ht="15" customHeight="1" x14ac:dyDescent="0.2">
      <c r="A430" s="246">
        <v>2311</v>
      </c>
      <c r="B430" s="249" t="s">
        <v>19</v>
      </c>
      <c r="C430" s="266" t="s">
        <v>171</v>
      </c>
      <c r="D430" s="267"/>
      <c r="E430" s="268"/>
      <c r="F430" s="47" t="s">
        <v>326</v>
      </c>
      <c r="G430" s="47" t="s">
        <v>166</v>
      </c>
      <c r="H430" s="111">
        <f>SUM(H431:H440)</f>
        <v>7.0000000000000007E-2</v>
      </c>
    </row>
    <row r="431" spans="1:9" s="2" customFormat="1" ht="12.75" x14ac:dyDescent="0.2">
      <c r="A431" s="247"/>
      <c r="B431" s="250"/>
      <c r="C431" s="255" t="s">
        <v>214</v>
      </c>
      <c r="D431" s="256"/>
      <c r="E431" s="257"/>
      <c r="F431" s="74">
        <f>ROUND(0.02*1.095,2)</f>
        <v>0.02</v>
      </c>
      <c r="G431" s="74">
        <v>1</v>
      </c>
      <c r="H431" s="75">
        <f>ROUND(F431*G431,2)</f>
        <v>0.02</v>
      </c>
      <c r="I431" s="2" t="s">
        <v>308</v>
      </c>
    </row>
    <row r="432" spans="1:9" s="2" customFormat="1" ht="12.75" x14ac:dyDescent="0.2">
      <c r="A432" s="247"/>
      <c r="B432" s="250"/>
      <c r="C432" s="252" t="s">
        <v>173</v>
      </c>
      <c r="D432" s="253"/>
      <c r="E432" s="254"/>
      <c r="F432" s="76">
        <f>ROUND(0.05*1.095,2)</f>
        <v>0.05</v>
      </c>
      <c r="G432" s="76">
        <v>1</v>
      </c>
      <c r="H432" s="77">
        <f>ROUND(F432*G432,2)</f>
        <v>0.05</v>
      </c>
    </row>
    <row r="433" spans="1:8" s="2" customFormat="1" ht="12.75" hidden="1" x14ac:dyDescent="0.2">
      <c r="A433" s="247"/>
      <c r="B433" s="250"/>
      <c r="C433" s="252"/>
      <c r="D433" s="253"/>
      <c r="E433" s="254"/>
      <c r="F433" s="76"/>
      <c r="G433" s="76"/>
      <c r="H433" s="77">
        <f t="shared" ref="H433:H440" si="63">ROUND(F433*G433,2)</f>
        <v>0</v>
      </c>
    </row>
    <row r="434" spans="1:8" s="2" customFormat="1" ht="12.75" hidden="1" x14ac:dyDescent="0.2">
      <c r="A434" s="247"/>
      <c r="B434" s="250"/>
      <c r="C434" s="252"/>
      <c r="D434" s="253"/>
      <c r="E434" s="254"/>
      <c r="F434" s="76"/>
      <c r="G434" s="76"/>
      <c r="H434" s="77">
        <f t="shared" si="63"/>
        <v>0</v>
      </c>
    </row>
    <row r="435" spans="1:8" s="2" customFormat="1" ht="12.75" hidden="1" x14ac:dyDescent="0.2">
      <c r="A435" s="247"/>
      <c r="B435" s="250"/>
      <c r="C435" s="252"/>
      <c r="D435" s="253"/>
      <c r="E435" s="254"/>
      <c r="F435" s="76"/>
      <c r="G435" s="76"/>
      <c r="H435" s="77">
        <f t="shared" si="63"/>
        <v>0</v>
      </c>
    </row>
    <row r="436" spans="1:8" s="2" customFormat="1" ht="12.75" hidden="1" x14ac:dyDescent="0.2">
      <c r="A436" s="247"/>
      <c r="B436" s="250"/>
      <c r="C436" s="252"/>
      <c r="D436" s="253"/>
      <c r="E436" s="254"/>
      <c r="F436" s="76"/>
      <c r="G436" s="76"/>
      <c r="H436" s="77">
        <f t="shared" si="63"/>
        <v>0</v>
      </c>
    </row>
    <row r="437" spans="1:8" s="2" customFormat="1" ht="12.75" hidden="1" x14ac:dyDescent="0.2">
      <c r="A437" s="247"/>
      <c r="B437" s="250"/>
      <c r="C437" s="252"/>
      <c r="D437" s="253"/>
      <c r="E437" s="254"/>
      <c r="F437" s="76"/>
      <c r="G437" s="76"/>
      <c r="H437" s="77">
        <f t="shared" si="63"/>
        <v>0</v>
      </c>
    </row>
    <row r="438" spans="1:8" s="2" customFormat="1" ht="12.75" hidden="1" x14ac:dyDescent="0.2">
      <c r="A438" s="247"/>
      <c r="B438" s="250"/>
      <c r="C438" s="252"/>
      <c r="D438" s="253"/>
      <c r="E438" s="254"/>
      <c r="F438" s="76"/>
      <c r="G438" s="76"/>
      <c r="H438" s="77">
        <f t="shared" si="63"/>
        <v>0</v>
      </c>
    </row>
    <row r="439" spans="1:8" s="2" customFormat="1" ht="12.75" hidden="1" x14ac:dyDescent="0.2">
      <c r="A439" s="247"/>
      <c r="B439" s="250"/>
      <c r="C439" s="252"/>
      <c r="D439" s="253"/>
      <c r="E439" s="254"/>
      <c r="F439" s="76"/>
      <c r="G439" s="76"/>
      <c r="H439" s="77">
        <f t="shared" si="63"/>
        <v>0</v>
      </c>
    </row>
    <row r="440" spans="1:8" s="2" customFormat="1" ht="12.75" hidden="1" x14ac:dyDescent="0.2">
      <c r="A440" s="248"/>
      <c r="B440" s="251"/>
      <c r="C440" s="269"/>
      <c r="D440" s="270"/>
      <c r="E440" s="271"/>
      <c r="F440" s="78"/>
      <c r="G440" s="78"/>
      <c r="H440" s="79">
        <f t="shared" si="63"/>
        <v>0</v>
      </c>
    </row>
    <row r="441" spans="1:8" s="2" customFormat="1" ht="38.25" x14ac:dyDescent="0.2">
      <c r="A441" s="246">
        <v>2312</v>
      </c>
      <c r="B441" s="249" t="s">
        <v>319</v>
      </c>
      <c r="C441" s="266" t="s">
        <v>171</v>
      </c>
      <c r="D441" s="267"/>
      <c r="E441" s="51" t="s">
        <v>325</v>
      </c>
      <c r="F441" s="51" t="s">
        <v>322</v>
      </c>
      <c r="G441" s="47" t="s">
        <v>157</v>
      </c>
      <c r="H441" s="111">
        <f>SUM(H442:H451)</f>
        <v>0.08</v>
      </c>
    </row>
    <row r="442" spans="1:8" s="2" customFormat="1" ht="12.75" x14ac:dyDescent="0.2">
      <c r="A442" s="247"/>
      <c r="B442" s="250"/>
      <c r="C442" s="255" t="s">
        <v>320</v>
      </c>
      <c r="D442" s="256"/>
      <c r="E442" s="74">
        <v>165</v>
      </c>
      <c r="F442" s="74">
        <v>5</v>
      </c>
      <c r="G442" s="154">
        <f>G26+G277</f>
        <v>2.0840000000000001</v>
      </c>
      <c r="H442" s="75">
        <f>ROUNDUP(E442/F442/12/168*G442,2)</f>
        <v>0.04</v>
      </c>
    </row>
    <row r="443" spans="1:8" s="2" customFormat="1" ht="12.75" x14ac:dyDescent="0.2">
      <c r="A443" s="247"/>
      <c r="B443" s="250"/>
      <c r="C443" s="252" t="s">
        <v>321</v>
      </c>
      <c r="D443" s="253"/>
      <c r="E443" s="153">
        <v>157</v>
      </c>
      <c r="F443" s="76">
        <v>5</v>
      </c>
      <c r="G443" s="155">
        <f>G442</f>
        <v>2.0840000000000001</v>
      </c>
      <c r="H443" s="77">
        <f>ROUNDUP(E443/F443/12/168*G443,2)</f>
        <v>0.04</v>
      </c>
    </row>
    <row r="444" spans="1:8" s="2" customFormat="1" ht="12.75" hidden="1" x14ac:dyDescent="0.2">
      <c r="A444" s="247"/>
      <c r="B444" s="250"/>
      <c r="C444" s="252"/>
      <c r="D444" s="253"/>
      <c r="E444" s="177"/>
      <c r="F444" s="76"/>
      <c r="G444" s="76"/>
      <c r="H444" s="77">
        <f t="shared" ref="H444:H451" si="64">ROUNDUP(F444/168*G444,2)</f>
        <v>0</v>
      </c>
    </row>
    <row r="445" spans="1:8" s="2" customFormat="1" ht="12.75" hidden="1" x14ac:dyDescent="0.2">
      <c r="A445" s="247"/>
      <c r="B445" s="250"/>
      <c r="C445" s="252"/>
      <c r="D445" s="253"/>
      <c r="E445" s="177"/>
      <c r="F445" s="76"/>
      <c r="G445" s="76"/>
      <c r="H445" s="77">
        <f t="shared" si="64"/>
        <v>0</v>
      </c>
    </row>
    <row r="446" spans="1:8" s="2" customFormat="1" ht="12.75" hidden="1" x14ac:dyDescent="0.2">
      <c r="A446" s="247"/>
      <c r="B446" s="250"/>
      <c r="C446" s="252"/>
      <c r="D446" s="253"/>
      <c r="E446" s="177"/>
      <c r="F446" s="76"/>
      <c r="G446" s="76"/>
      <c r="H446" s="77">
        <f t="shared" si="64"/>
        <v>0</v>
      </c>
    </row>
    <row r="447" spans="1:8" s="2" customFormat="1" ht="12.75" hidden="1" x14ac:dyDescent="0.2">
      <c r="A447" s="247"/>
      <c r="B447" s="250"/>
      <c r="C447" s="252"/>
      <c r="D447" s="253"/>
      <c r="E447" s="177"/>
      <c r="F447" s="76"/>
      <c r="G447" s="76"/>
      <c r="H447" s="77">
        <f t="shared" si="64"/>
        <v>0</v>
      </c>
    </row>
    <row r="448" spans="1:8" s="2" customFormat="1" ht="12.75" hidden="1" x14ac:dyDescent="0.2">
      <c r="A448" s="247"/>
      <c r="B448" s="250"/>
      <c r="C448" s="252"/>
      <c r="D448" s="253"/>
      <c r="E448" s="177"/>
      <c r="F448" s="76"/>
      <c r="G448" s="76"/>
      <c r="H448" s="77">
        <f t="shared" si="64"/>
        <v>0</v>
      </c>
    </row>
    <row r="449" spans="1:9" s="2" customFormat="1" ht="12.75" hidden="1" x14ac:dyDescent="0.2">
      <c r="A449" s="247"/>
      <c r="B449" s="250"/>
      <c r="C449" s="252"/>
      <c r="D449" s="253"/>
      <c r="E449" s="177"/>
      <c r="F449" s="76"/>
      <c r="G449" s="76"/>
      <c r="H449" s="77">
        <f t="shared" si="64"/>
        <v>0</v>
      </c>
    </row>
    <row r="450" spans="1:9" s="2" customFormat="1" ht="12.75" hidden="1" x14ac:dyDescent="0.2">
      <c r="A450" s="247"/>
      <c r="B450" s="250"/>
      <c r="C450" s="252"/>
      <c r="D450" s="253"/>
      <c r="E450" s="177"/>
      <c r="F450" s="76"/>
      <c r="G450" s="76"/>
      <c r="H450" s="77">
        <f t="shared" si="64"/>
        <v>0</v>
      </c>
    </row>
    <row r="451" spans="1:9" s="2" customFormat="1" ht="12.75" hidden="1" x14ac:dyDescent="0.2">
      <c r="A451" s="248"/>
      <c r="B451" s="251"/>
      <c r="C451" s="252"/>
      <c r="D451" s="253"/>
      <c r="E451" s="177"/>
      <c r="F451" s="78"/>
      <c r="G451" s="78"/>
      <c r="H451" s="79">
        <f t="shared" si="64"/>
        <v>0</v>
      </c>
    </row>
    <row r="452" spans="1:9" s="2" customFormat="1" ht="25.5" x14ac:dyDescent="0.2">
      <c r="A452" s="246">
        <v>2350</v>
      </c>
      <c r="B452" s="249" t="s">
        <v>391</v>
      </c>
      <c r="C452" s="266" t="s">
        <v>171</v>
      </c>
      <c r="D452" s="267"/>
      <c r="E452" s="268"/>
      <c r="F452" s="51" t="s">
        <v>327</v>
      </c>
      <c r="G452" s="47" t="s">
        <v>157</v>
      </c>
      <c r="H452" s="111">
        <f>SUM(H453:H462)</f>
        <v>1.34</v>
      </c>
    </row>
    <row r="453" spans="1:9" s="2" customFormat="1" ht="26.25" customHeight="1" x14ac:dyDescent="0.2">
      <c r="A453" s="247"/>
      <c r="B453" s="250"/>
      <c r="C453" s="255" t="s">
        <v>218</v>
      </c>
      <c r="D453" s="256"/>
      <c r="E453" s="257"/>
      <c r="F453" s="74">
        <f>ROUND(85*1.162,2)</f>
        <v>98.77</v>
      </c>
      <c r="G453" s="154">
        <f>G442</f>
        <v>2.0840000000000001</v>
      </c>
      <c r="H453" s="75">
        <f>ROUNDUP(F453/168*G453,2)</f>
        <v>1.23</v>
      </c>
      <c r="I453" s="149" t="s">
        <v>383</v>
      </c>
    </row>
    <row r="454" spans="1:9" s="2" customFormat="1" ht="36" x14ac:dyDescent="0.2">
      <c r="A454" s="247"/>
      <c r="B454" s="250"/>
      <c r="C454" s="252" t="s">
        <v>215</v>
      </c>
      <c r="D454" s="253"/>
      <c r="E454" s="254"/>
      <c r="F454" s="76">
        <f>ROUND(7*1.162,2)</f>
        <v>8.1300000000000008</v>
      </c>
      <c r="G454" s="76">
        <f>G408</f>
        <v>2.1040000000000001</v>
      </c>
      <c r="H454" s="77">
        <f t="shared" ref="H454:H462" si="65">ROUNDUP(F454/168*G454,2)</f>
        <v>0.11</v>
      </c>
      <c r="I454" s="149" t="s">
        <v>382</v>
      </c>
    </row>
    <row r="455" spans="1:9" s="2" customFormat="1" ht="12.75" hidden="1" x14ac:dyDescent="0.2">
      <c r="A455" s="247"/>
      <c r="B455" s="250"/>
      <c r="C455" s="252"/>
      <c r="D455" s="253"/>
      <c r="E455" s="254"/>
      <c r="F455" s="76"/>
      <c r="G455" s="76"/>
      <c r="H455" s="77">
        <f t="shared" si="65"/>
        <v>0</v>
      </c>
    </row>
    <row r="456" spans="1:9" s="2" customFormat="1" ht="12.75" hidden="1" x14ac:dyDescent="0.2">
      <c r="A456" s="247"/>
      <c r="B456" s="250"/>
      <c r="C456" s="252"/>
      <c r="D456" s="253"/>
      <c r="E456" s="254"/>
      <c r="F456" s="76"/>
      <c r="G456" s="76"/>
      <c r="H456" s="77">
        <f t="shared" si="65"/>
        <v>0</v>
      </c>
    </row>
    <row r="457" spans="1:9" s="2" customFormat="1" ht="12.75" hidden="1" x14ac:dyDescent="0.2">
      <c r="A457" s="247"/>
      <c r="B457" s="250"/>
      <c r="C457" s="252"/>
      <c r="D457" s="253"/>
      <c r="E457" s="254"/>
      <c r="F457" s="76"/>
      <c r="G457" s="76"/>
      <c r="H457" s="77">
        <f t="shared" si="65"/>
        <v>0</v>
      </c>
    </row>
    <row r="458" spans="1:9" s="2" customFormat="1" ht="12.75" hidden="1" x14ac:dyDescent="0.2">
      <c r="A458" s="247"/>
      <c r="B458" s="250"/>
      <c r="C458" s="252"/>
      <c r="D458" s="253"/>
      <c r="E458" s="254"/>
      <c r="F458" s="76"/>
      <c r="G458" s="76"/>
      <c r="H458" s="77">
        <f t="shared" si="65"/>
        <v>0</v>
      </c>
    </row>
    <row r="459" spans="1:9" s="2" customFormat="1" ht="12.75" hidden="1" x14ac:dyDescent="0.2">
      <c r="A459" s="247"/>
      <c r="B459" s="250"/>
      <c r="C459" s="252"/>
      <c r="D459" s="253"/>
      <c r="E459" s="254"/>
      <c r="F459" s="76"/>
      <c r="G459" s="76"/>
      <c r="H459" s="77">
        <f t="shared" si="65"/>
        <v>0</v>
      </c>
    </row>
    <row r="460" spans="1:9" s="2" customFormat="1" ht="12.75" hidden="1" x14ac:dyDescent="0.2">
      <c r="A460" s="247"/>
      <c r="B460" s="250"/>
      <c r="C460" s="252"/>
      <c r="D460" s="253"/>
      <c r="E460" s="254"/>
      <c r="F460" s="76"/>
      <c r="G460" s="76"/>
      <c r="H460" s="77">
        <f t="shared" si="65"/>
        <v>0</v>
      </c>
    </row>
    <row r="461" spans="1:9" s="2" customFormat="1" ht="12.75" hidden="1" x14ac:dyDescent="0.2">
      <c r="A461" s="247"/>
      <c r="B461" s="250"/>
      <c r="C461" s="252"/>
      <c r="D461" s="253"/>
      <c r="E461" s="254"/>
      <c r="F461" s="76"/>
      <c r="G461" s="76"/>
      <c r="H461" s="77">
        <f t="shared" si="65"/>
        <v>0</v>
      </c>
    </row>
    <row r="462" spans="1:9" s="2" customFormat="1" ht="12.75" hidden="1" x14ac:dyDescent="0.2">
      <c r="A462" s="248"/>
      <c r="B462" s="251"/>
      <c r="C462" s="269"/>
      <c r="D462" s="270"/>
      <c r="E462" s="271"/>
      <c r="F462" s="78"/>
      <c r="G462" s="78"/>
      <c r="H462" s="79">
        <f t="shared" si="65"/>
        <v>0</v>
      </c>
    </row>
    <row r="463" spans="1:9" s="2" customFormat="1" ht="12.75" x14ac:dyDescent="0.2">
      <c r="A463" s="49" t="s">
        <v>109</v>
      </c>
      <c r="B463" s="277" t="s">
        <v>25</v>
      </c>
      <c r="C463" s="277"/>
      <c r="D463" s="277"/>
      <c r="E463" s="277"/>
      <c r="F463" s="277"/>
      <c r="G463" s="277"/>
      <c r="H463" s="43">
        <f>SUM(H464,H476)</f>
        <v>0.26</v>
      </c>
    </row>
    <row r="464" spans="1:9" s="2" customFormat="1" ht="12.75" hidden="1" x14ac:dyDescent="0.2">
      <c r="A464" s="48">
        <v>5120</v>
      </c>
      <c r="B464" s="277" t="s">
        <v>168</v>
      </c>
      <c r="C464" s="277"/>
      <c r="D464" s="277"/>
      <c r="E464" s="277"/>
      <c r="F464" s="277"/>
      <c r="G464" s="277"/>
      <c r="H464" s="43">
        <f>SUM(H466:H475)</f>
        <v>0</v>
      </c>
    </row>
    <row r="465" spans="1:8" s="2" customFormat="1" ht="25.5" hidden="1" x14ac:dyDescent="0.2">
      <c r="A465" s="331">
        <v>5121</v>
      </c>
      <c r="B465" s="279" t="s">
        <v>169</v>
      </c>
      <c r="C465" s="287" t="s">
        <v>171</v>
      </c>
      <c r="D465" s="288"/>
      <c r="E465" s="47" t="s">
        <v>170</v>
      </c>
      <c r="F465" s="190" t="s">
        <v>325</v>
      </c>
      <c r="G465" s="47" t="s">
        <v>157</v>
      </c>
      <c r="H465" s="111">
        <f>SUM(H466:H475)</f>
        <v>0</v>
      </c>
    </row>
    <row r="466" spans="1:8" s="2" customFormat="1" ht="12.75" hidden="1" x14ac:dyDescent="0.2">
      <c r="A466" s="332"/>
      <c r="B466" s="280"/>
      <c r="C466" s="309"/>
      <c r="D466" s="310"/>
      <c r="E466" s="282"/>
      <c r="F466" s="67"/>
      <c r="G466" s="156"/>
      <c r="H466" s="54">
        <f>ROUNDUP(F466*$E$478%/12/168*G466,2)</f>
        <v>0</v>
      </c>
    </row>
    <row r="467" spans="1:8" s="2" customFormat="1" ht="12.75" hidden="1" x14ac:dyDescent="0.2">
      <c r="A467" s="332"/>
      <c r="B467" s="280"/>
      <c r="C467" s="311"/>
      <c r="D467" s="312"/>
      <c r="E467" s="283"/>
      <c r="F467" s="68"/>
      <c r="G467" s="68"/>
      <c r="H467" s="56">
        <f>ROUNDUP(F467*$E$478%/12/168*G467,2)</f>
        <v>0</v>
      </c>
    </row>
    <row r="468" spans="1:8" s="2" customFormat="1" ht="12.75" hidden="1" x14ac:dyDescent="0.2">
      <c r="A468" s="332"/>
      <c r="B468" s="280"/>
      <c r="C468" s="311"/>
      <c r="D468" s="312"/>
      <c r="E468" s="283"/>
      <c r="F468" s="68"/>
      <c r="G468" s="68"/>
      <c r="H468" s="56">
        <f t="shared" ref="H468:H475" si="66">ROUNDUP(F468*$D$489%/12/168*E468*$G$489,2)</f>
        <v>0</v>
      </c>
    </row>
    <row r="469" spans="1:8" s="2" customFormat="1" ht="12.75" hidden="1" x14ac:dyDescent="0.2">
      <c r="A469" s="332"/>
      <c r="B469" s="280"/>
      <c r="C469" s="311"/>
      <c r="D469" s="312"/>
      <c r="E469" s="283"/>
      <c r="F469" s="68"/>
      <c r="G469" s="68"/>
      <c r="H469" s="56">
        <f t="shared" si="66"/>
        <v>0</v>
      </c>
    </row>
    <row r="470" spans="1:8" s="2" customFormat="1" ht="12.75" hidden="1" x14ac:dyDescent="0.2">
      <c r="A470" s="332"/>
      <c r="B470" s="280"/>
      <c r="C470" s="311"/>
      <c r="D470" s="312"/>
      <c r="E470" s="283"/>
      <c r="F470" s="68"/>
      <c r="G470" s="68"/>
      <c r="H470" s="56">
        <f t="shared" si="66"/>
        <v>0</v>
      </c>
    </row>
    <row r="471" spans="1:8" s="2" customFormat="1" ht="13.5" hidden="1" customHeight="1" x14ac:dyDescent="0.2">
      <c r="A471" s="332"/>
      <c r="B471" s="280"/>
      <c r="C471" s="311"/>
      <c r="D471" s="312"/>
      <c r="E471" s="283"/>
      <c r="F471" s="68"/>
      <c r="G471" s="68"/>
      <c r="H471" s="56">
        <f t="shared" si="66"/>
        <v>0</v>
      </c>
    </row>
    <row r="472" spans="1:8" s="2" customFormat="1" ht="12.75" hidden="1" customHeight="1" x14ac:dyDescent="0.2">
      <c r="A472" s="332"/>
      <c r="B472" s="280"/>
      <c r="C472" s="311"/>
      <c r="D472" s="312"/>
      <c r="E472" s="283"/>
      <c r="F472" s="68"/>
      <c r="G472" s="68"/>
      <c r="H472" s="56">
        <f t="shared" si="66"/>
        <v>0</v>
      </c>
    </row>
    <row r="473" spans="1:8" s="2" customFormat="1" ht="12.75" hidden="1" customHeight="1" x14ac:dyDescent="0.2">
      <c r="A473" s="332"/>
      <c r="B473" s="280"/>
      <c r="C473" s="311"/>
      <c r="D473" s="312"/>
      <c r="E473" s="283"/>
      <c r="F473" s="68"/>
      <c r="G473" s="68"/>
      <c r="H473" s="56">
        <f t="shared" si="66"/>
        <v>0</v>
      </c>
    </row>
    <row r="474" spans="1:8" s="2" customFormat="1" ht="12.75" hidden="1" customHeight="1" x14ac:dyDescent="0.2">
      <c r="A474" s="332"/>
      <c r="B474" s="280"/>
      <c r="C474" s="311"/>
      <c r="D474" s="312"/>
      <c r="E474" s="283"/>
      <c r="F474" s="68"/>
      <c r="G474" s="68"/>
      <c r="H474" s="56">
        <f t="shared" si="66"/>
        <v>0</v>
      </c>
    </row>
    <row r="475" spans="1:8" s="2" customFormat="1" ht="12.75" hidden="1" customHeight="1" x14ac:dyDescent="0.2">
      <c r="A475" s="333"/>
      <c r="B475" s="281"/>
      <c r="C475" s="311"/>
      <c r="D475" s="312"/>
      <c r="E475" s="284"/>
      <c r="F475" s="70"/>
      <c r="G475" s="70"/>
      <c r="H475" s="58">
        <f t="shared" si="66"/>
        <v>0</v>
      </c>
    </row>
    <row r="476" spans="1:8" s="2" customFormat="1" ht="12.75" x14ac:dyDescent="0.2">
      <c r="A476" s="48" t="s">
        <v>110</v>
      </c>
      <c r="B476" s="277" t="s">
        <v>392</v>
      </c>
      <c r="C476" s="277"/>
      <c r="D476" s="277"/>
      <c r="E476" s="277"/>
      <c r="F476" s="277"/>
      <c r="G476" s="277"/>
      <c r="H476" s="43">
        <f>SUM(H477,H488)</f>
        <v>0.26</v>
      </c>
    </row>
    <row r="477" spans="1:8" s="2" customFormat="1" ht="25.5" x14ac:dyDescent="0.2">
      <c r="A477" s="331" t="s">
        <v>117</v>
      </c>
      <c r="B477" s="279" t="s">
        <v>33</v>
      </c>
      <c r="C477" s="287" t="s">
        <v>171</v>
      </c>
      <c r="D477" s="288"/>
      <c r="E477" s="47" t="s">
        <v>170</v>
      </c>
      <c r="F477" s="190" t="s">
        <v>325</v>
      </c>
      <c r="G477" s="47" t="s">
        <v>157</v>
      </c>
      <c r="H477" s="111">
        <f>SUM(H478:H487)</f>
        <v>0.26</v>
      </c>
    </row>
    <row r="478" spans="1:8" s="2" customFormat="1" ht="12.75" x14ac:dyDescent="0.2">
      <c r="A478" s="332"/>
      <c r="B478" s="280"/>
      <c r="C478" s="309" t="s">
        <v>323</v>
      </c>
      <c r="D478" s="310"/>
      <c r="E478" s="282">
        <v>20</v>
      </c>
      <c r="F478" s="67">
        <v>1200</v>
      </c>
      <c r="G478" s="156">
        <f>G453</f>
        <v>2.0840000000000001</v>
      </c>
      <c r="H478" s="54">
        <f>ROUNDUP(F478*$E$478%/12/168*G478,2)</f>
        <v>0.25</v>
      </c>
    </row>
    <row r="479" spans="1:8" s="2" customFormat="1" ht="12.75" x14ac:dyDescent="0.2">
      <c r="A479" s="332"/>
      <c r="B479" s="280"/>
      <c r="C479" s="311" t="s">
        <v>324</v>
      </c>
      <c r="D479" s="312"/>
      <c r="E479" s="283"/>
      <c r="F479" s="68">
        <v>500</v>
      </c>
      <c r="G479" s="68">
        <v>8.4000000000000005E-2</v>
      </c>
      <c r="H479" s="56">
        <f>ROUNDUP(F479*$E$478%/12/168*G479,2)</f>
        <v>0.01</v>
      </c>
    </row>
    <row r="480" spans="1:8" s="2" customFormat="1" ht="12.75" hidden="1" x14ac:dyDescent="0.2">
      <c r="A480" s="332"/>
      <c r="B480" s="280"/>
      <c r="C480" s="311"/>
      <c r="D480" s="312"/>
      <c r="E480" s="283"/>
      <c r="F480" s="68"/>
      <c r="G480" s="68"/>
      <c r="H480" s="56">
        <f t="shared" ref="H480:H487" si="67">ROUNDUP(F480*$D$489%/12/168*E480*$G$489,2)</f>
        <v>0</v>
      </c>
    </row>
    <row r="481" spans="1:8" s="2" customFormat="1" ht="12.75" hidden="1" x14ac:dyDescent="0.2">
      <c r="A481" s="332"/>
      <c r="B481" s="280"/>
      <c r="C481" s="311"/>
      <c r="D481" s="312"/>
      <c r="E481" s="283"/>
      <c r="F481" s="68"/>
      <c r="G481" s="68"/>
      <c r="H481" s="56">
        <f t="shared" si="67"/>
        <v>0</v>
      </c>
    </row>
    <row r="482" spans="1:8" s="2" customFormat="1" ht="12.75" hidden="1" x14ac:dyDescent="0.2">
      <c r="A482" s="332"/>
      <c r="B482" s="280"/>
      <c r="C482" s="311"/>
      <c r="D482" s="312"/>
      <c r="E482" s="283"/>
      <c r="F482" s="68"/>
      <c r="G482" s="68"/>
      <c r="H482" s="56">
        <f t="shared" si="67"/>
        <v>0</v>
      </c>
    </row>
    <row r="483" spans="1:8" s="2" customFormat="1" ht="12.75" hidden="1" customHeight="1" x14ac:dyDescent="0.2">
      <c r="A483" s="332"/>
      <c r="B483" s="280"/>
      <c r="C483" s="311"/>
      <c r="D483" s="312"/>
      <c r="E483" s="283"/>
      <c r="F483" s="68"/>
      <c r="G483" s="68"/>
      <c r="H483" s="56">
        <f t="shared" si="67"/>
        <v>0</v>
      </c>
    </row>
    <row r="484" spans="1:8" s="2" customFormat="1" ht="12.75" hidden="1" customHeight="1" x14ac:dyDescent="0.2">
      <c r="A484" s="332"/>
      <c r="B484" s="280"/>
      <c r="C484" s="311"/>
      <c r="D484" s="312"/>
      <c r="E484" s="283"/>
      <c r="F484" s="68"/>
      <c r="G484" s="68"/>
      <c r="H484" s="56">
        <f t="shared" si="67"/>
        <v>0</v>
      </c>
    </row>
    <row r="485" spans="1:8" s="2" customFormat="1" ht="12.75" hidden="1" customHeight="1" x14ac:dyDescent="0.2">
      <c r="A485" s="332"/>
      <c r="B485" s="280"/>
      <c r="C485" s="311"/>
      <c r="D485" s="312"/>
      <c r="E485" s="283"/>
      <c r="F485" s="68"/>
      <c r="G485" s="68"/>
      <c r="H485" s="56">
        <f t="shared" si="67"/>
        <v>0</v>
      </c>
    </row>
    <row r="486" spans="1:8" s="2" customFormat="1" ht="12.75" hidden="1" customHeight="1" x14ac:dyDescent="0.2">
      <c r="A486" s="332"/>
      <c r="B486" s="280"/>
      <c r="C486" s="311"/>
      <c r="D486" s="312"/>
      <c r="E486" s="283"/>
      <c r="F486" s="68"/>
      <c r="G486" s="68"/>
      <c r="H486" s="56">
        <f t="shared" si="67"/>
        <v>0</v>
      </c>
    </row>
    <row r="487" spans="1:8" s="2" customFormat="1" ht="12.75" hidden="1" customHeight="1" x14ac:dyDescent="0.2">
      <c r="A487" s="333"/>
      <c r="B487" s="281"/>
      <c r="C487" s="311"/>
      <c r="D487" s="312"/>
      <c r="E487" s="284"/>
      <c r="F487" s="70"/>
      <c r="G487" s="70"/>
      <c r="H487" s="58">
        <f t="shared" si="67"/>
        <v>0</v>
      </c>
    </row>
    <row r="488" spans="1:8" s="2" customFormat="1" ht="25.5" hidden="1" x14ac:dyDescent="0.2">
      <c r="A488" s="331" t="s">
        <v>118</v>
      </c>
      <c r="B488" s="279" t="s">
        <v>31</v>
      </c>
      <c r="C488" s="190" t="s">
        <v>171</v>
      </c>
      <c r="D488" s="47" t="s">
        <v>170</v>
      </c>
      <c r="E488" s="190" t="s">
        <v>166</v>
      </c>
      <c r="F488" s="190" t="s">
        <v>167</v>
      </c>
      <c r="G488" s="47" t="s">
        <v>157</v>
      </c>
      <c r="H488" s="111">
        <f>SUM(H489:H498)</f>
        <v>0</v>
      </c>
    </row>
    <row r="489" spans="1:8" s="2" customFormat="1" ht="12.75" hidden="1" x14ac:dyDescent="0.2">
      <c r="A489" s="332"/>
      <c r="B489" s="280"/>
      <c r="C489" s="67"/>
      <c r="D489" s="282">
        <v>20</v>
      </c>
      <c r="E489" s="67"/>
      <c r="F489" s="67"/>
      <c r="G489" s="260"/>
      <c r="H489" s="54">
        <f>ROUNDUP(F489*$D$466%/12/168*E489*$G$466,2)</f>
        <v>0</v>
      </c>
    </row>
    <row r="490" spans="1:8" s="2" customFormat="1" ht="12.75" hidden="1" x14ac:dyDescent="0.2">
      <c r="A490" s="332"/>
      <c r="B490" s="280"/>
      <c r="C490" s="68"/>
      <c r="D490" s="283"/>
      <c r="E490" s="68"/>
      <c r="F490" s="68"/>
      <c r="G490" s="261"/>
      <c r="H490" s="56">
        <f t="shared" ref="H490:H498" si="68">ROUNDUP(F490*$D$466%/12/168*E490*$G$466,2)</f>
        <v>0</v>
      </c>
    </row>
    <row r="491" spans="1:8" s="2" customFormat="1" ht="12.75" hidden="1" x14ac:dyDescent="0.2">
      <c r="A491" s="332"/>
      <c r="B491" s="280"/>
      <c r="C491" s="68"/>
      <c r="D491" s="283"/>
      <c r="E491" s="68"/>
      <c r="F491" s="68"/>
      <c r="G491" s="261"/>
      <c r="H491" s="56">
        <f t="shared" si="68"/>
        <v>0</v>
      </c>
    </row>
    <row r="492" spans="1:8" s="2" customFormat="1" ht="12.75" hidden="1" x14ac:dyDescent="0.2">
      <c r="A492" s="332"/>
      <c r="B492" s="280"/>
      <c r="C492" s="68"/>
      <c r="D492" s="283"/>
      <c r="E492" s="68"/>
      <c r="F492" s="68"/>
      <c r="G492" s="261"/>
      <c r="H492" s="56">
        <f t="shared" si="68"/>
        <v>0</v>
      </c>
    </row>
    <row r="493" spans="1:8" s="2" customFormat="1" ht="12.75" hidden="1" x14ac:dyDescent="0.2">
      <c r="A493" s="332"/>
      <c r="B493" s="280"/>
      <c r="C493" s="68"/>
      <c r="D493" s="283"/>
      <c r="E493" s="68"/>
      <c r="F493" s="68"/>
      <c r="G493" s="261"/>
      <c r="H493" s="56">
        <f t="shared" si="68"/>
        <v>0</v>
      </c>
    </row>
    <row r="494" spans="1:8" s="2" customFormat="1" ht="12.75" hidden="1" x14ac:dyDescent="0.2">
      <c r="A494" s="332"/>
      <c r="B494" s="280"/>
      <c r="C494" s="68"/>
      <c r="D494" s="283"/>
      <c r="E494" s="68"/>
      <c r="F494" s="68"/>
      <c r="G494" s="261"/>
      <c r="H494" s="56">
        <f t="shared" si="68"/>
        <v>0</v>
      </c>
    </row>
    <row r="495" spans="1:8" s="2" customFormat="1" ht="12.75" hidden="1" x14ac:dyDescent="0.2">
      <c r="A495" s="332"/>
      <c r="B495" s="280"/>
      <c r="C495" s="68"/>
      <c r="D495" s="283"/>
      <c r="E495" s="68"/>
      <c r="F495" s="68"/>
      <c r="G495" s="261"/>
      <c r="H495" s="56">
        <f t="shared" si="68"/>
        <v>0</v>
      </c>
    </row>
    <row r="496" spans="1:8" s="2" customFormat="1" ht="12.75" hidden="1" x14ac:dyDescent="0.2">
      <c r="A496" s="332"/>
      <c r="B496" s="280"/>
      <c r="C496" s="68"/>
      <c r="D496" s="283"/>
      <c r="E496" s="68"/>
      <c r="F496" s="68"/>
      <c r="G496" s="261"/>
      <c r="H496" s="56">
        <f t="shared" si="68"/>
        <v>0</v>
      </c>
    </row>
    <row r="497" spans="1:8" s="2" customFormat="1" ht="12.75" hidden="1" x14ac:dyDescent="0.2">
      <c r="A497" s="332"/>
      <c r="B497" s="280"/>
      <c r="C497" s="68"/>
      <c r="D497" s="283"/>
      <c r="E497" s="68"/>
      <c r="F497" s="68"/>
      <c r="G497" s="261"/>
      <c r="H497" s="56">
        <f t="shared" si="68"/>
        <v>0</v>
      </c>
    </row>
    <row r="498" spans="1:8" s="2" customFormat="1" ht="12.75" hidden="1" x14ac:dyDescent="0.2">
      <c r="A498" s="332"/>
      <c r="B498" s="280"/>
      <c r="C498" s="68"/>
      <c r="D498" s="284"/>
      <c r="E498" s="68"/>
      <c r="F498" s="68"/>
      <c r="G498" s="262"/>
      <c r="H498" s="56">
        <f t="shared" si="68"/>
        <v>0</v>
      </c>
    </row>
    <row r="499" spans="1:8" s="2" customFormat="1" ht="12.75" x14ac:dyDescent="0.2">
      <c r="A499" s="325" t="s">
        <v>122</v>
      </c>
      <c r="B499" s="326"/>
      <c r="C499" s="326"/>
      <c r="D499" s="326"/>
      <c r="E499" s="326"/>
      <c r="F499" s="326"/>
      <c r="G499" s="327"/>
      <c r="H499" s="46">
        <f>SUM(H463,H405,H263)</f>
        <v>3.2200000000000006</v>
      </c>
    </row>
    <row r="500" spans="1:8" s="2" customFormat="1" ht="12.75" x14ac:dyDescent="0.2">
      <c r="A500" s="328" t="s">
        <v>121</v>
      </c>
      <c r="B500" s="329"/>
      <c r="C500" s="329"/>
      <c r="D500" s="329"/>
      <c r="E500" s="329"/>
      <c r="F500" s="329"/>
      <c r="G500" s="330"/>
      <c r="H500" s="80">
        <f>H499+H260</f>
        <v>24.759999999999998</v>
      </c>
    </row>
    <row r="501" spans="1:8" x14ac:dyDescent="0.25">
      <c r="H501" s="29"/>
    </row>
    <row r="502" spans="1:8" hidden="1" x14ac:dyDescent="0.25">
      <c r="H502" s="30"/>
    </row>
    <row r="503" spans="1:8" hidden="1" x14ac:dyDescent="0.25"/>
    <row r="504" spans="1:8" hidden="1" x14ac:dyDescent="0.25"/>
    <row r="505" spans="1:8" hidden="1" x14ac:dyDescent="0.25"/>
    <row r="506" spans="1:8" hidden="1" x14ac:dyDescent="0.25"/>
    <row r="507" spans="1:8" hidden="1" x14ac:dyDescent="0.25"/>
    <row r="508" spans="1:8" hidden="1" x14ac:dyDescent="0.25"/>
    <row r="509" spans="1:8" hidden="1" x14ac:dyDescent="0.25"/>
    <row r="510" spans="1:8" hidden="1" x14ac:dyDescent="0.25"/>
    <row r="511" spans="1:8" hidden="1" x14ac:dyDescent="0.25"/>
    <row r="512" spans="1:8" hidden="1" x14ac:dyDescent="0.25"/>
    <row r="513" hidden="1" x14ac:dyDescent="0.25"/>
    <row r="514" hidden="1" x14ac:dyDescent="0.25"/>
    <row r="515" hidden="1" x14ac:dyDescent="0.25"/>
    <row r="516" hidden="1" x14ac:dyDescent="0.25"/>
    <row r="517" hidden="1" x14ac:dyDescent="0.25"/>
    <row r="518" hidden="1" x14ac:dyDescent="0.25"/>
    <row r="519" hidden="1" x14ac:dyDescent="0.25"/>
    <row r="520" hidden="1" x14ac:dyDescent="0.25"/>
    <row r="521" hidden="1" x14ac:dyDescent="0.25"/>
    <row r="522" hidden="1" x14ac:dyDescent="0.25"/>
    <row r="523" hidden="1" x14ac:dyDescent="0.25"/>
    <row r="524" hidden="1" x14ac:dyDescent="0.25"/>
    <row r="525" hidden="1" x14ac:dyDescent="0.25"/>
    <row r="526" hidden="1" x14ac:dyDescent="0.25"/>
    <row r="527" hidden="1" x14ac:dyDescent="0.25"/>
    <row r="528" hidden="1" x14ac:dyDescent="0.25"/>
    <row r="529" spans="1:9" hidden="1" x14ac:dyDescent="0.25"/>
    <row r="530" spans="1:9" hidden="1" x14ac:dyDescent="0.25"/>
    <row r="531" spans="1:9" hidden="1" x14ac:dyDescent="0.25"/>
    <row r="532" spans="1:9" hidden="1" x14ac:dyDescent="0.25"/>
    <row r="533" spans="1:9" hidden="1" x14ac:dyDescent="0.25"/>
    <row r="534" spans="1:9" hidden="1" x14ac:dyDescent="0.25"/>
    <row r="535" spans="1:9" hidden="1" x14ac:dyDescent="0.25"/>
    <row r="536" spans="1:9" hidden="1" x14ac:dyDescent="0.25"/>
    <row r="537" spans="1:9" hidden="1" x14ac:dyDescent="0.25"/>
    <row r="538" spans="1:9" ht="15.75" x14ac:dyDescent="0.25">
      <c r="A538" s="104" t="s">
        <v>13</v>
      </c>
      <c r="B538" s="104"/>
      <c r="C538" s="104"/>
      <c r="D538" s="104"/>
      <c r="E538" s="104"/>
      <c r="F538" s="104"/>
      <c r="G538" s="104"/>
      <c r="H538" s="105">
        <f ca="1">H539+H551+H562</f>
        <v>21.54</v>
      </c>
      <c r="I538" s="106" t="b">
        <f ca="1">H538=H260</f>
        <v>1</v>
      </c>
    </row>
    <row r="539" spans="1:9" x14ac:dyDescent="0.25">
      <c r="A539" s="98">
        <v>1000</v>
      </c>
      <c r="B539" s="97"/>
      <c r="H539" s="101">
        <f ca="1">SUM(H540,H547)</f>
        <v>19.72</v>
      </c>
    </row>
    <row r="540" spans="1:9" x14ac:dyDescent="0.25">
      <c r="A540" s="191">
        <v>1100</v>
      </c>
      <c r="B540" s="97"/>
      <c r="H540" s="100">
        <f ca="1">SUM(H541:H546)</f>
        <v>15.33</v>
      </c>
    </row>
    <row r="541" spans="1:9" x14ac:dyDescent="0.25">
      <c r="A541" s="1">
        <v>1116</v>
      </c>
      <c r="B541" s="97"/>
      <c r="H541" s="99">
        <f ca="1">SUMIF($A$14:$H$260,A541,$H$14:$H$260)</f>
        <v>0</v>
      </c>
    </row>
    <row r="542" spans="1:9" x14ac:dyDescent="0.25">
      <c r="A542" s="1">
        <v>1119</v>
      </c>
      <c r="B542" s="97"/>
      <c r="H542" s="99">
        <f t="shared" ref="H542:H546" ca="1" si="69">SUMIF($A$14:$H$260,A542,$H$14:$H$260)</f>
        <v>15.33</v>
      </c>
    </row>
    <row r="543" spans="1:9" x14ac:dyDescent="0.25">
      <c r="A543" s="1">
        <v>1143</v>
      </c>
      <c r="B543" s="97"/>
      <c r="H543" s="99">
        <f t="shared" ca="1" si="69"/>
        <v>0</v>
      </c>
    </row>
    <row r="544" spans="1:9" x14ac:dyDescent="0.25">
      <c r="A544" s="1">
        <v>1146</v>
      </c>
      <c r="B544" s="97"/>
      <c r="H544" s="99">
        <f t="shared" ca="1" si="69"/>
        <v>0</v>
      </c>
    </row>
    <row r="545" spans="1:8" x14ac:dyDescent="0.25">
      <c r="A545" s="1">
        <v>1147</v>
      </c>
      <c r="B545" s="97"/>
      <c r="H545" s="99">
        <f t="shared" ca="1" si="69"/>
        <v>0</v>
      </c>
    </row>
    <row r="546" spans="1:8" x14ac:dyDescent="0.25">
      <c r="A546" s="1">
        <v>1148</v>
      </c>
      <c r="B546" s="97"/>
      <c r="H546" s="99">
        <f t="shared" ca="1" si="69"/>
        <v>0</v>
      </c>
    </row>
    <row r="547" spans="1:8" x14ac:dyDescent="0.25">
      <c r="A547" s="191">
        <v>1200</v>
      </c>
      <c r="B547" s="97"/>
      <c r="H547" s="100">
        <f ca="1">SUM(H548:H550)</f>
        <v>4.3899999999999997</v>
      </c>
    </row>
    <row r="548" spans="1:8" x14ac:dyDescent="0.25">
      <c r="A548" s="1">
        <v>1210</v>
      </c>
      <c r="B548" s="97"/>
      <c r="H548" s="99">
        <f t="shared" ref="H548:H550" ca="1" si="70">SUMIF($A$14:$H$260,A548,$H$14:$H$260)</f>
        <v>3.7699999999999996</v>
      </c>
    </row>
    <row r="549" spans="1:8" x14ac:dyDescent="0.25">
      <c r="A549" s="1">
        <v>1221</v>
      </c>
      <c r="B549" s="97"/>
      <c r="H549" s="99">
        <f t="shared" ca="1" si="70"/>
        <v>0.62</v>
      </c>
    </row>
    <row r="550" spans="1:8" x14ac:dyDescent="0.25">
      <c r="A550" s="1">
        <v>1228</v>
      </c>
      <c r="B550" s="97"/>
      <c r="H550" s="99">
        <f t="shared" ca="1" si="70"/>
        <v>0</v>
      </c>
    </row>
    <row r="551" spans="1:8" x14ac:dyDescent="0.25">
      <c r="A551" s="98">
        <v>2000</v>
      </c>
      <c r="B551" s="97"/>
      <c r="H551" s="101">
        <f ca="1">H552+H555+H557</f>
        <v>1.82</v>
      </c>
    </row>
    <row r="552" spans="1:8" x14ac:dyDescent="0.25">
      <c r="A552" s="191">
        <v>2100</v>
      </c>
      <c r="B552" s="97"/>
      <c r="H552" s="100">
        <f ca="1">SUM(H553:H554)</f>
        <v>0</v>
      </c>
    </row>
    <row r="553" spans="1:8" x14ac:dyDescent="0.25">
      <c r="A553" s="1">
        <v>2111</v>
      </c>
      <c r="B553" s="97"/>
      <c r="H553" s="99">
        <f t="shared" ref="H553:H554" ca="1" si="71">SUMIF($A$14:$H$260,A553,$H$14:$H$260)</f>
        <v>0</v>
      </c>
    </row>
    <row r="554" spans="1:8" x14ac:dyDescent="0.25">
      <c r="A554" s="1">
        <v>2112</v>
      </c>
      <c r="B554" s="97"/>
      <c r="H554" s="99">
        <f t="shared" ca="1" si="71"/>
        <v>0</v>
      </c>
    </row>
    <row r="555" spans="1:8" x14ac:dyDescent="0.25">
      <c r="A555" s="191">
        <v>2200</v>
      </c>
      <c r="B555" s="97"/>
      <c r="H555" s="100">
        <f ca="1">SUM(H556)</f>
        <v>0</v>
      </c>
    </row>
    <row r="556" spans="1:8" x14ac:dyDescent="0.25">
      <c r="A556" s="1">
        <v>2220</v>
      </c>
      <c r="B556" s="97"/>
      <c r="H556" s="99">
        <f ca="1">SUMIF($A$14:$H$260,A556,$H$14:$H$260)</f>
        <v>0</v>
      </c>
    </row>
    <row r="557" spans="1:8" x14ac:dyDescent="0.25">
      <c r="A557" s="191">
        <v>2300</v>
      </c>
      <c r="B557" s="97"/>
      <c r="H557" s="100">
        <f ca="1">SUM(H558:H561)</f>
        <v>1.82</v>
      </c>
    </row>
    <row r="558" spans="1:8" x14ac:dyDescent="0.25">
      <c r="A558" s="1">
        <v>2311</v>
      </c>
      <c r="B558" s="97"/>
      <c r="H558" s="99">
        <f t="shared" ref="H558:H562" ca="1" si="72">SUMIF($A$14:$H$260,A558,$H$14:$H$260)</f>
        <v>1.82</v>
      </c>
    </row>
    <row r="559" spans="1:8" x14ac:dyDescent="0.25">
      <c r="A559" s="1">
        <v>2322</v>
      </c>
      <c r="B559" s="97"/>
      <c r="H559" s="99">
        <f t="shared" ca="1" si="72"/>
        <v>0</v>
      </c>
    </row>
    <row r="560" spans="1:8" x14ac:dyDescent="0.25">
      <c r="A560" s="1">
        <v>2329</v>
      </c>
      <c r="B560" s="97"/>
      <c r="H560" s="99">
        <f t="shared" ca="1" si="72"/>
        <v>0</v>
      </c>
    </row>
    <row r="561" spans="1:9" x14ac:dyDescent="0.25">
      <c r="A561" s="1">
        <v>2350</v>
      </c>
      <c r="B561" s="97"/>
      <c r="H561" s="99">
        <f t="shared" ca="1" si="72"/>
        <v>0</v>
      </c>
    </row>
    <row r="562" spans="1:9" x14ac:dyDescent="0.25">
      <c r="A562" s="98">
        <v>5000</v>
      </c>
      <c r="B562" s="97"/>
      <c r="H562" s="101">
        <f t="shared" ca="1" si="72"/>
        <v>0</v>
      </c>
    </row>
    <row r="563" spans="1:9" x14ac:dyDescent="0.25">
      <c r="A563" s="191">
        <v>5200</v>
      </c>
      <c r="B563" s="97"/>
      <c r="H563" s="103"/>
    </row>
    <row r="564" spans="1:9" x14ac:dyDescent="0.25">
      <c r="A564" s="1">
        <v>5231</v>
      </c>
      <c r="B564" s="97"/>
      <c r="H564" s="99">
        <f ca="1">SUMIF($A$14:$H$260,A564,$H$14:$H$260)</f>
        <v>0</v>
      </c>
    </row>
    <row r="565" spans="1:9" x14ac:dyDescent="0.25">
      <c r="B565" s="97"/>
    </row>
    <row r="566" spans="1:9" x14ac:dyDescent="0.25">
      <c r="B566" s="97"/>
    </row>
    <row r="567" spans="1:9" x14ac:dyDescent="0.25">
      <c r="B567" s="97"/>
    </row>
    <row r="568" spans="1:9" s="106" customFormat="1" ht="15.75" x14ac:dyDescent="0.25">
      <c r="A568" s="104" t="s">
        <v>18</v>
      </c>
      <c r="B568" s="104"/>
      <c r="C568" s="104"/>
      <c r="D568" s="104"/>
      <c r="E568" s="104"/>
      <c r="F568" s="104"/>
      <c r="G568" s="104"/>
      <c r="H568" s="105">
        <f ca="1">H569+H581+H593</f>
        <v>3.2200000000000006</v>
      </c>
      <c r="I568" s="106" t="b">
        <f ca="1">H568=H499</f>
        <v>1</v>
      </c>
    </row>
    <row r="569" spans="1:9" x14ac:dyDescent="0.25">
      <c r="A569" s="98">
        <v>1000</v>
      </c>
      <c r="B569" s="97"/>
      <c r="H569" s="101">
        <f ca="1">SUM(H570,H577)</f>
        <v>1.36</v>
      </c>
    </row>
    <row r="570" spans="1:9" x14ac:dyDescent="0.25">
      <c r="A570" s="191">
        <v>1100</v>
      </c>
      <c r="B570" s="97"/>
      <c r="H570" s="100">
        <f ca="1">SUM(H571:H576)</f>
        <v>1.05</v>
      </c>
    </row>
    <row r="571" spans="1:9" x14ac:dyDescent="0.25">
      <c r="A571" s="1">
        <v>1116</v>
      </c>
      <c r="B571" s="97"/>
      <c r="H571" s="99">
        <f t="shared" ref="H571:H576" ca="1" si="73">SUMIF($A$265:$H$515,A571,$H$265:$H$515)</f>
        <v>0.38</v>
      </c>
    </row>
    <row r="572" spans="1:9" x14ac:dyDescent="0.25">
      <c r="A572" s="1">
        <v>1119</v>
      </c>
      <c r="B572" s="97"/>
      <c r="H572" s="99">
        <f t="shared" ca="1" si="73"/>
        <v>0.65</v>
      </c>
    </row>
    <row r="573" spans="1:9" x14ac:dyDescent="0.25">
      <c r="A573" s="1">
        <v>1143</v>
      </c>
      <c r="B573" s="97"/>
      <c r="H573" s="99">
        <f t="shared" ca="1" si="73"/>
        <v>0.02</v>
      </c>
    </row>
    <row r="574" spans="1:9" x14ac:dyDescent="0.25">
      <c r="A574" s="1">
        <v>1146</v>
      </c>
      <c r="B574" s="97"/>
      <c r="H574" s="99">
        <f t="shared" ca="1" si="73"/>
        <v>0</v>
      </c>
    </row>
    <row r="575" spans="1:9" x14ac:dyDescent="0.25">
      <c r="A575" s="1">
        <v>1147</v>
      </c>
      <c r="B575" s="97"/>
      <c r="H575" s="99">
        <f t="shared" ca="1" si="73"/>
        <v>0</v>
      </c>
    </row>
    <row r="576" spans="1:9" x14ac:dyDescent="0.25">
      <c r="A576" s="1">
        <v>1148</v>
      </c>
      <c r="B576" s="97"/>
      <c r="H576" s="99">
        <f t="shared" ca="1" si="73"/>
        <v>0</v>
      </c>
    </row>
    <row r="577" spans="1:8" x14ac:dyDescent="0.25">
      <c r="A577" s="191">
        <v>1200</v>
      </c>
      <c r="B577" s="97"/>
      <c r="H577" s="100">
        <f ca="1">SUM(H578:H580)</f>
        <v>0.31</v>
      </c>
    </row>
    <row r="578" spans="1:8" x14ac:dyDescent="0.25">
      <c r="A578" s="1">
        <v>1210</v>
      </c>
      <c r="B578" s="97"/>
      <c r="H578" s="99">
        <f ca="1">SUMIF($A$265:$H$515,A578,$H$265:$H$515)</f>
        <v>0.26</v>
      </c>
    </row>
    <row r="579" spans="1:8" x14ac:dyDescent="0.25">
      <c r="A579" s="1">
        <v>1221</v>
      </c>
      <c r="B579" s="97"/>
      <c r="H579" s="99">
        <f ca="1">SUMIF($A$265:$H$515,A579,$H$265:$H$515)</f>
        <v>0.05</v>
      </c>
    </row>
    <row r="580" spans="1:8" x14ac:dyDescent="0.25">
      <c r="A580" s="1">
        <v>1228</v>
      </c>
      <c r="B580" s="97"/>
      <c r="H580" s="99">
        <f ca="1">SUMIF($A$265:$H$515,A580,$H$265:$H$515)</f>
        <v>0</v>
      </c>
    </row>
    <row r="581" spans="1:8" x14ac:dyDescent="0.25">
      <c r="A581" s="98">
        <v>2000</v>
      </c>
      <c r="B581" s="97"/>
      <c r="H581" s="101">
        <f ca="1">H582+H585+H587</f>
        <v>1.6000000000000003</v>
      </c>
    </row>
    <row r="582" spans="1:8" x14ac:dyDescent="0.25">
      <c r="A582" s="191">
        <v>2100</v>
      </c>
      <c r="B582" s="97"/>
      <c r="H582" s="103">
        <f ca="1">SUM(H583:H584)</f>
        <v>0</v>
      </c>
    </row>
    <row r="583" spans="1:8" x14ac:dyDescent="0.25">
      <c r="A583" s="1">
        <v>2111</v>
      </c>
      <c r="B583" s="97"/>
      <c r="H583" s="2">
        <f ca="1">SUMIF($A$265:$H$515,A583,$H$265:$H$515)</f>
        <v>0</v>
      </c>
    </row>
    <row r="584" spans="1:8" x14ac:dyDescent="0.25">
      <c r="A584" s="1">
        <v>2112</v>
      </c>
      <c r="B584" s="97"/>
      <c r="H584" s="2">
        <f ca="1">SUMIF($A$265:$H$515,A584,$H$265:$H$515)</f>
        <v>0</v>
      </c>
    </row>
    <row r="585" spans="1:8" x14ac:dyDescent="0.25">
      <c r="A585" s="191">
        <v>2200</v>
      </c>
      <c r="B585" s="97"/>
      <c r="H585" s="100">
        <f ca="1">SUM(H586)</f>
        <v>0.11</v>
      </c>
    </row>
    <row r="586" spans="1:8" x14ac:dyDescent="0.25">
      <c r="A586" s="1">
        <v>2220</v>
      </c>
      <c r="B586" s="97"/>
      <c r="H586" s="99">
        <f ca="1">SUMIF($A$265:$H$515,A586,$H$265:$H$515)</f>
        <v>0.11</v>
      </c>
    </row>
    <row r="587" spans="1:8" x14ac:dyDescent="0.25">
      <c r="A587" s="191">
        <v>2300</v>
      </c>
      <c r="B587" s="97"/>
      <c r="H587" s="100">
        <f ca="1">SUM(H588:H592)</f>
        <v>1.4900000000000002</v>
      </c>
    </row>
    <row r="588" spans="1:8" x14ac:dyDescent="0.25">
      <c r="A588" s="1">
        <v>2311</v>
      </c>
      <c r="B588" s="97"/>
      <c r="H588" s="99">
        <f ca="1">SUMIF($A$265:$H$515,A588,$H$265:$H$515)</f>
        <v>7.0000000000000007E-2</v>
      </c>
    </row>
    <row r="589" spans="1:8" x14ac:dyDescent="0.25">
      <c r="A589" s="1">
        <v>2312</v>
      </c>
      <c r="B589" s="97"/>
      <c r="H589" s="99">
        <f ca="1">SUMIF($A$265:$H$515,A589,$H$265:$H$515)</f>
        <v>0.08</v>
      </c>
    </row>
    <row r="590" spans="1:8" x14ac:dyDescent="0.25">
      <c r="A590" s="1">
        <v>2322</v>
      </c>
      <c r="B590" s="97"/>
      <c r="H590" s="2">
        <f ca="1">SUMIF($A$265:$H$515,A590,$H$265:$H$515)</f>
        <v>0</v>
      </c>
    </row>
    <row r="591" spans="1:8" x14ac:dyDescent="0.25">
      <c r="A591" s="1">
        <v>2329</v>
      </c>
      <c r="B591" s="97"/>
      <c r="H591" s="2">
        <f ca="1">SUMIF($A$265:$H$515,A591,$H$265:$H$515)</f>
        <v>0</v>
      </c>
    </row>
    <row r="592" spans="1:8" x14ac:dyDescent="0.25">
      <c r="A592" s="1">
        <v>2350</v>
      </c>
      <c r="B592" s="97"/>
      <c r="H592" s="99">
        <f ca="1">SUMIF($A$265:$H$515,A592,$H$265:$H$515)</f>
        <v>1.34</v>
      </c>
    </row>
    <row r="593" spans="1:9" x14ac:dyDescent="0.25">
      <c r="A593" s="98">
        <v>5000</v>
      </c>
      <c r="B593" s="97"/>
      <c r="H593" s="101">
        <f ca="1">H594+H596</f>
        <v>0.26</v>
      </c>
    </row>
    <row r="594" spans="1:9" x14ac:dyDescent="0.25">
      <c r="A594" s="191">
        <v>5100</v>
      </c>
      <c r="B594" s="97"/>
      <c r="H594" s="100">
        <f ca="1">SUM(H595)</f>
        <v>0</v>
      </c>
    </row>
    <row r="595" spans="1:9" x14ac:dyDescent="0.25">
      <c r="A595" s="1">
        <v>5121</v>
      </c>
      <c r="B595" s="97"/>
      <c r="H595" s="99">
        <f ca="1">SUMIF($A$265:$H$515,A595,$H$265:$H$515)</f>
        <v>0</v>
      </c>
    </row>
    <row r="596" spans="1:9" x14ac:dyDescent="0.25">
      <c r="A596" s="191">
        <v>5200</v>
      </c>
      <c r="B596" s="97"/>
      <c r="H596" s="100">
        <f ca="1">SUM(H597:H598)</f>
        <v>0.26</v>
      </c>
    </row>
    <row r="597" spans="1:9" x14ac:dyDescent="0.25">
      <c r="A597" s="1">
        <v>5238</v>
      </c>
      <c r="B597" s="97"/>
      <c r="H597" s="99">
        <f ca="1">SUMIF($A$265:$H$515,A597,$H$265:$H$515)</f>
        <v>0.26</v>
      </c>
    </row>
    <row r="598" spans="1:9" x14ac:dyDescent="0.25">
      <c r="A598" s="1">
        <v>5239</v>
      </c>
      <c r="B598" s="97"/>
      <c r="H598" s="99">
        <f ca="1">SUMIF($A$265:$H$515,A598,$H$265:$H$515)</f>
        <v>0</v>
      </c>
    </row>
    <row r="599" spans="1:9" s="106" customFormat="1" ht="15.75" x14ac:dyDescent="0.25">
      <c r="A599" s="104" t="s">
        <v>278</v>
      </c>
      <c r="B599" s="104"/>
      <c r="C599" s="104"/>
      <c r="D599" s="104"/>
      <c r="E599" s="104"/>
      <c r="F599" s="104"/>
      <c r="G599" s="104"/>
      <c r="H599" s="105">
        <f ca="1">H568+H538</f>
        <v>24.759999999999998</v>
      </c>
      <c r="I599" s="106" t="b">
        <f ca="1">H599=H500</f>
        <v>1</v>
      </c>
    </row>
  </sheetData>
  <mergeCells count="534">
    <mergeCell ref="A499:G499"/>
    <mergeCell ref="A500:G500"/>
    <mergeCell ref="A441:A451"/>
    <mergeCell ref="B441:B451"/>
    <mergeCell ref="C441:D441"/>
    <mergeCell ref="C442:D442"/>
    <mergeCell ref="C443:D443"/>
    <mergeCell ref="C444:D444"/>
    <mergeCell ref="C445:D445"/>
    <mergeCell ref="C446:D446"/>
    <mergeCell ref="C447:D447"/>
    <mergeCell ref="C448:D448"/>
    <mergeCell ref="C449:D449"/>
    <mergeCell ref="C450:D450"/>
    <mergeCell ref="C451:D451"/>
    <mergeCell ref="A465:A475"/>
    <mergeCell ref="B465:B475"/>
    <mergeCell ref="B476:G476"/>
    <mergeCell ref="A477:A487"/>
    <mergeCell ref="C459:E459"/>
    <mergeCell ref="C460:E460"/>
    <mergeCell ref="B477:B487"/>
    <mergeCell ref="C477:D477"/>
    <mergeCell ref="C478:D478"/>
    <mergeCell ref="C425:E425"/>
    <mergeCell ref="C426:E426"/>
    <mergeCell ref="C427:E427"/>
    <mergeCell ref="A407:A417"/>
    <mergeCell ref="B407:B417"/>
    <mergeCell ref="C409:E409"/>
    <mergeCell ref="C410:E410"/>
    <mergeCell ref="C411:E411"/>
    <mergeCell ref="C412:E412"/>
    <mergeCell ref="C413:E413"/>
    <mergeCell ref="C414:E414"/>
    <mergeCell ref="C415:E415"/>
    <mergeCell ref="C416:E416"/>
    <mergeCell ref="C417:E417"/>
    <mergeCell ref="A179:A189"/>
    <mergeCell ref="B179:B189"/>
    <mergeCell ref="C179:E179"/>
    <mergeCell ref="C180:E180"/>
    <mergeCell ref="C181:E181"/>
    <mergeCell ref="C182:E182"/>
    <mergeCell ref="C183:E183"/>
    <mergeCell ref="C184:E184"/>
    <mergeCell ref="C185:E185"/>
    <mergeCell ref="C186:E186"/>
    <mergeCell ref="C187:E187"/>
    <mergeCell ref="C188:E188"/>
    <mergeCell ref="C189:E189"/>
    <mergeCell ref="A167:A177"/>
    <mergeCell ref="B167:B177"/>
    <mergeCell ref="C167:E167"/>
    <mergeCell ref="C168:E168"/>
    <mergeCell ref="C169:E169"/>
    <mergeCell ref="C170:E170"/>
    <mergeCell ref="C171:E171"/>
    <mergeCell ref="C172:E172"/>
    <mergeCell ref="C173:E173"/>
    <mergeCell ref="C174:E174"/>
    <mergeCell ref="C175:E175"/>
    <mergeCell ref="C176:E176"/>
    <mergeCell ref="C177:E177"/>
    <mergeCell ref="C475:D475"/>
    <mergeCell ref="A488:A498"/>
    <mergeCell ref="B488:B498"/>
    <mergeCell ref="D489:D498"/>
    <mergeCell ref="G489:G498"/>
    <mergeCell ref="E478:E487"/>
    <mergeCell ref="C479:D479"/>
    <mergeCell ref="C480:D480"/>
    <mergeCell ref="C481:D481"/>
    <mergeCell ref="C482:D482"/>
    <mergeCell ref="C483:D483"/>
    <mergeCell ref="C484:D484"/>
    <mergeCell ref="C485:D485"/>
    <mergeCell ref="C486:D486"/>
    <mergeCell ref="C487:D487"/>
    <mergeCell ref="A452:A462"/>
    <mergeCell ref="B452:B462"/>
    <mergeCell ref="C452:E452"/>
    <mergeCell ref="C453:E453"/>
    <mergeCell ref="C454:E454"/>
    <mergeCell ref="C461:E461"/>
    <mergeCell ref="C462:E462"/>
    <mergeCell ref="E466:E475"/>
    <mergeCell ref="C467:D467"/>
    <mergeCell ref="C468:D468"/>
    <mergeCell ref="C469:D469"/>
    <mergeCell ref="C470:D470"/>
    <mergeCell ref="C465:D465"/>
    <mergeCell ref="C466:D466"/>
    <mergeCell ref="B463:G463"/>
    <mergeCell ref="B464:G464"/>
    <mergeCell ref="C455:E455"/>
    <mergeCell ref="C456:E456"/>
    <mergeCell ref="C457:E457"/>
    <mergeCell ref="C458:E458"/>
    <mergeCell ref="C471:D471"/>
    <mergeCell ref="C472:D472"/>
    <mergeCell ref="C473:D473"/>
    <mergeCell ref="C474:D474"/>
    <mergeCell ref="C428:E428"/>
    <mergeCell ref="B429:G429"/>
    <mergeCell ref="A430:A440"/>
    <mergeCell ref="B430:B440"/>
    <mergeCell ref="C430:E430"/>
    <mergeCell ref="C431:E431"/>
    <mergeCell ref="C432:E432"/>
    <mergeCell ref="C433:E433"/>
    <mergeCell ref="C434:E434"/>
    <mergeCell ref="C435:E435"/>
    <mergeCell ref="C436:E436"/>
    <mergeCell ref="C437:E437"/>
    <mergeCell ref="C438:E438"/>
    <mergeCell ref="C439:E439"/>
    <mergeCell ref="C440:E440"/>
    <mergeCell ref="A418:A428"/>
    <mergeCell ref="B418:B428"/>
    <mergeCell ref="C418:E418"/>
    <mergeCell ref="C419:E419"/>
    <mergeCell ref="C420:E420"/>
    <mergeCell ref="C421:E421"/>
    <mergeCell ref="C422:E422"/>
    <mergeCell ref="C423:E423"/>
    <mergeCell ref="C424:E424"/>
    <mergeCell ref="B405:G405"/>
    <mergeCell ref="B406:G406"/>
    <mergeCell ref="C407:E407"/>
    <mergeCell ref="C408:E408"/>
    <mergeCell ref="C397:D397"/>
    <mergeCell ref="C398:D398"/>
    <mergeCell ref="C399:D399"/>
    <mergeCell ref="C400:D400"/>
    <mergeCell ref="C401:D401"/>
    <mergeCell ref="C402:D402"/>
    <mergeCell ref="E385:E404"/>
    <mergeCell ref="C391:D391"/>
    <mergeCell ref="C392:D392"/>
    <mergeCell ref="C393:D393"/>
    <mergeCell ref="C394:D394"/>
    <mergeCell ref="C395:D395"/>
    <mergeCell ref="C396:D396"/>
    <mergeCell ref="A384:A404"/>
    <mergeCell ref="B384:B404"/>
    <mergeCell ref="C384:D384"/>
    <mergeCell ref="C385:D385"/>
    <mergeCell ref="C386:D386"/>
    <mergeCell ref="C387:D387"/>
    <mergeCell ref="C388:D388"/>
    <mergeCell ref="C389:D389"/>
    <mergeCell ref="C390:D390"/>
    <mergeCell ref="C403:D403"/>
    <mergeCell ref="C404:D404"/>
    <mergeCell ref="C379:D379"/>
    <mergeCell ref="C380:D380"/>
    <mergeCell ref="C381:D381"/>
    <mergeCell ref="C382:D382"/>
    <mergeCell ref="C383:D383"/>
    <mergeCell ref="C372:D372"/>
    <mergeCell ref="C373:D373"/>
    <mergeCell ref="C374:D374"/>
    <mergeCell ref="C375:D375"/>
    <mergeCell ref="C376:D376"/>
    <mergeCell ref="C377:D377"/>
    <mergeCell ref="A363:A383"/>
    <mergeCell ref="B363:B383"/>
    <mergeCell ref="C363:D363"/>
    <mergeCell ref="C364:D364"/>
    <mergeCell ref="E364:E383"/>
    <mergeCell ref="C365:D365"/>
    <mergeCell ref="C353:D353"/>
    <mergeCell ref="C354:D354"/>
    <mergeCell ref="C355:D355"/>
    <mergeCell ref="C356:D356"/>
    <mergeCell ref="C357:D357"/>
    <mergeCell ref="C358:D358"/>
    <mergeCell ref="E341:E360"/>
    <mergeCell ref="C366:D366"/>
    <mergeCell ref="C367:D367"/>
    <mergeCell ref="C368:D368"/>
    <mergeCell ref="C369:D369"/>
    <mergeCell ref="C370:D370"/>
    <mergeCell ref="C371:D371"/>
    <mergeCell ref="C359:D359"/>
    <mergeCell ref="C360:D360"/>
    <mergeCell ref="B361:G361"/>
    <mergeCell ref="B362:G362"/>
    <mergeCell ref="C378:D378"/>
    <mergeCell ref="C347:D347"/>
    <mergeCell ref="C348:D348"/>
    <mergeCell ref="C349:D349"/>
    <mergeCell ref="C350:D350"/>
    <mergeCell ref="C351:D351"/>
    <mergeCell ref="C352:D352"/>
    <mergeCell ref="A340:A360"/>
    <mergeCell ref="B340:B360"/>
    <mergeCell ref="C340:D340"/>
    <mergeCell ref="C341:D341"/>
    <mergeCell ref="C342:D342"/>
    <mergeCell ref="C343:D343"/>
    <mergeCell ref="C344:D344"/>
    <mergeCell ref="C345:D345"/>
    <mergeCell ref="C346:D346"/>
    <mergeCell ref="E320:E339"/>
    <mergeCell ref="C321:D321"/>
    <mergeCell ref="C322:D322"/>
    <mergeCell ref="C323:D323"/>
    <mergeCell ref="C324:D324"/>
    <mergeCell ref="C325:D325"/>
    <mergeCell ref="C326:D326"/>
    <mergeCell ref="C327:D327"/>
    <mergeCell ref="C328:D328"/>
    <mergeCell ref="C329:D329"/>
    <mergeCell ref="C317:D317"/>
    <mergeCell ref="C318:D318"/>
    <mergeCell ref="A319:A339"/>
    <mergeCell ref="B319:B339"/>
    <mergeCell ref="C319:D319"/>
    <mergeCell ref="C320:D320"/>
    <mergeCell ref="C330:D330"/>
    <mergeCell ref="C331:D331"/>
    <mergeCell ref="C332:D332"/>
    <mergeCell ref="C333:D333"/>
    <mergeCell ref="A298:A318"/>
    <mergeCell ref="B298:B318"/>
    <mergeCell ref="C298:D298"/>
    <mergeCell ref="C299:D299"/>
    <mergeCell ref="C334:D334"/>
    <mergeCell ref="C335:D335"/>
    <mergeCell ref="C336:D336"/>
    <mergeCell ref="C337:D337"/>
    <mergeCell ref="C338:D338"/>
    <mergeCell ref="C339:D339"/>
    <mergeCell ref="E299:E318"/>
    <mergeCell ref="C300:D300"/>
    <mergeCell ref="C301:D301"/>
    <mergeCell ref="C302:D302"/>
    <mergeCell ref="C303:D303"/>
    <mergeCell ref="C304:D304"/>
    <mergeCell ref="C292:E292"/>
    <mergeCell ref="C293:E293"/>
    <mergeCell ref="C294:E294"/>
    <mergeCell ref="C295:E295"/>
    <mergeCell ref="C296:E296"/>
    <mergeCell ref="C297:E297"/>
    <mergeCell ref="C311:D311"/>
    <mergeCell ref="C312:D312"/>
    <mergeCell ref="C313:D313"/>
    <mergeCell ref="C314:D314"/>
    <mergeCell ref="C315:D315"/>
    <mergeCell ref="C316:D316"/>
    <mergeCell ref="C305:D305"/>
    <mergeCell ref="C306:D306"/>
    <mergeCell ref="C307:D307"/>
    <mergeCell ref="C308:D308"/>
    <mergeCell ref="C309:D309"/>
    <mergeCell ref="C310:D310"/>
    <mergeCell ref="C284:D284"/>
    <mergeCell ref="C285:D285"/>
    <mergeCell ref="C286:D286"/>
    <mergeCell ref="A287:A297"/>
    <mergeCell ref="B287:B297"/>
    <mergeCell ref="C287:E287"/>
    <mergeCell ref="C288:E288"/>
    <mergeCell ref="C289:E289"/>
    <mergeCell ref="C290:E290"/>
    <mergeCell ref="C291:E291"/>
    <mergeCell ref="A276:A286"/>
    <mergeCell ref="B276:B286"/>
    <mergeCell ref="C276:D276"/>
    <mergeCell ref="C277:D277"/>
    <mergeCell ref="C278:D278"/>
    <mergeCell ref="C279:D279"/>
    <mergeCell ref="C280:D280"/>
    <mergeCell ref="C281:D281"/>
    <mergeCell ref="C282:D282"/>
    <mergeCell ref="C283:D283"/>
    <mergeCell ref="C270:D270"/>
    <mergeCell ref="C271:D271"/>
    <mergeCell ref="C272:D272"/>
    <mergeCell ref="C273:D273"/>
    <mergeCell ref="C274:D274"/>
    <mergeCell ref="C275:D275"/>
    <mergeCell ref="A262:H262"/>
    <mergeCell ref="B263:G263"/>
    <mergeCell ref="B264:G264"/>
    <mergeCell ref="A265:A275"/>
    <mergeCell ref="B265:B275"/>
    <mergeCell ref="C265:D265"/>
    <mergeCell ref="C266:D266"/>
    <mergeCell ref="C267:D267"/>
    <mergeCell ref="C268:D268"/>
    <mergeCell ref="C269:D269"/>
    <mergeCell ref="A260:G260"/>
    <mergeCell ref="A261:H261"/>
    <mergeCell ref="A226:A236"/>
    <mergeCell ref="B226:B236"/>
    <mergeCell ref="D227:D236"/>
    <mergeCell ref="B237:G237"/>
    <mergeCell ref="A238:A248"/>
    <mergeCell ref="B238:B248"/>
    <mergeCell ref="D239:D248"/>
    <mergeCell ref="B224:G224"/>
    <mergeCell ref="B225:G225"/>
    <mergeCell ref="C216:E216"/>
    <mergeCell ref="C217:E217"/>
    <mergeCell ref="C218:E218"/>
    <mergeCell ref="C219:E219"/>
    <mergeCell ref="C220:E220"/>
    <mergeCell ref="C221:E221"/>
    <mergeCell ref="A249:A259"/>
    <mergeCell ref="B249:B259"/>
    <mergeCell ref="D250:D259"/>
    <mergeCell ref="A213:A223"/>
    <mergeCell ref="B213:B223"/>
    <mergeCell ref="C213:E213"/>
    <mergeCell ref="C214:E214"/>
    <mergeCell ref="C215:E215"/>
    <mergeCell ref="C222:E222"/>
    <mergeCell ref="C223:E223"/>
    <mergeCell ref="A190:A200"/>
    <mergeCell ref="B190:B200"/>
    <mergeCell ref="C190:E190"/>
    <mergeCell ref="C191:E191"/>
    <mergeCell ref="C192:E192"/>
    <mergeCell ref="C193:E193"/>
    <mergeCell ref="C194:E194"/>
    <mergeCell ref="C195:E195"/>
    <mergeCell ref="C196:E196"/>
    <mergeCell ref="C197:E197"/>
    <mergeCell ref="C198:E198"/>
    <mergeCell ref="C199:E199"/>
    <mergeCell ref="B201:G201"/>
    <mergeCell ref="A202:A212"/>
    <mergeCell ref="B202:B212"/>
    <mergeCell ref="C202:E202"/>
    <mergeCell ref="C204:E204"/>
    <mergeCell ref="C205:E205"/>
    <mergeCell ref="C206:E206"/>
    <mergeCell ref="C207:E207"/>
    <mergeCell ref="C208:E208"/>
    <mergeCell ref="C209:E209"/>
    <mergeCell ref="C210:E210"/>
    <mergeCell ref="C211:E211"/>
    <mergeCell ref="C212:E212"/>
    <mergeCell ref="C203:E203"/>
    <mergeCell ref="C136:D136"/>
    <mergeCell ref="C137:D137"/>
    <mergeCell ref="C138:D138"/>
    <mergeCell ref="C139:D139"/>
    <mergeCell ref="C140:D140"/>
    <mergeCell ref="C141:D141"/>
    <mergeCell ref="C142:D142"/>
    <mergeCell ref="C143:D143"/>
    <mergeCell ref="C200:E200"/>
    <mergeCell ref="C158:E158"/>
    <mergeCell ref="C159:E159"/>
    <mergeCell ref="C160:E160"/>
    <mergeCell ref="C161:E161"/>
    <mergeCell ref="C162:E162"/>
    <mergeCell ref="C163:E163"/>
    <mergeCell ref="C164:E164"/>
    <mergeCell ref="C165:E165"/>
    <mergeCell ref="C166:E166"/>
    <mergeCell ref="B178:G178"/>
    <mergeCell ref="A156:A166"/>
    <mergeCell ref="B156:B166"/>
    <mergeCell ref="C131:D131"/>
    <mergeCell ref="C132:D132"/>
    <mergeCell ref="A133:A153"/>
    <mergeCell ref="B133:B153"/>
    <mergeCell ref="C133:D133"/>
    <mergeCell ref="C134:D134"/>
    <mergeCell ref="C144:D144"/>
    <mergeCell ref="C145:D145"/>
    <mergeCell ref="C152:D152"/>
    <mergeCell ref="C153:D153"/>
    <mergeCell ref="B154:G154"/>
    <mergeCell ref="B155:G155"/>
    <mergeCell ref="C156:E156"/>
    <mergeCell ref="C157:E157"/>
    <mergeCell ref="C146:D146"/>
    <mergeCell ref="C147:D147"/>
    <mergeCell ref="C148:D148"/>
    <mergeCell ref="C149:D149"/>
    <mergeCell ref="C150:D150"/>
    <mergeCell ref="C151:D151"/>
    <mergeCell ref="E134:E153"/>
    <mergeCell ref="C135:D135"/>
    <mergeCell ref="B110:G110"/>
    <mergeCell ref="B111:G111"/>
    <mergeCell ref="A112:A132"/>
    <mergeCell ref="B112:B132"/>
    <mergeCell ref="C112:D112"/>
    <mergeCell ref="C113:D113"/>
    <mergeCell ref="E113:E132"/>
    <mergeCell ref="C114:D114"/>
    <mergeCell ref="C115:D115"/>
    <mergeCell ref="C116:D116"/>
    <mergeCell ref="C123:D123"/>
    <mergeCell ref="C124:D124"/>
    <mergeCell ref="C125:D125"/>
    <mergeCell ref="C126:D126"/>
    <mergeCell ref="C127:D127"/>
    <mergeCell ref="C128:D128"/>
    <mergeCell ref="C117:D117"/>
    <mergeCell ref="C118:D118"/>
    <mergeCell ref="C119:D119"/>
    <mergeCell ref="C120:D120"/>
    <mergeCell ref="C121:D121"/>
    <mergeCell ref="C122:D122"/>
    <mergeCell ref="C129:D129"/>
    <mergeCell ref="C130:D130"/>
    <mergeCell ref="E90:E109"/>
    <mergeCell ref="C91:D91"/>
    <mergeCell ref="C92:D92"/>
    <mergeCell ref="C93:D93"/>
    <mergeCell ref="C94:D94"/>
    <mergeCell ref="C95:D95"/>
    <mergeCell ref="C96:D96"/>
    <mergeCell ref="C97:D97"/>
    <mergeCell ref="C98:D98"/>
    <mergeCell ref="C99:D99"/>
    <mergeCell ref="C78:D78"/>
    <mergeCell ref="C79:D79"/>
    <mergeCell ref="C86:D86"/>
    <mergeCell ref="C88:D88"/>
    <mergeCell ref="A89:A109"/>
    <mergeCell ref="B89:B109"/>
    <mergeCell ref="C89:D89"/>
    <mergeCell ref="C90:D90"/>
    <mergeCell ref="C100:D100"/>
    <mergeCell ref="C101:D101"/>
    <mergeCell ref="C102:D102"/>
    <mergeCell ref="C103:D103"/>
    <mergeCell ref="C104:D104"/>
    <mergeCell ref="C105:D105"/>
    <mergeCell ref="C106:D106"/>
    <mergeCell ref="C107:D107"/>
    <mergeCell ref="C108:D108"/>
    <mergeCell ref="C109:D109"/>
    <mergeCell ref="C59:D59"/>
    <mergeCell ref="C60:D60"/>
    <mergeCell ref="C67:D67"/>
    <mergeCell ref="A68:A88"/>
    <mergeCell ref="B68:B88"/>
    <mergeCell ref="C68:D68"/>
    <mergeCell ref="C69:D69"/>
    <mergeCell ref="E69:E88"/>
    <mergeCell ref="C70:D70"/>
    <mergeCell ref="C71:D71"/>
    <mergeCell ref="C72:D72"/>
    <mergeCell ref="C73:D73"/>
    <mergeCell ref="A47:A67"/>
    <mergeCell ref="B47:B67"/>
    <mergeCell ref="C80:D80"/>
    <mergeCell ref="C81:D81"/>
    <mergeCell ref="C82:D82"/>
    <mergeCell ref="C83:D83"/>
    <mergeCell ref="C84:D84"/>
    <mergeCell ref="C85:D85"/>
    <mergeCell ref="C74:D74"/>
    <mergeCell ref="C75:D75"/>
    <mergeCell ref="C76:D76"/>
    <mergeCell ref="C77:D77"/>
    <mergeCell ref="C49:D49"/>
    <mergeCell ref="C50:D50"/>
    <mergeCell ref="C51:D51"/>
    <mergeCell ref="C52:D52"/>
    <mergeCell ref="C53:D53"/>
    <mergeCell ref="C54:D54"/>
    <mergeCell ref="C42:E42"/>
    <mergeCell ref="C43:E43"/>
    <mergeCell ref="C44:E44"/>
    <mergeCell ref="C45:E45"/>
    <mergeCell ref="C46:E46"/>
    <mergeCell ref="C47:D47"/>
    <mergeCell ref="C48:D48"/>
    <mergeCell ref="E48:E67"/>
    <mergeCell ref="C61:D61"/>
    <mergeCell ref="C62:D62"/>
    <mergeCell ref="C63:D63"/>
    <mergeCell ref="C64:D64"/>
    <mergeCell ref="C65:D65"/>
    <mergeCell ref="C66:D66"/>
    <mergeCell ref="C55:D55"/>
    <mergeCell ref="C56:D56"/>
    <mergeCell ref="C57:D57"/>
    <mergeCell ref="C58:D58"/>
    <mergeCell ref="C34:D34"/>
    <mergeCell ref="C35:D35"/>
    <mergeCell ref="A36:A46"/>
    <mergeCell ref="B36:B46"/>
    <mergeCell ref="C36:E36"/>
    <mergeCell ref="C37:E37"/>
    <mergeCell ref="C38:E38"/>
    <mergeCell ref="C39:E39"/>
    <mergeCell ref="C40:E40"/>
    <mergeCell ref="C41:E41"/>
    <mergeCell ref="A25:A35"/>
    <mergeCell ref="B25:B35"/>
    <mergeCell ref="C28:D28"/>
    <mergeCell ref="C29:D29"/>
    <mergeCell ref="C30:D30"/>
    <mergeCell ref="C31:D31"/>
    <mergeCell ref="C32:D32"/>
    <mergeCell ref="C33:D33"/>
    <mergeCell ref="A1:H1"/>
    <mergeCell ref="A3:H3"/>
    <mergeCell ref="A5:B5"/>
    <mergeCell ref="C9:H9"/>
    <mergeCell ref="C10:H10"/>
    <mergeCell ref="A11:H11"/>
    <mergeCell ref="B12:G12"/>
    <mergeCell ref="B13:G13"/>
    <mergeCell ref="A14:A24"/>
    <mergeCell ref="B14:B24"/>
    <mergeCell ref="C14:D14"/>
    <mergeCell ref="C15:D15"/>
    <mergeCell ref="C16:D16"/>
    <mergeCell ref="C17:D17"/>
    <mergeCell ref="C18:D18"/>
    <mergeCell ref="C19:D19"/>
    <mergeCell ref="I9:I10"/>
    <mergeCell ref="C20:D20"/>
    <mergeCell ref="C21:D21"/>
    <mergeCell ref="C22:D22"/>
    <mergeCell ref="C23:D23"/>
    <mergeCell ref="C24:D24"/>
    <mergeCell ref="C25:D25"/>
    <mergeCell ref="C26:D26"/>
    <mergeCell ref="C27:D27"/>
  </mergeCells>
  <conditionalFormatting sqref="G38:H46">
    <cfRule type="cellIs" dxfId="1012" priority="90" operator="equal">
      <formula>0</formula>
    </cfRule>
  </conditionalFormatting>
  <conditionalFormatting sqref="F49:H67">
    <cfRule type="cellIs" dxfId="1011" priority="89" operator="equal">
      <formula>0</formula>
    </cfRule>
  </conditionalFormatting>
  <conditionalFormatting sqref="F69:H70 H71:H76 F71:G88">
    <cfRule type="cellIs" dxfId="1010" priority="88" operator="equal">
      <formula>0</formula>
    </cfRule>
  </conditionalFormatting>
  <conditionalFormatting sqref="G289:G297">
    <cfRule type="cellIs" dxfId="1009" priority="87" operator="equal">
      <formula>0</formula>
    </cfRule>
  </conditionalFormatting>
  <conditionalFormatting sqref="C309 C299:C300">
    <cfRule type="cellIs" dxfId="1008" priority="86" operator="equal">
      <formula>0</formula>
    </cfRule>
  </conditionalFormatting>
  <conditionalFormatting sqref="F299:G310">
    <cfRule type="cellIs" dxfId="1007" priority="85" operator="equal">
      <formula>0</formula>
    </cfRule>
  </conditionalFormatting>
  <conditionalFormatting sqref="F320:G320">
    <cfRule type="cellIs" dxfId="1006" priority="84" operator="equal">
      <formula>0</formula>
    </cfRule>
  </conditionalFormatting>
  <conditionalFormatting sqref="F320:G339">
    <cfRule type="cellIs" dxfId="1005" priority="83" operator="equal">
      <formula>0</formula>
    </cfRule>
  </conditionalFormatting>
  <conditionalFormatting sqref="G341:G360">
    <cfRule type="cellIs" dxfId="1004" priority="82" operator="equal">
      <formula>0</formula>
    </cfRule>
  </conditionalFormatting>
  <conditionalFormatting sqref="C351:C352 C341:C342">
    <cfRule type="cellIs" dxfId="1003" priority="81" operator="equal">
      <formula>0</formula>
    </cfRule>
  </conditionalFormatting>
  <conditionalFormatting sqref="F341:G360">
    <cfRule type="cellIs" dxfId="1002" priority="80" operator="equal">
      <formula>0</formula>
    </cfRule>
  </conditionalFormatting>
  <conditionalFormatting sqref="G374:G383 G385:G396">
    <cfRule type="cellIs" dxfId="1001" priority="79" operator="equal">
      <formula>0</formula>
    </cfRule>
  </conditionalFormatting>
  <conditionalFormatting sqref="G374:G383 G385:G396">
    <cfRule type="cellIs" dxfId="1000" priority="78" operator="equal">
      <formula>0</formula>
    </cfRule>
  </conditionalFormatting>
  <conditionalFormatting sqref="H26:H35">
    <cfRule type="cellIs" dxfId="999" priority="77" operator="equal">
      <formula>0</formula>
    </cfRule>
  </conditionalFormatting>
  <conditionalFormatting sqref="H15:H24">
    <cfRule type="cellIs" dxfId="998" priority="76" operator="equal">
      <formula>0</formula>
    </cfRule>
  </conditionalFormatting>
  <conditionalFormatting sqref="C47:D56 C67:D67">
    <cfRule type="cellIs" dxfId="997" priority="75" operator="equal">
      <formula>0</formula>
    </cfRule>
  </conditionalFormatting>
  <conditionalFormatting sqref="C57:D66">
    <cfRule type="cellIs" dxfId="996" priority="74" operator="equal">
      <formula>0</formula>
    </cfRule>
  </conditionalFormatting>
  <conditionalFormatting sqref="C69:D88">
    <cfRule type="cellIs" dxfId="995" priority="71" operator="equal">
      <formula>0</formula>
    </cfRule>
  </conditionalFormatting>
  <conditionalFormatting sqref="C68:D68">
    <cfRule type="cellIs" dxfId="994" priority="73" operator="equal">
      <formula>0</formula>
    </cfRule>
  </conditionalFormatting>
  <conditionalFormatting sqref="H77:H88">
    <cfRule type="cellIs" dxfId="993" priority="72" operator="equal">
      <formula>0</formula>
    </cfRule>
  </conditionalFormatting>
  <conditionalFormatting sqref="F90:H90 H91:H97 F91:G109">
    <cfRule type="cellIs" dxfId="992" priority="70" operator="equal">
      <formula>0</formula>
    </cfRule>
  </conditionalFormatting>
  <conditionalFormatting sqref="C90:D109">
    <cfRule type="cellIs" dxfId="991" priority="68" operator="equal">
      <formula>0</formula>
    </cfRule>
  </conditionalFormatting>
  <conditionalFormatting sqref="H98:H109">
    <cfRule type="cellIs" dxfId="990" priority="69" operator="equal">
      <formula>0</formula>
    </cfRule>
  </conditionalFormatting>
  <conditionalFormatting sqref="C89:D89">
    <cfRule type="cellIs" dxfId="989" priority="67" operator="equal">
      <formula>0</formula>
    </cfRule>
  </conditionalFormatting>
  <conditionalFormatting sqref="C112:D112">
    <cfRule type="cellIs" dxfId="988" priority="66" operator="equal">
      <formula>0</formula>
    </cfRule>
  </conditionalFormatting>
  <conditionalFormatting sqref="F113:H113 H114:H120 F114:G132">
    <cfRule type="cellIs" dxfId="987" priority="65" operator="equal">
      <formula>0</formula>
    </cfRule>
  </conditionalFormatting>
  <conditionalFormatting sqref="C113:D132">
    <cfRule type="cellIs" dxfId="986" priority="63" operator="equal">
      <formula>0</formula>
    </cfRule>
  </conditionalFormatting>
  <conditionalFormatting sqref="H121:H132">
    <cfRule type="cellIs" dxfId="985" priority="64" operator="equal">
      <formula>0</formula>
    </cfRule>
  </conditionalFormatting>
  <conditionalFormatting sqref="F134:H134 H135:H141 F135:G153">
    <cfRule type="cellIs" dxfId="984" priority="62" operator="equal">
      <formula>0</formula>
    </cfRule>
  </conditionalFormatting>
  <conditionalFormatting sqref="C134:D153">
    <cfRule type="cellIs" dxfId="983" priority="60" operator="equal">
      <formula>0</formula>
    </cfRule>
  </conditionalFormatting>
  <conditionalFormatting sqref="H142:H153">
    <cfRule type="cellIs" dxfId="982" priority="61" operator="equal">
      <formula>0</formula>
    </cfRule>
  </conditionalFormatting>
  <conditionalFormatting sqref="C133:D133">
    <cfRule type="cellIs" dxfId="981" priority="59" operator="equal">
      <formula>0</formula>
    </cfRule>
  </conditionalFormatting>
  <conditionalFormatting sqref="F311:G318">
    <cfRule type="cellIs" dxfId="980" priority="58" operator="equal">
      <formula>0</formula>
    </cfRule>
  </conditionalFormatting>
  <conditionalFormatting sqref="C310:C318">
    <cfRule type="cellIs" dxfId="979" priority="57" operator="equal">
      <formula>0</formula>
    </cfRule>
  </conditionalFormatting>
  <conditionalFormatting sqref="C330 C320:C321">
    <cfRule type="cellIs" dxfId="978" priority="56" operator="equal">
      <formula>0</formula>
    </cfRule>
  </conditionalFormatting>
  <conditionalFormatting sqref="C331">
    <cfRule type="cellIs" dxfId="977" priority="55" operator="equal">
      <formula>0</formula>
    </cfRule>
  </conditionalFormatting>
  <conditionalFormatting sqref="C374:D383">
    <cfRule type="cellIs" dxfId="976" priority="54" operator="equal">
      <formula>0</formula>
    </cfRule>
  </conditionalFormatting>
  <conditionalFormatting sqref="F376:G383">
    <cfRule type="cellIs" dxfId="975" priority="53" operator="equal">
      <formula>0</formula>
    </cfRule>
  </conditionalFormatting>
  <conditionalFormatting sqref="C385:D385">
    <cfRule type="cellIs" dxfId="974" priority="52" operator="equal">
      <formula>0</formula>
    </cfRule>
  </conditionalFormatting>
  <conditionalFormatting sqref="C386:D404">
    <cfRule type="cellIs" dxfId="973" priority="51" operator="equal">
      <formula>0</formula>
    </cfRule>
  </conditionalFormatting>
  <conditionalFormatting sqref="F385:G404">
    <cfRule type="cellIs" dxfId="972" priority="50" operator="equal">
      <formula>0</formula>
    </cfRule>
  </conditionalFormatting>
  <conditionalFormatting sqref="C364:D373">
    <cfRule type="cellIs" dxfId="971" priority="49" operator="equal">
      <formula>0</formula>
    </cfRule>
  </conditionalFormatting>
  <conditionalFormatting sqref="F364:G373">
    <cfRule type="cellIs" dxfId="970" priority="48" operator="equal">
      <formula>0</formula>
    </cfRule>
  </conditionalFormatting>
  <conditionalFormatting sqref="C301:C308">
    <cfRule type="cellIs" dxfId="969" priority="47" operator="equal">
      <formula>0</formula>
    </cfRule>
  </conditionalFormatting>
  <conditionalFormatting sqref="C322:C329">
    <cfRule type="cellIs" dxfId="968" priority="46" operator="equal">
      <formula>0</formula>
    </cfRule>
  </conditionalFormatting>
  <conditionalFormatting sqref="C332:C339">
    <cfRule type="cellIs" dxfId="967" priority="45" operator="equal">
      <formula>0</formula>
    </cfRule>
  </conditionalFormatting>
  <conditionalFormatting sqref="C343:C350">
    <cfRule type="cellIs" dxfId="966" priority="44" operator="equal">
      <formula>0</formula>
    </cfRule>
  </conditionalFormatting>
  <conditionalFormatting sqref="C353:C360">
    <cfRule type="cellIs" dxfId="965" priority="43" operator="equal">
      <formula>0</formula>
    </cfRule>
  </conditionalFormatting>
  <conditionalFormatting sqref="G288">
    <cfRule type="cellIs" dxfId="964" priority="42" operator="equal">
      <formula>0</formula>
    </cfRule>
  </conditionalFormatting>
  <conditionalFormatting sqref="H191:H200">
    <cfRule type="cellIs" dxfId="963" priority="40" operator="equal">
      <formula>0</formula>
    </cfRule>
  </conditionalFormatting>
  <conditionalFormatting sqref="H180:H189">
    <cfRule type="cellIs" dxfId="962" priority="41" operator="equal">
      <formula>0</formula>
    </cfRule>
  </conditionalFormatting>
  <conditionalFormatting sqref="H157:H166">
    <cfRule type="cellIs" dxfId="961" priority="39" operator="equal">
      <formula>0</formula>
    </cfRule>
  </conditionalFormatting>
  <conditionalFormatting sqref="H168:H177">
    <cfRule type="cellIs" dxfId="960" priority="38" operator="equal">
      <formula>0</formula>
    </cfRule>
  </conditionalFormatting>
  <conditionalFormatting sqref="H203:H212">
    <cfRule type="cellIs" dxfId="959" priority="37" operator="equal">
      <formula>0</formula>
    </cfRule>
  </conditionalFormatting>
  <conditionalFormatting sqref="H214:H223">
    <cfRule type="cellIs" dxfId="958" priority="36" operator="equal">
      <formula>0</formula>
    </cfRule>
  </conditionalFormatting>
  <conditionalFormatting sqref="H227:H236 H239:H248 H250:H259">
    <cfRule type="cellIs" dxfId="957" priority="35" operator="equal">
      <formula>0</formula>
    </cfRule>
  </conditionalFormatting>
  <conditionalFormatting sqref="I599">
    <cfRule type="cellIs" dxfId="956" priority="28" operator="equal">
      <formula>TRUE</formula>
    </cfRule>
  </conditionalFormatting>
  <conditionalFormatting sqref="I538:I567">
    <cfRule type="cellIs" dxfId="955" priority="34" operator="equal">
      <formula>TRUE</formula>
    </cfRule>
  </conditionalFormatting>
  <conditionalFormatting sqref="I568">
    <cfRule type="cellIs" dxfId="954" priority="32" operator="equal">
      <formula>TRUE</formula>
    </cfRule>
  </conditionalFormatting>
  <conditionalFormatting sqref="I593">
    <cfRule type="cellIs" dxfId="953" priority="31" operator="equal">
      <formula>TRUE</formula>
    </cfRule>
  </conditionalFormatting>
  <conditionalFormatting sqref="I594">
    <cfRule type="cellIs" dxfId="952" priority="30" operator="equal">
      <formula>TRUE</formula>
    </cfRule>
  </conditionalFormatting>
  <conditionalFormatting sqref="I596">
    <cfRule type="cellIs" dxfId="951" priority="29" operator="equal">
      <formula>TRUE</formula>
    </cfRule>
  </conditionalFormatting>
  <conditionalFormatting sqref="I569:I592 I595 I597:I598">
    <cfRule type="cellIs" dxfId="950" priority="33" operator="equal">
      <formula>TRUE</formula>
    </cfRule>
  </conditionalFormatting>
  <conditionalFormatting sqref="H288:H297">
    <cfRule type="cellIs" dxfId="949" priority="25" operator="equal">
      <formula>0</formula>
    </cfRule>
  </conditionalFormatting>
  <conditionalFormatting sqref="H277:H286">
    <cfRule type="cellIs" dxfId="948" priority="26" operator="equal">
      <formula>0</formula>
    </cfRule>
  </conditionalFormatting>
  <conditionalFormatting sqref="H266:H275">
    <cfRule type="cellIs" dxfId="947" priority="27" operator="equal">
      <formula>0</formula>
    </cfRule>
  </conditionalFormatting>
  <conditionalFormatting sqref="H299:H317">
    <cfRule type="cellIs" dxfId="946" priority="24" operator="equal">
      <formula>0</formula>
    </cfRule>
  </conditionalFormatting>
  <conditionalFormatting sqref="H320">
    <cfRule type="cellIs" dxfId="945" priority="23" operator="equal">
      <formula>0</formula>
    </cfRule>
  </conditionalFormatting>
  <conditionalFormatting sqref="H320:H339">
    <cfRule type="cellIs" dxfId="944" priority="22" operator="equal">
      <formula>0</formula>
    </cfRule>
  </conditionalFormatting>
  <conditionalFormatting sqref="H341">
    <cfRule type="cellIs" dxfId="943" priority="21" operator="equal">
      <formula>0</formula>
    </cfRule>
  </conditionalFormatting>
  <conditionalFormatting sqref="H341">
    <cfRule type="cellIs" dxfId="942" priority="20" operator="equal">
      <formula>0</formula>
    </cfRule>
  </conditionalFormatting>
  <conditionalFormatting sqref="H341:H360">
    <cfRule type="cellIs" dxfId="941" priority="19" operator="equal">
      <formula>0</formula>
    </cfRule>
  </conditionalFormatting>
  <conditionalFormatting sqref="H364:H383">
    <cfRule type="cellIs" dxfId="940" priority="18" operator="equal">
      <formula>0</formula>
    </cfRule>
  </conditionalFormatting>
  <conditionalFormatting sqref="H364:H383">
    <cfRule type="cellIs" dxfId="939" priority="17" operator="equal">
      <formula>0</formula>
    </cfRule>
  </conditionalFormatting>
  <conditionalFormatting sqref="H364:H383">
    <cfRule type="cellIs" dxfId="938" priority="16" operator="equal">
      <formula>0</formula>
    </cfRule>
  </conditionalFormatting>
  <conditionalFormatting sqref="H385:H404">
    <cfRule type="cellIs" dxfId="937" priority="15" operator="equal">
      <formula>0</formula>
    </cfRule>
  </conditionalFormatting>
  <conditionalFormatting sqref="H385:H404">
    <cfRule type="cellIs" dxfId="936" priority="14" operator="equal">
      <formula>0</formula>
    </cfRule>
  </conditionalFormatting>
  <conditionalFormatting sqref="H385:H404">
    <cfRule type="cellIs" dxfId="935" priority="13" operator="equal">
      <formula>0</formula>
    </cfRule>
  </conditionalFormatting>
  <conditionalFormatting sqref="H431:H440">
    <cfRule type="cellIs" dxfId="934" priority="12" operator="equal">
      <formula>0</formula>
    </cfRule>
  </conditionalFormatting>
  <conditionalFormatting sqref="H489:H498">
    <cfRule type="cellIs" dxfId="933" priority="10" operator="equal">
      <formula>0</formula>
    </cfRule>
  </conditionalFormatting>
  <conditionalFormatting sqref="H453:H462">
    <cfRule type="cellIs" dxfId="932" priority="11" operator="equal">
      <formula>0</formula>
    </cfRule>
  </conditionalFormatting>
  <conditionalFormatting sqref="H318">
    <cfRule type="cellIs" dxfId="931" priority="9" operator="equal">
      <formula>0</formula>
    </cfRule>
  </conditionalFormatting>
  <conditionalFormatting sqref="H376:H383">
    <cfRule type="cellIs" dxfId="930" priority="8" operator="equal">
      <formula>0</formula>
    </cfRule>
  </conditionalFormatting>
  <conditionalFormatting sqref="H385:H404">
    <cfRule type="cellIs" dxfId="929" priority="7" operator="equal">
      <formula>0</formula>
    </cfRule>
  </conditionalFormatting>
  <conditionalFormatting sqref="H364:H373">
    <cfRule type="cellIs" dxfId="928" priority="6" operator="equal">
      <formula>0</formula>
    </cfRule>
  </conditionalFormatting>
  <conditionalFormatting sqref="H408:H417">
    <cfRule type="cellIs" dxfId="927" priority="5" operator="equal">
      <formula>0</formula>
    </cfRule>
  </conditionalFormatting>
  <conditionalFormatting sqref="H419:H428">
    <cfRule type="cellIs" dxfId="926" priority="4" operator="equal">
      <formula>0</formula>
    </cfRule>
  </conditionalFormatting>
  <conditionalFormatting sqref="H442:H451">
    <cfRule type="cellIs" dxfId="925" priority="3" operator="equal">
      <formula>0</formula>
    </cfRule>
  </conditionalFormatting>
  <conditionalFormatting sqref="H478:H487">
    <cfRule type="cellIs" dxfId="924" priority="2" operator="equal">
      <formula>0</formula>
    </cfRule>
  </conditionalFormatting>
  <conditionalFormatting sqref="H466:H475">
    <cfRule type="cellIs" dxfId="923" priority="1" operator="equal">
      <formula>0</formula>
    </cfRule>
  </conditionalFormatting>
  <printOptions horizontalCentered="1"/>
  <pageMargins left="0.23622047244094491" right="0.23622047244094491" top="0.74803149606299213" bottom="0.15748031496062992" header="0.31496062992125984" footer="0"/>
  <pageSetup paperSize="9" scale="66" fitToHeight="0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I599"/>
  <sheetViews>
    <sheetView zoomScaleNormal="100" workbookViewId="0">
      <pane ySplit="10" topLeftCell="A432" activePane="bottomLeft" state="frozen"/>
      <selection activeCell="H263" sqref="H263:H489"/>
      <selection pane="bottomLeft" activeCell="B4" sqref="B4"/>
    </sheetView>
  </sheetViews>
  <sheetFormatPr defaultColWidth="9.140625" defaultRowHeight="15" x14ac:dyDescent="0.25"/>
  <cols>
    <col min="1" max="1" width="9.28515625" style="1" customWidth="1"/>
    <col min="2" max="2" width="50.5703125" style="1" customWidth="1"/>
    <col min="3" max="3" width="46.28515625" style="1" customWidth="1"/>
    <col min="4" max="4" width="9.7109375" style="1" customWidth="1"/>
    <col min="5" max="5" width="8" style="1" customWidth="1"/>
    <col min="6" max="6" width="8.7109375" style="1" bestFit="1" customWidth="1"/>
    <col min="7" max="7" width="8.42578125" style="1" bestFit="1" customWidth="1"/>
    <col min="8" max="8" width="9" style="2" bestFit="1" customWidth="1"/>
    <col min="9" max="9" width="48.85546875" style="1" bestFit="1" customWidth="1"/>
    <col min="10" max="16384" width="9.140625" style="1"/>
  </cols>
  <sheetData>
    <row r="1" spans="1:9" ht="18.75" x14ac:dyDescent="0.3">
      <c r="A1" s="228" t="s">
        <v>34</v>
      </c>
      <c r="B1" s="228"/>
      <c r="C1" s="228"/>
      <c r="D1" s="228"/>
      <c r="E1" s="228"/>
      <c r="F1" s="228"/>
      <c r="G1" s="228"/>
      <c r="H1" s="228"/>
    </row>
    <row r="2" spans="1:9" ht="11.25" customHeight="1" x14ac:dyDescent="0.25"/>
    <row r="3" spans="1:9" x14ac:dyDescent="0.25">
      <c r="A3" s="230" t="s">
        <v>348</v>
      </c>
      <c r="B3" s="230"/>
      <c r="C3" s="230"/>
      <c r="D3" s="230"/>
      <c r="E3" s="230"/>
      <c r="F3" s="230"/>
      <c r="G3" s="230"/>
      <c r="H3" s="230"/>
    </row>
    <row r="4" spans="1:9" x14ac:dyDescent="0.25">
      <c r="A4" s="31" t="s">
        <v>454</v>
      </c>
    </row>
    <row r="5" spans="1:9" x14ac:dyDescent="0.25">
      <c r="A5" s="229" t="s">
        <v>222</v>
      </c>
      <c r="B5" s="229"/>
    </row>
    <row r="6" spans="1:9" ht="7.5" customHeight="1" x14ac:dyDescent="0.25"/>
    <row r="7" spans="1:9" ht="7.5" customHeight="1" x14ac:dyDescent="0.25"/>
    <row r="8" spans="1:9" ht="7.5" customHeight="1" x14ac:dyDescent="0.25"/>
    <row r="9" spans="1:9" s="3" customFormat="1" ht="36" customHeight="1" x14ac:dyDescent="0.25">
      <c r="A9" s="175" t="s">
        <v>165</v>
      </c>
      <c r="B9" s="175" t="s">
        <v>27</v>
      </c>
      <c r="C9" s="235" t="s">
        <v>35</v>
      </c>
      <c r="D9" s="235"/>
      <c r="E9" s="235"/>
      <c r="F9" s="235"/>
      <c r="G9" s="235"/>
      <c r="H9" s="235"/>
      <c r="I9" s="278" t="s">
        <v>226</v>
      </c>
    </row>
    <row r="10" spans="1:9" s="13" customFormat="1" ht="12" x14ac:dyDescent="0.25">
      <c r="A10" s="176">
        <v>1</v>
      </c>
      <c r="B10" s="176">
        <v>2</v>
      </c>
      <c r="C10" s="236">
        <v>3</v>
      </c>
      <c r="D10" s="236"/>
      <c r="E10" s="236"/>
      <c r="F10" s="236"/>
      <c r="G10" s="236"/>
      <c r="H10" s="236"/>
      <c r="I10" s="278"/>
    </row>
    <row r="11" spans="1:9" s="2" customFormat="1" ht="12" x14ac:dyDescent="0.2">
      <c r="A11" s="237" t="s">
        <v>13</v>
      </c>
      <c r="B11" s="238"/>
      <c r="C11" s="238"/>
      <c r="D11" s="238"/>
      <c r="E11" s="238"/>
      <c r="F11" s="238"/>
      <c r="G11" s="238"/>
      <c r="H11" s="239"/>
    </row>
    <row r="12" spans="1:9" s="5" customFormat="1" ht="15" customHeight="1" x14ac:dyDescent="0.2">
      <c r="A12" s="42" t="s">
        <v>36</v>
      </c>
      <c r="B12" s="277" t="s">
        <v>14</v>
      </c>
      <c r="C12" s="277"/>
      <c r="D12" s="277"/>
      <c r="E12" s="277"/>
      <c r="F12" s="277"/>
      <c r="G12" s="277"/>
      <c r="H12" s="43">
        <f>SUM(H13,H110)</f>
        <v>29.560000000000002</v>
      </c>
    </row>
    <row r="13" spans="1:9" s="5" customFormat="1" ht="15" customHeight="1" x14ac:dyDescent="0.2">
      <c r="A13" s="49" t="s">
        <v>37</v>
      </c>
      <c r="B13" s="277" t="s">
        <v>38</v>
      </c>
      <c r="C13" s="277"/>
      <c r="D13" s="277"/>
      <c r="E13" s="277"/>
      <c r="F13" s="277"/>
      <c r="G13" s="277"/>
      <c r="H13" s="43">
        <f>SUM(H14,H25,H36,H47,H68,H89)</f>
        <v>22.990000000000002</v>
      </c>
    </row>
    <row r="14" spans="1:9" s="2" customFormat="1" ht="25.5" hidden="1" x14ac:dyDescent="0.2">
      <c r="A14" s="246" t="s">
        <v>42</v>
      </c>
      <c r="B14" s="349" t="s">
        <v>43</v>
      </c>
      <c r="C14" s="287" t="s">
        <v>156</v>
      </c>
      <c r="D14" s="288"/>
      <c r="E14" s="47" t="s">
        <v>164</v>
      </c>
      <c r="F14" s="190" t="s">
        <v>39</v>
      </c>
      <c r="G14" s="47" t="s">
        <v>157</v>
      </c>
      <c r="H14" s="50">
        <f>SUM(H15:H24)</f>
        <v>0</v>
      </c>
    </row>
    <row r="15" spans="1:9" s="2" customFormat="1" ht="12.75" hidden="1" x14ac:dyDescent="0.2">
      <c r="A15" s="247"/>
      <c r="B15" s="350"/>
      <c r="C15" s="252"/>
      <c r="D15" s="254"/>
      <c r="E15" s="83"/>
      <c r="F15" s="84"/>
      <c r="G15" s="63"/>
      <c r="H15" s="54">
        <f>ROUNDUP((F15/168*G15),2)</f>
        <v>0</v>
      </c>
    </row>
    <row r="16" spans="1:9" s="2" customFormat="1" ht="12.75" hidden="1" x14ac:dyDescent="0.2">
      <c r="A16" s="247"/>
      <c r="B16" s="350"/>
      <c r="C16" s="274"/>
      <c r="D16" s="276"/>
      <c r="E16" s="188"/>
      <c r="F16" s="64"/>
      <c r="G16" s="63"/>
      <c r="H16" s="56">
        <f t="shared" ref="H16:H24" si="0">ROUNDUP((F16/168*G16),2)</f>
        <v>0</v>
      </c>
    </row>
    <row r="17" spans="1:8" s="2" customFormat="1" ht="12.75" hidden="1" x14ac:dyDescent="0.2">
      <c r="A17" s="247"/>
      <c r="B17" s="350"/>
      <c r="C17" s="274"/>
      <c r="D17" s="276"/>
      <c r="E17" s="188"/>
      <c r="F17" s="64"/>
      <c r="G17" s="63"/>
      <c r="H17" s="56">
        <f t="shared" si="0"/>
        <v>0</v>
      </c>
    </row>
    <row r="18" spans="1:8" s="2" customFormat="1" ht="12.75" hidden="1" x14ac:dyDescent="0.2">
      <c r="A18" s="247"/>
      <c r="B18" s="350"/>
      <c r="C18" s="274"/>
      <c r="D18" s="276"/>
      <c r="E18" s="188"/>
      <c r="F18" s="64"/>
      <c r="G18" s="63"/>
      <c r="H18" s="56">
        <f t="shared" si="0"/>
        <v>0</v>
      </c>
    </row>
    <row r="19" spans="1:8" s="2" customFormat="1" ht="12.75" hidden="1" x14ac:dyDescent="0.2">
      <c r="A19" s="247"/>
      <c r="B19" s="350"/>
      <c r="C19" s="274"/>
      <c r="D19" s="276"/>
      <c r="E19" s="188"/>
      <c r="F19" s="64"/>
      <c r="G19" s="63"/>
      <c r="H19" s="56">
        <f t="shared" si="0"/>
        <v>0</v>
      </c>
    </row>
    <row r="20" spans="1:8" s="2" customFormat="1" ht="12.75" hidden="1" x14ac:dyDescent="0.2">
      <c r="A20" s="247"/>
      <c r="B20" s="350"/>
      <c r="C20" s="252"/>
      <c r="D20" s="254"/>
      <c r="E20" s="83"/>
      <c r="F20" s="84"/>
      <c r="G20" s="63"/>
      <c r="H20" s="56">
        <f t="shared" si="0"/>
        <v>0</v>
      </c>
    </row>
    <row r="21" spans="1:8" s="2" customFormat="1" ht="12.75" hidden="1" x14ac:dyDescent="0.2">
      <c r="A21" s="247"/>
      <c r="B21" s="350"/>
      <c r="C21" s="274"/>
      <c r="D21" s="276"/>
      <c r="E21" s="188"/>
      <c r="F21" s="64"/>
      <c r="G21" s="63"/>
      <c r="H21" s="56">
        <f t="shared" si="0"/>
        <v>0</v>
      </c>
    </row>
    <row r="22" spans="1:8" s="2" customFormat="1" ht="12.75" hidden="1" x14ac:dyDescent="0.2">
      <c r="A22" s="247"/>
      <c r="B22" s="350"/>
      <c r="C22" s="274"/>
      <c r="D22" s="276"/>
      <c r="E22" s="188"/>
      <c r="F22" s="64"/>
      <c r="G22" s="63"/>
      <c r="H22" s="56">
        <f t="shared" si="0"/>
        <v>0</v>
      </c>
    </row>
    <row r="23" spans="1:8" s="2" customFormat="1" ht="12.75" hidden="1" x14ac:dyDescent="0.2">
      <c r="A23" s="247"/>
      <c r="B23" s="350"/>
      <c r="C23" s="274"/>
      <c r="D23" s="276"/>
      <c r="E23" s="188"/>
      <c r="F23" s="64"/>
      <c r="G23" s="63"/>
      <c r="H23" s="56">
        <f t="shared" si="0"/>
        <v>0</v>
      </c>
    </row>
    <row r="24" spans="1:8" s="2" customFormat="1" ht="12.75" hidden="1" x14ac:dyDescent="0.2">
      <c r="A24" s="248"/>
      <c r="B24" s="351"/>
      <c r="C24" s="296"/>
      <c r="D24" s="298"/>
      <c r="E24" s="189"/>
      <c r="F24" s="66"/>
      <c r="G24" s="65"/>
      <c r="H24" s="58">
        <f t="shared" si="0"/>
        <v>0</v>
      </c>
    </row>
    <row r="25" spans="1:8" s="2" customFormat="1" ht="25.5" x14ac:dyDescent="0.2">
      <c r="A25" s="246" t="s">
        <v>44</v>
      </c>
      <c r="B25" s="249" t="s">
        <v>45</v>
      </c>
      <c r="C25" s="287" t="s">
        <v>349</v>
      </c>
      <c r="D25" s="288"/>
      <c r="E25" s="47" t="s">
        <v>164</v>
      </c>
      <c r="F25" s="190" t="s">
        <v>39</v>
      </c>
      <c r="G25" s="47" t="s">
        <v>157</v>
      </c>
      <c r="H25" s="50">
        <f>SUM(H26:H35)</f>
        <v>22.990000000000002</v>
      </c>
    </row>
    <row r="26" spans="1:8" s="2" customFormat="1" ht="12.75" x14ac:dyDescent="0.2">
      <c r="A26" s="247"/>
      <c r="B26" s="250"/>
      <c r="C26" s="274" t="s">
        <v>211</v>
      </c>
      <c r="D26" s="276"/>
      <c r="E26" s="188">
        <v>10</v>
      </c>
      <c r="F26" s="64">
        <v>1287</v>
      </c>
      <c r="G26" s="61">
        <v>3</v>
      </c>
      <c r="H26" s="54">
        <f>ROUNDUP((F26/168*G26),2)</f>
        <v>22.990000000000002</v>
      </c>
    </row>
    <row r="27" spans="1:8" s="2" customFormat="1" ht="12.75" hidden="1" x14ac:dyDescent="0.2">
      <c r="A27" s="247"/>
      <c r="B27" s="250"/>
      <c r="C27" s="274"/>
      <c r="D27" s="276"/>
      <c r="E27" s="188"/>
      <c r="F27" s="64"/>
      <c r="G27" s="63"/>
      <c r="H27" s="56">
        <f t="shared" ref="H27:H35" si="1">ROUNDUP((F27/168*G27),2)</f>
        <v>0</v>
      </c>
    </row>
    <row r="28" spans="1:8" s="2" customFormat="1" ht="12.75" hidden="1" x14ac:dyDescent="0.2">
      <c r="A28" s="247"/>
      <c r="B28" s="250"/>
      <c r="C28" s="274"/>
      <c r="D28" s="276"/>
      <c r="E28" s="188"/>
      <c r="F28" s="64"/>
      <c r="G28" s="63"/>
      <c r="H28" s="56">
        <f t="shared" si="1"/>
        <v>0</v>
      </c>
    </row>
    <row r="29" spans="1:8" s="2" customFormat="1" ht="12.75" hidden="1" x14ac:dyDescent="0.2">
      <c r="A29" s="247"/>
      <c r="B29" s="250"/>
      <c r="C29" s="274"/>
      <c r="D29" s="276"/>
      <c r="E29" s="188"/>
      <c r="F29" s="64"/>
      <c r="G29" s="63"/>
      <c r="H29" s="56">
        <f t="shared" si="1"/>
        <v>0</v>
      </c>
    </row>
    <row r="30" spans="1:8" s="2" customFormat="1" ht="12.75" hidden="1" x14ac:dyDescent="0.2">
      <c r="A30" s="247"/>
      <c r="B30" s="250"/>
      <c r="C30" s="274"/>
      <c r="D30" s="276"/>
      <c r="E30" s="188"/>
      <c r="F30" s="64"/>
      <c r="G30" s="63"/>
      <c r="H30" s="56">
        <f t="shared" si="1"/>
        <v>0</v>
      </c>
    </row>
    <row r="31" spans="1:8" s="2" customFormat="1" ht="12.75" hidden="1" x14ac:dyDescent="0.2">
      <c r="A31" s="247"/>
      <c r="B31" s="250"/>
      <c r="C31" s="274"/>
      <c r="D31" s="276"/>
      <c r="E31" s="188"/>
      <c r="F31" s="64"/>
      <c r="G31" s="63"/>
      <c r="H31" s="56">
        <f t="shared" si="1"/>
        <v>0</v>
      </c>
    </row>
    <row r="32" spans="1:8" s="2" customFormat="1" ht="12.75" hidden="1" x14ac:dyDescent="0.2">
      <c r="A32" s="247"/>
      <c r="B32" s="250"/>
      <c r="C32" s="274"/>
      <c r="D32" s="276"/>
      <c r="E32" s="188"/>
      <c r="F32" s="64"/>
      <c r="G32" s="63"/>
      <c r="H32" s="56">
        <f t="shared" si="1"/>
        <v>0</v>
      </c>
    </row>
    <row r="33" spans="1:8" s="2" customFormat="1" ht="12.75" hidden="1" x14ac:dyDescent="0.2">
      <c r="A33" s="247"/>
      <c r="B33" s="250"/>
      <c r="C33" s="274"/>
      <c r="D33" s="276"/>
      <c r="E33" s="188"/>
      <c r="F33" s="64"/>
      <c r="G33" s="63"/>
      <c r="H33" s="56">
        <f t="shared" si="1"/>
        <v>0</v>
      </c>
    </row>
    <row r="34" spans="1:8" s="2" customFormat="1" ht="12.75" hidden="1" x14ac:dyDescent="0.2">
      <c r="A34" s="247"/>
      <c r="B34" s="250"/>
      <c r="C34" s="274"/>
      <c r="D34" s="276"/>
      <c r="E34" s="188"/>
      <c r="F34" s="64"/>
      <c r="G34" s="63"/>
      <c r="H34" s="56">
        <f t="shared" si="1"/>
        <v>0</v>
      </c>
    </row>
    <row r="35" spans="1:8" s="2" customFormat="1" ht="12.75" hidden="1" x14ac:dyDescent="0.2">
      <c r="A35" s="248"/>
      <c r="B35" s="251"/>
      <c r="C35" s="296"/>
      <c r="D35" s="298"/>
      <c r="E35" s="189"/>
      <c r="F35" s="66"/>
      <c r="G35" s="65"/>
      <c r="H35" s="58">
        <f t="shared" si="1"/>
        <v>0</v>
      </c>
    </row>
    <row r="36" spans="1:8" s="2" customFormat="1" ht="25.5" hidden="1" x14ac:dyDescent="0.2">
      <c r="A36" s="246" t="s">
        <v>51</v>
      </c>
      <c r="B36" s="249" t="s">
        <v>15</v>
      </c>
      <c r="C36" s="266" t="s">
        <v>158</v>
      </c>
      <c r="D36" s="267"/>
      <c r="E36" s="268"/>
      <c r="F36" s="51" t="s">
        <v>159</v>
      </c>
      <c r="G36" s="47" t="s">
        <v>157</v>
      </c>
      <c r="H36" s="50">
        <f>SUM(H37:H46)</f>
        <v>0</v>
      </c>
    </row>
    <row r="37" spans="1:8" s="2" customFormat="1" ht="12.75" hidden="1" x14ac:dyDescent="0.2">
      <c r="A37" s="247"/>
      <c r="B37" s="250"/>
      <c r="C37" s="258"/>
      <c r="D37" s="308"/>
      <c r="E37" s="259"/>
      <c r="F37" s="55"/>
      <c r="G37" s="52">
        <f t="shared" ref="G37:G46" si="2">G15</f>
        <v>0</v>
      </c>
      <c r="H37" s="54">
        <f>ROUNDUP((F37/168*G37),2)</f>
        <v>0</v>
      </c>
    </row>
    <row r="38" spans="1:8" s="2" customFormat="1" ht="12.75" hidden="1" customHeight="1" x14ac:dyDescent="0.2">
      <c r="A38" s="247"/>
      <c r="B38" s="250"/>
      <c r="C38" s="258"/>
      <c r="D38" s="308"/>
      <c r="E38" s="259"/>
      <c r="F38" s="55"/>
      <c r="G38" s="55">
        <f t="shared" si="2"/>
        <v>0</v>
      </c>
      <c r="H38" s="56">
        <f t="shared" ref="H38:H46" si="3">ROUNDUP((F38/168*G38),2)</f>
        <v>0</v>
      </c>
    </row>
    <row r="39" spans="1:8" s="2" customFormat="1" ht="12.75" hidden="1" customHeight="1" x14ac:dyDescent="0.2">
      <c r="A39" s="247"/>
      <c r="B39" s="250"/>
      <c r="C39" s="258"/>
      <c r="D39" s="308"/>
      <c r="E39" s="259"/>
      <c r="F39" s="55"/>
      <c r="G39" s="55">
        <f t="shared" si="2"/>
        <v>0</v>
      </c>
      <c r="H39" s="56">
        <f t="shared" si="3"/>
        <v>0</v>
      </c>
    </row>
    <row r="40" spans="1:8" s="2" customFormat="1" ht="12.75" hidden="1" customHeight="1" x14ac:dyDescent="0.2">
      <c r="A40" s="247"/>
      <c r="B40" s="250"/>
      <c r="C40" s="258"/>
      <c r="D40" s="308"/>
      <c r="E40" s="259"/>
      <c r="F40" s="55"/>
      <c r="G40" s="55">
        <f t="shared" si="2"/>
        <v>0</v>
      </c>
      <c r="H40" s="56">
        <f t="shared" si="3"/>
        <v>0</v>
      </c>
    </row>
    <row r="41" spans="1:8" s="2" customFormat="1" ht="12.75" hidden="1" customHeight="1" x14ac:dyDescent="0.2">
      <c r="A41" s="247"/>
      <c r="B41" s="250"/>
      <c r="C41" s="258"/>
      <c r="D41" s="308"/>
      <c r="E41" s="259"/>
      <c r="F41" s="55"/>
      <c r="G41" s="55">
        <f t="shared" si="2"/>
        <v>0</v>
      </c>
      <c r="H41" s="56">
        <f t="shared" si="3"/>
        <v>0</v>
      </c>
    </row>
    <row r="42" spans="1:8" s="2" customFormat="1" ht="12.75" hidden="1" customHeight="1" x14ac:dyDescent="0.2">
      <c r="A42" s="247"/>
      <c r="B42" s="250"/>
      <c r="C42" s="258"/>
      <c r="D42" s="308"/>
      <c r="E42" s="259"/>
      <c r="F42" s="55"/>
      <c r="G42" s="55">
        <f t="shared" si="2"/>
        <v>0</v>
      </c>
      <c r="H42" s="56">
        <f t="shared" si="3"/>
        <v>0</v>
      </c>
    </row>
    <row r="43" spans="1:8" s="2" customFormat="1" ht="12.75" hidden="1" customHeight="1" x14ac:dyDescent="0.2">
      <c r="A43" s="247"/>
      <c r="B43" s="250"/>
      <c r="C43" s="258"/>
      <c r="D43" s="308"/>
      <c r="E43" s="259"/>
      <c r="F43" s="55"/>
      <c r="G43" s="55">
        <f t="shared" si="2"/>
        <v>0</v>
      </c>
      <c r="H43" s="56">
        <f t="shared" si="3"/>
        <v>0</v>
      </c>
    </row>
    <row r="44" spans="1:8" s="2" customFormat="1" ht="12.75" hidden="1" customHeight="1" x14ac:dyDescent="0.2">
      <c r="A44" s="247"/>
      <c r="B44" s="250"/>
      <c r="C44" s="258"/>
      <c r="D44" s="308"/>
      <c r="E44" s="259"/>
      <c r="F44" s="55"/>
      <c r="G44" s="55">
        <f t="shared" si="2"/>
        <v>0</v>
      </c>
      <c r="H44" s="56">
        <f t="shared" si="3"/>
        <v>0</v>
      </c>
    </row>
    <row r="45" spans="1:8" s="2" customFormat="1" ht="12.75" hidden="1" customHeight="1" x14ac:dyDescent="0.2">
      <c r="A45" s="247"/>
      <c r="B45" s="250"/>
      <c r="C45" s="258"/>
      <c r="D45" s="308"/>
      <c r="E45" s="259"/>
      <c r="F45" s="55"/>
      <c r="G45" s="55">
        <f t="shared" si="2"/>
        <v>0</v>
      </c>
      <c r="H45" s="56">
        <f t="shared" si="3"/>
        <v>0</v>
      </c>
    </row>
    <row r="46" spans="1:8" s="2" customFormat="1" ht="12.75" hidden="1" customHeight="1" x14ac:dyDescent="0.2">
      <c r="A46" s="248"/>
      <c r="B46" s="251"/>
      <c r="C46" s="305"/>
      <c r="D46" s="306"/>
      <c r="E46" s="307"/>
      <c r="F46" s="57"/>
      <c r="G46" s="57">
        <f t="shared" si="2"/>
        <v>0</v>
      </c>
      <c r="H46" s="58">
        <f t="shared" si="3"/>
        <v>0</v>
      </c>
    </row>
    <row r="47" spans="1:8" s="2" customFormat="1" ht="25.5" hidden="1" x14ac:dyDescent="0.2">
      <c r="A47" s="246" t="s">
        <v>53</v>
      </c>
      <c r="B47" s="382" t="s">
        <v>54</v>
      </c>
      <c r="C47" s="287" t="s">
        <v>349</v>
      </c>
      <c r="D47" s="288"/>
      <c r="E47" s="47" t="s">
        <v>161</v>
      </c>
      <c r="F47" s="190" t="s">
        <v>39</v>
      </c>
      <c r="G47" s="47" t="s">
        <v>157</v>
      </c>
      <c r="H47" s="50">
        <f>SUM(H48:H67)</f>
        <v>0</v>
      </c>
    </row>
    <row r="48" spans="1:8" s="2" customFormat="1" ht="12.75" hidden="1" x14ac:dyDescent="0.2">
      <c r="A48" s="247"/>
      <c r="B48" s="383"/>
      <c r="C48" s="294">
        <f t="shared" ref="C48:C57" si="4">C15</f>
        <v>0</v>
      </c>
      <c r="D48" s="295"/>
      <c r="E48" s="292">
        <v>5</v>
      </c>
      <c r="F48" s="52">
        <f>F15</f>
        <v>0</v>
      </c>
      <c r="G48" s="52">
        <f>G15</f>
        <v>0</v>
      </c>
      <c r="H48" s="54">
        <f>ROUNDUP((F48*$E$48%)/168*G48,2)</f>
        <v>0</v>
      </c>
    </row>
    <row r="49" spans="1:8" s="2" customFormat="1" ht="12.75" hidden="1" x14ac:dyDescent="0.2">
      <c r="A49" s="247"/>
      <c r="B49" s="383"/>
      <c r="C49" s="274">
        <f t="shared" si="4"/>
        <v>0</v>
      </c>
      <c r="D49" s="276"/>
      <c r="E49" s="293"/>
      <c r="F49" s="59">
        <f t="shared" ref="F49:G57" si="5">F16</f>
        <v>0</v>
      </c>
      <c r="G49" s="73">
        <f t="shared" si="5"/>
        <v>0</v>
      </c>
      <c r="H49" s="56">
        <f t="shared" ref="H49:H67" si="6">ROUNDUP((F49*$E$48%)/168*G49,2)</f>
        <v>0</v>
      </c>
    </row>
    <row r="50" spans="1:8" s="2" customFormat="1" ht="12.75" hidden="1" x14ac:dyDescent="0.2">
      <c r="A50" s="247"/>
      <c r="B50" s="383"/>
      <c r="C50" s="274">
        <f t="shared" si="4"/>
        <v>0</v>
      </c>
      <c r="D50" s="276"/>
      <c r="E50" s="293"/>
      <c r="F50" s="59">
        <f t="shared" si="5"/>
        <v>0</v>
      </c>
      <c r="G50" s="73">
        <f t="shared" si="5"/>
        <v>0</v>
      </c>
      <c r="H50" s="56">
        <f t="shared" si="6"/>
        <v>0</v>
      </c>
    </row>
    <row r="51" spans="1:8" s="2" customFormat="1" ht="12.75" hidden="1" x14ac:dyDescent="0.2">
      <c r="A51" s="247"/>
      <c r="B51" s="383"/>
      <c r="C51" s="274">
        <f t="shared" si="4"/>
        <v>0</v>
      </c>
      <c r="D51" s="276"/>
      <c r="E51" s="293"/>
      <c r="F51" s="59">
        <f t="shared" si="5"/>
        <v>0</v>
      </c>
      <c r="G51" s="73">
        <f t="shared" si="5"/>
        <v>0</v>
      </c>
      <c r="H51" s="56">
        <f t="shared" si="6"/>
        <v>0</v>
      </c>
    </row>
    <row r="52" spans="1:8" s="2" customFormat="1" ht="12.75" hidden="1" x14ac:dyDescent="0.2">
      <c r="A52" s="247"/>
      <c r="B52" s="383"/>
      <c r="C52" s="274">
        <f t="shared" si="4"/>
        <v>0</v>
      </c>
      <c r="D52" s="276"/>
      <c r="E52" s="293"/>
      <c r="F52" s="59">
        <f t="shared" si="5"/>
        <v>0</v>
      </c>
      <c r="G52" s="73">
        <f t="shared" si="5"/>
        <v>0</v>
      </c>
      <c r="H52" s="56">
        <f t="shared" si="6"/>
        <v>0</v>
      </c>
    </row>
    <row r="53" spans="1:8" s="2" customFormat="1" ht="12.75" hidden="1" x14ac:dyDescent="0.2">
      <c r="A53" s="247"/>
      <c r="B53" s="383"/>
      <c r="C53" s="274">
        <f t="shared" si="4"/>
        <v>0</v>
      </c>
      <c r="D53" s="276"/>
      <c r="E53" s="293"/>
      <c r="F53" s="59">
        <f t="shared" si="5"/>
        <v>0</v>
      </c>
      <c r="G53" s="73">
        <f t="shared" si="5"/>
        <v>0</v>
      </c>
      <c r="H53" s="56">
        <f t="shared" si="6"/>
        <v>0</v>
      </c>
    </row>
    <row r="54" spans="1:8" s="2" customFormat="1" ht="12.75" hidden="1" x14ac:dyDescent="0.2">
      <c r="A54" s="247"/>
      <c r="B54" s="383"/>
      <c r="C54" s="274">
        <f t="shared" si="4"/>
        <v>0</v>
      </c>
      <c r="D54" s="276"/>
      <c r="E54" s="293"/>
      <c r="F54" s="59">
        <f t="shared" si="5"/>
        <v>0</v>
      </c>
      <c r="G54" s="73">
        <f t="shared" si="5"/>
        <v>0</v>
      </c>
      <c r="H54" s="56">
        <f t="shared" si="6"/>
        <v>0</v>
      </c>
    </row>
    <row r="55" spans="1:8" s="2" customFormat="1" ht="12.75" hidden="1" x14ac:dyDescent="0.2">
      <c r="A55" s="247"/>
      <c r="B55" s="383"/>
      <c r="C55" s="274">
        <f t="shared" si="4"/>
        <v>0</v>
      </c>
      <c r="D55" s="276"/>
      <c r="E55" s="293"/>
      <c r="F55" s="59">
        <f t="shared" si="5"/>
        <v>0</v>
      </c>
      <c r="G55" s="73">
        <f t="shared" si="5"/>
        <v>0</v>
      </c>
      <c r="H55" s="56">
        <f t="shared" si="6"/>
        <v>0</v>
      </c>
    </row>
    <row r="56" spans="1:8" s="2" customFormat="1" ht="12.75" hidden="1" x14ac:dyDescent="0.2">
      <c r="A56" s="247"/>
      <c r="B56" s="383"/>
      <c r="C56" s="274">
        <f t="shared" si="4"/>
        <v>0</v>
      </c>
      <c r="D56" s="276"/>
      <c r="E56" s="293"/>
      <c r="F56" s="59">
        <f t="shared" si="5"/>
        <v>0</v>
      </c>
      <c r="G56" s="73">
        <f t="shared" si="5"/>
        <v>0</v>
      </c>
      <c r="H56" s="56">
        <f t="shared" si="6"/>
        <v>0</v>
      </c>
    </row>
    <row r="57" spans="1:8" s="2" customFormat="1" ht="12.75" hidden="1" x14ac:dyDescent="0.2">
      <c r="A57" s="247"/>
      <c r="B57" s="383"/>
      <c r="C57" s="274">
        <f t="shared" si="4"/>
        <v>0</v>
      </c>
      <c r="D57" s="276"/>
      <c r="E57" s="293"/>
      <c r="F57" s="59">
        <f t="shared" si="5"/>
        <v>0</v>
      </c>
      <c r="G57" s="73">
        <f t="shared" si="5"/>
        <v>0</v>
      </c>
      <c r="H57" s="56">
        <f t="shared" si="6"/>
        <v>0</v>
      </c>
    </row>
    <row r="58" spans="1:8" s="2" customFormat="1" ht="12.75" hidden="1" x14ac:dyDescent="0.2">
      <c r="A58" s="247"/>
      <c r="B58" s="383"/>
      <c r="C58" s="274" t="str">
        <f>C26</f>
        <v>Vecākais speciālists Izglītības koordinācijas nodaļā</v>
      </c>
      <c r="D58" s="276"/>
      <c r="E58" s="293"/>
      <c r="F58" s="59">
        <f>F26</f>
        <v>1287</v>
      </c>
      <c r="G58" s="59"/>
      <c r="H58" s="56">
        <f t="shared" si="6"/>
        <v>0</v>
      </c>
    </row>
    <row r="59" spans="1:8" s="2" customFormat="1" ht="12.75" hidden="1" x14ac:dyDescent="0.2">
      <c r="A59" s="247"/>
      <c r="B59" s="383"/>
      <c r="C59" s="274">
        <f t="shared" ref="C59:C67" si="7">C27</f>
        <v>0</v>
      </c>
      <c r="D59" s="276"/>
      <c r="E59" s="293"/>
      <c r="F59" s="59">
        <f t="shared" ref="F59:G67" si="8">F27</f>
        <v>0</v>
      </c>
      <c r="G59" s="73">
        <f t="shared" si="8"/>
        <v>0</v>
      </c>
      <c r="H59" s="56">
        <f t="shared" si="6"/>
        <v>0</v>
      </c>
    </row>
    <row r="60" spans="1:8" s="2" customFormat="1" ht="12.75" hidden="1" x14ac:dyDescent="0.2">
      <c r="A60" s="247"/>
      <c r="B60" s="383"/>
      <c r="C60" s="274">
        <f t="shared" si="7"/>
        <v>0</v>
      </c>
      <c r="D60" s="276"/>
      <c r="E60" s="293"/>
      <c r="F60" s="59">
        <f t="shared" si="8"/>
        <v>0</v>
      </c>
      <c r="G60" s="73">
        <f t="shared" si="8"/>
        <v>0</v>
      </c>
      <c r="H60" s="56">
        <f t="shared" si="6"/>
        <v>0</v>
      </c>
    </row>
    <row r="61" spans="1:8" s="2" customFormat="1" ht="12.75" hidden="1" x14ac:dyDescent="0.2">
      <c r="A61" s="247"/>
      <c r="B61" s="383"/>
      <c r="C61" s="274">
        <f t="shared" si="7"/>
        <v>0</v>
      </c>
      <c r="D61" s="276"/>
      <c r="E61" s="293"/>
      <c r="F61" s="59">
        <f t="shared" si="8"/>
        <v>0</v>
      </c>
      <c r="G61" s="73">
        <f t="shared" si="8"/>
        <v>0</v>
      </c>
      <c r="H61" s="56">
        <f t="shared" si="6"/>
        <v>0</v>
      </c>
    </row>
    <row r="62" spans="1:8" s="2" customFormat="1" ht="12.75" hidden="1" x14ac:dyDescent="0.2">
      <c r="A62" s="247"/>
      <c r="B62" s="383"/>
      <c r="C62" s="274">
        <f t="shared" si="7"/>
        <v>0</v>
      </c>
      <c r="D62" s="276"/>
      <c r="E62" s="293"/>
      <c r="F62" s="59">
        <f t="shared" si="8"/>
        <v>0</v>
      </c>
      <c r="G62" s="73">
        <f t="shared" si="8"/>
        <v>0</v>
      </c>
      <c r="H62" s="56">
        <f t="shared" si="6"/>
        <v>0</v>
      </c>
    </row>
    <row r="63" spans="1:8" s="2" customFormat="1" ht="12.75" hidden="1" x14ac:dyDescent="0.2">
      <c r="A63" s="247"/>
      <c r="B63" s="383"/>
      <c r="C63" s="274">
        <f t="shared" si="7"/>
        <v>0</v>
      </c>
      <c r="D63" s="276"/>
      <c r="E63" s="293"/>
      <c r="F63" s="59">
        <f t="shared" si="8"/>
        <v>0</v>
      </c>
      <c r="G63" s="73">
        <f t="shared" si="8"/>
        <v>0</v>
      </c>
      <c r="H63" s="56">
        <f t="shared" si="6"/>
        <v>0</v>
      </c>
    </row>
    <row r="64" spans="1:8" s="2" customFormat="1" ht="12.75" hidden="1" x14ac:dyDescent="0.2">
      <c r="A64" s="247"/>
      <c r="B64" s="383"/>
      <c r="C64" s="274">
        <f t="shared" si="7"/>
        <v>0</v>
      </c>
      <c r="D64" s="276"/>
      <c r="E64" s="293"/>
      <c r="F64" s="59">
        <f t="shared" si="8"/>
        <v>0</v>
      </c>
      <c r="G64" s="73">
        <f t="shared" si="8"/>
        <v>0</v>
      </c>
      <c r="H64" s="56">
        <f t="shared" si="6"/>
        <v>0</v>
      </c>
    </row>
    <row r="65" spans="1:8" s="2" customFormat="1" ht="12.75" hidden="1" x14ac:dyDescent="0.2">
      <c r="A65" s="247"/>
      <c r="B65" s="383"/>
      <c r="C65" s="274">
        <f t="shared" si="7"/>
        <v>0</v>
      </c>
      <c r="D65" s="276"/>
      <c r="E65" s="293"/>
      <c r="F65" s="59">
        <f t="shared" si="8"/>
        <v>0</v>
      </c>
      <c r="G65" s="73">
        <f t="shared" si="8"/>
        <v>0</v>
      </c>
      <c r="H65" s="56">
        <f t="shared" si="6"/>
        <v>0</v>
      </c>
    </row>
    <row r="66" spans="1:8" s="2" customFormat="1" ht="12.75" hidden="1" x14ac:dyDescent="0.2">
      <c r="A66" s="247"/>
      <c r="B66" s="383"/>
      <c r="C66" s="274">
        <f t="shared" si="7"/>
        <v>0</v>
      </c>
      <c r="D66" s="276"/>
      <c r="E66" s="293"/>
      <c r="F66" s="59">
        <f t="shared" si="8"/>
        <v>0</v>
      </c>
      <c r="G66" s="73">
        <f t="shared" si="8"/>
        <v>0</v>
      </c>
      <c r="H66" s="56">
        <f t="shared" si="6"/>
        <v>0</v>
      </c>
    </row>
    <row r="67" spans="1:8" s="2" customFormat="1" ht="12.75" hidden="1" x14ac:dyDescent="0.2">
      <c r="A67" s="248"/>
      <c r="B67" s="384"/>
      <c r="C67" s="296">
        <f t="shared" si="7"/>
        <v>0</v>
      </c>
      <c r="D67" s="298"/>
      <c r="E67" s="302"/>
      <c r="F67" s="59">
        <f t="shared" si="8"/>
        <v>0</v>
      </c>
      <c r="G67" s="73">
        <f t="shared" si="8"/>
        <v>0</v>
      </c>
      <c r="H67" s="56">
        <f t="shared" si="6"/>
        <v>0</v>
      </c>
    </row>
    <row r="68" spans="1:8" s="2" customFormat="1" ht="25.5" hidden="1" x14ac:dyDescent="0.2">
      <c r="A68" s="246" t="s">
        <v>55</v>
      </c>
      <c r="B68" s="249" t="s">
        <v>56</v>
      </c>
      <c r="C68" s="287" t="s">
        <v>349</v>
      </c>
      <c r="D68" s="288"/>
      <c r="E68" s="47" t="s">
        <v>161</v>
      </c>
      <c r="F68" s="190" t="s">
        <v>39</v>
      </c>
      <c r="G68" s="47" t="s">
        <v>157</v>
      </c>
      <c r="H68" s="50">
        <f>SUM(H69:H88)</f>
        <v>0</v>
      </c>
    </row>
    <row r="69" spans="1:8" s="2" customFormat="1" ht="12.75" hidden="1" x14ac:dyDescent="0.2">
      <c r="A69" s="247"/>
      <c r="B69" s="250"/>
      <c r="C69" s="274">
        <f>C15</f>
        <v>0</v>
      </c>
      <c r="D69" s="276"/>
      <c r="E69" s="292">
        <v>5</v>
      </c>
      <c r="F69" s="59">
        <f>F15</f>
        <v>0</v>
      </c>
      <c r="G69" s="59">
        <f>G15</f>
        <v>0</v>
      </c>
      <c r="H69" s="56">
        <f>ROUNDUP((F69*$E$69%)/168*G69,2)</f>
        <v>0</v>
      </c>
    </row>
    <row r="70" spans="1:8" s="2" customFormat="1" ht="12.75" hidden="1" x14ac:dyDescent="0.2">
      <c r="A70" s="247"/>
      <c r="B70" s="250"/>
      <c r="C70" s="274">
        <f>C16</f>
        <v>0</v>
      </c>
      <c r="D70" s="276"/>
      <c r="E70" s="293"/>
      <c r="F70" s="59">
        <f>F16</f>
        <v>0</v>
      </c>
      <c r="G70" s="59">
        <f>G16</f>
        <v>0</v>
      </c>
      <c r="H70" s="56">
        <f t="shared" ref="H70:H88" si="9">ROUNDUP((F70*$E$69%)/168*G70,2)</f>
        <v>0</v>
      </c>
    </row>
    <row r="71" spans="1:8" s="2" customFormat="1" ht="12.75" hidden="1" customHeight="1" x14ac:dyDescent="0.2">
      <c r="A71" s="247"/>
      <c r="B71" s="250"/>
      <c r="C71" s="274">
        <f t="shared" ref="C71:C81" si="10">C17</f>
        <v>0</v>
      </c>
      <c r="D71" s="276"/>
      <c r="E71" s="293"/>
      <c r="F71" s="59">
        <f t="shared" ref="F71:G78" si="11">F17</f>
        <v>0</v>
      </c>
      <c r="G71" s="59">
        <f t="shared" si="11"/>
        <v>0</v>
      </c>
      <c r="H71" s="56">
        <f t="shared" si="9"/>
        <v>0</v>
      </c>
    </row>
    <row r="72" spans="1:8" s="2" customFormat="1" ht="12.75" hidden="1" x14ac:dyDescent="0.2">
      <c r="A72" s="247"/>
      <c r="B72" s="250"/>
      <c r="C72" s="274">
        <f t="shared" si="10"/>
        <v>0</v>
      </c>
      <c r="D72" s="276"/>
      <c r="E72" s="293"/>
      <c r="F72" s="59">
        <f t="shared" si="11"/>
        <v>0</v>
      </c>
      <c r="G72" s="59">
        <f t="shared" si="11"/>
        <v>0</v>
      </c>
      <c r="H72" s="56">
        <f t="shared" si="9"/>
        <v>0</v>
      </c>
    </row>
    <row r="73" spans="1:8" s="2" customFormat="1" ht="12.75" hidden="1" x14ac:dyDescent="0.2">
      <c r="A73" s="247"/>
      <c r="B73" s="250"/>
      <c r="C73" s="274">
        <f t="shared" si="10"/>
        <v>0</v>
      </c>
      <c r="D73" s="276"/>
      <c r="E73" s="293"/>
      <c r="F73" s="59">
        <f t="shared" si="11"/>
        <v>0</v>
      </c>
      <c r="G73" s="59">
        <f t="shared" si="11"/>
        <v>0</v>
      </c>
      <c r="H73" s="56">
        <f t="shared" si="9"/>
        <v>0</v>
      </c>
    </row>
    <row r="74" spans="1:8" s="2" customFormat="1" ht="12.75" hidden="1" x14ac:dyDescent="0.2">
      <c r="A74" s="247"/>
      <c r="B74" s="250"/>
      <c r="C74" s="274">
        <f t="shared" si="10"/>
        <v>0</v>
      </c>
      <c r="D74" s="276"/>
      <c r="E74" s="293"/>
      <c r="F74" s="59">
        <f t="shared" si="11"/>
        <v>0</v>
      </c>
      <c r="G74" s="59">
        <f t="shared" si="11"/>
        <v>0</v>
      </c>
      <c r="H74" s="56">
        <f t="shared" si="9"/>
        <v>0</v>
      </c>
    </row>
    <row r="75" spans="1:8" s="2" customFormat="1" ht="12.75" hidden="1" x14ac:dyDescent="0.2">
      <c r="A75" s="247"/>
      <c r="B75" s="250"/>
      <c r="C75" s="274">
        <f t="shared" si="10"/>
        <v>0</v>
      </c>
      <c r="D75" s="276"/>
      <c r="E75" s="293"/>
      <c r="F75" s="59">
        <f t="shared" si="11"/>
        <v>0</v>
      </c>
      <c r="G75" s="59">
        <f t="shared" si="11"/>
        <v>0</v>
      </c>
      <c r="H75" s="56">
        <f t="shared" si="9"/>
        <v>0</v>
      </c>
    </row>
    <row r="76" spans="1:8" s="2" customFormat="1" ht="12.75" hidden="1" x14ac:dyDescent="0.2">
      <c r="A76" s="247"/>
      <c r="B76" s="250"/>
      <c r="C76" s="274">
        <f t="shared" si="10"/>
        <v>0</v>
      </c>
      <c r="D76" s="276"/>
      <c r="E76" s="293"/>
      <c r="F76" s="59">
        <f t="shared" si="11"/>
        <v>0</v>
      </c>
      <c r="G76" s="59">
        <f t="shared" si="11"/>
        <v>0</v>
      </c>
      <c r="H76" s="56">
        <f t="shared" si="9"/>
        <v>0</v>
      </c>
    </row>
    <row r="77" spans="1:8" s="2" customFormat="1" ht="12.75" hidden="1" x14ac:dyDescent="0.2">
      <c r="A77" s="247"/>
      <c r="B77" s="250"/>
      <c r="C77" s="274">
        <f t="shared" si="10"/>
        <v>0</v>
      </c>
      <c r="D77" s="276"/>
      <c r="E77" s="293"/>
      <c r="F77" s="59">
        <f t="shared" si="11"/>
        <v>0</v>
      </c>
      <c r="G77" s="59">
        <f t="shared" si="11"/>
        <v>0</v>
      </c>
      <c r="H77" s="56">
        <f t="shared" si="9"/>
        <v>0</v>
      </c>
    </row>
    <row r="78" spans="1:8" s="2" customFormat="1" ht="12.75" hidden="1" x14ac:dyDescent="0.2">
      <c r="A78" s="247"/>
      <c r="B78" s="250"/>
      <c r="C78" s="274">
        <f t="shared" si="10"/>
        <v>0</v>
      </c>
      <c r="D78" s="276"/>
      <c r="E78" s="293"/>
      <c r="F78" s="59">
        <f t="shared" si="11"/>
        <v>0</v>
      </c>
      <c r="G78" s="59">
        <f t="shared" si="11"/>
        <v>0</v>
      </c>
      <c r="H78" s="56">
        <f t="shared" si="9"/>
        <v>0</v>
      </c>
    </row>
    <row r="79" spans="1:8" s="2" customFormat="1" ht="12.75" hidden="1" x14ac:dyDescent="0.2">
      <c r="A79" s="247"/>
      <c r="B79" s="250"/>
      <c r="C79" s="274" t="str">
        <f>C26</f>
        <v>Vecākais speciālists Izglītības koordinācijas nodaļā</v>
      </c>
      <c r="D79" s="276"/>
      <c r="E79" s="293"/>
      <c r="F79" s="59">
        <f>F26</f>
        <v>1287</v>
      </c>
      <c r="G79" s="59"/>
      <c r="H79" s="56">
        <f t="shared" si="9"/>
        <v>0</v>
      </c>
    </row>
    <row r="80" spans="1:8" s="2" customFormat="1" ht="12.75" hidden="1" x14ac:dyDescent="0.2">
      <c r="A80" s="247"/>
      <c r="B80" s="250"/>
      <c r="C80" s="274">
        <f>C27</f>
        <v>0</v>
      </c>
      <c r="D80" s="276"/>
      <c r="E80" s="293"/>
      <c r="F80" s="59">
        <f t="shared" ref="F80:G88" si="12">F27</f>
        <v>0</v>
      </c>
      <c r="G80" s="59">
        <f t="shared" si="12"/>
        <v>0</v>
      </c>
      <c r="H80" s="56">
        <f t="shared" si="9"/>
        <v>0</v>
      </c>
    </row>
    <row r="81" spans="1:8" s="2" customFormat="1" ht="12.75" hidden="1" x14ac:dyDescent="0.2">
      <c r="A81" s="247"/>
      <c r="B81" s="250"/>
      <c r="C81" s="274">
        <f t="shared" si="10"/>
        <v>0</v>
      </c>
      <c r="D81" s="276"/>
      <c r="E81" s="293"/>
      <c r="F81" s="59">
        <f t="shared" si="12"/>
        <v>0</v>
      </c>
      <c r="G81" s="59">
        <f t="shared" si="12"/>
        <v>0</v>
      </c>
      <c r="H81" s="56">
        <f t="shared" si="9"/>
        <v>0</v>
      </c>
    </row>
    <row r="82" spans="1:8" s="2" customFormat="1" ht="12.75" hidden="1" x14ac:dyDescent="0.2">
      <c r="A82" s="247"/>
      <c r="B82" s="250"/>
      <c r="C82" s="274">
        <f>C30</f>
        <v>0</v>
      </c>
      <c r="D82" s="276"/>
      <c r="E82" s="293"/>
      <c r="F82" s="59">
        <f t="shared" si="12"/>
        <v>0</v>
      </c>
      <c r="G82" s="59">
        <f t="shared" si="12"/>
        <v>0</v>
      </c>
      <c r="H82" s="56">
        <f t="shared" si="9"/>
        <v>0</v>
      </c>
    </row>
    <row r="83" spans="1:8" s="2" customFormat="1" ht="12.75" hidden="1" x14ac:dyDescent="0.2">
      <c r="A83" s="247"/>
      <c r="B83" s="250"/>
      <c r="C83" s="274">
        <f>C31</f>
        <v>0</v>
      </c>
      <c r="D83" s="276"/>
      <c r="E83" s="293"/>
      <c r="F83" s="59">
        <f t="shared" si="12"/>
        <v>0</v>
      </c>
      <c r="G83" s="59">
        <f t="shared" si="12"/>
        <v>0</v>
      </c>
      <c r="H83" s="56">
        <f t="shared" si="9"/>
        <v>0</v>
      </c>
    </row>
    <row r="84" spans="1:8" s="2" customFormat="1" ht="12.75" hidden="1" x14ac:dyDescent="0.2">
      <c r="A84" s="247"/>
      <c r="B84" s="250"/>
      <c r="C84" s="274">
        <f>C32</f>
        <v>0</v>
      </c>
      <c r="D84" s="276"/>
      <c r="E84" s="293"/>
      <c r="F84" s="59">
        <f t="shared" si="12"/>
        <v>0</v>
      </c>
      <c r="G84" s="59">
        <f t="shared" si="12"/>
        <v>0</v>
      </c>
      <c r="H84" s="56">
        <f t="shared" si="9"/>
        <v>0</v>
      </c>
    </row>
    <row r="85" spans="1:8" s="2" customFormat="1" ht="12.75" hidden="1" x14ac:dyDescent="0.2">
      <c r="A85" s="247"/>
      <c r="B85" s="250"/>
      <c r="C85" s="274">
        <f>C33</f>
        <v>0</v>
      </c>
      <c r="D85" s="276"/>
      <c r="E85" s="293"/>
      <c r="F85" s="59">
        <f t="shared" si="12"/>
        <v>0</v>
      </c>
      <c r="G85" s="59">
        <f t="shared" si="12"/>
        <v>0</v>
      </c>
      <c r="H85" s="56">
        <f t="shared" si="9"/>
        <v>0</v>
      </c>
    </row>
    <row r="86" spans="1:8" s="2" customFormat="1" ht="12.75" hidden="1" x14ac:dyDescent="0.2">
      <c r="A86" s="247"/>
      <c r="B86" s="250"/>
      <c r="C86" s="274">
        <f>C34</f>
        <v>0</v>
      </c>
      <c r="D86" s="276"/>
      <c r="E86" s="293"/>
      <c r="F86" s="59">
        <f t="shared" si="12"/>
        <v>0</v>
      </c>
      <c r="G86" s="59">
        <f t="shared" si="12"/>
        <v>0</v>
      </c>
      <c r="H86" s="56">
        <f t="shared" si="9"/>
        <v>0</v>
      </c>
    </row>
    <row r="87" spans="1:8" s="2" customFormat="1" ht="12.75" hidden="1" x14ac:dyDescent="0.2">
      <c r="A87" s="247"/>
      <c r="B87" s="250"/>
      <c r="C87" s="182"/>
      <c r="D87" s="183"/>
      <c r="E87" s="293"/>
      <c r="F87" s="59">
        <f t="shared" si="12"/>
        <v>0</v>
      </c>
      <c r="G87" s="59">
        <f t="shared" si="12"/>
        <v>0</v>
      </c>
      <c r="H87" s="56">
        <f t="shared" si="9"/>
        <v>0</v>
      </c>
    </row>
    <row r="88" spans="1:8" s="2" customFormat="1" ht="12.75" hidden="1" x14ac:dyDescent="0.2">
      <c r="A88" s="247"/>
      <c r="B88" s="250"/>
      <c r="C88" s="274">
        <f>C35</f>
        <v>0</v>
      </c>
      <c r="D88" s="276"/>
      <c r="E88" s="293"/>
      <c r="F88" s="59">
        <f t="shared" si="12"/>
        <v>0</v>
      </c>
      <c r="G88" s="59">
        <f t="shared" si="12"/>
        <v>0</v>
      </c>
      <c r="H88" s="56">
        <f t="shared" si="9"/>
        <v>0</v>
      </c>
    </row>
    <row r="89" spans="1:8" s="2" customFormat="1" ht="25.5" hidden="1" x14ac:dyDescent="0.2">
      <c r="A89" s="246" t="s">
        <v>57</v>
      </c>
      <c r="B89" s="249" t="s">
        <v>58</v>
      </c>
      <c r="C89" s="287" t="s">
        <v>349</v>
      </c>
      <c r="D89" s="288"/>
      <c r="E89" s="47" t="s">
        <v>161</v>
      </c>
      <c r="F89" s="190" t="s">
        <v>39</v>
      </c>
      <c r="G89" s="47" t="s">
        <v>157</v>
      </c>
      <c r="H89" s="50">
        <f>SUM(H90:H109)</f>
        <v>0</v>
      </c>
    </row>
    <row r="90" spans="1:8" s="2" customFormat="1" ht="12.75" hidden="1" x14ac:dyDescent="0.2">
      <c r="A90" s="247"/>
      <c r="B90" s="250"/>
      <c r="C90" s="274">
        <f t="shared" ref="C90:C99" si="13">C15</f>
        <v>0</v>
      </c>
      <c r="D90" s="276"/>
      <c r="E90" s="292">
        <v>10</v>
      </c>
      <c r="F90" s="59">
        <f t="shared" ref="F90:G99" si="14">F15</f>
        <v>0</v>
      </c>
      <c r="G90" s="59">
        <f t="shared" si="14"/>
        <v>0</v>
      </c>
      <c r="H90" s="56">
        <f>ROUNDUP((F90*$E$90%)/168*$G$90,2)</f>
        <v>0</v>
      </c>
    </row>
    <row r="91" spans="1:8" s="2" customFormat="1" ht="12.75" hidden="1" x14ac:dyDescent="0.2">
      <c r="A91" s="247"/>
      <c r="B91" s="250"/>
      <c r="C91" s="274">
        <f t="shared" si="13"/>
        <v>0</v>
      </c>
      <c r="D91" s="276"/>
      <c r="E91" s="293"/>
      <c r="F91" s="59">
        <f t="shared" si="14"/>
        <v>0</v>
      </c>
      <c r="G91" s="73">
        <f t="shared" si="14"/>
        <v>0</v>
      </c>
      <c r="H91" s="56">
        <f t="shared" ref="H91:H109" si="15">ROUNDUP((F91*$E$90%)/168*$G$90,2)</f>
        <v>0</v>
      </c>
    </row>
    <row r="92" spans="1:8" s="2" customFormat="1" ht="12.75" hidden="1" x14ac:dyDescent="0.2">
      <c r="A92" s="247"/>
      <c r="B92" s="250"/>
      <c r="C92" s="274">
        <f t="shared" si="13"/>
        <v>0</v>
      </c>
      <c r="D92" s="276"/>
      <c r="E92" s="293"/>
      <c r="F92" s="59">
        <f t="shared" si="14"/>
        <v>0</v>
      </c>
      <c r="G92" s="73">
        <f t="shared" si="14"/>
        <v>0</v>
      </c>
      <c r="H92" s="56">
        <f t="shared" si="15"/>
        <v>0</v>
      </c>
    </row>
    <row r="93" spans="1:8" s="2" customFormat="1" ht="12.75" hidden="1" customHeight="1" x14ac:dyDescent="0.2">
      <c r="A93" s="247"/>
      <c r="B93" s="250"/>
      <c r="C93" s="274">
        <f t="shared" si="13"/>
        <v>0</v>
      </c>
      <c r="D93" s="276"/>
      <c r="E93" s="293"/>
      <c r="F93" s="59">
        <f t="shared" si="14"/>
        <v>0</v>
      </c>
      <c r="G93" s="73">
        <f t="shared" si="14"/>
        <v>0</v>
      </c>
      <c r="H93" s="56">
        <f t="shared" si="15"/>
        <v>0</v>
      </c>
    </row>
    <row r="94" spans="1:8" s="2" customFormat="1" ht="12.75" hidden="1" x14ac:dyDescent="0.2">
      <c r="A94" s="247"/>
      <c r="B94" s="250"/>
      <c r="C94" s="274">
        <f t="shared" si="13"/>
        <v>0</v>
      </c>
      <c r="D94" s="276"/>
      <c r="E94" s="293"/>
      <c r="F94" s="59">
        <f t="shared" si="14"/>
        <v>0</v>
      </c>
      <c r="G94" s="73">
        <f t="shared" si="14"/>
        <v>0</v>
      </c>
      <c r="H94" s="56">
        <f t="shared" si="15"/>
        <v>0</v>
      </c>
    </row>
    <row r="95" spans="1:8" s="2" customFormat="1" ht="12.75" hidden="1" x14ac:dyDescent="0.2">
      <c r="A95" s="247"/>
      <c r="B95" s="250"/>
      <c r="C95" s="274">
        <f t="shared" si="13"/>
        <v>0</v>
      </c>
      <c r="D95" s="276"/>
      <c r="E95" s="293"/>
      <c r="F95" s="59">
        <f t="shared" si="14"/>
        <v>0</v>
      </c>
      <c r="G95" s="73">
        <f t="shared" si="14"/>
        <v>0</v>
      </c>
      <c r="H95" s="56">
        <f t="shared" si="15"/>
        <v>0</v>
      </c>
    </row>
    <row r="96" spans="1:8" s="2" customFormat="1" ht="12.75" hidden="1" x14ac:dyDescent="0.2">
      <c r="A96" s="247"/>
      <c r="B96" s="250"/>
      <c r="C96" s="274">
        <f t="shared" si="13"/>
        <v>0</v>
      </c>
      <c r="D96" s="276"/>
      <c r="E96" s="293"/>
      <c r="F96" s="59">
        <f t="shared" si="14"/>
        <v>0</v>
      </c>
      <c r="G96" s="73">
        <f t="shared" si="14"/>
        <v>0</v>
      </c>
      <c r="H96" s="56">
        <f t="shared" si="15"/>
        <v>0</v>
      </c>
    </row>
    <row r="97" spans="1:8" s="2" customFormat="1" ht="12.75" hidden="1" x14ac:dyDescent="0.2">
      <c r="A97" s="247"/>
      <c r="B97" s="250"/>
      <c r="C97" s="274">
        <f t="shared" si="13"/>
        <v>0</v>
      </c>
      <c r="D97" s="276"/>
      <c r="E97" s="293"/>
      <c r="F97" s="59">
        <f t="shared" si="14"/>
        <v>0</v>
      </c>
      <c r="G97" s="73">
        <f t="shared" si="14"/>
        <v>0</v>
      </c>
      <c r="H97" s="56">
        <f t="shared" si="15"/>
        <v>0</v>
      </c>
    </row>
    <row r="98" spans="1:8" s="2" customFormat="1" ht="12.75" hidden="1" x14ac:dyDescent="0.2">
      <c r="A98" s="247"/>
      <c r="B98" s="250"/>
      <c r="C98" s="274">
        <f t="shared" si="13"/>
        <v>0</v>
      </c>
      <c r="D98" s="276"/>
      <c r="E98" s="293"/>
      <c r="F98" s="59">
        <f t="shared" si="14"/>
        <v>0</v>
      </c>
      <c r="G98" s="73">
        <f t="shared" si="14"/>
        <v>0</v>
      </c>
      <c r="H98" s="56">
        <f t="shared" si="15"/>
        <v>0</v>
      </c>
    </row>
    <row r="99" spans="1:8" s="2" customFormat="1" ht="12.75" hidden="1" x14ac:dyDescent="0.2">
      <c r="A99" s="247"/>
      <c r="B99" s="250"/>
      <c r="C99" s="274">
        <f t="shared" si="13"/>
        <v>0</v>
      </c>
      <c r="D99" s="276"/>
      <c r="E99" s="293"/>
      <c r="F99" s="59">
        <f t="shared" si="14"/>
        <v>0</v>
      </c>
      <c r="G99" s="73">
        <f t="shared" si="14"/>
        <v>0</v>
      </c>
      <c r="H99" s="56">
        <f t="shared" si="15"/>
        <v>0</v>
      </c>
    </row>
    <row r="100" spans="1:8" s="2" customFormat="1" ht="12.75" hidden="1" x14ac:dyDescent="0.2">
      <c r="A100" s="247"/>
      <c r="B100" s="250"/>
      <c r="C100" s="274" t="str">
        <f t="shared" ref="C100:C109" si="16">C26</f>
        <v>Vecākais speciālists Izglītības koordinācijas nodaļā</v>
      </c>
      <c r="D100" s="276"/>
      <c r="E100" s="293"/>
      <c r="F100" s="59">
        <f t="shared" ref="F100:G109" si="17">F26</f>
        <v>1287</v>
      </c>
      <c r="G100" s="59"/>
      <c r="H100" s="56">
        <f>ROUNDUP((F100*$E$90%)/168*$G$100,2)</f>
        <v>0</v>
      </c>
    </row>
    <row r="101" spans="1:8" s="2" customFormat="1" ht="12.75" hidden="1" x14ac:dyDescent="0.2">
      <c r="A101" s="247"/>
      <c r="B101" s="250"/>
      <c r="C101" s="274">
        <f t="shared" si="16"/>
        <v>0</v>
      </c>
      <c r="D101" s="276"/>
      <c r="E101" s="293"/>
      <c r="F101" s="59">
        <f t="shared" si="17"/>
        <v>0</v>
      </c>
      <c r="G101" s="59">
        <f t="shared" si="17"/>
        <v>0</v>
      </c>
      <c r="H101" s="56">
        <f t="shared" si="15"/>
        <v>0</v>
      </c>
    </row>
    <row r="102" spans="1:8" s="2" customFormat="1" ht="12.75" hidden="1" x14ac:dyDescent="0.2">
      <c r="A102" s="247"/>
      <c r="B102" s="250"/>
      <c r="C102" s="274">
        <f t="shared" si="16"/>
        <v>0</v>
      </c>
      <c r="D102" s="276"/>
      <c r="E102" s="293"/>
      <c r="F102" s="59">
        <f t="shared" si="17"/>
        <v>0</v>
      </c>
      <c r="G102" s="59">
        <f t="shared" si="17"/>
        <v>0</v>
      </c>
      <c r="H102" s="56">
        <f t="shared" si="15"/>
        <v>0</v>
      </c>
    </row>
    <row r="103" spans="1:8" s="2" customFormat="1" ht="12.75" hidden="1" x14ac:dyDescent="0.2">
      <c r="A103" s="247"/>
      <c r="B103" s="250"/>
      <c r="C103" s="274">
        <f t="shared" si="16"/>
        <v>0</v>
      </c>
      <c r="D103" s="276"/>
      <c r="E103" s="293"/>
      <c r="F103" s="59">
        <f t="shared" si="17"/>
        <v>0</v>
      </c>
      <c r="G103" s="59">
        <f t="shared" si="17"/>
        <v>0</v>
      </c>
      <c r="H103" s="56">
        <f t="shared" si="15"/>
        <v>0</v>
      </c>
    </row>
    <row r="104" spans="1:8" s="2" customFormat="1" ht="12.75" hidden="1" x14ac:dyDescent="0.2">
      <c r="A104" s="247"/>
      <c r="B104" s="250"/>
      <c r="C104" s="274">
        <f t="shared" si="16"/>
        <v>0</v>
      </c>
      <c r="D104" s="276"/>
      <c r="E104" s="293"/>
      <c r="F104" s="59">
        <f t="shared" si="17"/>
        <v>0</v>
      </c>
      <c r="G104" s="59">
        <f t="shared" si="17"/>
        <v>0</v>
      </c>
      <c r="H104" s="56">
        <f t="shared" si="15"/>
        <v>0</v>
      </c>
    </row>
    <row r="105" spans="1:8" s="2" customFormat="1" ht="12.75" hidden="1" x14ac:dyDescent="0.2">
      <c r="A105" s="247"/>
      <c r="B105" s="250"/>
      <c r="C105" s="274">
        <f t="shared" si="16"/>
        <v>0</v>
      </c>
      <c r="D105" s="276"/>
      <c r="E105" s="293"/>
      <c r="F105" s="59">
        <f t="shared" si="17"/>
        <v>0</v>
      </c>
      <c r="G105" s="59">
        <f t="shared" si="17"/>
        <v>0</v>
      </c>
      <c r="H105" s="56">
        <f t="shared" si="15"/>
        <v>0</v>
      </c>
    </row>
    <row r="106" spans="1:8" s="2" customFormat="1" ht="12.75" hidden="1" x14ac:dyDescent="0.2">
      <c r="A106" s="247"/>
      <c r="B106" s="250"/>
      <c r="C106" s="274">
        <f t="shared" si="16"/>
        <v>0</v>
      </c>
      <c r="D106" s="276"/>
      <c r="E106" s="293"/>
      <c r="F106" s="59">
        <f t="shared" si="17"/>
        <v>0</v>
      </c>
      <c r="G106" s="59">
        <f t="shared" si="17"/>
        <v>0</v>
      </c>
      <c r="H106" s="56">
        <f t="shared" si="15"/>
        <v>0</v>
      </c>
    </row>
    <row r="107" spans="1:8" s="2" customFormat="1" ht="12.75" hidden="1" x14ac:dyDescent="0.2">
      <c r="A107" s="247"/>
      <c r="B107" s="250"/>
      <c r="C107" s="274">
        <f t="shared" si="16"/>
        <v>0</v>
      </c>
      <c r="D107" s="276"/>
      <c r="E107" s="293"/>
      <c r="F107" s="59">
        <f t="shared" si="17"/>
        <v>0</v>
      </c>
      <c r="G107" s="59">
        <f t="shared" si="17"/>
        <v>0</v>
      </c>
      <c r="H107" s="56">
        <f t="shared" si="15"/>
        <v>0</v>
      </c>
    </row>
    <row r="108" spans="1:8" s="2" customFormat="1" ht="12.75" hidden="1" x14ac:dyDescent="0.2">
      <c r="A108" s="247"/>
      <c r="B108" s="250"/>
      <c r="C108" s="274">
        <f t="shared" si="16"/>
        <v>0</v>
      </c>
      <c r="D108" s="276"/>
      <c r="E108" s="293"/>
      <c r="F108" s="59">
        <f t="shared" si="17"/>
        <v>0</v>
      </c>
      <c r="G108" s="59">
        <f t="shared" si="17"/>
        <v>0</v>
      </c>
      <c r="H108" s="56">
        <f t="shared" si="15"/>
        <v>0</v>
      </c>
    </row>
    <row r="109" spans="1:8" s="2" customFormat="1" ht="12.75" hidden="1" x14ac:dyDescent="0.2">
      <c r="A109" s="248"/>
      <c r="B109" s="251"/>
      <c r="C109" s="274">
        <f t="shared" si="16"/>
        <v>0</v>
      </c>
      <c r="D109" s="276"/>
      <c r="E109" s="302"/>
      <c r="F109" s="59">
        <f t="shared" si="17"/>
        <v>0</v>
      </c>
      <c r="G109" s="59">
        <f t="shared" si="17"/>
        <v>0</v>
      </c>
      <c r="H109" s="56">
        <f t="shared" si="15"/>
        <v>0</v>
      </c>
    </row>
    <row r="110" spans="1:8" s="5" customFormat="1" ht="12.75" x14ac:dyDescent="0.2">
      <c r="A110" s="49" t="s">
        <v>65</v>
      </c>
      <c r="B110" s="277" t="s">
        <v>66</v>
      </c>
      <c r="C110" s="277"/>
      <c r="D110" s="277"/>
      <c r="E110" s="277"/>
      <c r="F110" s="277"/>
      <c r="G110" s="277"/>
      <c r="H110" s="43">
        <f>SUM(H111,H112,H133)</f>
        <v>6.5699999999999994</v>
      </c>
    </row>
    <row r="111" spans="1:8" s="2" customFormat="1" ht="12.75" x14ac:dyDescent="0.2">
      <c r="A111" s="181" t="s">
        <v>67</v>
      </c>
      <c r="B111" s="304" t="s">
        <v>163</v>
      </c>
      <c r="C111" s="304"/>
      <c r="D111" s="304"/>
      <c r="E111" s="304"/>
      <c r="F111" s="304"/>
      <c r="G111" s="304"/>
      <c r="H111" s="44">
        <f>ROUNDUP((H13+H112)*0.2359,2)</f>
        <v>5.6499999999999995</v>
      </c>
    </row>
    <row r="112" spans="1:8" s="2" customFormat="1" ht="25.5" x14ac:dyDescent="0.2">
      <c r="A112" s="246" t="s">
        <v>70</v>
      </c>
      <c r="B112" s="263" t="s">
        <v>71</v>
      </c>
      <c r="C112" s="287" t="s">
        <v>349</v>
      </c>
      <c r="D112" s="288"/>
      <c r="E112" s="47" t="s">
        <v>161</v>
      </c>
      <c r="F112" s="190" t="s">
        <v>39</v>
      </c>
      <c r="G112" s="47" t="s">
        <v>157</v>
      </c>
      <c r="H112" s="50">
        <f>SUM(H113:H132)</f>
        <v>0.92</v>
      </c>
    </row>
    <row r="113" spans="1:8" s="2" customFormat="1" ht="12.75" hidden="1" x14ac:dyDescent="0.2">
      <c r="A113" s="247"/>
      <c r="B113" s="264"/>
      <c r="C113" s="274">
        <f t="shared" ref="C113:C122" si="18">C15</f>
        <v>0</v>
      </c>
      <c r="D113" s="276"/>
      <c r="E113" s="292">
        <v>4</v>
      </c>
      <c r="F113" s="59">
        <f t="shared" ref="F113:G122" si="19">F15</f>
        <v>0</v>
      </c>
      <c r="G113" s="59">
        <f t="shared" si="19"/>
        <v>0</v>
      </c>
      <c r="H113" s="56">
        <f>ROUNDUP((F113*$E$113%)/168*G113,2)</f>
        <v>0</v>
      </c>
    </row>
    <row r="114" spans="1:8" s="2" customFormat="1" ht="12.75" hidden="1" x14ac:dyDescent="0.2">
      <c r="A114" s="247"/>
      <c r="B114" s="264"/>
      <c r="C114" s="274">
        <f t="shared" si="18"/>
        <v>0</v>
      </c>
      <c r="D114" s="276"/>
      <c r="E114" s="293"/>
      <c r="F114" s="59">
        <f t="shared" si="19"/>
        <v>0</v>
      </c>
      <c r="G114" s="73">
        <f t="shared" si="19"/>
        <v>0</v>
      </c>
      <c r="H114" s="56">
        <f t="shared" ref="H114:H132" si="20">ROUNDUP((F114*$E$113%)/168*G114,2)</f>
        <v>0</v>
      </c>
    </row>
    <row r="115" spans="1:8" s="2" customFormat="1" ht="12.75" hidden="1" x14ac:dyDescent="0.2">
      <c r="A115" s="247"/>
      <c r="B115" s="264"/>
      <c r="C115" s="274">
        <f t="shared" si="18"/>
        <v>0</v>
      </c>
      <c r="D115" s="276"/>
      <c r="E115" s="293"/>
      <c r="F115" s="59">
        <f t="shared" si="19"/>
        <v>0</v>
      </c>
      <c r="G115" s="73">
        <f t="shared" si="19"/>
        <v>0</v>
      </c>
      <c r="H115" s="56">
        <f t="shared" si="20"/>
        <v>0</v>
      </c>
    </row>
    <row r="116" spans="1:8" s="2" customFormat="1" ht="12.75" hidden="1" x14ac:dyDescent="0.2">
      <c r="A116" s="247"/>
      <c r="B116" s="264"/>
      <c r="C116" s="274">
        <f t="shared" si="18"/>
        <v>0</v>
      </c>
      <c r="D116" s="276"/>
      <c r="E116" s="293"/>
      <c r="F116" s="59">
        <f t="shared" si="19"/>
        <v>0</v>
      </c>
      <c r="G116" s="73">
        <f t="shared" si="19"/>
        <v>0</v>
      </c>
      <c r="H116" s="56">
        <f t="shared" si="20"/>
        <v>0</v>
      </c>
    </row>
    <row r="117" spans="1:8" s="2" customFormat="1" ht="12.75" hidden="1" x14ac:dyDescent="0.2">
      <c r="A117" s="247"/>
      <c r="B117" s="264"/>
      <c r="C117" s="274">
        <f t="shared" si="18"/>
        <v>0</v>
      </c>
      <c r="D117" s="276"/>
      <c r="E117" s="293"/>
      <c r="F117" s="59">
        <f t="shared" si="19"/>
        <v>0</v>
      </c>
      <c r="G117" s="73">
        <f t="shared" si="19"/>
        <v>0</v>
      </c>
      <c r="H117" s="56">
        <f t="shared" si="20"/>
        <v>0</v>
      </c>
    </row>
    <row r="118" spans="1:8" s="2" customFormat="1" ht="12.75" hidden="1" x14ac:dyDescent="0.2">
      <c r="A118" s="247"/>
      <c r="B118" s="264"/>
      <c r="C118" s="274">
        <f t="shared" si="18"/>
        <v>0</v>
      </c>
      <c r="D118" s="276"/>
      <c r="E118" s="293"/>
      <c r="F118" s="59">
        <f t="shared" si="19"/>
        <v>0</v>
      </c>
      <c r="G118" s="73">
        <f t="shared" si="19"/>
        <v>0</v>
      </c>
      <c r="H118" s="56">
        <f t="shared" si="20"/>
        <v>0</v>
      </c>
    </row>
    <row r="119" spans="1:8" s="2" customFormat="1" ht="12.75" hidden="1" x14ac:dyDescent="0.2">
      <c r="A119" s="247"/>
      <c r="B119" s="264"/>
      <c r="C119" s="274">
        <f t="shared" si="18"/>
        <v>0</v>
      </c>
      <c r="D119" s="276"/>
      <c r="E119" s="293"/>
      <c r="F119" s="59">
        <f t="shared" si="19"/>
        <v>0</v>
      </c>
      <c r="G119" s="73">
        <f t="shared" si="19"/>
        <v>0</v>
      </c>
      <c r="H119" s="56">
        <f t="shared" si="20"/>
        <v>0</v>
      </c>
    </row>
    <row r="120" spans="1:8" s="2" customFormat="1" ht="12.75" hidden="1" x14ac:dyDescent="0.2">
      <c r="A120" s="247"/>
      <c r="B120" s="264"/>
      <c r="C120" s="274">
        <f t="shared" si="18"/>
        <v>0</v>
      </c>
      <c r="D120" s="276"/>
      <c r="E120" s="293"/>
      <c r="F120" s="59">
        <f t="shared" si="19"/>
        <v>0</v>
      </c>
      <c r="G120" s="73">
        <f t="shared" si="19"/>
        <v>0</v>
      </c>
      <c r="H120" s="56">
        <f t="shared" si="20"/>
        <v>0</v>
      </c>
    </row>
    <row r="121" spans="1:8" s="2" customFormat="1" ht="12.75" hidden="1" x14ac:dyDescent="0.2">
      <c r="A121" s="247"/>
      <c r="B121" s="264"/>
      <c r="C121" s="274">
        <f t="shared" si="18"/>
        <v>0</v>
      </c>
      <c r="D121" s="276"/>
      <c r="E121" s="293"/>
      <c r="F121" s="59">
        <f t="shared" si="19"/>
        <v>0</v>
      </c>
      <c r="G121" s="73">
        <f t="shared" si="19"/>
        <v>0</v>
      </c>
      <c r="H121" s="56">
        <f t="shared" si="20"/>
        <v>0</v>
      </c>
    </row>
    <row r="122" spans="1:8" s="2" customFormat="1" ht="12.75" hidden="1" x14ac:dyDescent="0.2">
      <c r="A122" s="247"/>
      <c r="B122" s="264"/>
      <c r="C122" s="274">
        <f t="shared" si="18"/>
        <v>0</v>
      </c>
      <c r="D122" s="276"/>
      <c r="E122" s="293"/>
      <c r="F122" s="59">
        <f t="shared" si="19"/>
        <v>0</v>
      </c>
      <c r="G122" s="73">
        <f t="shared" si="19"/>
        <v>0</v>
      </c>
      <c r="H122" s="56">
        <f t="shared" si="20"/>
        <v>0</v>
      </c>
    </row>
    <row r="123" spans="1:8" s="2" customFormat="1" ht="12.75" x14ac:dyDescent="0.2">
      <c r="A123" s="247"/>
      <c r="B123" s="264"/>
      <c r="C123" s="274" t="str">
        <f t="shared" ref="C123:C132" si="21">C26</f>
        <v>Vecākais speciālists Izglītības koordinācijas nodaļā</v>
      </c>
      <c r="D123" s="276"/>
      <c r="E123" s="293"/>
      <c r="F123" s="59">
        <f t="shared" ref="F123:G132" si="22">F26</f>
        <v>1287</v>
      </c>
      <c r="G123" s="59">
        <f t="shared" si="22"/>
        <v>3</v>
      </c>
      <c r="H123" s="56">
        <f t="shared" si="20"/>
        <v>0.92</v>
      </c>
    </row>
    <row r="124" spans="1:8" s="2" customFormat="1" ht="12.75" hidden="1" x14ac:dyDescent="0.2">
      <c r="A124" s="247"/>
      <c r="B124" s="264"/>
      <c r="C124" s="274">
        <f t="shared" si="21"/>
        <v>0</v>
      </c>
      <c r="D124" s="276"/>
      <c r="E124" s="293"/>
      <c r="F124" s="59">
        <f t="shared" si="22"/>
        <v>0</v>
      </c>
      <c r="G124" s="59">
        <f t="shared" si="22"/>
        <v>0</v>
      </c>
      <c r="H124" s="56">
        <f t="shared" si="20"/>
        <v>0</v>
      </c>
    </row>
    <row r="125" spans="1:8" s="2" customFormat="1" ht="12.75" hidden="1" x14ac:dyDescent="0.2">
      <c r="A125" s="247"/>
      <c r="B125" s="264"/>
      <c r="C125" s="274">
        <f t="shared" si="21"/>
        <v>0</v>
      </c>
      <c r="D125" s="276"/>
      <c r="E125" s="293"/>
      <c r="F125" s="59">
        <f t="shared" si="22"/>
        <v>0</v>
      </c>
      <c r="G125" s="59">
        <f t="shared" si="22"/>
        <v>0</v>
      </c>
      <c r="H125" s="56">
        <f t="shared" si="20"/>
        <v>0</v>
      </c>
    </row>
    <row r="126" spans="1:8" s="2" customFormat="1" ht="12.75" hidden="1" x14ac:dyDescent="0.2">
      <c r="A126" s="247"/>
      <c r="B126" s="264"/>
      <c r="C126" s="274">
        <f t="shared" si="21"/>
        <v>0</v>
      </c>
      <c r="D126" s="276"/>
      <c r="E126" s="293"/>
      <c r="F126" s="59">
        <f t="shared" si="22"/>
        <v>0</v>
      </c>
      <c r="G126" s="59">
        <f t="shared" si="22"/>
        <v>0</v>
      </c>
      <c r="H126" s="56">
        <f t="shared" si="20"/>
        <v>0</v>
      </c>
    </row>
    <row r="127" spans="1:8" s="2" customFormat="1" ht="12.75" hidden="1" x14ac:dyDescent="0.2">
      <c r="A127" s="247"/>
      <c r="B127" s="264"/>
      <c r="C127" s="274">
        <f t="shared" si="21"/>
        <v>0</v>
      </c>
      <c r="D127" s="276"/>
      <c r="E127" s="293"/>
      <c r="F127" s="59">
        <f t="shared" si="22"/>
        <v>0</v>
      </c>
      <c r="G127" s="59">
        <f t="shared" si="22"/>
        <v>0</v>
      </c>
      <c r="H127" s="56">
        <f t="shared" si="20"/>
        <v>0</v>
      </c>
    </row>
    <row r="128" spans="1:8" s="2" customFormat="1" ht="12.75" hidden="1" x14ac:dyDescent="0.2">
      <c r="A128" s="247"/>
      <c r="B128" s="264"/>
      <c r="C128" s="274">
        <f t="shared" si="21"/>
        <v>0</v>
      </c>
      <c r="D128" s="276"/>
      <c r="E128" s="293"/>
      <c r="F128" s="59">
        <f t="shared" si="22"/>
        <v>0</v>
      </c>
      <c r="G128" s="59">
        <f t="shared" si="22"/>
        <v>0</v>
      </c>
      <c r="H128" s="56">
        <f t="shared" si="20"/>
        <v>0</v>
      </c>
    </row>
    <row r="129" spans="1:8" s="2" customFormat="1" ht="12.75" hidden="1" x14ac:dyDescent="0.2">
      <c r="A129" s="247"/>
      <c r="B129" s="264"/>
      <c r="C129" s="274">
        <f t="shared" si="21"/>
        <v>0</v>
      </c>
      <c r="D129" s="276"/>
      <c r="E129" s="293"/>
      <c r="F129" s="59">
        <f t="shared" si="22"/>
        <v>0</v>
      </c>
      <c r="G129" s="59">
        <f t="shared" si="22"/>
        <v>0</v>
      </c>
      <c r="H129" s="56">
        <f t="shared" si="20"/>
        <v>0</v>
      </c>
    </row>
    <row r="130" spans="1:8" s="2" customFormat="1" ht="12.75" hidden="1" x14ac:dyDescent="0.2">
      <c r="A130" s="247"/>
      <c r="B130" s="264"/>
      <c r="C130" s="274">
        <f t="shared" si="21"/>
        <v>0</v>
      </c>
      <c r="D130" s="276"/>
      <c r="E130" s="293"/>
      <c r="F130" s="59">
        <f t="shared" si="22"/>
        <v>0</v>
      </c>
      <c r="G130" s="59">
        <f t="shared" si="22"/>
        <v>0</v>
      </c>
      <c r="H130" s="56">
        <f t="shared" si="20"/>
        <v>0</v>
      </c>
    </row>
    <row r="131" spans="1:8" s="2" customFormat="1" ht="12.75" hidden="1" x14ac:dyDescent="0.2">
      <c r="A131" s="247"/>
      <c r="B131" s="264"/>
      <c r="C131" s="274">
        <f t="shared" si="21"/>
        <v>0</v>
      </c>
      <c r="D131" s="276"/>
      <c r="E131" s="293"/>
      <c r="F131" s="59">
        <f t="shared" si="22"/>
        <v>0</v>
      </c>
      <c r="G131" s="59">
        <f t="shared" si="22"/>
        <v>0</v>
      </c>
      <c r="H131" s="56">
        <f t="shared" si="20"/>
        <v>0</v>
      </c>
    </row>
    <row r="132" spans="1:8" s="2" customFormat="1" ht="12.75" hidden="1" x14ac:dyDescent="0.2">
      <c r="A132" s="248"/>
      <c r="B132" s="265"/>
      <c r="C132" s="274">
        <f t="shared" si="21"/>
        <v>0</v>
      </c>
      <c r="D132" s="276"/>
      <c r="E132" s="302"/>
      <c r="F132" s="59">
        <f t="shared" si="22"/>
        <v>0</v>
      </c>
      <c r="G132" s="59">
        <f t="shared" si="22"/>
        <v>0</v>
      </c>
      <c r="H132" s="56">
        <f t="shared" si="20"/>
        <v>0</v>
      </c>
    </row>
    <row r="133" spans="1:8" s="2" customFormat="1" ht="25.5" hidden="1" x14ac:dyDescent="0.2">
      <c r="A133" s="246" t="s">
        <v>82</v>
      </c>
      <c r="B133" s="388" t="s">
        <v>83</v>
      </c>
      <c r="C133" s="287" t="s">
        <v>349</v>
      </c>
      <c r="D133" s="288"/>
      <c r="E133" s="47" t="s">
        <v>161</v>
      </c>
      <c r="F133" s="190" t="s">
        <v>39</v>
      </c>
      <c r="G133" s="47" t="s">
        <v>157</v>
      </c>
      <c r="H133" s="50">
        <f>SUM(H134:H153)</f>
        <v>0</v>
      </c>
    </row>
    <row r="134" spans="1:8" s="2" customFormat="1" ht="12.75" hidden="1" x14ac:dyDescent="0.2">
      <c r="A134" s="247"/>
      <c r="B134" s="389"/>
      <c r="C134" s="274">
        <f t="shared" ref="C134:C143" si="23">C15</f>
        <v>0</v>
      </c>
      <c r="D134" s="276"/>
      <c r="E134" s="292">
        <v>1</v>
      </c>
      <c r="F134" s="59">
        <f t="shared" ref="F134:G143" si="24">F15</f>
        <v>0</v>
      </c>
      <c r="G134" s="59">
        <f t="shared" si="24"/>
        <v>0</v>
      </c>
      <c r="H134" s="56">
        <f>ROUNDUP((F134*$E$134%)/168*G134,2)</f>
        <v>0</v>
      </c>
    </row>
    <row r="135" spans="1:8" s="2" customFormat="1" ht="12.75" hidden="1" x14ac:dyDescent="0.2">
      <c r="A135" s="247"/>
      <c r="B135" s="389"/>
      <c r="C135" s="274">
        <f t="shared" si="23"/>
        <v>0</v>
      </c>
      <c r="D135" s="276"/>
      <c r="E135" s="293"/>
      <c r="F135" s="59">
        <f t="shared" si="24"/>
        <v>0</v>
      </c>
      <c r="G135" s="73">
        <f t="shared" si="24"/>
        <v>0</v>
      </c>
      <c r="H135" s="56">
        <f t="shared" ref="H135:H153" si="25">ROUNDUP((F135*$E$134%)/168*G135,2)</f>
        <v>0</v>
      </c>
    </row>
    <row r="136" spans="1:8" s="2" customFormat="1" ht="12.75" hidden="1" x14ac:dyDescent="0.2">
      <c r="A136" s="247"/>
      <c r="B136" s="389"/>
      <c r="C136" s="274">
        <f t="shared" si="23"/>
        <v>0</v>
      </c>
      <c r="D136" s="276"/>
      <c r="E136" s="293"/>
      <c r="F136" s="59">
        <f t="shared" si="24"/>
        <v>0</v>
      </c>
      <c r="G136" s="73">
        <f t="shared" si="24"/>
        <v>0</v>
      </c>
      <c r="H136" s="56">
        <f t="shared" si="25"/>
        <v>0</v>
      </c>
    </row>
    <row r="137" spans="1:8" s="2" customFormat="1" ht="12.75" hidden="1" x14ac:dyDescent="0.2">
      <c r="A137" s="247"/>
      <c r="B137" s="389"/>
      <c r="C137" s="274">
        <f t="shared" si="23"/>
        <v>0</v>
      </c>
      <c r="D137" s="276"/>
      <c r="E137" s="293"/>
      <c r="F137" s="59">
        <f t="shared" si="24"/>
        <v>0</v>
      </c>
      <c r="G137" s="73">
        <f t="shared" si="24"/>
        <v>0</v>
      </c>
      <c r="H137" s="56">
        <f t="shared" si="25"/>
        <v>0</v>
      </c>
    </row>
    <row r="138" spans="1:8" s="2" customFormat="1" ht="12.75" hidden="1" x14ac:dyDescent="0.2">
      <c r="A138" s="247"/>
      <c r="B138" s="389"/>
      <c r="C138" s="274">
        <f t="shared" si="23"/>
        <v>0</v>
      </c>
      <c r="D138" s="276"/>
      <c r="E138" s="293"/>
      <c r="F138" s="59">
        <f t="shared" si="24"/>
        <v>0</v>
      </c>
      <c r="G138" s="73">
        <f t="shared" si="24"/>
        <v>0</v>
      </c>
      <c r="H138" s="56">
        <f t="shared" si="25"/>
        <v>0</v>
      </c>
    </row>
    <row r="139" spans="1:8" s="2" customFormat="1" ht="12.75" hidden="1" x14ac:dyDescent="0.2">
      <c r="A139" s="247"/>
      <c r="B139" s="389"/>
      <c r="C139" s="274">
        <f t="shared" si="23"/>
        <v>0</v>
      </c>
      <c r="D139" s="276"/>
      <c r="E139" s="293"/>
      <c r="F139" s="59">
        <f t="shared" si="24"/>
        <v>0</v>
      </c>
      <c r="G139" s="73">
        <f t="shared" si="24"/>
        <v>0</v>
      </c>
      <c r="H139" s="56">
        <f t="shared" si="25"/>
        <v>0</v>
      </c>
    </row>
    <row r="140" spans="1:8" s="2" customFormat="1" ht="12.75" hidden="1" x14ac:dyDescent="0.2">
      <c r="A140" s="247"/>
      <c r="B140" s="389"/>
      <c r="C140" s="274">
        <f t="shared" si="23"/>
        <v>0</v>
      </c>
      <c r="D140" s="276"/>
      <c r="E140" s="293"/>
      <c r="F140" s="59">
        <f t="shared" si="24"/>
        <v>0</v>
      </c>
      <c r="G140" s="73">
        <f t="shared" si="24"/>
        <v>0</v>
      </c>
      <c r="H140" s="56">
        <f t="shared" si="25"/>
        <v>0</v>
      </c>
    </row>
    <row r="141" spans="1:8" s="2" customFormat="1" ht="12.75" hidden="1" x14ac:dyDescent="0.2">
      <c r="A141" s="247"/>
      <c r="B141" s="389"/>
      <c r="C141" s="274">
        <f t="shared" si="23"/>
        <v>0</v>
      </c>
      <c r="D141" s="276"/>
      <c r="E141" s="293"/>
      <c r="F141" s="59">
        <f t="shared" si="24"/>
        <v>0</v>
      </c>
      <c r="G141" s="73">
        <f t="shared" si="24"/>
        <v>0</v>
      </c>
      <c r="H141" s="56">
        <f t="shared" si="25"/>
        <v>0</v>
      </c>
    </row>
    <row r="142" spans="1:8" s="2" customFormat="1" ht="12.75" hidden="1" x14ac:dyDescent="0.2">
      <c r="A142" s="247"/>
      <c r="B142" s="389"/>
      <c r="C142" s="274">
        <f t="shared" si="23"/>
        <v>0</v>
      </c>
      <c r="D142" s="276"/>
      <c r="E142" s="293"/>
      <c r="F142" s="59">
        <f t="shared" si="24"/>
        <v>0</v>
      </c>
      <c r="G142" s="73">
        <f t="shared" si="24"/>
        <v>0</v>
      </c>
      <c r="H142" s="56">
        <f t="shared" si="25"/>
        <v>0</v>
      </c>
    </row>
    <row r="143" spans="1:8" s="2" customFormat="1" ht="12.75" hidden="1" x14ac:dyDescent="0.2">
      <c r="A143" s="247"/>
      <c r="B143" s="389"/>
      <c r="C143" s="274">
        <f t="shared" si="23"/>
        <v>0</v>
      </c>
      <c r="D143" s="276"/>
      <c r="E143" s="293"/>
      <c r="F143" s="59">
        <f t="shared" si="24"/>
        <v>0</v>
      </c>
      <c r="G143" s="73">
        <f t="shared" si="24"/>
        <v>0</v>
      </c>
      <c r="H143" s="56">
        <f t="shared" si="25"/>
        <v>0</v>
      </c>
    </row>
    <row r="144" spans="1:8" s="2" customFormat="1" ht="12.75" hidden="1" x14ac:dyDescent="0.2">
      <c r="A144" s="247"/>
      <c r="B144" s="389"/>
      <c r="C144" s="274" t="str">
        <f t="shared" ref="C144:C153" si="26">C26</f>
        <v>Vecākais speciālists Izglītības koordinācijas nodaļā</v>
      </c>
      <c r="D144" s="276"/>
      <c r="E144" s="293"/>
      <c r="F144" s="59">
        <f t="shared" ref="F144:G153" si="27">F26</f>
        <v>1287</v>
      </c>
      <c r="G144" s="59"/>
      <c r="H144" s="56">
        <f t="shared" si="25"/>
        <v>0</v>
      </c>
    </row>
    <row r="145" spans="1:8" s="2" customFormat="1" ht="12.75" hidden="1" x14ac:dyDescent="0.2">
      <c r="A145" s="247"/>
      <c r="B145" s="389"/>
      <c r="C145" s="274">
        <f t="shared" si="26"/>
        <v>0</v>
      </c>
      <c r="D145" s="276"/>
      <c r="E145" s="293"/>
      <c r="F145" s="59">
        <f t="shared" si="27"/>
        <v>0</v>
      </c>
      <c r="G145" s="59">
        <f t="shared" si="27"/>
        <v>0</v>
      </c>
      <c r="H145" s="56">
        <f t="shared" si="25"/>
        <v>0</v>
      </c>
    </row>
    <row r="146" spans="1:8" s="2" customFormat="1" ht="12.75" hidden="1" x14ac:dyDescent="0.2">
      <c r="A146" s="247"/>
      <c r="B146" s="389"/>
      <c r="C146" s="274">
        <f t="shared" si="26"/>
        <v>0</v>
      </c>
      <c r="D146" s="276"/>
      <c r="E146" s="293"/>
      <c r="F146" s="59">
        <f t="shared" si="27"/>
        <v>0</v>
      </c>
      <c r="G146" s="59">
        <f t="shared" si="27"/>
        <v>0</v>
      </c>
      <c r="H146" s="56">
        <f t="shared" si="25"/>
        <v>0</v>
      </c>
    </row>
    <row r="147" spans="1:8" s="2" customFormat="1" ht="12.75" hidden="1" x14ac:dyDescent="0.2">
      <c r="A147" s="247"/>
      <c r="B147" s="389"/>
      <c r="C147" s="274">
        <f t="shared" si="26"/>
        <v>0</v>
      </c>
      <c r="D147" s="276"/>
      <c r="E147" s="293"/>
      <c r="F147" s="59">
        <f t="shared" si="27"/>
        <v>0</v>
      </c>
      <c r="G147" s="59">
        <f t="shared" si="27"/>
        <v>0</v>
      </c>
      <c r="H147" s="56">
        <f t="shared" si="25"/>
        <v>0</v>
      </c>
    </row>
    <row r="148" spans="1:8" s="2" customFormat="1" ht="12.75" hidden="1" x14ac:dyDescent="0.2">
      <c r="A148" s="247"/>
      <c r="B148" s="389"/>
      <c r="C148" s="274">
        <f t="shared" si="26"/>
        <v>0</v>
      </c>
      <c r="D148" s="276"/>
      <c r="E148" s="293"/>
      <c r="F148" s="59">
        <f t="shared" si="27"/>
        <v>0</v>
      </c>
      <c r="G148" s="59">
        <f t="shared" si="27"/>
        <v>0</v>
      </c>
      <c r="H148" s="56">
        <f t="shared" si="25"/>
        <v>0</v>
      </c>
    </row>
    <row r="149" spans="1:8" s="2" customFormat="1" ht="12.75" hidden="1" x14ac:dyDescent="0.2">
      <c r="A149" s="247"/>
      <c r="B149" s="389"/>
      <c r="C149" s="274">
        <f t="shared" si="26"/>
        <v>0</v>
      </c>
      <c r="D149" s="276"/>
      <c r="E149" s="293"/>
      <c r="F149" s="59">
        <f t="shared" si="27"/>
        <v>0</v>
      </c>
      <c r="G149" s="59">
        <f t="shared" si="27"/>
        <v>0</v>
      </c>
      <c r="H149" s="56">
        <f t="shared" si="25"/>
        <v>0</v>
      </c>
    </row>
    <row r="150" spans="1:8" s="2" customFormat="1" ht="12.75" hidden="1" x14ac:dyDescent="0.2">
      <c r="A150" s="247"/>
      <c r="B150" s="389"/>
      <c r="C150" s="274">
        <f t="shared" si="26"/>
        <v>0</v>
      </c>
      <c r="D150" s="276"/>
      <c r="E150" s="293"/>
      <c r="F150" s="59">
        <f t="shared" si="27"/>
        <v>0</v>
      </c>
      <c r="G150" s="59">
        <f t="shared" si="27"/>
        <v>0</v>
      </c>
      <c r="H150" s="56">
        <f t="shared" si="25"/>
        <v>0</v>
      </c>
    </row>
    <row r="151" spans="1:8" s="2" customFormat="1" ht="12.75" hidden="1" x14ac:dyDescent="0.2">
      <c r="A151" s="247"/>
      <c r="B151" s="389"/>
      <c r="C151" s="274">
        <f t="shared" si="26"/>
        <v>0</v>
      </c>
      <c r="D151" s="276"/>
      <c r="E151" s="293"/>
      <c r="F151" s="59">
        <f t="shared" si="27"/>
        <v>0</v>
      </c>
      <c r="G151" s="59">
        <f t="shared" si="27"/>
        <v>0</v>
      </c>
      <c r="H151" s="56">
        <f t="shared" si="25"/>
        <v>0</v>
      </c>
    </row>
    <row r="152" spans="1:8" s="2" customFormat="1" ht="12.75" hidden="1" x14ac:dyDescent="0.2">
      <c r="A152" s="247"/>
      <c r="B152" s="389"/>
      <c r="C152" s="274">
        <f t="shared" si="26"/>
        <v>0</v>
      </c>
      <c r="D152" s="276"/>
      <c r="E152" s="293"/>
      <c r="F152" s="59">
        <f t="shared" si="27"/>
        <v>0</v>
      </c>
      <c r="G152" s="59">
        <f t="shared" si="27"/>
        <v>0</v>
      </c>
      <c r="H152" s="56">
        <f t="shared" si="25"/>
        <v>0</v>
      </c>
    </row>
    <row r="153" spans="1:8" s="2" customFormat="1" ht="12.75" hidden="1" x14ac:dyDescent="0.2">
      <c r="A153" s="248"/>
      <c r="B153" s="390"/>
      <c r="C153" s="274">
        <f t="shared" si="26"/>
        <v>0</v>
      </c>
      <c r="D153" s="276"/>
      <c r="E153" s="302"/>
      <c r="F153" s="59">
        <f t="shared" si="27"/>
        <v>0</v>
      </c>
      <c r="G153" s="59">
        <f t="shared" si="27"/>
        <v>0</v>
      </c>
      <c r="H153" s="56">
        <f t="shared" si="25"/>
        <v>0</v>
      </c>
    </row>
    <row r="154" spans="1:8" s="2" customFormat="1" ht="12.75" x14ac:dyDescent="0.2">
      <c r="A154" s="49" t="s">
        <v>84</v>
      </c>
      <c r="B154" s="277" t="s">
        <v>17</v>
      </c>
      <c r="C154" s="277"/>
      <c r="D154" s="277"/>
      <c r="E154" s="277"/>
      <c r="F154" s="277"/>
      <c r="G154" s="277"/>
      <c r="H154" s="43">
        <f>SUM(H155,H178,H201)</f>
        <v>5.1800000000000006</v>
      </c>
    </row>
    <row r="155" spans="1:8" s="2" customFormat="1" ht="12.75" hidden="1" x14ac:dyDescent="0.2">
      <c r="A155" s="42">
        <v>2100</v>
      </c>
      <c r="B155" s="277" t="s">
        <v>204</v>
      </c>
      <c r="C155" s="277"/>
      <c r="D155" s="277"/>
      <c r="E155" s="277"/>
      <c r="F155" s="277"/>
      <c r="G155" s="277"/>
      <c r="H155" s="43">
        <f>SUM(H156,H167)</f>
        <v>0</v>
      </c>
    </row>
    <row r="156" spans="1:8" s="2" customFormat="1" ht="25.5" hidden="1" x14ac:dyDescent="0.2">
      <c r="A156" s="260"/>
      <c r="B156" s="263"/>
      <c r="C156" s="266"/>
      <c r="D156" s="267"/>
      <c r="E156" s="268"/>
      <c r="F156" s="51" t="s">
        <v>167</v>
      </c>
      <c r="G156" s="47" t="s">
        <v>157</v>
      </c>
      <c r="H156" s="111">
        <f>SUM(H157:H166)</f>
        <v>0</v>
      </c>
    </row>
    <row r="157" spans="1:8" s="2" customFormat="1" ht="12.75" hidden="1" x14ac:dyDescent="0.2">
      <c r="A157" s="261"/>
      <c r="B157" s="264"/>
      <c r="C157" s="255"/>
      <c r="D157" s="256"/>
      <c r="E157" s="257"/>
      <c r="F157" s="74"/>
      <c r="G157" s="74"/>
      <c r="H157" s="75"/>
    </row>
    <row r="158" spans="1:8" s="2" customFormat="1" ht="12.75" hidden="1" x14ac:dyDescent="0.2">
      <c r="A158" s="261"/>
      <c r="B158" s="264"/>
      <c r="C158" s="252"/>
      <c r="D158" s="253"/>
      <c r="E158" s="254"/>
      <c r="F158" s="76"/>
      <c r="G158" s="76"/>
      <c r="H158" s="77"/>
    </row>
    <row r="159" spans="1:8" s="2" customFormat="1" ht="12.75" hidden="1" x14ac:dyDescent="0.2">
      <c r="A159" s="261"/>
      <c r="B159" s="264"/>
      <c r="C159" s="252"/>
      <c r="D159" s="253"/>
      <c r="E159" s="254"/>
      <c r="F159" s="76"/>
      <c r="G159" s="76"/>
      <c r="H159" s="77"/>
    </row>
    <row r="160" spans="1:8" s="2" customFormat="1" ht="12.75" hidden="1" x14ac:dyDescent="0.2">
      <c r="A160" s="261"/>
      <c r="B160" s="264"/>
      <c r="C160" s="252"/>
      <c r="D160" s="253"/>
      <c r="E160" s="254"/>
      <c r="F160" s="76"/>
      <c r="G160" s="76"/>
      <c r="H160" s="77"/>
    </row>
    <row r="161" spans="1:8" s="2" customFormat="1" ht="12.75" hidden="1" x14ac:dyDescent="0.2">
      <c r="A161" s="261"/>
      <c r="B161" s="264"/>
      <c r="C161" s="252"/>
      <c r="D161" s="253"/>
      <c r="E161" s="254"/>
      <c r="F161" s="76"/>
      <c r="G161" s="76"/>
      <c r="H161" s="77"/>
    </row>
    <row r="162" spans="1:8" s="2" customFormat="1" ht="12.75" hidden="1" x14ac:dyDescent="0.2">
      <c r="A162" s="261"/>
      <c r="B162" s="264"/>
      <c r="C162" s="252"/>
      <c r="D162" s="253"/>
      <c r="E162" s="254"/>
      <c r="F162" s="76"/>
      <c r="G162" s="76"/>
      <c r="H162" s="77"/>
    </row>
    <row r="163" spans="1:8" s="2" customFormat="1" ht="12.75" hidden="1" x14ac:dyDescent="0.2">
      <c r="A163" s="261"/>
      <c r="B163" s="264"/>
      <c r="C163" s="252"/>
      <c r="D163" s="253"/>
      <c r="E163" s="254"/>
      <c r="F163" s="76"/>
      <c r="G163" s="76"/>
      <c r="H163" s="77"/>
    </row>
    <row r="164" spans="1:8" s="2" customFormat="1" ht="12.75" hidden="1" x14ac:dyDescent="0.2">
      <c r="A164" s="261"/>
      <c r="B164" s="264"/>
      <c r="C164" s="252"/>
      <c r="D164" s="253"/>
      <c r="E164" s="254"/>
      <c r="F164" s="76"/>
      <c r="G164" s="76"/>
      <c r="H164" s="77"/>
    </row>
    <row r="165" spans="1:8" s="2" customFormat="1" ht="12.75" hidden="1" x14ac:dyDescent="0.2">
      <c r="A165" s="261"/>
      <c r="B165" s="264"/>
      <c r="C165" s="252"/>
      <c r="D165" s="253"/>
      <c r="E165" s="254"/>
      <c r="F165" s="76"/>
      <c r="G165" s="76"/>
      <c r="H165" s="77"/>
    </row>
    <row r="166" spans="1:8" s="2" customFormat="1" ht="12.75" hidden="1" x14ac:dyDescent="0.2">
      <c r="A166" s="262"/>
      <c r="B166" s="265"/>
      <c r="C166" s="269"/>
      <c r="D166" s="270"/>
      <c r="E166" s="271"/>
      <c r="F166" s="78"/>
      <c r="G166" s="78"/>
      <c r="H166" s="79">
        <f>ROUNDUP(F166/168*G166,2)</f>
        <v>0</v>
      </c>
    </row>
    <row r="167" spans="1:8" s="2" customFormat="1" ht="25.5" hidden="1" x14ac:dyDescent="0.2">
      <c r="A167" s="260"/>
      <c r="B167" s="263"/>
      <c r="C167" s="266"/>
      <c r="D167" s="267"/>
      <c r="E167" s="268"/>
      <c r="F167" s="51" t="s">
        <v>167</v>
      </c>
      <c r="G167" s="47" t="s">
        <v>157</v>
      </c>
      <c r="H167" s="111">
        <f>SUM(H168:H177)</f>
        <v>0</v>
      </c>
    </row>
    <row r="168" spans="1:8" s="2" customFormat="1" ht="12.75" hidden="1" x14ac:dyDescent="0.2">
      <c r="A168" s="261"/>
      <c r="B168" s="264"/>
      <c r="C168" s="255"/>
      <c r="D168" s="256"/>
      <c r="E168" s="257"/>
      <c r="F168" s="74"/>
      <c r="G168" s="74"/>
      <c r="H168" s="75"/>
    </row>
    <row r="169" spans="1:8" s="2" customFormat="1" ht="12.75" hidden="1" x14ac:dyDescent="0.2">
      <c r="A169" s="261"/>
      <c r="B169" s="264"/>
      <c r="C169" s="252"/>
      <c r="D169" s="253"/>
      <c r="E169" s="254"/>
      <c r="F169" s="76"/>
      <c r="G169" s="76"/>
      <c r="H169" s="77"/>
    </row>
    <row r="170" spans="1:8" s="2" customFormat="1" ht="12.75" hidden="1" x14ac:dyDescent="0.2">
      <c r="A170" s="261"/>
      <c r="B170" s="264"/>
      <c r="C170" s="252"/>
      <c r="D170" s="253"/>
      <c r="E170" s="254"/>
      <c r="F170" s="76"/>
      <c r="G170" s="76"/>
      <c r="H170" s="77"/>
    </row>
    <row r="171" spans="1:8" s="2" customFormat="1" ht="12.75" hidden="1" x14ac:dyDescent="0.2">
      <c r="A171" s="261"/>
      <c r="B171" s="264"/>
      <c r="C171" s="252"/>
      <c r="D171" s="253"/>
      <c r="E171" s="254"/>
      <c r="F171" s="76"/>
      <c r="G171" s="76"/>
      <c r="H171" s="77"/>
    </row>
    <row r="172" spans="1:8" s="2" customFormat="1" ht="12.75" hidden="1" x14ac:dyDescent="0.2">
      <c r="A172" s="261"/>
      <c r="B172" s="264"/>
      <c r="C172" s="252"/>
      <c r="D172" s="253"/>
      <c r="E172" s="254"/>
      <c r="F172" s="76"/>
      <c r="G172" s="76"/>
      <c r="H172" s="77"/>
    </row>
    <row r="173" spans="1:8" s="2" customFormat="1" ht="12.75" hidden="1" x14ac:dyDescent="0.2">
      <c r="A173" s="261"/>
      <c r="B173" s="264"/>
      <c r="C173" s="252"/>
      <c r="D173" s="253"/>
      <c r="E173" s="254"/>
      <c r="F173" s="76"/>
      <c r="G173" s="76"/>
      <c r="H173" s="77"/>
    </row>
    <row r="174" spans="1:8" s="2" customFormat="1" ht="12.75" hidden="1" x14ac:dyDescent="0.2">
      <c r="A174" s="261"/>
      <c r="B174" s="264"/>
      <c r="C174" s="252"/>
      <c r="D174" s="253"/>
      <c r="E174" s="254"/>
      <c r="F174" s="76"/>
      <c r="G174" s="76"/>
      <c r="H174" s="77"/>
    </row>
    <row r="175" spans="1:8" s="2" customFormat="1" ht="12.75" hidden="1" x14ac:dyDescent="0.2">
      <c r="A175" s="261"/>
      <c r="B175" s="264"/>
      <c r="C175" s="252"/>
      <c r="D175" s="253"/>
      <c r="E175" s="254"/>
      <c r="F175" s="76"/>
      <c r="G175" s="76"/>
      <c r="H175" s="77"/>
    </row>
    <row r="176" spans="1:8" s="2" customFormat="1" ht="12.75" hidden="1" x14ac:dyDescent="0.2">
      <c r="A176" s="261"/>
      <c r="B176" s="264"/>
      <c r="C176" s="252"/>
      <c r="D176" s="253"/>
      <c r="E176" s="254"/>
      <c r="F176" s="76"/>
      <c r="G176" s="76"/>
      <c r="H176" s="77"/>
    </row>
    <row r="177" spans="1:8" s="2" customFormat="1" ht="12.75" hidden="1" x14ac:dyDescent="0.2">
      <c r="A177" s="262"/>
      <c r="B177" s="265"/>
      <c r="C177" s="269"/>
      <c r="D177" s="270"/>
      <c r="E177" s="271"/>
      <c r="F177" s="78"/>
      <c r="G177" s="78"/>
      <c r="H177" s="79">
        <f>ROUNDUP(F177/168*G177,2)</f>
        <v>0</v>
      </c>
    </row>
    <row r="178" spans="1:8" s="2" customFormat="1" ht="12.75" hidden="1" x14ac:dyDescent="0.2">
      <c r="A178" s="48" t="s">
        <v>85</v>
      </c>
      <c r="B178" s="277" t="s">
        <v>86</v>
      </c>
      <c r="C178" s="277"/>
      <c r="D178" s="277"/>
      <c r="E178" s="277"/>
      <c r="F178" s="277"/>
      <c r="G178" s="277"/>
      <c r="H178" s="43">
        <f>SUM(H179)</f>
        <v>0</v>
      </c>
    </row>
    <row r="179" spans="1:8" s="2" customFormat="1" hidden="1" x14ac:dyDescent="0.2">
      <c r="A179" s="246"/>
      <c r="B179" s="249"/>
      <c r="C179" s="266"/>
      <c r="D179" s="267"/>
      <c r="E179" s="268"/>
      <c r="F179" s="47" t="s">
        <v>167</v>
      </c>
      <c r="G179" s="47" t="s">
        <v>166</v>
      </c>
      <c r="H179" s="111">
        <f>SUM(H180:H189)</f>
        <v>0</v>
      </c>
    </row>
    <row r="180" spans="1:8" s="2" customFormat="1" ht="12.75" hidden="1" x14ac:dyDescent="0.2">
      <c r="A180" s="247"/>
      <c r="B180" s="250"/>
      <c r="C180" s="255"/>
      <c r="D180" s="256"/>
      <c r="E180" s="257"/>
      <c r="F180" s="74"/>
      <c r="G180" s="74"/>
      <c r="H180" s="75">
        <f>ROUND(F180*G180,2)</f>
        <v>0</v>
      </c>
    </row>
    <row r="181" spans="1:8" s="2" customFormat="1" ht="12.75" hidden="1" x14ac:dyDescent="0.2">
      <c r="A181" s="247"/>
      <c r="B181" s="250"/>
      <c r="C181" s="252"/>
      <c r="D181" s="253"/>
      <c r="E181" s="254"/>
      <c r="F181" s="76"/>
      <c r="G181" s="76"/>
      <c r="H181" s="77">
        <f>ROUND(F181*G181,2)</f>
        <v>0</v>
      </c>
    </row>
    <row r="182" spans="1:8" s="2" customFormat="1" ht="12.75" hidden="1" x14ac:dyDescent="0.2">
      <c r="A182" s="247"/>
      <c r="B182" s="250"/>
      <c r="C182" s="252"/>
      <c r="D182" s="253"/>
      <c r="E182" s="254"/>
      <c r="F182" s="76"/>
      <c r="G182" s="76"/>
      <c r="H182" s="77">
        <f t="shared" ref="H182:H189" si="28">ROUND(F182*G182,2)</f>
        <v>0</v>
      </c>
    </row>
    <row r="183" spans="1:8" s="2" customFormat="1" ht="12.75" hidden="1" x14ac:dyDescent="0.2">
      <c r="A183" s="247"/>
      <c r="B183" s="250"/>
      <c r="C183" s="252"/>
      <c r="D183" s="253"/>
      <c r="E183" s="254"/>
      <c r="F183" s="76"/>
      <c r="G183" s="76"/>
      <c r="H183" s="77">
        <f t="shared" si="28"/>
        <v>0</v>
      </c>
    </row>
    <row r="184" spans="1:8" s="2" customFormat="1" ht="12.75" hidden="1" x14ac:dyDescent="0.2">
      <c r="A184" s="247"/>
      <c r="B184" s="250"/>
      <c r="C184" s="252"/>
      <c r="D184" s="253"/>
      <c r="E184" s="254"/>
      <c r="F184" s="76"/>
      <c r="G184" s="76"/>
      <c r="H184" s="77">
        <f t="shared" si="28"/>
        <v>0</v>
      </c>
    </row>
    <row r="185" spans="1:8" s="2" customFormat="1" ht="12.75" hidden="1" x14ac:dyDescent="0.2">
      <c r="A185" s="247"/>
      <c r="B185" s="250"/>
      <c r="C185" s="252"/>
      <c r="D185" s="253"/>
      <c r="E185" s="254"/>
      <c r="F185" s="76"/>
      <c r="G185" s="76"/>
      <c r="H185" s="77">
        <f t="shared" si="28"/>
        <v>0</v>
      </c>
    </row>
    <row r="186" spans="1:8" s="2" customFormat="1" ht="12.75" hidden="1" x14ac:dyDescent="0.2">
      <c r="A186" s="247"/>
      <c r="B186" s="250"/>
      <c r="C186" s="252"/>
      <c r="D186" s="253"/>
      <c r="E186" s="254"/>
      <c r="F186" s="76"/>
      <c r="G186" s="76"/>
      <c r="H186" s="77">
        <f t="shared" si="28"/>
        <v>0</v>
      </c>
    </row>
    <row r="187" spans="1:8" s="2" customFormat="1" ht="12.75" hidden="1" x14ac:dyDescent="0.2">
      <c r="A187" s="247"/>
      <c r="B187" s="250"/>
      <c r="C187" s="252"/>
      <c r="D187" s="253"/>
      <c r="E187" s="254"/>
      <c r="F187" s="76"/>
      <c r="G187" s="76"/>
      <c r="H187" s="77">
        <f t="shared" si="28"/>
        <v>0</v>
      </c>
    </row>
    <row r="188" spans="1:8" s="2" customFormat="1" ht="12.75" hidden="1" x14ac:dyDescent="0.2">
      <c r="A188" s="247"/>
      <c r="B188" s="250"/>
      <c r="C188" s="252"/>
      <c r="D188" s="253"/>
      <c r="E188" s="254"/>
      <c r="F188" s="76"/>
      <c r="G188" s="76"/>
      <c r="H188" s="77">
        <f t="shared" si="28"/>
        <v>0</v>
      </c>
    </row>
    <row r="189" spans="1:8" s="2" customFormat="1" ht="12.75" hidden="1" x14ac:dyDescent="0.2">
      <c r="A189" s="248"/>
      <c r="B189" s="251"/>
      <c r="C189" s="269"/>
      <c r="D189" s="270"/>
      <c r="E189" s="271"/>
      <c r="F189" s="78"/>
      <c r="G189" s="78"/>
      <c r="H189" s="79">
        <f t="shared" si="28"/>
        <v>0</v>
      </c>
    </row>
    <row r="190" spans="1:8" s="2" customFormat="1" ht="25.5" hidden="1" x14ac:dyDescent="0.2">
      <c r="A190" s="246"/>
      <c r="B190" s="249"/>
      <c r="C190" s="266"/>
      <c r="D190" s="267"/>
      <c r="E190" s="268"/>
      <c r="F190" s="51" t="s">
        <v>167</v>
      </c>
      <c r="G190" s="47" t="s">
        <v>157</v>
      </c>
      <c r="H190" s="111">
        <f>SUM(H191:H200)</f>
        <v>0</v>
      </c>
    </row>
    <row r="191" spans="1:8" s="2" customFormat="1" ht="12.75" hidden="1" x14ac:dyDescent="0.2">
      <c r="A191" s="247"/>
      <c r="B191" s="250"/>
      <c r="C191" s="255"/>
      <c r="D191" s="256"/>
      <c r="E191" s="257"/>
      <c r="F191" s="74"/>
      <c r="G191" s="74"/>
      <c r="H191" s="75">
        <f>ROUNDUP(F191/168*G191,2)</f>
        <v>0</v>
      </c>
    </row>
    <row r="192" spans="1:8" s="2" customFormat="1" ht="12.75" hidden="1" x14ac:dyDescent="0.2">
      <c r="A192" s="247"/>
      <c r="B192" s="250"/>
      <c r="C192" s="252"/>
      <c r="D192" s="253"/>
      <c r="E192" s="254"/>
      <c r="F192" s="76"/>
      <c r="G192" s="76"/>
      <c r="H192" s="77">
        <f t="shared" ref="H192:H200" si="29">ROUNDUP(F192/168*G192,2)</f>
        <v>0</v>
      </c>
    </row>
    <row r="193" spans="1:8" s="2" customFormat="1" ht="12.75" hidden="1" x14ac:dyDescent="0.2">
      <c r="A193" s="247"/>
      <c r="B193" s="250"/>
      <c r="C193" s="252"/>
      <c r="D193" s="253"/>
      <c r="E193" s="254"/>
      <c r="F193" s="76"/>
      <c r="G193" s="76"/>
      <c r="H193" s="77">
        <f t="shared" si="29"/>
        <v>0</v>
      </c>
    </row>
    <row r="194" spans="1:8" s="2" customFormat="1" ht="12.75" hidden="1" x14ac:dyDescent="0.2">
      <c r="A194" s="247"/>
      <c r="B194" s="250"/>
      <c r="C194" s="252"/>
      <c r="D194" s="253"/>
      <c r="E194" s="254"/>
      <c r="F194" s="76"/>
      <c r="G194" s="76"/>
      <c r="H194" s="77">
        <f t="shared" si="29"/>
        <v>0</v>
      </c>
    </row>
    <row r="195" spans="1:8" s="2" customFormat="1" ht="13.5" hidden="1" customHeight="1" x14ac:dyDescent="0.2">
      <c r="A195" s="247"/>
      <c r="B195" s="250"/>
      <c r="C195" s="252"/>
      <c r="D195" s="253"/>
      <c r="E195" s="254"/>
      <c r="F195" s="76"/>
      <c r="G195" s="76"/>
      <c r="H195" s="77">
        <f t="shared" si="29"/>
        <v>0</v>
      </c>
    </row>
    <row r="196" spans="1:8" s="2" customFormat="1" ht="12.75" hidden="1" x14ac:dyDescent="0.2">
      <c r="A196" s="247"/>
      <c r="B196" s="250"/>
      <c r="C196" s="252"/>
      <c r="D196" s="253"/>
      <c r="E196" s="254"/>
      <c r="F196" s="76"/>
      <c r="G196" s="76"/>
      <c r="H196" s="77">
        <f t="shared" si="29"/>
        <v>0</v>
      </c>
    </row>
    <row r="197" spans="1:8" s="2" customFormat="1" ht="12.75" hidden="1" x14ac:dyDescent="0.2">
      <c r="A197" s="247"/>
      <c r="B197" s="250"/>
      <c r="C197" s="252"/>
      <c r="D197" s="253"/>
      <c r="E197" s="254"/>
      <c r="F197" s="76"/>
      <c r="G197" s="76"/>
      <c r="H197" s="77">
        <f t="shared" si="29"/>
        <v>0</v>
      </c>
    </row>
    <row r="198" spans="1:8" s="2" customFormat="1" ht="12.75" hidden="1" x14ac:dyDescent="0.2">
      <c r="A198" s="247"/>
      <c r="B198" s="250"/>
      <c r="C198" s="252"/>
      <c r="D198" s="253"/>
      <c r="E198" s="254"/>
      <c r="F198" s="76"/>
      <c r="G198" s="76"/>
      <c r="H198" s="77">
        <f t="shared" si="29"/>
        <v>0</v>
      </c>
    </row>
    <row r="199" spans="1:8" s="2" customFormat="1" ht="12.75" hidden="1" x14ac:dyDescent="0.2">
      <c r="A199" s="247"/>
      <c r="B199" s="250"/>
      <c r="C199" s="252"/>
      <c r="D199" s="253"/>
      <c r="E199" s="254"/>
      <c r="F199" s="76"/>
      <c r="G199" s="76"/>
      <c r="H199" s="77">
        <f t="shared" si="29"/>
        <v>0</v>
      </c>
    </row>
    <row r="200" spans="1:8" s="2" customFormat="1" ht="12.75" hidden="1" x14ac:dyDescent="0.2">
      <c r="A200" s="248"/>
      <c r="B200" s="251"/>
      <c r="C200" s="269"/>
      <c r="D200" s="270"/>
      <c r="E200" s="271"/>
      <c r="F200" s="78"/>
      <c r="G200" s="78"/>
      <c r="H200" s="79">
        <f t="shared" si="29"/>
        <v>0</v>
      </c>
    </row>
    <row r="201" spans="1:8" s="2" customFormat="1" ht="12.75" customHeight="1" x14ac:dyDescent="0.2">
      <c r="A201" s="48" t="s">
        <v>93</v>
      </c>
      <c r="B201" s="277" t="s">
        <v>94</v>
      </c>
      <c r="C201" s="277"/>
      <c r="D201" s="277"/>
      <c r="E201" s="277"/>
      <c r="F201" s="277"/>
      <c r="G201" s="277"/>
      <c r="H201" s="43">
        <f>SUM(H202,H213)</f>
        <v>5.1800000000000006</v>
      </c>
    </row>
    <row r="202" spans="1:8" s="2" customFormat="1" ht="12.75" x14ac:dyDescent="0.2">
      <c r="A202" s="246">
        <v>2311</v>
      </c>
      <c r="B202" s="249" t="s">
        <v>19</v>
      </c>
      <c r="C202" s="266" t="s">
        <v>171</v>
      </c>
      <c r="D202" s="267"/>
      <c r="E202" s="268"/>
      <c r="F202" s="47" t="s">
        <v>326</v>
      </c>
      <c r="G202" s="47" t="s">
        <v>166</v>
      </c>
      <c r="H202" s="50">
        <f>SUM(H203:H212)</f>
        <v>5.1800000000000006</v>
      </c>
    </row>
    <row r="203" spans="1:8" s="2" customFormat="1" ht="12.75" x14ac:dyDescent="0.2">
      <c r="A203" s="247"/>
      <c r="B203" s="250"/>
      <c r="C203" s="252" t="s">
        <v>220</v>
      </c>
      <c r="D203" s="253"/>
      <c r="E203" s="254"/>
      <c r="F203" s="76">
        <v>3.36</v>
      </c>
      <c r="G203" s="76">
        <v>1</v>
      </c>
      <c r="H203" s="75">
        <f>ROUND(F203*G203,2)</f>
        <v>3.36</v>
      </c>
    </row>
    <row r="204" spans="1:8" s="2" customFormat="1" ht="12.75" customHeight="1" x14ac:dyDescent="0.2">
      <c r="A204" s="247"/>
      <c r="B204" s="250"/>
      <c r="C204" s="252" t="s">
        <v>288</v>
      </c>
      <c r="D204" s="253"/>
      <c r="E204" s="254"/>
      <c r="F204" s="76">
        <v>0.08</v>
      </c>
      <c r="G204" s="76">
        <v>14</v>
      </c>
      <c r="H204" s="77">
        <f>ROUND(F204*G204,2)</f>
        <v>1.1200000000000001</v>
      </c>
    </row>
    <row r="205" spans="1:8" s="2" customFormat="1" ht="12.75" x14ac:dyDescent="0.2">
      <c r="A205" s="247"/>
      <c r="B205" s="250"/>
      <c r="C205" s="252" t="s">
        <v>172</v>
      </c>
      <c r="D205" s="253"/>
      <c r="E205" s="254"/>
      <c r="F205" s="76">
        <v>0.05</v>
      </c>
      <c r="G205" s="76">
        <v>14</v>
      </c>
      <c r="H205" s="77">
        <f t="shared" ref="H205:H212" si="30">ROUND(F205*G205,2)</f>
        <v>0.7</v>
      </c>
    </row>
    <row r="206" spans="1:8" s="2" customFormat="1" ht="12.75" hidden="1" x14ac:dyDescent="0.2">
      <c r="A206" s="247"/>
      <c r="B206" s="250"/>
      <c r="C206" s="252"/>
      <c r="D206" s="253"/>
      <c r="E206" s="254"/>
      <c r="F206" s="76"/>
      <c r="G206" s="76"/>
      <c r="H206" s="77">
        <f t="shared" si="30"/>
        <v>0</v>
      </c>
    </row>
    <row r="207" spans="1:8" s="2" customFormat="1" ht="12.75" hidden="1" x14ac:dyDescent="0.2">
      <c r="A207" s="247"/>
      <c r="B207" s="250"/>
      <c r="C207" s="252"/>
      <c r="D207" s="253"/>
      <c r="E207" s="254"/>
      <c r="F207" s="76"/>
      <c r="G207" s="76"/>
      <c r="H207" s="77">
        <f t="shared" si="30"/>
        <v>0</v>
      </c>
    </row>
    <row r="208" spans="1:8" s="2" customFormat="1" ht="12.75" hidden="1" x14ac:dyDescent="0.2">
      <c r="A208" s="247"/>
      <c r="B208" s="250"/>
      <c r="C208" s="252"/>
      <c r="D208" s="253"/>
      <c r="E208" s="254"/>
      <c r="F208" s="76"/>
      <c r="G208" s="76"/>
      <c r="H208" s="77">
        <f t="shared" si="30"/>
        <v>0</v>
      </c>
    </row>
    <row r="209" spans="1:8" s="2" customFormat="1" ht="12.75" hidden="1" x14ac:dyDescent="0.2">
      <c r="A209" s="247"/>
      <c r="B209" s="250"/>
      <c r="C209" s="252"/>
      <c r="D209" s="253"/>
      <c r="E209" s="254"/>
      <c r="F209" s="76"/>
      <c r="G209" s="76"/>
      <c r="H209" s="77">
        <f t="shared" si="30"/>
        <v>0</v>
      </c>
    </row>
    <row r="210" spans="1:8" s="2" customFormat="1" ht="12.75" hidden="1" x14ac:dyDescent="0.2">
      <c r="A210" s="247"/>
      <c r="B210" s="250"/>
      <c r="C210" s="252"/>
      <c r="D210" s="253"/>
      <c r="E210" s="254"/>
      <c r="F210" s="76"/>
      <c r="G210" s="76"/>
      <c r="H210" s="77">
        <f t="shared" si="30"/>
        <v>0</v>
      </c>
    </row>
    <row r="211" spans="1:8" s="2" customFormat="1" ht="12.75" hidden="1" x14ac:dyDescent="0.2">
      <c r="A211" s="247"/>
      <c r="B211" s="250"/>
      <c r="C211" s="252"/>
      <c r="D211" s="253"/>
      <c r="E211" s="254"/>
      <c r="F211" s="76"/>
      <c r="G211" s="76"/>
      <c r="H211" s="77">
        <f t="shared" si="30"/>
        <v>0</v>
      </c>
    </row>
    <row r="212" spans="1:8" s="2" customFormat="1" ht="12.75" hidden="1" x14ac:dyDescent="0.2">
      <c r="A212" s="248"/>
      <c r="B212" s="251"/>
      <c r="C212" s="269"/>
      <c r="D212" s="270"/>
      <c r="E212" s="271"/>
      <c r="F212" s="78"/>
      <c r="G212" s="78"/>
      <c r="H212" s="79">
        <f t="shared" si="30"/>
        <v>0</v>
      </c>
    </row>
    <row r="213" spans="1:8" s="2" customFormat="1" ht="25.5" hidden="1" x14ac:dyDescent="0.2">
      <c r="A213" s="246">
        <v>2350</v>
      </c>
      <c r="B213" s="249" t="s">
        <v>24</v>
      </c>
      <c r="C213" s="266"/>
      <c r="D213" s="267"/>
      <c r="E213" s="268"/>
      <c r="F213" s="51" t="s">
        <v>167</v>
      </c>
      <c r="G213" s="47" t="s">
        <v>157</v>
      </c>
      <c r="H213" s="50">
        <f>SUM(H214:H223)</f>
        <v>0</v>
      </c>
    </row>
    <row r="214" spans="1:8" s="2" customFormat="1" ht="12.75" hidden="1" customHeight="1" x14ac:dyDescent="0.2">
      <c r="A214" s="247"/>
      <c r="B214" s="250"/>
      <c r="C214" s="255"/>
      <c r="D214" s="256"/>
      <c r="E214" s="257"/>
      <c r="F214" s="74"/>
      <c r="G214" s="74"/>
      <c r="H214" s="75">
        <f>ROUNDUP(F214/168*G214,2)</f>
        <v>0</v>
      </c>
    </row>
    <row r="215" spans="1:8" s="2" customFormat="1" ht="12.75" hidden="1" x14ac:dyDescent="0.2">
      <c r="A215" s="247"/>
      <c r="B215" s="250"/>
      <c r="C215" s="252"/>
      <c r="D215" s="253"/>
      <c r="E215" s="254"/>
      <c r="F215" s="76"/>
      <c r="G215" s="76"/>
      <c r="H215" s="77">
        <f t="shared" ref="H215:H223" si="31">ROUNDUP(F215/168*G215,2)</f>
        <v>0</v>
      </c>
    </row>
    <row r="216" spans="1:8" s="2" customFormat="1" ht="12.75" hidden="1" x14ac:dyDescent="0.2">
      <c r="A216" s="247"/>
      <c r="B216" s="250"/>
      <c r="C216" s="252"/>
      <c r="D216" s="253"/>
      <c r="E216" s="254"/>
      <c r="F216" s="76"/>
      <c r="G216" s="76"/>
      <c r="H216" s="77">
        <f t="shared" si="31"/>
        <v>0</v>
      </c>
    </row>
    <row r="217" spans="1:8" s="2" customFormat="1" ht="12.75" hidden="1" x14ac:dyDescent="0.2">
      <c r="A217" s="247"/>
      <c r="B217" s="250"/>
      <c r="C217" s="252"/>
      <c r="D217" s="253"/>
      <c r="E217" s="254"/>
      <c r="F217" s="76"/>
      <c r="G217" s="76"/>
      <c r="H217" s="77">
        <f t="shared" si="31"/>
        <v>0</v>
      </c>
    </row>
    <row r="218" spans="1:8" s="2" customFormat="1" ht="12.75" hidden="1" x14ac:dyDescent="0.2">
      <c r="A218" s="247"/>
      <c r="B218" s="250"/>
      <c r="C218" s="252"/>
      <c r="D218" s="253"/>
      <c r="E218" s="254"/>
      <c r="F218" s="76"/>
      <c r="G218" s="76"/>
      <c r="H218" s="77">
        <f t="shared" si="31"/>
        <v>0</v>
      </c>
    </row>
    <row r="219" spans="1:8" s="2" customFormat="1" ht="12.75" hidden="1" x14ac:dyDescent="0.2">
      <c r="A219" s="247"/>
      <c r="B219" s="250"/>
      <c r="C219" s="252"/>
      <c r="D219" s="253"/>
      <c r="E219" s="254"/>
      <c r="F219" s="76"/>
      <c r="G219" s="76"/>
      <c r="H219" s="77">
        <f t="shared" si="31"/>
        <v>0</v>
      </c>
    </row>
    <row r="220" spans="1:8" s="2" customFormat="1" ht="12.75" hidden="1" x14ac:dyDescent="0.2">
      <c r="A220" s="247"/>
      <c r="B220" s="250"/>
      <c r="C220" s="252"/>
      <c r="D220" s="253"/>
      <c r="E220" s="254"/>
      <c r="F220" s="76"/>
      <c r="G220" s="76"/>
      <c r="H220" s="77">
        <f t="shared" si="31"/>
        <v>0</v>
      </c>
    </row>
    <row r="221" spans="1:8" s="2" customFormat="1" ht="12.75" hidden="1" x14ac:dyDescent="0.2">
      <c r="A221" s="247"/>
      <c r="B221" s="250"/>
      <c r="C221" s="252"/>
      <c r="D221" s="253"/>
      <c r="E221" s="254"/>
      <c r="F221" s="76"/>
      <c r="G221" s="76"/>
      <c r="H221" s="77">
        <f t="shared" si="31"/>
        <v>0</v>
      </c>
    </row>
    <row r="222" spans="1:8" s="2" customFormat="1" ht="12.75" hidden="1" x14ac:dyDescent="0.2">
      <c r="A222" s="247"/>
      <c r="B222" s="250"/>
      <c r="C222" s="252"/>
      <c r="D222" s="253"/>
      <c r="E222" s="254"/>
      <c r="F222" s="76"/>
      <c r="G222" s="76"/>
      <c r="H222" s="77">
        <f t="shared" si="31"/>
        <v>0</v>
      </c>
    </row>
    <row r="223" spans="1:8" s="2" customFormat="1" ht="12.75" hidden="1" x14ac:dyDescent="0.2">
      <c r="A223" s="248"/>
      <c r="B223" s="251"/>
      <c r="C223" s="269"/>
      <c r="D223" s="270"/>
      <c r="E223" s="271"/>
      <c r="F223" s="78"/>
      <c r="G223" s="78"/>
      <c r="H223" s="79">
        <f t="shared" si="31"/>
        <v>0</v>
      </c>
    </row>
    <row r="224" spans="1:8" s="2" customFormat="1" ht="12.75" hidden="1" x14ac:dyDescent="0.2">
      <c r="A224" s="49" t="s">
        <v>109</v>
      </c>
      <c r="B224" s="277" t="s">
        <v>25</v>
      </c>
      <c r="C224" s="277"/>
      <c r="D224" s="277"/>
      <c r="E224" s="277"/>
      <c r="F224" s="277"/>
      <c r="G224" s="277"/>
      <c r="H224" s="43">
        <f>SUM(H225,H237)</f>
        <v>0</v>
      </c>
    </row>
    <row r="225" spans="1:8" s="2" customFormat="1" ht="12.75" hidden="1" customHeight="1" x14ac:dyDescent="0.2">
      <c r="A225" s="48">
        <v>5120</v>
      </c>
      <c r="B225" s="277" t="s">
        <v>168</v>
      </c>
      <c r="C225" s="277"/>
      <c r="D225" s="277"/>
      <c r="E225" s="277"/>
      <c r="F225" s="277"/>
      <c r="G225" s="277"/>
      <c r="H225" s="43">
        <f>SUM(H226)</f>
        <v>0</v>
      </c>
    </row>
    <row r="226" spans="1:8" s="2" customFormat="1" ht="25.5" hidden="1" x14ac:dyDescent="0.2">
      <c r="A226" s="331">
        <v>5121</v>
      </c>
      <c r="B226" s="279" t="s">
        <v>169</v>
      </c>
      <c r="C226" s="190" t="s">
        <v>171</v>
      </c>
      <c r="D226" s="47" t="s">
        <v>170</v>
      </c>
      <c r="E226" s="190" t="s">
        <v>166</v>
      </c>
      <c r="F226" s="190" t="s">
        <v>167</v>
      </c>
      <c r="G226" s="47" t="s">
        <v>157</v>
      </c>
      <c r="H226" s="111">
        <f>SUM(H227:H236)</f>
        <v>0</v>
      </c>
    </row>
    <row r="227" spans="1:8" s="2" customFormat="1" ht="12.75" hidden="1" x14ac:dyDescent="0.2">
      <c r="A227" s="332"/>
      <c r="B227" s="280"/>
      <c r="C227" s="67"/>
      <c r="D227" s="282">
        <v>20</v>
      </c>
      <c r="E227" s="67"/>
      <c r="F227" s="67"/>
      <c r="G227" s="67"/>
      <c r="H227" s="54">
        <f>ROUNDUP(F227*$D$227%/12/168*E227*$G$227,2)</f>
        <v>0</v>
      </c>
    </row>
    <row r="228" spans="1:8" s="2" customFormat="1" ht="12.75" hidden="1" x14ac:dyDescent="0.2">
      <c r="A228" s="332"/>
      <c r="B228" s="280"/>
      <c r="C228" s="68"/>
      <c r="D228" s="283"/>
      <c r="E228" s="68"/>
      <c r="F228" s="68"/>
      <c r="G228" s="68"/>
      <c r="H228" s="56">
        <f t="shared" ref="H228:H236" si="32">ROUNDUP(F228*$D$227%/12/168*E228*$G$227,2)</f>
        <v>0</v>
      </c>
    </row>
    <row r="229" spans="1:8" s="2" customFormat="1" ht="12.75" hidden="1" x14ac:dyDescent="0.2">
      <c r="A229" s="332"/>
      <c r="B229" s="280"/>
      <c r="C229" s="68"/>
      <c r="D229" s="283"/>
      <c r="E229" s="68"/>
      <c r="F229" s="68"/>
      <c r="G229" s="68"/>
      <c r="H229" s="56">
        <f t="shared" si="32"/>
        <v>0</v>
      </c>
    </row>
    <row r="230" spans="1:8" s="2" customFormat="1" ht="12.75" hidden="1" x14ac:dyDescent="0.2">
      <c r="A230" s="332"/>
      <c r="B230" s="280"/>
      <c r="C230" s="68"/>
      <c r="D230" s="283"/>
      <c r="E230" s="68"/>
      <c r="F230" s="68"/>
      <c r="G230" s="68"/>
      <c r="H230" s="56">
        <f t="shared" si="32"/>
        <v>0</v>
      </c>
    </row>
    <row r="231" spans="1:8" s="2" customFormat="1" ht="12.75" hidden="1" x14ac:dyDescent="0.2">
      <c r="A231" s="332"/>
      <c r="B231" s="280"/>
      <c r="C231" s="68"/>
      <c r="D231" s="283"/>
      <c r="E231" s="68"/>
      <c r="F231" s="68"/>
      <c r="G231" s="68"/>
      <c r="H231" s="56">
        <f t="shared" si="32"/>
        <v>0</v>
      </c>
    </row>
    <row r="232" spans="1:8" s="2" customFormat="1" ht="12.75" hidden="1" x14ac:dyDescent="0.2">
      <c r="A232" s="332"/>
      <c r="B232" s="280"/>
      <c r="C232" s="68"/>
      <c r="D232" s="283"/>
      <c r="E232" s="68"/>
      <c r="F232" s="68"/>
      <c r="G232" s="68"/>
      <c r="H232" s="56">
        <f t="shared" si="32"/>
        <v>0</v>
      </c>
    </row>
    <row r="233" spans="1:8" s="2" customFormat="1" ht="12.75" hidden="1" x14ac:dyDescent="0.2">
      <c r="A233" s="332"/>
      <c r="B233" s="280"/>
      <c r="C233" s="68"/>
      <c r="D233" s="283"/>
      <c r="E233" s="68"/>
      <c r="F233" s="68"/>
      <c r="G233" s="68"/>
      <c r="H233" s="56">
        <f t="shared" si="32"/>
        <v>0</v>
      </c>
    </row>
    <row r="234" spans="1:8" s="2" customFormat="1" ht="12.75" hidden="1" x14ac:dyDescent="0.2">
      <c r="A234" s="332"/>
      <c r="B234" s="280"/>
      <c r="C234" s="68"/>
      <c r="D234" s="283"/>
      <c r="E234" s="68"/>
      <c r="F234" s="68"/>
      <c r="G234" s="68"/>
      <c r="H234" s="56">
        <f t="shared" si="32"/>
        <v>0</v>
      </c>
    </row>
    <row r="235" spans="1:8" s="2" customFormat="1" ht="12.75" hidden="1" x14ac:dyDescent="0.2">
      <c r="A235" s="332"/>
      <c r="B235" s="280"/>
      <c r="C235" s="68"/>
      <c r="D235" s="283"/>
      <c r="E235" s="68"/>
      <c r="F235" s="68"/>
      <c r="G235" s="68"/>
      <c r="H235" s="56">
        <f t="shared" si="32"/>
        <v>0</v>
      </c>
    </row>
    <row r="236" spans="1:8" s="2" customFormat="1" ht="12.75" hidden="1" x14ac:dyDescent="0.2">
      <c r="A236" s="333"/>
      <c r="B236" s="281"/>
      <c r="C236" s="70"/>
      <c r="D236" s="284"/>
      <c r="E236" s="70"/>
      <c r="F236" s="70"/>
      <c r="G236" s="70"/>
      <c r="H236" s="58">
        <f t="shared" si="32"/>
        <v>0</v>
      </c>
    </row>
    <row r="237" spans="1:8" s="2" customFormat="1" ht="12.75" hidden="1" x14ac:dyDescent="0.2">
      <c r="A237" s="48" t="s">
        <v>110</v>
      </c>
      <c r="B237" s="277" t="s">
        <v>111</v>
      </c>
      <c r="C237" s="277"/>
      <c r="D237" s="277"/>
      <c r="E237" s="277"/>
      <c r="F237" s="277"/>
      <c r="G237" s="277"/>
      <c r="H237" s="43">
        <f>SUM(H238,H249)</f>
        <v>0</v>
      </c>
    </row>
    <row r="238" spans="1:8" s="2" customFormat="1" ht="25.5" hidden="1" x14ac:dyDescent="0.2">
      <c r="A238" s="331" t="s">
        <v>117</v>
      </c>
      <c r="B238" s="279" t="s">
        <v>33</v>
      </c>
      <c r="C238" s="190" t="s">
        <v>171</v>
      </c>
      <c r="D238" s="47" t="s">
        <v>170</v>
      </c>
      <c r="E238" s="190" t="s">
        <v>166</v>
      </c>
      <c r="F238" s="190" t="s">
        <v>167</v>
      </c>
      <c r="G238" s="47" t="s">
        <v>157</v>
      </c>
      <c r="H238" s="111">
        <f>SUM(H239:H248)</f>
        <v>0</v>
      </c>
    </row>
    <row r="239" spans="1:8" s="2" customFormat="1" ht="12.75" hidden="1" x14ac:dyDescent="0.2">
      <c r="A239" s="332"/>
      <c r="B239" s="280"/>
      <c r="C239" s="67"/>
      <c r="D239" s="282">
        <v>20</v>
      </c>
      <c r="E239" s="67"/>
      <c r="F239" s="67"/>
      <c r="G239" s="67"/>
      <c r="H239" s="54">
        <f>ROUNDUP(F239*$D$239%/12/168*E239*$G$239,2)</f>
        <v>0</v>
      </c>
    </row>
    <row r="240" spans="1:8" s="2" customFormat="1" ht="12.75" hidden="1" x14ac:dyDescent="0.2">
      <c r="A240" s="332"/>
      <c r="B240" s="280"/>
      <c r="C240" s="68"/>
      <c r="D240" s="283"/>
      <c r="E240" s="68"/>
      <c r="F240" s="68"/>
      <c r="G240" s="68"/>
      <c r="H240" s="56">
        <f t="shared" ref="H240:H248" si="33">ROUNDUP(F240*$D$239%/12/168*E240*$G$239,2)</f>
        <v>0</v>
      </c>
    </row>
    <row r="241" spans="1:8" s="2" customFormat="1" ht="12.75" hidden="1" x14ac:dyDescent="0.2">
      <c r="A241" s="332"/>
      <c r="B241" s="280"/>
      <c r="C241" s="68"/>
      <c r="D241" s="283"/>
      <c r="E241" s="68"/>
      <c r="F241" s="68"/>
      <c r="G241" s="68"/>
      <c r="H241" s="56">
        <f t="shared" si="33"/>
        <v>0</v>
      </c>
    </row>
    <row r="242" spans="1:8" s="2" customFormat="1" ht="12.75" hidden="1" x14ac:dyDescent="0.2">
      <c r="A242" s="332"/>
      <c r="B242" s="280"/>
      <c r="C242" s="68"/>
      <c r="D242" s="283"/>
      <c r="E242" s="68"/>
      <c r="F242" s="68"/>
      <c r="G242" s="68"/>
      <c r="H242" s="56">
        <f t="shared" si="33"/>
        <v>0</v>
      </c>
    </row>
    <row r="243" spans="1:8" s="2" customFormat="1" ht="12.75" hidden="1" x14ac:dyDescent="0.2">
      <c r="A243" s="332"/>
      <c r="B243" s="280"/>
      <c r="C243" s="68"/>
      <c r="D243" s="283"/>
      <c r="E243" s="68"/>
      <c r="F243" s="68"/>
      <c r="G243" s="68"/>
      <c r="H243" s="56">
        <f t="shared" si="33"/>
        <v>0</v>
      </c>
    </row>
    <row r="244" spans="1:8" s="2" customFormat="1" ht="12.75" hidden="1" x14ac:dyDescent="0.2">
      <c r="A244" s="332"/>
      <c r="B244" s="280"/>
      <c r="C244" s="68"/>
      <c r="D244" s="283"/>
      <c r="E244" s="68"/>
      <c r="F244" s="68"/>
      <c r="G244" s="68"/>
      <c r="H244" s="56">
        <f t="shared" si="33"/>
        <v>0</v>
      </c>
    </row>
    <row r="245" spans="1:8" s="2" customFormat="1" ht="12.75" hidden="1" x14ac:dyDescent="0.2">
      <c r="A245" s="332"/>
      <c r="B245" s="280"/>
      <c r="C245" s="68"/>
      <c r="D245" s="283"/>
      <c r="E245" s="68"/>
      <c r="F245" s="68"/>
      <c r="G245" s="68"/>
      <c r="H245" s="56">
        <f t="shared" si="33"/>
        <v>0</v>
      </c>
    </row>
    <row r="246" spans="1:8" s="2" customFormat="1" ht="12.75" hidden="1" x14ac:dyDescent="0.2">
      <c r="A246" s="332"/>
      <c r="B246" s="280"/>
      <c r="C246" s="68"/>
      <c r="D246" s="283"/>
      <c r="E246" s="68"/>
      <c r="F246" s="68"/>
      <c r="G246" s="68"/>
      <c r="H246" s="56">
        <f t="shared" si="33"/>
        <v>0</v>
      </c>
    </row>
    <row r="247" spans="1:8" s="2" customFormat="1" ht="12.75" hidden="1" x14ac:dyDescent="0.2">
      <c r="A247" s="332"/>
      <c r="B247" s="280"/>
      <c r="C247" s="68"/>
      <c r="D247" s="283"/>
      <c r="E247" s="68"/>
      <c r="F247" s="68"/>
      <c r="G247" s="68"/>
      <c r="H247" s="56">
        <f t="shared" si="33"/>
        <v>0</v>
      </c>
    </row>
    <row r="248" spans="1:8" s="2" customFormat="1" ht="12.75" hidden="1" x14ac:dyDescent="0.2">
      <c r="A248" s="333"/>
      <c r="B248" s="281"/>
      <c r="C248" s="70"/>
      <c r="D248" s="284"/>
      <c r="E248" s="70"/>
      <c r="F248" s="70"/>
      <c r="G248" s="70"/>
      <c r="H248" s="58">
        <f t="shared" si="33"/>
        <v>0</v>
      </c>
    </row>
    <row r="249" spans="1:8" s="2" customFormat="1" ht="25.5" hidden="1" x14ac:dyDescent="0.2">
      <c r="A249" s="331" t="s">
        <v>118</v>
      </c>
      <c r="B249" s="279" t="s">
        <v>31</v>
      </c>
      <c r="C249" s="190" t="s">
        <v>171</v>
      </c>
      <c r="D249" s="47" t="s">
        <v>170</v>
      </c>
      <c r="E249" s="190" t="s">
        <v>166</v>
      </c>
      <c r="F249" s="190" t="s">
        <v>167</v>
      </c>
      <c r="G249" s="47" t="s">
        <v>157</v>
      </c>
      <c r="H249" s="111">
        <f>SUM(H250:H259)</f>
        <v>0</v>
      </c>
    </row>
    <row r="250" spans="1:8" s="2" customFormat="1" ht="12.75" hidden="1" x14ac:dyDescent="0.2">
      <c r="A250" s="332"/>
      <c r="B250" s="280"/>
      <c r="C250" s="67"/>
      <c r="D250" s="282">
        <v>20</v>
      </c>
      <c r="E250" s="67"/>
      <c r="F250" s="67"/>
      <c r="G250" s="67"/>
      <c r="H250" s="54">
        <f>ROUNDUP(F250*$D$250%/12/168*E250*$G$250,2)</f>
        <v>0</v>
      </c>
    </row>
    <row r="251" spans="1:8" s="2" customFormat="1" ht="12.75" hidden="1" x14ac:dyDescent="0.2">
      <c r="A251" s="332"/>
      <c r="B251" s="280"/>
      <c r="C251" s="68"/>
      <c r="D251" s="283"/>
      <c r="E251" s="68"/>
      <c r="F251" s="68"/>
      <c r="G251" s="68"/>
      <c r="H251" s="56">
        <f t="shared" ref="H251:H259" si="34">ROUNDUP(F251*$D$250%/12/168*E251*$G$250,2)</f>
        <v>0</v>
      </c>
    </row>
    <row r="252" spans="1:8" s="2" customFormat="1" ht="12.75" hidden="1" x14ac:dyDescent="0.2">
      <c r="A252" s="332"/>
      <c r="B252" s="280"/>
      <c r="C252" s="68"/>
      <c r="D252" s="283"/>
      <c r="E252" s="68"/>
      <c r="F252" s="68"/>
      <c r="G252" s="68"/>
      <c r="H252" s="56">
        <f t="shared" si="34"/>
        <v>0</v>
      </c>
    </row>
    <row r="253" spans="1:8" s="2" customFormat="1" ht="12.75" hidden="1" x14ac:dyDescent="0.2">
      <c r="A253" s="332"/>
      <c r="B253" s="280"/>
      <c r="C253" s="68"/>
      <c r="D253" s="283"/>
      <c r="E253" s="68"/>
      <c r="F253" s="68"/>
      <c r="G253" s="68"/>
      <c r="H253" s="56">
        <f t="shared" si="34"/>
        <v>0</v>
      </c>
    </row>
    <row r="254" spans="1:8" s="2" customFormat="1" ht="12.75" hidden="1" x14ac:dyDescent="0.2">
      <c r="A254" s="332"/>
      <c r="B254" s="280"/>
      <c r="C254" s="68"/>
      <c r="D254" s="283"/>
      <c r="E254" s="68"/>
      <c r="F254" s="68"/>
      <c r="G254" s="68"/>
      <c r="H254" s="56">
        <f t="shared" si="34"/>
        <v>0</v>
      </c>
    </row>
    <row r="255" spans="1:8" s="2" customFormat="1" ht="12.75" hidden="1" x14ac:dyDescent="0.2">
      <c r="A255" s="332"/>
      <c r="B255" s="280"/>
      <c r="C255" s="68"/>
      <c r="D255" s="283"/>
      <c r="E255" s="68"/>
      <c r="F255" s="68"/>
      <c r="G255" s="68"/>
      <c r="H255" s="56">
        <f t="shared" si="34"/>
        <v>0</v>
      </c>
    </row>
    <row r="256" spans="1:8" s="2" customFormat="1" ht="12.75" hidden="1" x14ac:dyDescent="0.2">
      <c r="A256" s="332"/>
      <c r="B256" s="280"/>
      <c r="C256" s="68"/>
      <c r="D256" s="283"/>
      <c r="E256" s="68"/>
      <c r="F256" s="68"/>
      <c r="G256" s="68"/>
      <c r="H256" s="56">
        <f t="shared" si="34"/>
        <v>0</v>
      </c>
    </row>
    <row r="257" spans="1:9" s="2" customFormat="1" ht="12.75" hidden="1" x14ac:dyDescent="0.2">
      <c r="A257" s="332"/>
      <c r="B257" s="280"/>
      <c r="C257" s="68"/>
      <c r="D257" s="283"/>
      <c r="E257" s="68"/>
      <c r="F257" s="68"/>
      <c r="G257" s="68"/>
      <c r="H257" s="56">
        <f t="shared" si="34"/>
        <v>0</v>
      </c>
    </row>
    <row r="258" spans="1:9" s="2" customFormat="1" ht="12.75" hidden="1" x14ac:dyDescent="0.2">
      <c r="A258" s="332"/>
      <c r="B258" s="280"/>
      <c r="C258" s="68"/>
      <c r="D258" s="283"/>
      <c r="E258" s="68"/>
      <c r="F258" s="68"/>
      <c r="G258" s="68"/>
      <c r="H258" s="56">
        <f t="shared" si="34"/>
        <v>0</v>
      </c>
    </row>
    <row r="259" spans="1:9" s="2" customFormat="1" ht="12.75" hidden="1" x14ac:dyDescent="0.2">
      <c r="A259" s="332"/>
      <c r="B259" s="280"/>
      <c r="C259" s="68"/>
      <c r="D259" s="284"/>
      <c r="E259" s="68"/>
      <c r="F259" s="68"/>
      <c r="G259" s="70"/>
      <c r="H259" s="56">
        <f t="shared" si="34"/>
        <v>0</v>
      </c>
    </row>
    <row r="260" spans="1:9" s="2" customFormat="1" ht="12.75" x14ac:dyDescent="0.2">
      <c r="A260" s="289" t="s">
        <v>120</v>
      </c>
      <c r="B260" s="290"/>
      <c r="C260" s="290"/>
      <c r="D260" s="290"/>
      <c r="E260" s="290"/>
      <c r="F260" s="290"/>
      <c r="G260" s="291"/>
      <c r="H260" s="45">
        <f>SUM(H224,H154,H12)</f>
        <v>34.74</v>
      </c>
    </row>
    <row r="261" spans="1:9" s="2" customFormat="1" ht="6" customHeight="1" x14ac:dyDescent="0.2">
      <c r="A261" s="321"/>
      <c r="B261" s="321"/>
      <c r="C261" s="321"/>
      <c r="D261" s="321"/>
      <c r="E261" s="321"/>
      <c r="F261" s="321"/>
      <c r="G261" s="321"/>
      <c r="H261" s="321"/>
    </row>
    <row r="262" spans="1:9" s="2" customFormat="1" ht="12.75" x14ac:dyDescent="0.2">
      <c r="A262" s="322" t="s">
        <v>18</v>
      </c>
      <c r="B262" s="323"/>
      <c r="C262" s="323"/>
      <c r="D262" s="323"/>
      <c r="E262" s="323"/>
      <c r="F262" s="323"/>
      <c r="G262" s="323"/>
      <c r="H262" s="324"/>
    </row>
    <row r="263" spans="1:9" s="2" customFormat="1" ht="12.75" x14ac:dyDescent="0.2">
      <c r="A263" s="42" t="s">
        <v>36</v>
      </c>
      <c r="B263" s="277" t="s">
        <v>14</v>
      </c>
      <c r="C263" s="277"/>
      <c r="D263" s="277"/>
      <c r="E263" s="277"/>
      <c r="F263" s="277"/>
      <c r="G263" s="277"/>
      <c r="H263" s="43">
        <f>SUM(H264,H361)</f>
        <v>1.36</v>
      </c>
    </row>
    <row r="264" spans="1:9" s="2" customFormat="1" ht="12.75" x14ac:dyDescent="0.2">
      <c r="A264" s="49" t="s">
        <v>37</v>
      </c>
      <c r="B264" s="277" t="s">
        <v>38</v>
      </c>
      <c r="C264" s="277"/>
      <c r="D264" s="277"/>
      <c r="E264" s="277"/>
      <c r="F264" s="277"/>
      <c r="G264" s="277"/>
      <c r="H264" s="43">
        <f>SUM(H265,H276,H287,H298,H340,H319,)</f>
        <v>1.05</v>
      </c>
    </row>
    <row r="265" spans="1:9" s="2" customFormat="1" ht="25.5" x14ac:dyDescent="0.2">
      <c r="A265" s="303" t="s">
        <v>42</v>
      </c>
      <c r="B265" s="304" t="s">
        <v>43</v>
      </c>
      <c r="C265" s="287" t="s">
        <v>349</v>
      </c>
      <c r="D265" s="288"/>
      <c r="E265" s="47" t="s">
        <v>164</v>
      </c>
      <c r="F265" s="190" t="s">
        <v>39</v>
      </c>
      <c r="G265" s="47" t="s">
        <v>157</v>
      </c>
      <c r="H265" s="111">
        <f>SUM(H266:H275)</f>
        <v>0.38</v>
      </c>
    </row>
    <row r="266" spans="1:9" s="2" customFormat="1" ht="12.75" x14ac:dyDescent="0.2">
      <c r="A266" s="303"/>
      <c r="B266" s="304"/>
      <c r="C266" s="294" t="s">
        <v>191</v>
      </c>
      <c r="D266" s="295"/>
      <c r="E266" s="187">
        <v>16</v>
      </c>
      <c r="F266" s="62">
        <v>3125</v>
      </c>
      <c r="G266" s="61">
        <v>0.02</v>
      </c>
      <c r="H266" s="54">
        <f>ROUNDUP((F266/168*G266),2)</f>
        <v>0.38</v>
      </c>
      <c r="I266" s="2" t="s">
        <v>217</v>
      </c>
    </row>
    <row r="267" spans="1:9" s="2" customFormat="1" ht="12.75" hidden="1" x14ac:dyDescent="0.2">
      <c r="A267" s="303"/>
      <c r="B267" s="304"/>
      <c r="C267" s="274"/>
      <c r="D267" s="276"/>
      <c r="E267" s="188"/>
      <c r="F267" s="64"/>
      <c r="G267" s="63"/>
      <c r="H267" s="56">
        <f t="shared" ref="H267:H286" si="35">ROUNDUP((F267/168*G267),2)</f>
        <v>0</v>
      </c>
    </row>
    <row r="268" spans="1:9" s="2" customFormat="1" ht="12.75" hidden="1" x14ac:dyDescent="0.2">
      <c r="A268" s="303"/>
      <c r="B268" s="304"/>
      <c r="C268" s="274"/>
      <c r="D268" s="276"/>
      <c r="E268" s="188"/>
      <c r="F268" s="64"/>
      <c r="G268" s="63"/>
      <c r="H268" s="56">
        <f t="shared" si="35"/>
        <v>0</v>
      </c>
    </row>
    <row r="269" spans="1:9" s="2" customFormat="1" ht="12.75" hidden="1" x14ac:dyDescent="0.2">
      <c r="A269" s="303"/>
      <c r="B269" s="304"/>
      <c r="C269" s="274"/>
      <c r="D269" s="276"/>
      <c r="E269" s="188"/>
      <c r="F269" s="64"/>
      <c r="G269" s="63"/>
      <c r="H269" s="56">
        <f t="shared" si="35"/>
        <v>0</v>
      </c>
    </row>
    <row r="270" spans="1:9" s="2" customFormat="1" ht="12.75" hidden="1" x14ac:dyDescent="0.2">
      <c r="A270" s="303"/>
      <c r="B270" s="304"/>
      <c r="C270" s="274"/>
      <c r="D270" s="276"/>
      <c r="E270" s="188"/>
      <c r="F270" s="64"/>
      <c r="G270" s="63"/>
      <c r="H270" s="56">
        <f t="shared" si="35"/>
        <v>0</v>
      </c>
    </row>
    <row r="271" spans="1:9" s="2" customFormat="1" ht="12.75" hidden="1" x14ac:dyDescent="0.2">
      <c r="A271" s="303"/>
      <c r="B271" s="304"/>
      <c r="C271" s="274"/>
      <c r="D271" s="276"/>
      <c r="E271" s="188"/>
      <c r="F271" s="64"/>
      <c r="G271" s="63"/>
      <c r="H271" s="56">
        <f t="shared" si="35"/>
        <v>0</v>
      </c>
    </row>
    <row r="272" spans="1:9" s="2" customFormat="1" ht="12.75" hidden="1" x14ac:dyDescent="0.2">
      <c r="A272" s="303"/>
      <c r="B272" s="304"/>
      <c r="C272" s="274"/>
      <c r="D272" s="276"/>
      <c r="E272" s="188"/>
      <c r="F272" s="64"/>
      <c r="G272" s="63"/>
      <c r="H272" s="56">
        <f t="shared" si="35"/>
        <v>0</v>
      </c>
    </row>
    <row r="273" spans="1:9" s="2" customFormat="1" ht="12.75" hidden="1" x14ac:dyDescent="0.2">
      <c r="A273" s="303"/>
      <c r="B273" s="304"/>
      <c r="C273" s="274"/>
      <c r="D273" s="276"/>
      <c r="E273" s="188"/>
      <c r="F273" s="64"/>
      <c r="G273" s="63"/>
      <c r="H273" s="56">
        <f t="shared" si="35"/>
        <v>0</v>
      </c>
    </row>
    <row r="274" spans="1:9" s="2" customFormat="1" ht="12.75" hidden="1" x14ac:dyDescent="0.2">
      <c r="A274" s="303"/>
      <c r="B274" s="304"/>
      <c r="C274" s="274"/>
      <c r="D274" s="276"/>
      <c r="E274" s="188"/>
      <c r="F274" s="64"/>
      <c r="G274" s="63"/>
      <c r="H274" s="56">
        <f t="shared" si="35"/>
        <v>0</v>
      </c>
    </row>
    <row r="275" spans="1:9" s="2" customFormat="1" ht="12.75" hidden="1" x14ac:dyDescent="0.2">
      <c r="A275" s="303"/>
      <c r="B275" s="304"/>
      <c r="C275" s="296"/>
      <c r="D275" s="298"/>
      <c r="E275" s="189"/>
      <c r="F275" s="66"/>
      <c r="G275" s="65"/>
      <c r="H275" s="58">
        <f t="shared" si="35"/>
        <v>0</v>
      </c>
    </row>
    <row r="276" spans="1:9" s="2" customFormat="1" ht="25.5" x14ac:dyDescent="0.2">
      <c r="A276" s="303" t="s">
        <v>44</v>
      </c>
      <c r="B276" s="304" t="s">
        <v>45</v>
      </c>
      <c r="C276" s="287" t="s">
        <v>349</v>
      </c>
      <c r="D276" s="288"/>
      <c r="E276" s="47" t="s">
        <v>164</v>
      </c>
      <c r="F276" s="190" t="s">
        <v>39</v>
      </c>
      <c r="G276" s="47" t="s">
        <v>157</v>
      </c>
      <c r="H276" s="111">
        <f>SUM(H277:H286)</f>
        <v>0.65</v>
      </c>
    </row>
    <row r="277" spans="1:9" s="2" customFormat="1" ht="12.75" x14ac:dyDescent="0.2">
      <c r="A277" s="303"/>
      <c r="B277" s="304"/>
      <c r="C277" s="274" t="s">
        <v>357</v>
      </c>
      <c r="D277" s="276"/>
      <c r="E277" s="188">
        <v>10</v>
      </c>
      <c r="F277" s="64">
        <v>1287</v>
      </c>
      <c r="G277" s="63">
        <v>8.4000000000000005E-2</v>
      </c>
      <c r="H277" s="54">
        <f t="shared" si="35"/>
        <v>0.65</v>
      </c>
      <c r="I277" s="2" t="s">
        <v>212</v>
      </c>
    </row>
    <row r="278" spans="1:9" s="2" customFormat="1" ht="26.25" hidden="1" customHeight="1" x14ac:dyDescent="0.2">
      <c r="A278" s="303"/>
      <c r="B278" s="304"/>
      <c r="C278" s="274"/>
      <c r="D278" s="276"/>
      <c r="E278" s="188"/>
      <c r="F278" s="64"/>
      <c r="G278" s="63"/>
      <c r="H278" s="56">
        <f t="shared" si="35"/>
        <v>0</v>
      </c>
    </row>
    <row r="279" spans="1:9" s="2" customFormat="1" ht="12.75" hidden="1" x14ac:dyDescent="0.2">
      <c r="A279" s="303"/>
      <c r="B279" s="304"/>
      <c r="C279" s="274"/>
      <c r="D279" s="276"/>
      <c r="E279" s="188"/>
      <c r="F279" s="64"/>
      <c r="G279" s="63"/>
      <c r="H279" s="56">
        <f t="shared" si="35"/>
        <v>0</v>
      </c>
    </row>
    <row r="280" spans="1:9" s="2" customFormat="1" ht="12.75" hidden="1" x14ac:dyDescent="0.2">
      <c r="A280" s="303"/>
      <c r="B280" s="304"/>
      <c r="C280" s="274"/>
      <c r="D280" s="276"/>
      <c r="E280" s="188"/>
      <c r="F280" s="64"/>
      <c r="G280" s="63"/>
      <c r="H280" s="56">
        <f t="shared" si="35"/>
        <v>0</v>
      </c>
    </row>
    <row r="281" spans="1:9" s="2" customFormat="1" ht="12.75" hidden="1" x14ac:dyDescent="0.2">
      <c r="A281" s="303"/>
      <c r="B281" s="304"/>
      <c r="C281" s="274"/>
      <c r="D281" s="276"/>
      <c r="E281" s="188"/>
      <c r="F281" s="64"/>
      <c r="G281" s="63"/>
      <c r="H281" s="56">
        <f t="shared" si="35"/>
        <v>0</v>
      </c>
    </row>
    <row r="282" spans="1:9" s="2" customFormat="1" ht="12.75" hidden="1" x14ac:dyDescent="0.2">
      <c r="A282" s="303"/>
      <c r="B282" s="304"/>
      <c r="C282" s="274"/>
      <c r="D282" s="276"/>
      <c r="E282" s="188"/>
      <c r="F282" s="64"/>
      <c r="G282" s="63"/>
      <c r="H282" s="56">
        <f t="shared" si="35"/>
        <v>0</v>
      </c>
    </row>
    <row r="283" spans="1:9" s="2" customFormat="1" ht="12.75" hidden="1" x14ac:dyDescent="0.2">
      <c r="A283" s="303"/>
      <c r="B283" s="304"/>
      <c r="C283" s="274"/>
      <c r="D283" s="276"/>
      <c r="E283" s="188"/>
      <c r="F283" s="64"/>
      <c r="G283" s="63"/>
      <c r="H283" s="56">
        <f t="shared" si="35"/>
        <v>0</v>
      </c>
    </row>
    <row r="284" spans="1:9" s="2" customFormat="1" ht="12.75" hidden="1" x14ac:dyDescent="0.2">
      <c r="A284" s="303"/>
      <c r="B284" s="304"/>
      <c r="C284" s="274"/>
      <c r="D284" s="276"/>
      <c r="E284" s="188"/>
      <c r="F284" s="64"/>
      <c r="G284" s="63"/>
      <c r="H284" s="56">
        <f t="shared" si="35"/>
        <v>0</v>
      </c>
    </row>
    <row r="285" spans="1:9" s="2" customFormat="1" ht="12.75" hidden="1" x14ac:dyDescent="0.2">
      <c r="A285" s="303"/>
      <c r="B285" s="304"/>
      <c r="C285" s="274"/>
      <c r="D285" s="276"/>
      <c r="E285" s="188"/>
      <c r="F285" s="64"/>
      <c r="G285" s="63"/>
      <c r="H285" s="56">
        <f t="shared" si="35"/>
        <v>0</v>
      </c>
    </row>
    <row r="286" spans="1:9" s="2" customFormat="1" ht="12.75" hidden="1" x14ac:dyDescent="0.2">
      <c r="A286" s="303"/>
      <c r="B286" s="304"/>
      <c r="C286" s="296"/>
      <c r="D286" s="298"/>
      <c r="E286" s="189"/>
      <c r="F286" s="66"/>
      <c r="G286" s="65"/>
      <c r="H286" s="58">
        <f t="shared" si="35"/>
        <v>0</v>
      </c>
    </row>
    <row r="287" spans="1:9" s="2" customFormat="1" ht="25.5" x14ac:dyDescent="0.2">
      <c r="A287" s="303" t="s">
        <v>51</v>
      </c>
      <c r="B287" s="304" t="s">
        <v>15</v>
      </c>
      <c r="C287" s="266" t="s">
        <v>158</v>
      </c>
      <c r="D287" s="267"/>
      <c r="E287" s="268"/>
      <c r="F287" s="51" t="s">
        <v>159</v>
      </c>
      <c r="G287" s="47" t="s">
        <v>157</v>
      </c>
      <c r="H287" s="111">
        <f>SUM(H288:H297)</f>
        <v>0.02</v>
      </c>
    </row>
    <row r="288" spans="1:9" s="2" customFormat="1" ht="12.75" x14ac:dyDescent="0.2">
      <c r="A288" s="303"/>
      <c r="B288" s="304"/>
      <c r="C288" s="294" t="s">
        <v>179</v>
      </c>
      <c r="D288" s="301"/>
      <c r="E288" s="295"/>
      <c r="F288" s="62">
        <v>135</v>
      </c>
      <c r="G288" s="61">
        <f>G266</f>
        <v>0.02</v>
      </c>
      <c r="H288" s="54">
        <f>ROUNDUP((F288/168*G288),2)</f>
        <v>0.02</v>
      </c>
    </row>
    <row r="289" spans="1:8" s="2" customFormat="1" ht="12.75" hidden="1" x14ac:dyDescent="0.2">
      <c r="A289" s="303"/>
      <c r="B289" s="304"/>
      <c r="C289" s="274"/>
      <c r="D289" s="275"/>
      <c r="E289" s="276"/>
      <c r="F289" s="64"/>
      <c r="G289" s="63">
        <f t="shared" ref="G289:G297" si="36">G267</f>
        <v>0</v>
      </c>
      <c r="H289" s="56">
        <f t="shared" ref="H289:H297" si="37">ROUNDUP((F289/168*G289),2)</f>
        <v>0</v>
      </c>
    </row>
    <row r="290" spans="1:8" s="2" customFormat="1" ht="12.75" hidden="1" x14ac:dyDescent="0.2">
      <c r="A290" s="303"/>
      <c r="B290" s="304"/>
      <c r="C290" s="274"/>
      <c r="D290" s="275"/>
      <c r="E290" s="276"/>
      <c r="F290" s="64"/>
      <c r="G290" s="63">
        <f t="shared" si="36"/>
        <v>0</v>
      </c>
      <c r="H290" s="56">
        <f t="shared" si="37"/>
        <v>0</v>
      </c>
    </row>
    <row r="291" spans="1:8" s="2" customFormat="1" ht="12.75" hidden="1" x14ac:dyDescent="0.2">
      <c r="A291" s="303"/>
      <c r="B291" s="304"/>
      <c r="C291" s="274"/>
      <c r="D291" s="275"/>
      <c r="E291" s="276"/>
      <c r="F291" s="64"/>
      <c r="G291" s="63">
        <f t="shared" si="36"/>
        <v>0</v>
      </c>
      <c r="H291" s="56">
        <f t="shared" si="37"/>
        <v>0</v>
      </c>
    </row>
    <row r="292" spans="1:8" s="2" customFormat="1" ht="12.75" hidden="1" x14ac:dyDescent="0.2">
      <c r="A292" s="303"/>
      <c r="B292" s="304"/>
      <c r="C292" s="274"/>
      <c r="D292" s="275"/>
      <c r="E292" s="276"/>
      <c r="F292" s="64"/>
      <c r="G292" s="63">
        <f t="shared" si="36"/>
        <v>0</v>
      </c>
      <c r="H292" s="56">
        <f t="shared" si="37"/>
        <v>0</v>
      </c>
    </row>
    <row r="293" spans="1:8" s="2" customFormat="1" ht="12.75" hidden="1" x14ac:dyDescent="0.2">
      <c r="A293" s="303"/>
      <c r="B293" s="304"/>
      <c r="C293" s="274"/>
      <c r="D293" s="275"/>
      <c r="E293" s="276"/>
      <c r="F293" s="64"/>
      <c r="G293" s="63">
        <f t="shared" si="36"/>
        <v>0</v>
      </c>
      <c r="H293" s="56">
        <f t="shared" si="37"/>
        <v>0</v>
      </c>
    </row>
    <row r="294" spans="1:8" s="2" customFormat="1" ht="12.75" hidden="1" x14ac:dyDescent="0.2">
      <c r="A294" s="303"/>
      <c r="B294" s="304"/>
      <c r="C294" s="274"/>
      <c r="D294" s="275"/>
      <c r="E294" s="276"/>
      <c r="F294" s="64"/>
      <c r="G294" s="63">
        <f t="shared" si="36"/>
        <v>0</v>
      </c>
      <c r="H294" s="56">
        <f t="shared" si="37"/>
        <v>0</v>
      </c>
    </row>
    <row r="295" spans="1:8" s="2" customFormat="1" ht="12.75" hidden="1" x14ac:dyDescent="0.2">
      <c r="A295" s="303"/>
      <c r="B295" s="304"/>
      <c r="C295" s="274"/>
      <c r="D295" s="275"/>
      <c r="E295" s="276"/>
      <c r="F295" s="64"/>
      <c r="G295" s="63">
        <f t="shared" si="36"/>
        <v>0</v>
      </c>
      <c r="H295" s="56">
        <f t="shared" si="37"/>
        <v>0</v>
      </c>
    </row>
    <row r="296" spans="1:8" s="2" customFormat="1" ht="12.75" hidden="1" x14ac:dyDescent="0.2">
      <c r="A296" s="303"/>
      <c r="B296" s="304"/>
      <c r="C296" s="274"/>
      <c r="D296" s="275"/>
      <c r="E296" s="276"/>
      <c r="F296" s="64"/>
      <c r="G296" s="63">
        <f t="shared" si="36"/>
        <v>0</v>
      </c>
      <c r="H296" s="56">
        <f t="shared" si="37"/>
        <v>0</v>
      </c>
    </row>
    <row r="297" spans="1:8" s="2" customFormat="1" ht="12.75" hidden="1" x14ac:dyDescent="0.2">
      <c r="A297" s="303"/>
      <c r="B297" s="304"/>
      <c r="C297" s="296"/>
      <c r="D297" s="297"/>
      <c r="E297" s="298"/>
      <c r="F297" s="66"/>
      <c r="G297" s="65">
        <f t="shared" si="36"/>
        <v>0</v>
      </c>
      <c r="H297" s="58">
        <f t="shared" si="37"/>
        <v>0</v>
      </c>
    </row>
    <row r="298" spans="1:8" s="2" customFormat="1" ht="25.5" hidden="1" x14ac:dyDescent="0.2">
      <c r="A298" s="303" t="s">
        <v>53</v>
      </c>
      <c r="B298" s="304" t="s">
        <v>54</v>
      </c>
      <c r="C298" s="287" t="s">
        <v>349</v>
      </c>
      <c r="D298" s="288"/>
      <c r="E298" s="47" t="s">
        <v>161</v>
      </c>
      <c r="F298" s="190" t="s">
        <v>39</v>
      </c>
      <c r="G298" s="47" t="s">
        <v>157</v>
      </c>
      <c r="H298" s="111">
        <f>SUM(H299:H318)</f>
        <v>0</v>
      </c>
    </row>
    <row r="299" spans="1:8" s="2" customFormat="1" ht="12.75" hidden="1" customHeight="1" x14ac:dyDescent="0.2">
      <c r="A299" s="303"/>
      <c r="B299" s="304"/>
      <c r="C299" s="299" t="str">
        <f>C266</f>
        <v>VP koledžas direktors</v>
      </c>
      <c r="D299" s="300"/>
      <c r="E299" s="292">
        <v>5</v>
      </c>
      <c r="F299" s="52">
        <f>F266</f>
        <v>3125</v>
      </c>
      <c r="G299" s="53"/>
      <c r="H299" s="54">
        <f>ROUNDUP((F299*$E$299%)/168*G299,2)</f>
        <v>0</v>
      </c>
    </row>
    <row r="300" spans="1:8" s="2" customFormat="1" ht="12.75" hidden="1" customHeight="1" x14ac:dyDescent="0.2">
      <c r="A300" s="303"/>
      <c r="B300" s="304"/>
      <c r="C300" s="258">
        <f t="shared" ref="C300:F308" si="38">C267</f>
        <v>0</v>
      </c>
      <c r="D300" s="259"/>
      <c r="E300" s="293"/>
      <c r="F300" s="59">
        <f t="shared" si="38"/>
        <v>0</v>
      </c>
      <c r="G300" s="55"/>
      <c r="H300" s="56">
        <f t="shared" ref="H300:H318" si="39">ROUNDUP((F300*$E$299%)/168*G300,2)</f>
        <v>0</v>
      </c>
    </row>
    <row r="301" spans="1:8" s="2" customFormat="1" ht="12.75" hidden="1" customHeight="1" x14ac:dyDescent="0.2">
      <c r="A301" s="303"/>
      <c r="B301" s="304"/>
      <c r="C301" s="258">
        <f t="shared" si="38"/>
        <v>0</v>
      </c>
      <c r="D301" s="259"/>
      <c r="E301" s="293"/>
      <c r="F301" s="59">
        <f t="shared" si="38"/>
        <v>0</v>
      </c>
      <c r="G301" s="55"/>
      <c r="H301" s="56">
        <f t="shared" si="39"/>
        <v>0</v>
      </c>
    </row>
    <row r="302" spans="1:8" s="2" customFormat="1" ht="12.75" hidden="1" customHeight="1" x14ac:dyDescent="0.2">
      <c r="A302" s="303"/>
      <c r="B302" s="304"/>
      <c r="C302" s="258">
        <f t="shared" si="38"/>
        <v>0</v>
      </c>
      <c r="D302" s="259"/>
      <c r="E302" s="293"/>
      <c r="F302" s="59">
        <f t="shared" si="38"/>
        <v>0</v>
      </c>
      <c r="G302" s="55"/>
      <c r="H302" s="56">
        <f t="shared" si="39"/>
        <v>0</v>
      </c>
    </row>
    <row r="303" spans="1:8" s="2" customFormat="1" ht="12.75" hidden="1" customHeight="1" x14ac:dyDescent="0.2">
      <c r="A303" s="303"/>
      <c r="B303" s="304"/>
      <c r="C303" s="258">
        <f t="shared" si="38"/>
        <v>0</v>
      </c>
      <c r="D303" s="259"/>
      <c r="E303" s="293"/>
      <c r="F303" s="59">
        <f t="shared" si="38"/>
        <v>0</v>
      </c>
      <c r="G303" s="55"/>
      <c r="H303" s="56">
        <f t="shared" si="39"/>
        <v>0</v>
      </c>
    </row>
    <row r="304" spans="1:8" s="2" customFormat="1" ht="12.75" hidden="1" customHeight="1" x14ac:dyDescent="0.2">
      <c r="A304" s="303"/>
      <c r="B304" s="304"/>
      <c r="C304" s="258">
        <f t="shared" si="38"/>
        <v>0</v>
      </c>
      <c r="D304" s="259"/>
      <c r="E304" s="293"/>
      <c r="F304" s="59">
        <f t="shared" si="38"/>
        <v>0</v>
      </c>
      <c r="G304" s="55"/>
      <c r="H304" s="56">
        <f t="shared" si="39"/>
        <v>0</v>
      </c>
    </row>
    <row r="305" spans="1:8" s="2" customFormat="1" ht="12.75" hidden="1" customHeight="1" x14ac:dyDescent="0.2">
      <c r="A305" s="303"/>
      <c r="B305" s="304"/>
      <c r="C305" s="258">
        <f t="shared" si="38"/>
        <v>0</v>
      </c>
      <c r="D305" s="259"/>
      <c r="E305" s="293"/>
      <c r="F305" s="59">
        <f t="shared" si="38"/>
        <v>0</v>
      </c>
      <c r="G305" s="55"/>
      <c r="H305" s="56">
        <f t="shared" si="39"/>
        <v>0</v>
      </c>
    </row>
    <row r="306" spans="1:8" s="2" customFormat="1" ht="12.75" hidden="1" customHeight="1" x14ac:dyDescent="0.2">
      <c r="A306" s="303"/>
      <c r="B306" s="304"/>
      <c r="C306" s="258">
        <f t="shared" si="38"/>
        <v>0</v>
      </c>
      <c r="D306" s="259"/>
      <c r="E306" s="293"/>
      <c r="F306" s="59">
        <f t="shared" si="38"/>
        <v>0</v>
      </c>
      <c r="G306" s="55"/>
      <c r="H306" s="56">
        <f t="shared" si="39"/>
        <v>0</v>
      </c>
    </row>
    <row r="307" spans="1:8" s="2" customFormat="1" ht="12.75" hidden="1" customHeight="1" x14ac:dyDescent="0.2">
      <c r="A307" s="303"/>
      <c r="B307" s="304"/>
      <c r="C307" s="258">
        <f t="shared" si="38"/>
        <v>0</v>
      </c>
      <c r="D307" s="259"/>
      <c r="E307" s="293"/>
      <c r="F307" s="59">
        <f t="shared" si="38"/>
        <v>0</v>
      </c>
      <c r="G307" s="55"/>
      <c r="H307" s="56">
        <f t="shared" si="39"/>
        <v>0</v>
      </c>
    </row>
    <row r="308" spans="1:8" s="2" customFormat="1" ht="12.75" hidden="1" customHeight="1" x14ac:dyDescent="0.2">
      <c r="A308" s="303"/>
      <c r="B308" s="304"/>
      <c r="C308" s="258">
        <f t="shared" si="38"/>
        <v>0</v>
      </c>
      <c r="D308" s="259"/>
      <c r="E308" s="293"/>
      <c r="F308" s="59">
        <f t="shared" si="38"/>
        <v>0</v>
      </c>
      <c r="G308" s="55"/>
      <c r="H308" s="56">
        <f t="shared" si="39"/>
        <v>0</v>
      </c>
    </row>
    <row r="309" spans="1:8" s="2" customFormat="1" ht="12.75" hidden="1" x14ac:dyDescent="0.2">
      <c r="A309" s="303"/>
      <c r="B309" s="304"/>
      <c r="C309" s="258" t="str">
        <f>C277</f>
        <v xml:space="preserve">Vecākais grāmatvedis </v>
      </c>
      <c r="D309" s="259"/>
      <c r="E309" s="293"/>
      <c r="F309" s="59">
        <f>F277</f>
        <v>1287</v>
      </c>
      <c r="G309" s="55"/>
      <c r="H309" s="56">
        <f t="shared" si="39"/>
        <v>0</v>
      </c>
    </row>
    <row r="310" spans="1:8" s="2" customFormat="1" ht="27" hidden="1" customHeight="1" x14ac:dyDescent="0.2">
      <c r="A310" s="303"/>
      <c r="B310" s="304"/>
      <c r="C310" s="258">
        <f t="shared" ref="C310:G318" si="40">C278</f>
        <v>0</v>
      </c>
      <c r="D310" s="259"/>
      <c r="E310" s="293"/>
      <c r="F310" s="59">
        <f t="shared" si="40"/>
        <v>0</v>
      </c>
      <c r="G310" s="55">
        <f t="shared" si="40"/>
        <v>0</v>
      </c>
      <c r="H310" s="56">
        <f>ROUNDUP((F310*$E$299%)/168*G310,2)</f>
        <v>0</v>
      </c>
    </row>
    <row r="311" spans="1:8" s="2" customFormat="1" ht="12.75" hidden="1" x14ac:dyDescent="0.2">
      <c r="A311" s="303"/>
      <c r="B311" s="304"/>
      <c r="C311" s="258">
        <f t="shared" si="40"/>
        <v>0</v>
      </c>
      <c r="D311" s="259"/>
      <c r="E311" s="293"/>
      <c r="F311" s="59">
        <f t="shared" si="40"/>
        <v>0</v>
      </c>
      <c r="G311" s="55">
        <f t="shared" si="40"/>
        <v>0</v>
      </c>
      <c r="H311" s="56">
        <f t="shared" si="39"/>
        <v>0</v>
      </c>
    </row>
    <row r="312" spans="1:8" s="2" customFormat="1" ht="12.75" hidden="1" x14ac:dyDescent="0.2">
      <c r="A312" s="303"/>
      <c r="B312" s="304"/>
      <c r="C312" s="258">
        <f t="shared" si="40"/>
        <v>0</v>
      </c>
      <c r="D312" s="259"/>
      <c r="E312" s="293"/>
      <c r="F312" s="59">
        <f t="shared" si="40"/>
        <v>0</v>
      </c>
      <c r="G312" s="55">
        <f t="shared" si="40"/>
        <v>0</v>
      </c>
      <c r="H312" s="56">
        <f t="shared" si="39"/>
        <v>0</v>
      </c>
    </row>
    <row r="313" spans="1:8" s="2" customFormat="1" ht="12.75" hidden="1" x14ac:dyDescent="0.2">
      <c r="A313" s="303"/>
      <c r="B313" s="304"/>
      <c r="C313" s="258">
        <f t="shared" si="40"/>
        <v>0</v>
      </c>
      <c r="D313" s="259"/>
      <c r="E313" s="293"/>
      <c r="F313" s="59">
        <f t="shared" si="40"/>
        <v>0</v>
      </c>
      <c r="G313" s="55">
        <f t="shared" si="40"/>
        <v>0</v>
      </c>
      <c r="H313" s="56">
        <f t="shared" si="39"/>
        <v>0</v>
      </c>
    </row>
    <row r="314" spans="1:8" s="2" customFormat="1" ht="12.75" hidden="1" x14ac:dyDescent="0.2">
      <c r="A314" s="303"/>
      <c r="B314" s="304"/>
      <c r="C314" s="258">
        <f t="shared" si="40"/>
        <v>0</v>
      </c>
      <c r="D314" s="259"/>
      <c r="E314" s="293"/>
      <c r="F314" s="59">
        <f t="shared" si="40"/>
        <v>0</v>
      </c>
      <c r="G314" s="55">
        <f t="shared" si="40"/>
        <v>0</v>
      </c>
      <c r="H314" s="56">
        <f t="shared" si="39"/>
        <v>0</v>
      </c>
    </row>
    <row r="315" spans="1:8" s="2" customFormat="1" ht="12.75" hidden="1" x14ac:dyDescent="0.2">
      <c r="A315" s="303"/>
      <c r="B315" s="304"/>
      <c r="C315" s="258">
        <f t="shared" si="40"/>
        <v>0</v>
      </c>
      <c r="D315" s="259"/>
      <c r="E315" s="293"/>
      <c r="F315" s="59">
        <f t="shared" si="40"/>
        <v>0</v>
      </c>
      <c r="G315" s="55">
        <f t="shared" si="40"/>
        <v>0</v>
      </c>
      <c r="H315" s="56">
        <f t="shared" si="39"/>
        <v>0</v>
      </c>
    </row>
    <row r="316" spans="1:8" s="2" customFormat="1" ht="12.75" hidden="1" x14ac:dyDescent="0.2">
      <c r="A316" s="303"/>
      <c r="B316" s="304"/>
      <c r="C316" s="258">
        <f t="shared" si="40"/>
        <v>0</v>
      </c>
      <c r="D316" s="259"/>
      <c r="E316" s="293"/>
      <c r="F316" s="59">
        <f t="shared" si="40"/>
        <v>0</v>
      </c>
      <c r="G316" s="55">
        <f t="shared" si="40"/>
        <v>0</v>
      </c>
      <c r="H316" s="56">
        <f t="shared" si="39"/>
        <v>0</v>
      </c>
    </row>
    <row r="317" spans="1:8" s="2" customFormat="1" ht="12" hidden="1" customHeight="1" x14ac:dyDescent="0.2">
      <c r="A317" s="303"/>
      <c r="B317" s="304"/>
      <c r="C317" s="258">
        <f t="shared" si="40"/>
        <v>0</v>
      </c>
      <c r="D317" s="259"/>
      <c r="E317" s="293"/>
      <c r="F317" s="59">
        <f t="shared" si="40"/>
        <v>0</v>
      </c>
      <c r="G317" s="55">
        <f t="shared" si="40"/>
        <v>0</v>
      </c>
      <c r="H317" s="56">
        <f t="shared" si="39"/>
        <v>0</v>
      </c>
    </row>
    <row r="318" spans="1:8" s="2" customFormat="1" ht="12.75" hidden="1" x14ac:dyDescent="0.2">
      <c r="A318" s="303"/>
      <c r="B318" s="304"/>
      <c r="C318" s="258">
        <f t="shared" si="40"/>
        <v>0</v>
      </c>
      <c r="D318" s="259"/>
      <c r="E318" s="293"/>
      <c r="F318" s="59">
        <f t="shared" si="40"/>
        <v>0</v>
      </c>
      <c r="G318" s="55">
        <f t="shared" si="40"/>
        <v>0</v>
      </c>
      <c r="H318" s="56">
        <f t="shared" si="39"/>
        <v>0</v>
      </c>
    </row>
    <row r="319" spans="1:8" s="2" customFormat="1" ht="25.5" hidden="1" x14ac:dyDescent="0.2">
      <c r="A319" s="303" t="s">
        <v>55</v>
      </c>
      <c r="B319" s="304" t="s">
        <v>56</v>
      </c>
      <c r="C319" s="287" t="s">
        <v>349</v>
      </c>
      <c r="D319" s="288"/>
      <c r="E319" s="47" t="s">
        <v>161</v>
      </c>
      <c r="F319" s="190" t="s">
        <v>39</v>
      </c>
      <c r="G319" s="47" t="s">
        <v>157</v>
      </c>
      <c r="H319" s="111">
        <f>SUM(H320:H339)</f>
        <v>0</v>
      </c>
    </row>
    <row r="320" spans="1:8" s="2" customFormat="1" ht="12.75" hidden="1" x14ac:dyDescent="0.2">
      <c r="A320" s="303"/>
      <c r="B320" s="304"/>
      <c r="C320" s="299" t="str">
        <f t="shared" ref="C320:C329" si="41">C266</f>
        <v>VP koledžas direktors</v>
      </c>
      <c r="D320" s="300"/>
      <c r="E320" s="313">
        <v>5</v>
      </c>
      <c r="F320" s="52">
        <f t="shared" ref="F320:F329" si="42">F266</f>
        <v>3125</v>
      </c>
      <c r="G320" s="142"/>
      <c r="H320" s="54">
        <f>ROUNDUP((F320*$E$320%)/168*G320,2)</f>
        <v>0</v>
      </c>
    </row>
    <row r="321" spans="1:8" s="2" customFormat="1" ht="12.75" hidden="1" x14ac:dyDescent="0.2">
      <c r="A321" s="303"/>
      <c r="B321" s="304"/>
      <c r="C321" s="258">
        <f t="shared" si="41"/>
        <v>0</v>
      </c>
      <c r="D321" s="259"/>
      <c r="E321" s="314"/>
      <c r="F321" s="59">
        <f t="shared" si="42"/>
        <v>0</v>
      </c>
      <c r="G321" s="55"/>
      <c r="H321" s="56">
        <f t="shared" ref="H321:H339" si="43">ROUNDUP((F321*$E$320%)/168*G321,2)</f>
        <v>0</v>
      </c>
    </row>
    <row r="322" spans="1:8" s="2" customFormat="1" ht="12.75" hidden="1" x14ac:dyDescent="0.2">
      <c r="A322" s="303"/>
      <c r="B322" s="304"/>
      <c r="C322" s="258">
        <f t="shared" si="41"/>
        <v>0</v>
      </c>
      <c r="D322" s="259"/>
      <c r="E322" s="314"/>
      <c r="F322" s="59">
        <f t="shared" si="42"/>
        <v>0</v>
      </c>
      <c r="G322" s="55"/>
      <c r="H322" s="56">
        <f t="shared" si="43"/>
        <v>0</v>
      </c>
    </row>
    <row r="323" spans="1:8" s="2" customFormat="1" ht="12.75" hidden="1" x14ac:dyDescent="0.2">
      <c r="A323" s="303"/>
      <c r="B323" s="304"/>
      <c r="C323" s="258">
        <f t="shared" si="41"/>
        <v>0</v>
      </c>
      <c r="D323" s="259"/>
      <c r="E323" s="314"/>
      <c r="F323" s="59">
        <f t="shared" si="42"/>
        <v>0</v>
      </c>
      <c r="G323" s="55"/>
      <c r="H323" s="56">
        <f t="shared" si="43"/>
        <v>0</v>
      </c>
    </row>
    <row r="324" spans="1:8" s="2" customFormat="1" ht="12.75" hidden="1" x14ac:dyDescent="0.2">
      <c r="A324" s="303"/>
      <c r="B324" s="304"/>
      <c r="C324" s="258">
        <f t="shared" si="41"/>
        <v>0</v>
      </c>
      <c r="D324" s="259"/>
      <c r="E324" s="314"/>
      <c r="F324" s="59">
        <f t="shared" si="42"/>
        <v>0</v>
      </c>
      <c r="G324" s="55"/>
      <c r="H324" s="56">
        <f t="shared" si="43"/>
        <v>0</v>
      </c>
    </row>
    <row r="325" spans="1:8" s="2" customFormat="1" ht="12.75" hidden="1" x14ac:dyDescent="0.2">
      <c r="A325" s="303"/>
      <c r="B325" s="304"/>
      <c r="C325" s="258">
        <f t="shared" si="41"/>
        <v>0</v>
      </c>
      <c r="D325" s="259"/>
      <c r="E325" s="314"/>
      <c r="F325" s="59">
        <f t="shared" si="42"/>
        <v>0</v>
      </c>
      <c r="G325" s="55"/>
      <c r="H325" s="56">
        <f t="shared" si="43"/>
        <v>0</v>
      </c>
    </row>
    <row r="326" spans="1:8" s="2" customFormat="1" ht="12.75" hidden="1" x14ac:dyDescent="0.2">
      <c r="A326" s="303"/>
      <c r="B326" s="304"/>
      <c r="C326" s="258">
        <f t="shared" si="41"/>
        <v>0</v>
      </c>
      <c r="D326" s="259"/>
      <c r="E326" s="314"/>
      <c r="F326" s="59">
        <f t="shared" si="42"/>
        <v>0</v>
      </c>
      <c r="G326" s="55"/>
      <c r="H326" s="56">
        <f t="shared" si="43"/>
        <v>0</v>
      </c>
    </row>
    <row r="327" spans="1:8" s="2" customFormat="1" ht="12.75" hidden="1" x14ac:dyDescent="0.2">
      <c r="A327" s="303"/>
      <c r="B327" s="304"/>
      <c r="C327" s="258">
        <f t="shared" si="41"/>
        <v>0</v>
      </c>
      <c r="D327" s="259"/>
      <c r="E327" s="314"/>
      <c r="F327" s="59">
        <f t="shared" si="42"/>
        <v>0</v>
      </c>
      <c r="G327" s="55"/>
      <c r="H327" s="56">
        <f t="shared" si="43"/>
        <v>0</v>
      </c>
    </row>
    <row r="328" spans="1:8" s="2" customFormat="1" ht="12.75" hidden="1" x14ac:dyDescent="0.2">
      <c r="A328" s="303"/>
      <c r="B328" s="304"/>
      <c r="C328" s="258">
        <f t="shared" si="41"/>
        <v>0</v>
      </c>
      <c r="D328" s="259"/>
      <c r="E328" s="314"/>
      <c r="F328" s="59">
        <f t="shared" si="42"/>
        <v>0</v>
      </c>
      <c r="G328" s="55"/>
      <c r="H328" s="56">
        <f t="shared" si="43"/>
        <v>0</v>
      </c>
    </row>
    <row r="329" spans="1:8" s="2" customFormat="1" ht="12.75" hidden="1" x14ac:dyDescent="0.2">
      <c r="A329" s="303"/>
      <c r="B329" s="304"/>
      <c r="C329" s="258">
        <f t="shared" si="41"/>
        <v>0</v>
      </c>
      <c r="D329" s="259"/>
      <c r="E329" s="314"/>
      <c r="F329" s="59">
        <f t="shared" si="42"/>
        <v>0</v>
      </c>
      <c r="G329" s="55"/>
      <c r="H329" s="56">
        <f t="shared" si="43"/>
        <v>0</v>
      </c>
    </row>
    <row r="330" spans="1:8" s="2" customFormat="1" ht="12.75" hidden="1" x14ac:dyDescent="0.2">
      <c r="A330" s="303"/>
      <c r="B330" s="304"/>
      <c r="C330" s="258" t="str">
        <f t="shared" ref="C330:C339" si="44">C277</f>
        <v xml:space="preserve">Vecākais grāmatvedis </v>
      </c>
      <c r="D330" s="259"/>
      <c r="E330" s="314"/>
      <c r="F330" s="59">
        <f t="shared" ref="F330:G339" si="45">F277</f>
        <v>1287</v>
      </c>
      <c r="G330" s="55"/>
      <c r="H330" s="56">
        <f t="shared" si="43"/>
        <v>0</v>
      </c>
    </row>
    <row r="331" spans="1:8" s="2" customFormat="1" ht="31.5" hidden="1" customHeight="1" x14ac:dyDescent="0.2">
      <c r="A331" s="303"/>
      <c r="B331" s="304"/>
      <c r="C331" s="258">
        <f t="shared" si="44"/>
        <v>0</v>
      </c>
      <c r="D331" s="259"/>
      <c r="E331" s="314"/>
      <c r="F331" s="59">
        <f t="shared" si="45"/>
        <v>0</v>
      </c>
      <c r="G331" s="55">
        <f t="shared" si="45"/>
        <v>0</v>
      </c>
      <c r="H331" s="56">
        <f t="shared" si="43"/>
        <v>0</v>
      </c>
    </row>
    <row r="332" spans="1:8" s="2" customFormat="1" ht="12.75" hidden="1" x14ac:dyDescent="0.2">
      <c r="A332" s="303"/>
      <c r="B332" s="304"/>
      <c r="C332" s="258">
        <f t="shared" si="44"/>
        <v>0</v>
      </c>
      <c r="D332" s="259"/>
      <c r="E332" s="314"/>
      <c r="F332" s="59">
        <f t="shared" si="45"/>
        <v>0</v>
      </c>
      <c r="G332" s="55">
        <f t="shared" si="45"/>
        <v>0</v>
      </c>
      <c r="H332" s="56">
        <f t="shared" si="43"/>
        <v>0</v>
      </c>
    </row>
    <row r="333" spans="1:8" s="2" customFormat="1" ht="12.75" hidden="1" x14ac:dyDescent="0.2">
      <c r="A333" s="303"/>
      <c r="B333" s="304"/>
      <c r="C333" s="258">
        <f t="shared" si="44"/>
        <v>0</v>
      </c>
      <c r="D333" s="259"/>
      <c r="E333" s="314"/>
      <c r="F333" s="59">
        <f t="shared" si="45"/>
        <v>0</v>
      </c>
      <c r="G333" s="55">
        <f t="shared" si="45"/>
        <v>0</v>
      </c>
      <c r="H333" s="56">
        <f t="shared" si="43"/>
        <v>0</v>
      </c>
    </row>
    <row r="334" spans="1:8" s="2" customFormat="1" ht="12.75" hidden="1" x14ac:dyDescent="0.2">
      <c r="A334" s="303"/>
      <c r="B334" s="304"/>
      <c r="C334" s="258">
        <f t="shared" si="44"/>
        <v>0</v>
      </c>
      <c r="D334" s="259"/>
      <c r="E334" s="314"/>
      <c r="F334" s="59">
        <f t="shared" si="45"/>
        <v>0</v>
      </c>
      <c r="G334" s="55">
        <f t="shared" si="45"/>
        <v>0</v>
      </c>
      <c r="H334" s="56">
        <f t="shared" si="43"/>
        <v>0</v>
      </c>
    </row>
    <row r="335" spans="1:8" s="2" customFormat="1" ht="12.75" hidden="1" x14ac:dyDescent="0.2">
      <c r="A335" s="303"/>
      <c r="B335" s="304"/>
      <c r="C335" s="258">
        <f t="shared" si="44"/>
        <v>0</v>
      </c>
      <c r="D335" s="259"/>
      <c r="E335" s="314"/>
      <c r="F335" s="59">
        <f t="shared" si="45"/>
        <v>0</v>
      </c>
      <c r="G335" s="55">
        <f t="shared" si="45"/>
        <v>0</v>
      </c>
      <c r="H335" s="56">
        <f t="shared" si="43"/>
        <v>0</v>
      </c>
    </row>
    <row r="336" spans="1:8" s="2" customFormat="1" ht="12.75" hidden="1" x14ac:dyDescent="0.2">
      <c r="A336" s="303"/>
      <c r="B336" s="304"/>
      <c r="C336" s="258">
        <f t="shared" si="44"/>
        <v>0</v>
      </c>
      <c r="D336" s="259"/>
      <c r="E336" s="314"/>
      <c r="F336" s="59">
        <f t="shared" si="45"/>
        <v>0</v>
      </c>
      <c r="G336" s="55">
        <f t="shared" si="45"/>
        <v>0</v>
      </c>
      <c r="H336" s="56">
        <f t="shared" si="43"/>
        <v>0</v>
      </c>
    </row>
    <row r="337" spans="1:8" s="2" customFormat="1" ht="12.75" hidden="1" x14ac:dyDescent="0.2">
      <c r="A337" s="303"/>
      <c r="B337" s="304"/>
      <c r="C337" s="258">
        <f t="shared" si="44"/>
        <v>0</v>
      </c>
      <c r="D337" s="259"/>
      <c r="E337" s="314"/>
      <c r="F337" s="59">
        <f t="shared" si="45"/>
        <v>0</v>
      </c>
      <c r="G337" s="55">
        <f t="shared" si="45"/>
        <v>0</v>
      </c>
      <c r="H337" s="56">
        <f t="shared" si="43"/>
        <v>0</v>
      </c>
    </row>
    <row r="338" spans="1:8" s="2" customFormat="1" ht="12.75" hidden="1" x14ac:dyDescent="0.2">
      <c r="A338" s="303"/>
      <c r="B338" s="304"/>
      <c r="C338" s="258">
        <f t="shared" si="44"/>
        <v>0</v>
      </c>
      <c r="D338" s="259"/>
      <c r="E338" s="314"/>
      <c r="F338" s="59">
        <f t="shared" si="45"/>
        <v>0</v>
      </c>
      <c r="G338" s="55">
        <f t="shared" si="45"/>
        <v>0</v>
      </c>
      <c r="H338" s="56">
        <f t="shared" si="43"/>
        <v>0</v>
      </c>
    </row>
    <row r="339" spans="1:8" s="2" customFormat="1" ht="12.75" hidden="1" x14ac:dyDescent="0.2">
      <c r="A339" s="303"/>
      <c r="B339" s="304"/>
      <c r="C339" s="258">
        <f t="shared" si="44"/>
        <v>0</v>
      </c>
      <c r="D339" s="259"/>
      <c r="E339" s="315"/>
      <c r="F339" s="60">
        <f t="shared" si="45"/>
        <v>0</v>
      </c>
      <c r="G339" s="57">
        <f t="shared" si="45"/>
        <v>0</v>
      </c>
      <c r="H339" s="58">
        <f t="shared" si="43"/>
        <v>0</v>
      </c>
    </row>
    <row r="340" spans="1:8" s="2" customFormat="1" ht="25.5" hidden="1" x14ac:dyDescent="0.2">
      <c r="A340" s="246" t="s">
        <v>57</v>
      </c>
      <c r="B340" s="249" t="s">
        <v>58</v>
      </c>
      <c r="C340" s="287" t="s">
        <v>349</v>
      </c>
      <c r="D340" s="288"/>
      <c r="E340" s="47" t="s">
        <v>161</v>
      </c>
      <c r="F340" s="190" t="s">
        <v>39</v>
      </c>
      <c r="G340" s="47" t="s">
        <v>157</v>
      </c>
      <c r="H340" s="111">
        <f>SUM(H341:H360)</f>
        <v>0</v>
      </c>
    </row>
    <row r="341" spans="1:8" s="2" customFormat="1" ht="12.75" hidden="1" x14ac:dyDescent="0.2">
      <c r="A341" s="247"/>
      <c r="B341" s="250"/>
      <c r="C341" s="309" t="str">
        <f t="shared" ref="C341:C350" si="46">C266</f>
        <v>VP koledžas direktors</v>
      </c>
      <c r="D341" s="310"/>
      <c r="E341" s="282">
        <v>10</v>
      </c>
      <c r="F341" s="67">
        <f t="shared" ref="F341:F350" si="47">F266</f>
        <v>3125</v>
      </c>
      <c r="G341" s="53"/>
      <c r="H341" s="54">
        <f>ROUNDUP((F341*$E$341%)/168*G341,2)</f>
        <v>0</v>
      </c>
    </row>
    <row r="342" spans="1:8" s="2" customFormat="1" ht="12.75" hidden="1" x14ac:dyDescent="0.2">
      <c r="A342" s="247"/>
      <c r="B342" s="250"/>
      <c r="C342" s="311">
        <f t="shared" si="46"/>
        <v>0</v>
      </c>
      <c r="D342" s="312"/>
      <c r="E342" s="283"/>
      <c r="F342" s="68">
        <f t="shared" si="47"/>
        <v>0</v>
      </c>
      <c r="G342" s="55"/>
      <c r="H342" s="56">
        <f t="shared" ref="H342:H360" si="48">ROUNDUP((F342*$E$341%)/168*G342,2)</f>
        <v>0</v>
      </c>
    </row>
    <row r="343" spans="1:8" s="2" customFormat="1" ht="12.75" hidden="1" x14ac:dyDescent="0.2">
      <c r="A343" s="247"/>
      <c r="B343" s="250"/>
      <c r="C343" s="311">
        <f t="shared" si="46"/>
        <v>0</v>
      </c>
      <c r="D343" s="312"/>
      <c r="E343" s="283"/>
      <c r="F343" s="68">
        <f t="shared" si="47"/>
        <v>0</v>
      </c>
      <c r="G343" s="55"/>
      <c r="H343" s="56">
        <f t="shared" si="48"/>
        <v>0</v>
      </c>
    </row>
    <row r="344" spans="1:8" s="2" customFormat="1" ht="12.75" hidden="1" x14ac:dyDescent="0.2">
      <c r="A344" s="247"/>
      <c r="B344" s="250"/>
      <c r="C344" s="311">
        <f t="shared" si="46"/>
        <v>0</v>
      </c>
      <c r="D344" s="312"/>
      <c r="E344" s="283"/>
      <c r="F344" s="68">
        <f t="shared" si="47"/>
        <v>0</v>
      </c>
      <c r="G344" s="55"/>
      <c r="H344" s="56">
        <f t="shared" si="48"/>
        <v>0</v>
      </c>
    </row>
    <row r="345" spans="1:8" s="2" customFormat="1" ht="12.75" hidden="1" x14ac:dyDescent="0.2">
      <c r="A345" s="247"/>
      <c r="B345" s="250"/>
      <c r="C345" s="311">
        <f t="shared" si="46"/>
        <v>0</v>
      </c>
      <c r="D345" s="312"/>
      <c r="E345" s="283"/>
      <c r="F345" s="68">
        <f t="shared" si="47"/>
        <v>0</v>
      </c>
      <c r="G345" s="55"/>
      <c r="H345" s="56">
        <f t="shared" si="48"/>
        <v>0</v>
      </c>
    </row>
    <row r="346" spans="1:8" s="2" customFormat="1" ht="12.75" hidden="1" x14ac:dyDescent="0.2">
      <c r="A346" s="247"/>
      <c r="B346" s="250"/>
      <c r="C346" s="311">
        <f t="shared" si="46"/>
        <v>0</v>
      </c>
      <c r="D346" s="312"/>
      <c r="E346" s="283"/>
      <c r="F346" s="68">
        <f t="shared" si="47"/>
        <v>0</v>
      </c>
      <c r="G346" s="55"/>
      <c r="H346" s="56">
        <f t="shared" si="48"/>
        <v>0</v>
      </c>
    </row>
    <row r="347" spans="1:8" s="2" customFormat="1" ht="12.75" hidden="1" x14ac:dyDescent="0.2">
      <c r="A347" s="247"/>
      <c r="B347" s="250"/>
      <c r="C347" s="311">
        <f t="shared" si="46"/>
        <v>0</v>
      </c>
      <c r="D347" s="312"/>
      <c r="E347" s="283"/>
      <c r="F347" s="68">
        <f t="shared" si="47"/>
        <v>0</v>
      </c>
      <c r="G347" s="55"/>
      <c r="H347" s="56">
        <f t="shared" si="48"/>
        <v>0</v>
      </c>
    </row>
    <row r="348" spans="1:8" s="2" customFormat="1" ht="12.75" hidden="1" x14ac:dyDescent="0.2">
      <c r="A348" s="247"/>
      <c r="B348" s="250"/>
      <c r="C348" s="311">
        <f t="shared" si="46"/>
        <v>0</v>
      </c>
      <c r="D348" s="312"/>
      <c r="E348" s="283"/>
      <c r="F348" s="68">
        <f t="shared" si="47"/>
        <v>0</v>
      </c>
      <c r="G348" s="55"/>
      <c r="H348" s="56">
        <f t="shared" si="48"/>
        <v>0</v>
      </c>
    </row>
    <row r="349" spans="1:8" s="2" customFormat="1" ht="12.75" hidden="1" x14ac:dyDescent="0.2">
      <c r="A349" s="247"/>
      <c r="B349" s="250"/>
      <c r="C349" s="311">
        <f t="shared" si="46"/>
        <v>0</v>
      </c>
      <c r="D349" s="312"/>
      <c r="E349" s="283"/>
      <c r="F349" s="68">
        <f t="shared" si="47"/>
        <v>0</v>
      </c>
      <c r="G349" s="55"/>
      <c r="H349" s="56">
        <f t="shared" si="48"/>
        <v>0</v>
      </c>
    </row>
    <row r="350" spans="1:8" s="2" customFormat="1" ht="12.75" hidden="1" x14ac:dyDescent="0.2">
      <c r="A350" s="247"/>
      <c r="B350" s="250"/>
      <c r="C350" s="311">
        <f t="shared" si="46"/>
        <v>0</v>
      </c>
      <c r="D350" s="312"/>
      <c r="E350" s="283"/>
      <c r="F350" s="68">
        <f t="shared" si="47"/>
        <v>0</v>
      </c>
      <c r="G350" s="55"/>
      <c r="H350" s="56">
        <f t="shared" si="48"/>
        <v>0</v>
      </c>
    </row>
    <row r="351" spans="1:8" s="2" customFormat="1" ht="12.75" hidden="1" x14ac:dyDescent="0.2">
      <c r="A351" s="247"/>
      <c r="B351" s="250"/>
      <c r="C351" s="274" t="str">
        <f t="shared" ref="C351:C360" si="49">C277</f>
        <v xml:space="preserve">Vecākais grāmatvedis </v>
      </c>
      <c r="D351" s="276"/>
      <c r="E351" s="283"/>
      <c r="F351" s="69">
        <f t="shared" ref="F351:G360" si="50">F277</f>
        <v>1287</v>
      </c>
      <c r="G351" s="55"/>
      <c r="H351" s="56">
        <f t="shared" si="48"/>
        <v>0</v>
      </c>
    </row>
    <row r="352" spans="1:8" s="2" customFormat="1" ht="30" hidden="1" customHeight="1" x14ac:dyDescent="0.2">
      <c r="A352" s="247"/>
      <c r="B352" s="250"/>
      <c r="C352" s="274">
        <f t="shared" si="49"/>
        <v>0</v>
      </c>
      <c r="D352" s="276"/>
      <c r="E352" s="283"/>
      <c r="F352" s="69">
        <f t="shared" si="50"/>
        <v>0</v>
      </c>
      <c r="G352" s="55">
        <f t="shared" si="50"/>
        <v>0</v>
      </c>
      <c r="H352" s="56">
        <f t="shared" si="48"/>
        <v>0</v>
      </c>
    </row>
    <row r="353" spans="1:8" s="2" customFormat="1" ht="12.75" hidden="1" customHeight="1" x14ac:dyDescent="0.2">
      <c r="A353" s="247"/>
      <c r="B353" s="250"/>
      <c r="C353" s="311">
        <f t="shared" si="49"/>
        <v>0</v>
      </c>
      <c r="D353" s="312"/>
      <c r="E353" s="283"/>
      <c r="F353" s="69">
        <f t="shared" si="50"/>
        <v>0</v>
      </c>
      <c r="G353" s="55">
        <f t="shared" si="50"/>
        <v>0</v>
      </c>
      <c r="H353" s="56">
        <f t="shared" si="48"/>
        <v>0</v>
      </c>
    </row>
    <row r="354" spans="1:8" s="2" customFormat="1" ht="12.75" hidden="1" customHeight="1" x14ac:dyDescent="0.2">
      <c r="A354" s="247"/>
      <c r="B354" s="250"/>
      <c r="C354" s="311">
        <f t="shared" si="49"/>
        <v>0</v>
      </c>
      <c r="D354" s="312"/>
      <c r="E354" s="283"/>
      <c r="F354" s="69">
        <f t="shared" si="50"/>
        <v>0</v>
      </c>
      <c r="G354" s="55">
        <f t="shared" si="50"/>
        <v>0</v>
      </c>
      <c r="H354" s="56">
        <f t="shared" si="48"/>
        <v>0</v>
      </c>
    </row>
    <row r="355" spans="1:8" s="2" customFormat="1" ht="12.75" hidden="1" customHeight="1" x14ac:dyDescent="0.2">
      <c r="A355" s="247"/>
      <c r="B355" s="250"/>
      <c r="C355" s="311">
        <f t="shared" si="49"/>
        <v>0</v>
      </c>
      <c r="D355" s="312"/>
      <c r="E355" s="283"/>
      <c r="F355" s="69">
        <f t="shared" si="50"/>
        <v>0</v>
      </c>
      <c r="G355" s="55">
        <f t="shared" si="50"/>
        <v>0</v>
      </c>
      <c r="H355" s="56">
        <f t="shared" si="48"/>
        <v>0</v>
      </c>
    </row>
    <row r="356" spans="1:8" s="2" customFormat="1" ht="12.75" hidden="1" customHeight="1" x14ac:dyDescent="0.2">
      <c r="A356" s="247"/>
      <c r="B356" s="250"/>
      <c r="C356" s="311">
        <f t="shared" si="49"/>
        <v>0</v>
      </c>
      <c r="D356" s="312"/>
      <c r="E356" s="283"/>
      <c r="F356" s="69">
        <f t="shared" si="50"/>
        <v>0</v>
      </c>
      <c r="G356" s="55">
        <f t="shared" si="50"/>
        <v>0</v>
      </c>
      <c r="H356" s="56">
        <f t="shared" si="48"/>
        <v>0</v>
      </c>
    </row>
    <row r="357" spans="1:8" s="2" customFormat="1" ht="12.75" hidden="1" customHeight="1" x14ac:dyDescent="0.2">
      <c r="A357" s="247"/>
      <c r="B357" s="250"/>
      <c r="C357" s="311">
        <f t="shared" si="49"/>
        <v>0</v>
      </c>
      <c r="D357" s="312"/>
      <c r="E357" s="283"/>
      <c r="F357" s="69">
        <f t="shared" si="50"/>
        <v>0</v>
      </c>
      <c r="G357" s="55">
        <f t="shared" si="50"/>
        <v>0</v>
      </c>
      <c r="H357" s="56">
        <f t="shared" si="48"/>
        <v>0</v>
      </c>
    </row>
    <row r="358" spans="1:8" s="2" customFormat="1" ht="12.75" hidden="1" customHeight="1" x14ac:dyDescent="0.2">
      <c r="A358" s="247"/>
      <c r="B358" s="250"/>
      <c r="C358" s="311">
        <f t="shared" si="49"/>
        <v>0</v>
      </c>
      <c r="D358" s="312"/>
      <c r="E358" s="283"/>
      <c r="F358" s="69">
        <f t="shared" si="50"/>
        <v>0</v>
      </c>
      <c r="G358" s="55">
        <f t="shared" si="50"/>
        <v>0</v>
      </c>
      <c r="H358" s="56">
        <f t="shared" si="48"/>
        <v>0</v>
      </c>
    </row>
    <row r="359" spans="1:8" s="2" customFormat="1" ht="12.75" hidden="1" customHeight="1" x14ac:dyDescent="0.2">
      <c r="A359" s="247"/>
      <c r="B359" s="250"/>
      <c r="C359" s="311">
        <f t="shared" si="49"/>
        <v>0</v>
      </c>
      <c r="D359" s="312"/>
      <c r="E359" s="283"/>
      <c r="F359" s="69">
        <f t="shared" si="50"/>
        <v>0</v>
      </c>
      <c r="G359" s="55">
        <f t="shared" si="50"/>
        <v>0</v>
      </c>
      <c r="H359" s="56">
        <f t="shared" si="48"/>
        <v>0</v>
      </c>
    </row>
    <row r="360" spans="1:8" s="2" customFormat="1" ht="12.75" hidden="1" x14ac:dyDescent="0.2">
      <c r="A360" s="248"/>
      <c r="B360" s="251"/>
      <c r="C360" s="311">
        <f t="shared" si="49"/>
        <v>0</v>
      </c>
      <c r="D360" s="312"/>
      <c r="E360" s="284"/>
      <c r="F360" s="71">
        <f t="shared" si="50"/>
        <v>0</v>
      </c>
      <c r="G360" s="57">
        <f t="shared" si="50"/>
        <v>0</v>
      </c>
      <c r="H360" s="58">
        <f t="shared" si="48"/>
        <v>0</v>
      </c>
    </row>
    <row r="361" spans="1:8" s="2" customFormat="1" ht="12.75" x14ac:dyDescent="0.2">
      <c r="A361" s="49" t="s">
        <v>65</v>
      </c>
      <c r="B361" s="277" t="s">
        <v>66</v>
      </c>
      <c r="C361" s="277"/>
      <c r="D361" s="277"/>
      <c r="E361" s="277"/>
      <c r="F361" s="277"/>
      <c r="G361" s="277"/>
      <c r="H361" s="43">
        <f>SUM(H362,H363,H384)</f>
        <v>0.31</v>
      </c>
    </row>
    <row r="362" spans="1:8" s="2" customFormat="1" ht="12.75" x14ac:dyDescent="0.2">
      <c r="A362" s="181" t="s">
        <v>67</v>
      </c>
      <c r="B362" s="304" t="s">
        <v>163</v>
      </c>
      <c r="C362" s="304"/>
      <c r="D362" s="304"/>
      <c r="E362" s="304"/>
      <c r="F362" s="304"/>
      <c r="G362" s="304"/>
      <c r="H362" s="44">
        <f>ROUNDUP((H264+H363)*0.2359,2)</f>
        <v>0.26</v>
      </c>
    </row>
    <row r="363" spans="1:8" s="2" customFormat="1" ht="25.5" x14ac:dyDescent="0.2">
      <c r="A363" s="246" t="s">
        <v>70</v>
      </c>
      <c r="B363" s="249" t="s">
        <v>71</v>
      </c>
      <c r="C363" s="287" t="s">
        <v>349</v>
      </c>
      <c r="D363" s="288"/>
      <c r="E363" s="47" t="s">
        <v>161</v>
      </c>
      <c r="F363" s="190" t="s">
        <v>39</v>
      </c>
      <c r="G363" s="47" t="s">
        <v>157</v>
      </c>
      <c r="H363" s="111">
        <f>SUM(H364:H383)</f>
        <v>0.05</v>
      </c>
    </row>
    <row r="364" spans="1:8" s="2" customFormat="1" ht="12.75" customHeight="1" x14ac:dyDescent="0.2">
      <c r="A364" s="247"/>
      <c r="B364" s="250"/>
      <c r="C364" s="294" t="str">
        <f t="shared" ref="C364:C373" si="51">C266</f>
        <v>VP koledžas direktors</v>
      </c>
      <c r="D364" s="295"/>
      <c r="E364" s="316">
        <v>4</v>
      </c>
      <c r="F364" s="62">
        <f t="shared" ref="F364:G373" si="52">F266</f>
        <v>3125</v>
      </c>
      <c r="G364" s="144">
        <f t="shared" si="52"/>
        <v>0.02</v>
      </c>
      <c r="H364" s="54">
        <f>ROUNDUP((F364*$E$364%)/168*G364,2)</f>
        <v>0.02</v>
      </c>
    </row>
    <row r="365" spans="1:8" s="2" customFormat="1" ht="12.75" hidden="1" customHeight="1" x14ac:dyDescent="0.2">
      <c r="A365" s="247"/>
      <c r="B365" s="250"/>
      <c r="C365" s="274">
        <f t="shared" si="51"/>
        <v>0</v>
      </c>
      <c r="D365" s="276"/>
      <c r="E365" s="317"/>
      <c r="F365" s="64">
        <f t="shared" si="52"/>
        <v>0</v>
      </c>
      <c r="G365" s="64">
        <f t="shared" si="52"/>
        <v>0</v>
      </c>
      <c r="H365" s="56">
        <f t="shared" ref="H365:H383" si="53">ROUNDUP((F365*$E$364%)/168*G365,2)</f>
        <v>0</v>
      </c>
    </row>
    <row r="366" spans="1:8" s="2" customFormat="1" ht="12.75" hidden="1" customHeight="1" x14ac:dyDescent="0.2">
      <c r="A366" s="247"/>
      <c r="B366" s="250"/>
      <c r="C366" s="274">
        <f t="shared" si="51"/>
        <v>0</v>
      </c>
      <c r="D366" s="276"/>
      <c r="E366" s="317"/>
      <c r="F366" s="64">
        <f t="shared" si="52"/>
        <v>0</v>
      </c>
      <c r="G366" s="64">
        <f t="shared" si="52"/>
        <v>0</v>
      </c>
      <c r="H366" s="56">
        <f t="shared" si="53"/>
        <v>0</v>
      </c>
    </row>
    <row r="367" spans="1:8" s="2" customFormat="1" ht="12.75" hidden="1" customHeight="1" x14ac:dyDescent="0.2">
      <c r="A367" s="247"/>
      <c r="B367" s="250"/>
      <c r="C367" s="274">
        <f t="shared" si="51"/>
        <v>0</v>
      </c>
      <c r="D367" s="276"/>
      <c r="E367" s="317"/>
      <c r="F367" s="64">
        <f t="shared" si="52"/>
        <v>0</v>
      </c>
      <c r="G367" s="64">
        <f t="shared" si="52"/>
        <v>0</v>
      </c>
      <c r="H367" s="56">
        <f t="shared" si="53"/>
        <v>0</v>
      </c>
    </row>
    <row r="368" spans="1:8" s="2" customFormat="1" ht="12.75" hidden="1" customHeight="1" x14ac:dyDescent="0.2">
      <c r="A368" s="247"/>
      <c r="B368" s="250"/>
      <c r="C368" s="274">
        <f t="shared" si="51"/>
        <v>0</v>
      </c>
      <c r="D368" s="276"/>
      <c r="E368" s="317"/>
      <c r="F368" s="64">
        <f t="shared" si="52"/>
        <v>0</v>
      </c>
      <c r="G368" s="64">
        <f t="shared" si="52"/>
        <v>0</v>
      </c>
      <c r="H368" s="56">
        <f t="shared" si="53"/>
        <v>0</v>
      </c>
    </row>
    <row r="369" spans="1:8" s="2" customFormat="1" ht="12.75" hidden="1" customHeight="1" x14ac:dyDescent="0.2">
      <c r="A369" s="247"/>
      <c r="B369" s="250"/>
      <c r="C369" s="274">
        <f t="shared" si="51"/>
        <v>0</v>
      </c>
      <c r="D369" s="276"/>
      <c r="E369" s="317"/>
      <c r="F369" s="64">
        <f t="shared" si="52"/>
        <v>0</v>
      </c>
      <c r="G369" s="64">
        <f t="shared" si="52"/>
        <v>0</v>
      </c>
      <c r="H369" s="56">
        <f t="shared" si="53"/>
        <v>0</v>
      </c>
    </row>
    <row r="370" spans="1:8" s="2" customFormat="1" ht="12.75" hidden="1" customHeight="1" x14ac:dyDescent="0.2">
      <c r="A370" s="247"/>
      <c r="B370" s="250"/>
      <c r="C370" s="274">
        <f t="shared" si="51"/>
        <v>0</v>
      </c>
      <c r="D370" s="276"/>
      <c r="E370" s="317"/>
      <c r="F370" s="64">
        <f t="shared" si="52"/>
        <v>0</v>
      </c>
      <c r="G370" s="64">
        <f t="shared" si="52"/>
        <v>0</v>
      </c>
      <c r="H370" s="56">
        <f t="shared" si="53"/>
        <v>0</v>
      </c>
    </row>
    <row r="371" spans="1:8" s="2" customFormat="1" ht="12.75" hidden="1" customHeight="1" x14ac:dyDescent="0.2">
      <c r="A371" s="247"/>
      <c r="B371" s="250"/>
      <c r="C371" s="274">
        <f t="shared" si="51"/>
        <v>0</v>
      </c>
      <c r="D371" s="276"/>
      <c r="E371" s="317"/>
      <c r="F371" s="64">
        <f t="shared" si="52"/>
        <v>0</v>
      </c>
      <c r="G371" s="64">
        <f t="shared" si="52"/>
        <v>0</v>
      </c>
      <c r="H371" s="56">
        <f t="shared" si="53"/>
        <v>0</v>
      </c>
    </row>
    <row r="372" spans="1:8" s="2" customFormat="1" ht="12.75" hidden="1" customHeight="1" x14ac:dyDescent="0.2">
      <c r="A372" s="247"/>
      <c r="B372" s="250"/>
      <c r="C372" s="274">
        <f t="shared" si="51"/>
        <v>0</v>
      </c>
      <c r="D372" s="276"/>
      <c r="E372" s="317"/>
      <c r="F372" s="64">
        <f t="shared" si="52"/>
        <v>0</v>
      </c>
      <c r="G372" s="64">
        <f t="shared" si="52"/>
        <v>0</v>
      </c>
      <c r="H372" s="56">
        <f t="shared" si="53"/>
        <v>0</v>
      </c>
    </row>
    <row r="373" spans="1:8" s="2" customFormat="1" ht="12.75" hidden="1" customHeight="1" x14ac:dyDescent="0.2">
      <c r="A373" s="247"/>
      <c r="B373" s="250"/>
      <c r="C373" s="274">
        <f t="shared" si="51"/>
        <v>0</v>
      </c>
      <c r="D373" s="276"/>
      <c r="E373" s="317"/>
      <c r="F373" s="64">
        <f t="shared" si="52"/>
        <v>0</v>
      </c>
      <c r="G373" s="64">
        <f t="shared" si="52"/>
        <v>0</v>
      </c>
      <c r="H373" s="56">
        <f t="shared" si="53"/>
        <v>0</v>
      </c>
    </row>
    <row r="374" spans="1:8" s="2" customFormat="1" ht="12.75" x14ac:dyDescent="0.2">
      <c r="A374" s="247"/>
      <c r="B374" s="250"/>
      <c r="C374" s="274" t="str">
        <f t="shared" ref="C374:C383" si="54">C277</f>
        <v xml:space="preserve">Vecākais grāmatvedis </v>
      </c>
      <c r="D374" s="276"/>
      <c r="E374" s="317"/>
      <c r="F374" s="64">
        <f t="shared" ref="F374:G383" si="55">F277</f>
        <v>1287</v>
      </c>
      <c r="G374" s="55">
        <f t="shared" si="55"/>
        <v>8.4000000000000005E-2</v>
      </c>
      <c r="H374" s="56">
        <f t="shared" si="53"/>
        <v>0.03</v>
      </c>
    </row>
    <row r="375" spans="1:8" s="2" customFormat="1" ht="24.75" hidden="1" customHeight="1" x14ac:dyDescent="0.2">
      <c r="A375" s="247"/>
      <c r="B375" s="250"/>
      <c r="C375" s="274">
        <f t="shared" si="54"/>
        <v>0</v>
      </c>
      <c r="D375" s="276"/>
      <c r="E375" s="317"/>
      <c r="F375" s="64">
        <f t="shared" si="55"/>
        <v>0</v>
      </c>
      <c r="G375" s="55">
        <f t="shared" si="55"/>
        <v>0</v>
      </c>
      <c r="H375" s="56">
        <f t="shared" si="53"/>
        <v>0</v>
      </c>
    </row>
    <row r="376" spans="1:8" s="2" customFormat="1" ht="12.75" hidden="1" x14ac:dyDescent="0.2">
      <c r="A376" s="247"/>
      <c r="B376" s="250"/>
      <c r="C376" s="274">
        <f t="shared" si="54"/>
        <v>0</v>
      </c>
      <c r="D376" s="276"/>
      <c r="E376" s="317"/>
      <c r="F376" s="64">
        <f t="shared" si="55"/>
        <v>0</v>
      </c>
      <c r="G376" s="55">
        <f t="shared" si="55"/>
        <v>0</v>
      </c>
      <c r="H376" s="56">
        <f t="shared" si="53"/>
        <v>0</v>
      </c>
    </row>
    <row r="377" spans="1:8" s="2" customFormat="1" ht="12.75" hidden="1" x14ac:dyDescent="0.2">
      <c r="A377" s="247"/>
      <c r="B377" s="250"/>
      <c r="C377" s="274">
        <f t="shared" si="54"/>
        <v>0</v>
      </c>
      <c r="D377" s="276"/>
      <c r="E377" s="317"/>
      <c r="F377" s="64">
        <f t="shared" si="55"/>
        <v>0</v>
      </c>
      <c r="G377" s="55">
        <f t="shared" si="55"/>
        <v>0</v>
      </c>
      <c r="H377" s="56">
        <f t="shared" si="53"/>
        <v>0</v>
      </c>
    </row>
    <row r="378" spans="1:8" s="2" customFormat="1" ht="12.75" hidden="1" x14ac:dyDescent="0.2">
      <c r="A378" s="247"/>
      <c r="B378" s="250"/>
      <c r="C378" s="274">
        <f t="shared" si="54"/>
        <v>0</v>
      </c>
      <c r="D378" s="276"/>
      <c r="E378" s="317"/>
      <c r="F378" s="64">
        <f t="shared" si="55"/>
        <v>0</v>
      </c>
      <c r="G378" s="55">
        <f t="shared" si="55"/>
        <v>0</v>
      </c>
      <c r="H378" s="56">
        <f t="shared" si="53"/>
        <v>0</v>
      </c>
    </row>
    <row r="379" spans="1:8" s="2" customFormat="1" ht="12.75" hidden="1" x14ac:dyDescent="0.2">
      <c r="A379" s="247"/>
      <c r="B379" s="250"/>
      <c r="C379" s="274">
        <f t="shared" si="54"/>
        <v>0</v>
      </c>
      <c r="D379" s="276"/>
      <c r="E379" s="317"/>
      <c r="F379" s="64">
        <f t="shared" si="55"/>
        <v>0</v>
      </c>
      <c r="G379" s="55">
        <f t="shared" si="55"/>
        <v>0</v>
      </c>
      <c r="H379" s="56">
        <f t="shared" si="53"/>
        <v>0</v>
      </c>
    </row>
    <row r="380" spans="1:8" s="2" customFormat="1" ht="12.75" hidden="1" x14ac:dyDescent="0.2">
      <c r="A380" s="247"/>
      <c r="B380" s="250"/>
      <c r="C380" s="274">
        <f t="shared" si="54"/>
        <v>0</v>
      </c>
      <c r="D380" s="276"/>
      <c r="E380" s="317"/>
      <c r="F380" s="64">
        <f t="shared" si="55"/>
        <v>0</v>
      </c>
      <c r="G380" s="55">
        <f t="shared" si="55"/>
        <v>0</v>
      </c>
      <c r="H380" s="56">
        <f t="shared" si="53"/>
        <v>0</v>
      </c>
    </row>
    <row r="381" spans="1:8" s="2" customFormat="1" ht="12.75" hidden="1" x14ac:dyDescent="0.2">
      <c r="A381" s="247"/>
      <c r="B381" s="250"/>
      <c r="C381" s="274">
        <f t="shared" si="54"/>
        <v>0</v>
      </c>
      <c r="D381" s="276"/>
      <c r="E381" s="317"/>
      <c r="F381" s="64">
        <f t="shared" si="55"/>
        <v>0</v>
      </c>
      <c r="G381" s="55">
        <f t="shared" si="55"/>
        <v>0</v>
      </c>
      <c r="H381" s="56">
        <f t="shared" si="53"/>
        <v>0</v>
      </c>
    </row>
    <row r="382" spans="1:8" s="2" customFormat="1" ht="12.75" hidden="1" x14ac:dyDescent="0.2">
      <c r="A382" s="247"/>
      <c r="B382" s="250"/>
      <c r="C382" s="274">
        <f t="shared" si="54"/>
        <v>0</v>
      </c>
      <c r="D382" s="276"/>
      <c r="E382" s="317"/>
      <c r="F382" s="64">
        <f t="shared" si="55"/>
        <v>0</v>
      </c>
      <c r="G382" s="55">
        <f t="shared" si="55"/>
        <v>0</v>
      </c>
      <c r="H382" s="56">
        <f t="shared" si="53"/>
        <v>0</v>
      </c>
    </row>
    <row r="383" spans="1:8" s="2" customFormat="1" ht="12.75" hidden="1" x14ac:dyDescent="0.2">
      <c r="A383" s="248"/>
      <c r="B383" s="251"/>
      <c r="C383" s="274">
        <f t="shared" si="54"/>
        <v>0</v>
      </c>
      <c r="D383" s="276"/>
      <c r="E383" s="318"/>
      <c r="F383" s="66">
        <f t="shared" si="55"/>
        <v>0</v>
      </c>
      <c r="G383" s="55">
        <f t="shared" si="55"/>
        <v>0</v>
      </c>
      <c r="H383" s="58">
        <f t="shared" si="53"/>
        <v>0</v>
      </c>
    </row>
    <row r="384" spans="1:8" s="2" customFormat="1" ht="25.5" hidden="1" x14ac:dyDescent="0.2">
      <c r="A384" s="246" t="s">
        <v>82</v>
      </c>
      <c r="B384" s="249" t="s">
        <v>83</v>
      </c>
      <c r="C384" s="287" t="s">
        <v>349</v>
      </c>
      <c r="D384" s="288"/>
      <c r="E384" s="47" t="s">
        <v>161</v>
      </c>
      <c r="F384" s="190" t="s">
        <v>39</v>
      </c>
      <c r="G384" s="47" t="s">
        <v>157</v>
      </c>
      <c r="H384" s="111">
        <f>SUM(H385:H404)</f>
        <v>0</v>
      </c>
    </row>
    <row r="385" spans="1:8" s="2" customFormat="1" ht="12.75" hidden="1" customHeight="1" x14ac:dyDescent="0.2">
      <c r="A385" s="247"/>
      <c r="B385" s="250"/>
      <c r="C385" s="294" t="str">
        <f t="shared" ref="C385:C394" si="56">C266</f>
        <v>VP koledžas direktors</v>
      </c>
      <c r="D385" s="295"/>
      <c r="E385" s="316">
        <v>1</v>
      </c>
      <c r="F385" s="62">
        <f t="shared" ref="F385:F394" si="57">F266</f>
        <v>3125</v>
      </c>
      <c r="G385" s="55"/>
      <c r="H385" s="54">
        <f>ROUNDUP((F385*$E$385%)/168*G385,2)</f>
        <v>0</v>
      </c>
    </row>
    <row r="386" spans="1:8" s="2" customFormat="1" ht="12.75" hidden="1" x14ac:dyDescent="0.2">
      <c r="A386" s="247"/>
      <c r="B386" s="250"/>
      <c r="C386" s="274">
        <f t="shared" si="56"/>
        <v>0</v>
      </c>
      <c r="D386" s="276"/>
      <c r="E386" s="317"/>
      <c r="F386" s="64">
        <f t="shared" si="57"/>
        <v>0</v>
      </c>
      <c r="G386" s="55"/>
      <c r="H386" s="56">
        <f t="shared" ref="H386:H404" si="58">ROUNDUP((F386*$E$385%)/168*G386,2)</f>
        <v>0</v>
      </c>
    </row>
    <row r="387" spans="1:8" s="2" customFormat="1" ht="12.75" hidden="1" x14ac:dyDescent="0.2">
      <c r="A387" s="247"/>
      <c r="B387" s="250"/>
      <c r="C387" s="274">
        <f t="shared" si="56"/>
        <v>0</v>
      </c>
      <c r="D387" s="276"/>
      <c r="E387" s="317"/>
      <c r="F387" s="64">
        <f t="shared" si="57"/>
        <v>0</v>
      </c>
      <c r="G387" s="55"/>
      <c r="H387" s="56">
        <f t="shared" si="58"/>
        <v>0</v>
      </c>
    </row>
    <row r="388" spans="1:8" s="2" customFormat="1" ht="12.75" hidden="1" x14ac:dyDescent="0.2">
      <c r="A388" s="247"/>
      <c r="B388" s="250"/>
      <c r="C388" s="274">
        <f t="shared" si="56"/>
        <v>0</v>
      </c>
      <c r="D388" s="276"/>
      <c r="E388" s="317"/>
      <c r="F388" s="64">
        <f t="shared" si="57"/>
        <v>0</v>
      </c>
      <c r="G388" s="55"/>
      <c r="H388" s="56">
        <f t="shared" si="58"/>
        <v>0</v>
      </c>
    </row>
    <row r="389" spans="1:8" s="2" customFormat="1" ht="12.75" hidden="1" x14ac:dyDescent="0.2">
      <c r="A389" s="247"/>
      <c r="B389" s="250"/>
      <c r="C389" s="274">
        <f t="shared" si="56"/>
        <v>0</v>
      </c>
      <c r="D389" s="276"/>
      <c r="E389" s="317"/>
      <c r="F389" s="64">
        <f t="shared" si="57"/>
        <v>0</v>
      </c>
      <c r="G389" s="55"/>
      <c r="H389" s="56">
        <f t="shared" si="58"/>
        <v>0</v>
      </c>
    </row>
    <row r="390" spans="1:8" s="2" customFormat="1" ht="12.75" hidden="1" x14ac:dyDescent="0.2">
      <c r="A390" s="247"/>
      <c r="B390" s="250"/>
      <c r="C390" s="274">
        <f t="shared" si="56"/>
        <v>0</v>
      </c>
      <c r="D390" s="276"/>
      <c r="E390" s="317"/>
      <c r="F390" s="64">
        <f t="shared" si="57"/>
        <v>0</v>
      </c>
      <c r="G390" s="55"/>
      <c r="H390" s="56">
        <f t="shared" si="58"/>
        <v>0</v>
      </c>
    </row>
    <row r="391" spans="1:8" s="2" customFormat="1" ht="12.75" hidden="1" x14ac:dyDescent="0.2">
      <c r="A391" s="247"/>
      <c r="B391" s="250"/>
      <c r="C391" s="274">
        <f t="shared" si="56"/>
        <v>0</v>
      </c>
      <c r="D391" s="276"/>
      <c r="E391" s="317"/>
      <c r="F391" s="64">
        <f t="shared" si="57"/>
        <v>0</v>
      </c>
      <c r="G391" s="55"/>
      <c r="H391" s="56">
        <f t="shared" si="58"/>
        <v>0</v>
      </c>
    </row>
    <row r="392" spans="1:8" s="2" customFormat="1" ht="12.75" hidden="1" x14ac:dyDescent="0.2">
      <c r="A392" s="247"/>
      <c r="B392" s="250"/>
      <c r="C392" s="274">
        <f t="shared" si="56"/>
        <v>0</v>
      </c>
      <c r="D392" s="276"/>
      <c r="E392" s="317"/>
      <c r="F392" s="64">
        <f t="shared" si="57"/>
        <v>0</v>
      </c>
      <c r="G392" s="55"/>
      <c r="H392" s="56">
        <f t="shared" si="58"/>
        <v>0</v>
      </c>
    </row>
    <row r="393" spans="1:8" s="2" customFormat="1" ht="12.75" hidden="1" x14ac:dyDescent="0.2">
      <c r="A393" s="247"/>
      <c r="B393" s="250"/>
      <c r="C393" s="274">
        <f t="shared" si="56"/>
        <v>0</v>
      </c>
      <c r="D393" s="276"/>
      <c r="E393" s="317"/>
      <c r="F393" s="64">
        <f t="shared" si="57"/>
        <v>0</v>
      </c>
      <c r="G393" s="55"/>
      <c r="H393" s="56">
        <f t="shared" si="58"/>
        <v>0</v>
      </c>
    </row>
    <row r="394" spans="1:8" s="2" customFormat="1" ht="12.75" hidden="1" x14ac:dyDescent="0.2">
      <c r="A394" s="247"/>
      <c r="B394" s="250"/>
      <c r="C394" s="274">
        <f t="shared" si="56"/>
        <v>0</v>
      </c>
      <c r="D394" s="276"/>
      <c r="E394" s="317"/>
      <c r="F394" s="64">
        <f t="shared" si="57"/>
        <v>0</v>
      </c>
      <c r="G394" s="55"/>
      <c r="H394" s="56">
        <f t="shared" si="58"/>
        <v>0</v>
      </c>
    </row>
    <row r="395" spans="1:8" s="2" customFormat="1" ht="12.75" hidden="1" x14ac:dyDescent="0.2">
      <c r="A395" s="247"/>
      <c r="B395" s="250"/>
      <c r="C395" s="274" t="str">
        <f t="shared" ref="C395:C404" si="59">C277</f>
        <v xml:space="preserve">Vecākais grāmatvedis </v>
      </c>
      <c r="D395" s="276"/>
      <c r="E395" s="317"/>
      <c r="F395" s="64">
        <f t="shared" ref="F395:G404" si="60">F277</f>
        <v>1287</v>
      </c>
      <c r="G395" s="55"/>
      <c r="H395" s="56">
        <f t="shared" si="58"/>
        <v>0</v>
      </c>
    </row>
    <row r="396" spans="1:8" s="2" customFormat="1" ht="27" hidden="1" customHeight="1" x14ac:dyDescent="0.2">
      <c r="A396" s="247"/>
      <c r="B396" s="250"/>
      <c r="C396" s="274">
        <f t="shared" si="59"/>
        <v>0</v>
      </c>
      <c r="D396" s="276"/>
      <c r="E396" s="317"/>
      <c r="F396" s="64">
        <f t="shared" si="60"/>
        <v>0</v>
      </c>
      <c r="G396" s="55">
        <f t="shared" si="60"/>
        <v>0</v>
      </c>
      <c r="H396" s="56">
        <f t="shared" si="58"/>
        <v>0</v>
      </c>
    </row>
    <row r="397" spans="1:8" s="2" customFormat="1" ht="12.75" hidden="1" x14ac:dyDescent="0.2">
      <c r="A397" s="247"/>
      <c r="B397" s="250"/>
      <c r="C397" s="274">
        <f t="shared" si="59"/>
        <v>0</v>
      </c>
      <c r="D397" s="276"/>
      <c r="E397" s="317"/>
      <c r="F397" s="64">
        <f t="shared" si="60"/>
        <v>0</v>
      </c>
      <c r="G397" s="64">
        <f t="shared" si="60"/>
        <v>0</v>
      </c>
      <c r="H397" s="56">
        <f t="shared" si="58"/>
        <v>0</v>
      </c>
    </row>
    <row r="398" spans="1:8" s="2" customFormat="1" ht="12.75" hidden="1" x14ac:dyDescent="0.2">
      <c r="A398" s="247"/>
      <c r="B398" s="250"/>
      <c r="C398" s="274">
        <f t="shared" si="59"/>
        <v>0</v>
      </c>
      <c r="D398" s="276"/>
      <c r="E398" s="317"/>
      <c r="F398" s="64">
        <f t="shared" si="60"/>
        <v>0</v>
      </c>
      <c r="G398" s="64">
        <f t="shared" si="60"/>
        <v>0</v>
      </c>
      <c r="H398" s="56">
        <f t="shared" si="58"/>
        <v>0</v>
      </c>
    </row>
    <row r="399" spans="1:8" s="2" customFormat="1" ht="12.75" hidden="1" x14ac:dyDescent="0.2">
      <c r="A399" s="247"/>
      <c r="B399" s="250"/>
      <c r="C399" s="274">
        <f t="shared" si="59"/>
        <v>0</v>
      </c>
      <c r="D399" s="276"/>
      <c r="E399" s="317"/>
      <c r="F399" s="64">
        <f t="shared" si="60"/>
        <v>0</v>
      </c>
      <c r="G399" s="64">
        <f t="shared" si="60"/>
        <v>0</v>
      </c>
      <c r="H399" s="56">
        <f t="shared" si="58"/>
        <v>0</v>
      </c>
    </row>
    <row r="400" spans="1:8" s="2" customFormat="1" ht="12.75" hidden="1" x14ac:dyDescent="0.2">
      <c r="A400" s="247"/>
      <c r="B400" s="250"/>
      <c r="C400" s="274">
        <f t="shared" si="59"/>
        <v>0</v>
      </c>
      <c r="D400" s="276"/>
      <c r="E400" s="317"/>
      <c r="F400" s="64">
        <f t="shared" si="60"/>
        <v>0</v>
      </c>
      <c r="G400" s="64">
        <f t="shared" si="60"/>
        <v>0</v>
      </c>
      <c r="H400" s="56">
        <f t="shared" si="58"/>
        <v>0</v>
      </c>
    </row>
    <row r="401" spans="1:9" s="2" customFormat="1" ht="12.75" hidden="1" x14ac:dyDescent="0.2">
      <c r="A401" s="247"/>
      <c r="B401" s="250"/>
      <c r="C401" s="274">
        <f t="shared" si="59"/>
        <v>0</v>
      </c>
      <c r="D401" s="276"/>
      <c r="E401" s="317"/>
      <c r="F401" s="64">
        <f t="shared" si="60"/>
        <v>0</v>
      </c>
      <c r="G401" s="64">
        <f t="shared" si="60"/>
        <v>0</v>
      </c>
      <c r="H401" s="56">
        <f t="shared" si="58"/>
        <v>0</v>
      </c>
    </row>
    <row r="402" spans="1:9" s="2" customFormat="1" ht="12.75" hidden="1" x14ac:dyDescent="0.2">
      <c r="A402" s="247"/>
      <c r="B402" s="250"/>
      <c r="C402" s="274">
        <f t="shared" si="59"/>
        <v>0</v>
      </c>
      <c r="D402" s="276"/>
      <c r="E402" s="317"/>
      <c r="F402" s="64">
        <f t="shared" si="60"/>
        <v>0</v>
      </c>
      <c r="G402" s="64">
        <f t="shared" si="60"/>
        <v>0</v>
      </c>
      <c r="H402" s="56">
        <f t="shared" si="58"/>
        <v>0</v>
      </c>
    </row>
    <row r="403" spans="1:9" s="2" customFormat="1" ht="12.75" hidden="1" x14ac:dyDescent="0.2">
      <c r="A403" s="247"/>
      <c r="B403" s="250"/>
      <c r="C403" s="274">
        <f t="shared" si="59"/>
        <v>0</v>
      </c>
      <c r="D403" s="276"/>
      <c r="E403" s="317"/>
      <c r="F403" s="64">
        <f t="shared" si="60"/>
        <v>0</v>
      </c>
      <c r="G403" s="64">
        <f t="shared" si="60"/>
        <v>0</v>
      </c>
      <c r="H403" s="56">
        <f t="shared" si="58"/>
        <v>0</v>
      </c>
    </row>
    <row r="404" spans="1:9" s="2" customFormat="1" ht="12.75" hidden="1" x14ac:dyDescent="0.2">
      <c r="A404" s="248"/>
      <c r="B404" s="251"/>
      <c r="C404" s="296">
        <f t="shared" si="59"/>
        <v>0</v>
      </c>
      <c r="D404" s="298"/>
      <c r="E404" s="318"/>
      <c r="F404" s="66">
        <f t="shared" si="60"/>
        <v>0</v>
      </c>
      <c r="G404" s="66">
        <f t="shared" si="60"/>
        <v>0</v>
      </c>
      <c r="H404" s="58">
        <f t="shared" si="58"/>
        <v>0</v>
      </c>
    </row>
    <row r="405" spans="1:9" s="2" customFormat="1" ht="12.75" x14ac:dyDescent="0.2">
      <c r="A405" s="49" t="s">
        <v>84</v>
      </c>
      <c r="B405" s="277" t="s">
        <v>17</v>
      </c>
      <c r="C405" s="277"/>
      <c r="D405" s="277"/>
      <c r="E405" s="277"/>
      <c r="F405" s="277"/>
      <c r="G405" s="277"/>
      <c r="H405" s="43">
        <f>SUM(H406,H429)</f>
        <v>2.3099999999999996</v>
      </c>
    </row>
    <row r="406" spans="1:9" s="2" customFormat="1" ht="12.75" x14ac:dyDescent="0.2">
      <c r="A406" s="48" t="s">
        <v>85</v>
      </c>
      <c r="B406" s="277" t="s">
        <v>86</v>
      </c>
      <c r="C406" s="277"/>
      <c r="D406" s="277"/>
      <c r="E406" s="277"/>
      <c r="F406" s="277"/>
      <c r="G406" s="277"/>
      <c r="H406" s="43">
        <f>SUM(H407,H418)</f>
        <v>0.15000000000000002</v>
      </c>
    </row>
    <row r="407" spans="1:9" s="2" customFormat="1" ht="25.5" x14ac:dyDescent="0.2">
      <c r="A407" s="246">
        <v>2220</v>
      </c>
      <c r="B407" s="249" t="s">
        <v>88</v>
      </c>
      <c r="C407" s="266" t="s">
        <v>171</v>
      </c>
      <c r="D407" s="267"/>
      <c r="E407" s="268"/>
      <c r="F407" s="47" t="s">
        <v>327</v>
      </c>
      <c r="G407" s="47" t="s">
        <v>157</v>
      </c>
      <c r="H407" s="111">
        <f>SUM(H408:H417)</f>
        <v>0.15000000000000002</v>
      </c>
    </row>
    <row r="408" spans="1:9" s="2" customFormat="1" ht="36" x14ac:dyDescent="0.2">
      <c r="A408" s="247"/>
      <c r="B408" s="250"/>
      <c r="C408" s="255" t="s">
        <v>198</v>
      </c>
      <c r="D408" s="256"/>
      <c r="E408" s="257"/>
      <c r="F408" s="74">
        <f>ROUND(7*1.147,2)</f>
        <v>8.0299999999999994</v>
      </c>
      <c r="G408" s="74">
        <v>3.1040000000000001</v>
      </c>
      <c r="H408" s="75">
        <f>ROUNDUP(F408/168*G408,2)</f>
        <v>0.15000000000000002</v>
      </c>
      <c r="I408" s="149" t="s">
        <v>384</v>
      </c>
    </row>
    <row r="409" spans="1:9" s="2" customFormat="1" ht="12" hidden="1" customHeight="1" x14ac:dyDescent="0.2">
      <c r="A409" s="247"/>
      <c r="B409" s="250"/>
      <c r="C409" s="252"/>
      <c r="D409" s="253"/>
      <c r="E409" s="254"/>
      <c r="F409" s="76"/>
      <c r="G409" s="76"/>
      <c r="H409" s="77">
        <f t="shared" ref="H409:H417" si="61">ROUNDUP(F409/168*G409,2)</f>
        <v>0</v>
      </c>
    </row>
    <row r="410" spans="1:9" s="2" customFormat="1" ht="12" hidden="1" customHeight="1" x14ac:dyDescent="0.2">
      <c r="A410" s="247"/>
      <c r="B410" s="250"/>
      <c r="C410" s="252"/>
      <c r="D410" s="253"/>
      <c r="E410" s="254"/>
      <c r="F410" s="76"/>
      <c r="G410" s="76"/>
      <c r="H410" s="77">
        <f t="shared" si="61"/>
        <v>0</v>
      </c>
    </row>
    <row r="411" spans="1:9" s="2" customFormat="1" ht="12" hidden="1" customHeight="1" x14ac:dyDescent="0.2">
      <c r="A411" s="247"/>
      <c r="B411" s="250"/>
      <c r="C411" s="252"/>
      <c r="D411" s="253"/>
      <c r="E411" s="254"/>
      <c r="F411" s="76"/>
      <c r="G411" s="76"/>
      <c r="H411" s="77">
        <f t="shared" si="61"/>
        <v>0</v>
      </c>
    </row>
    <row r="412" spans="1:9" s="2" customFormat="1" ht="12" hidden="1" customHeight="1" x14ac:dyDescent="0.2">
      <c r="A412" s="247"/>
      <c r="B412" s="250"/>
      <c r="C412" s="252"/>
      <c r="D412" s="253"/>
      <c r="E412" s="254"/>
      <c r="F412" s="76"/>
      <c r="G412" s="76"/>
      <c r="H412" s="77">
        <f t="shared" si="61"/>
        <v>0</v>
      </c>
    </row>
    <row r="413" spans="1:9" s="2" customFormat="1" ht="12" hidden="1" customHeight="1" x14ac:dyDescent="0.2">
      <c r="A413" s="247"/>
      <c r="B413" s="250"/>
      <c r="C413" s="252"/>
      <c r="D413" s="253"/>
      <c r="E413" s="254"/>
      <c r="F413" s="76"/>
      <c r="G413" s="76"/>
      <c r="H413" s="77">
        <f t="shared" si="61"/>
        <v>0</v>
      </c>
    </row>
    <row r="414" spans="1:9" s="2" customFormat="1" ht="12" hidden="1" customHeight="1" x14ac:dyDescent="0.2">
      <c r="A414" s="247"/>
      <c r="B414" s="250"/>
      <c r="C414" s="252"/>
      <c r="D414" s="253"/>
      <c r="E414" s="254"/>
      <c r="F414" s="76"/>
      <c r="G414" s="76"/>
      <c r="H414" s="77">
        <f t="shared" si="61"/>
        <v>0</v>
      </c>
    </row>
    <row r="415" spans="1:9" s="2" customFormat="1" ht="12" hidden="1" customHeight="1" x14ac:dyDescent="0.2">
      <c r="A415" s="247"/>
      <c r="B415" s="250"/>
      <c r="C415" s="252"/>
      <c r="D415" s="253"/>
      <c r="E415" s="254"/>
      <c r="F415" s="76"/>
      <c r="G415" s="76"/>
      <c r="H415" s="77">
        <f t="shared" si="61"/>
        <v>0</v>
      </c>
    </row>
    <row r="416" spans="1:9" s="2" customFormat="1" ht="12" hidden="1" customHeight="1" x14ac:dyDescent="0.2">
      <c r="A416" s="247"/>
      <c r="B416" s="250"/>
      <c r="C416" s="252"/>
      <c r="D416" s="253"/>
      <c r="E416" s="254"/>
      <c r="F416" s="76"/>
      <c r="G416" s="76"/>
      <c r="H416" s="77">
        <f t="shared" si="61"/>
        <v>0</v>
      </c>
    </row>
    <row r="417" spans="1:9" s="2" customFormat="1" ht="12" hidden="1" customHeight="1" x14ac:dyDescent="0.2">
      <c r="A417" s="248"/>
      <c r="B417" s="251"/>
      <c r="C417" s="269"/>
      <c r="D417" s="270"/>
      <c r="E417" s="271"/>
      <c r="F417" s="78"/>
      <c r="G417" s="78"/>
      <c r="H417" s="79">
        <f t="shared" si="61"/>
        <v>0</v>
      </c>
    </row>
    <row r="418" spans="1:9" s="2" customFormat="1" ht="12" hidden="1" customHeight="1" x14ac:dyDescent="0.2">
      <c r="A418" s="246"/>
      <c r="B418" s="249"/>
      <c r="C418" s="266" t="s">
        <v>171</v>
      </c>
      <c r="D418" s="267"/>
      <c r="E418" s="268"/>
      <c r="F418" s="51" t="s">
        <v>167</v>
      </c>
      <c r="G418" s="47" t="s">
        <v>157</v>
      </c>
      <c r="H418" s="111">
        <f>SUM(H419:H428)</f>
        <v>0</v>
      </c>
    </row>
    <row r="419" spans="1:9" s="2" customFormat="1" ht="12" hidden="1" customHeight="1" x14ac:dyDescent="0.2">
      <c r="A419" s="247"/>
      <c r="B419" s="250"/>
      <c r="C419" s="255"/>
      <c r="D419" s="256"/>
      <c r="E419" s="257"/>
      <c r="F419" s="74"/>
      <c r="G419" s="74"/>
      <c r="H419" s="75">
        <f>ROUNDUP(F419/168*G419,2)</f>
        <v>0</v>
      </c>
    </row>
    <row r="420" spans="1:9" s="2" customFormat="1" ht="12" hidden="1" customHeight="1" x14ac:dyDescent="0.2">
      <c r="A420" s="247"/>
      <c r="B420" s="250"/>
      <c r="C420" s="252"/>
      <c r="D420" s="253"/>
      <c r="E420" s="254"/>
      <c r="F420" s="76"/>
      <c r="G420" s="76"/>
      <c r="H420" s="77">
        <f t="shared" ref="H420:H428" si="62">ROUNDUP(F420/168*G420,2)</f>
        <v>0</v>
      </c>
    </row>
    <row r="421" spans="1:9" s="2" customFormat="1" ht="12" hidden="1" customHeight="1" x14ac:dyDescent="0.2">
      <c r="A421" s="247"/>
      <c r="B421" s="250"/>
      <c r="C421" s="252"/>
      <c r="D421" s="253"/>
      <c r="E421" s="254"/>
      <c r="F421" s="76"/>
      <c r="G421" s="76"/>
      <c r="H421" s="77">
        <f t="shared" si="62"/>
        <v>0</v>
      </c>
    </row>
    <row r="422" spans="1:9" s="2" customFormat="1" ht="12" hidden="1" customHeight="1" x14ac:dyDescent="0.2">
      <c r="A422" s="247"/>
      <c r="B422" s="250"/>
      <c r="C422" s="252"/>
      <c r="D422" s="253"/>
      <c r="E422" s="254"/>
      <c r="F422" s="76"/>
      <c r="G422" s="76"/>
      <c r="H422" s="77">
        <f t="shared" si="62"/>
        <v>0</v>
      </c>
    </row>
    <row r="423" spans="1:9" s="2" customFormat="1" ht="12" hidden="1" customHeight="1" x14ac:dyDescent="0.2">
      <c r="A423" s="247"/>
      <c r="B423" s="250"/>
      <c r="C423" s="252"/>
      <c r="D423" s="253"/>
      <c r="E423" s="254"/>
      <c r="F423" s="76"/>
      <c r="G423" s="76"/>
      <c r="H423" s="77">
        <f t="shared" si="62"/>
        <v>0</v>
      </c>
    </row>
    <row r="424" spans="1:9" s="2" customFormat="1" ht="12" hidden="1" customHeight="1" x14ac:dyDescent="0.2">
      <c r="A424" s="247"/>
      <c r="B424" s="250"/>
      <c r="C424" s="252"/>
      <c r="D424" s="253"/>
      <c r="E424" s="254"/>
      <c r="F424" s="76"/>
      <c r="G424" s="76"/>
      <c r="H424" s="77">
        <f t="shared" si="62"/>
        <v>0</v>
      </c>
    </row>
    <row r="425" spans="1:9" s="2" customFormat="1" ht="12" hidden="1" customHeight="1" x14ac:dyDescent="0.2">
      <c r="A425" s="247"/>
      <c r="B425" s="250"/>
      <c r="C425" s="252"/>
      <c r="D425" s="253"/>
      <c r="E425" s="254"/>
      <c r="F425" s="76"/>
      <c r="G425" s="76"/>
      <c r="H425" s="77">
        <f t="shared" si="62"/>
        <v>0</v>
      </c>
    </row>
    <row r="426" spans="1:9" s="2" customFormat="1" ht="12" hidden="1" customHeight="1" x14ac:dyDescent="0.2">
      <c r="A426" s="247"/>
      <c r="B426" s="250"/>
      <c r="C426" s="252"/>
      <c r="D426" s="253"/>
      <c r="E426" s="254"/>
      <c r="F426" s="76"/>
      <c r="G426" s="76"/>
      <c r="H426" s="77"/>
    </row>
    <row r="427" spans="1:9" s="2" customFormat="1" ht="12" hidden="1" customHeight="1" x14ac:dyDescent="0.2">
      <c r="A427" s="247"/>
      <c r="B427" s="250"/>
      <c r="C427" s="252"/>
      <c r="D427" s="253"/>
      <c r="E427" s="254"/>
      <c r="F427" s="76"/>
      <c r="G427" s="76"/>
      <c r="H427" s="77">
        <f t="shared" si="62"/>
        <v>0</v>
      </c>
    </row>
    <row r="428" spans="1:9" s="2" customFormat="1" ht="12.75" hidden="1" x14ac:dyDescent="0.2">
      <c r="A428" s="248"/>
      <c r="B428" s="251"/>
      <c r="C428" s="269"/>
      <c r="D428" s="270"/>
      <c r="E428" s="271"/>
      <c r="F428" s="78"/>
      <c r="G428" s="78"/>
      <c r="H428" s="79">
        <f t="shared" si="62"/>
        <v>0</v>
      </c>
    </row>
    <row r="429" spans="1:9" s="2" customFormat="1" ht="12.75" x14ac:dyDescent="0.2">
      <c r="A429" s="48" t="s">
        <v>93</v>
      </c>
      <c r="B429" s="277" t="s">
        <v>94</v>
      </c>
      <c r="C429" s="277"/>
      <c r="D429" s="277"/>
      <c r="E429" s="277"/>
      <c r="F429" s="277"/>
      <c r="G429" s="277"/>
      <c r="H429" s="43">
        <f>SUM(H430,H452,H441)</f>
        <v>2.1599999999999997</v>
      </c>
    </row>
    <row r="430" spans="1:9" s="2" customFormat="1" ht="15" customHeight="1" x14ac:dyDescent="0.2">
      <c r="A430" s="246">
        <v>2311</v>
      </c>
      <c r="B430" s="249" t="s">
        <v>19</v>
      </c>
      <c r="C430" s="266" t="s">
        <v>171</v>
      </c>
      <c r="D430" s="267"/>
      <c r="E430" s="268"/>
      <c r="F430" s="47" t="s">
        <v>326</v>
      </c>
      <c r="G430" s="47" t="s">
        <v>166</v>
      </c>
      <c r="H430" s="111">
        <f>SUM(H431:H440)</f>
        <v>7.0000000000000007E-2</v>
      </c>
    </row>
    <row r="431" spans="1:9" s="2" customFormat="1" ht="12.75" x14ac:dyDescent="0.2">
      <c r="A431" s="247"/>
      <c r="B431" s="250"/>
      <c r="C431" s="255" t="s">
        <v>214</v>
      </c>
      <c r="D431" s="256"/>
      <c r="E431" s="257"/>
      <c r="F431" s="74">
        <f>ROUND(0.02*1.095,2)</f>
        <v>0.02</v>
      </c>
      <c r="G431" s="74">
        <v>1</v>
      </c>
      <c r="H431" s="75">
        <f>ROUND(F431*G431,2)</f>
        <v>0.02</v>
      </c>
      <c r="I431" s="2" t="s">
        <v>289</v>
      </c>
    </row>
    <row r="432" spans="1:9" s="2" customFormat="1" ht="12.75" x14ac:dyDescent="0.2">
      <c r="A432" s="247"/>
      <c r="B432" s="250"/>
      <c r="C432" s="252" t="s">
        <v>173</v>
      </c>
      <c r="D432" s="253"/>
      <c r="E432" s="254"/>
      <c r="F432" s="76">
        <f>ROUND(0.05*1.095,2)</f>
        <v>0.05</v>
      </c>
      <c r="G432" s="76">
        <v>1</v>
      </c>
      <c r="H432" s="77">
        <f>ROUND(F432*G432,2)</f>
        <v>0.05</v>
      </c>
    </row>
    <row r="433" spans="1:8" s="2" customFormat="1" ht="12.75" hidden="1" x14ac:dyDescent="0.2">
      <c r="A433" s="247"/>
      <c r="B433" s="250"/>
      <c r="C433" s="252"/>
      <c r="D433" s="253"/>
      <c r="E433" s="254"/>
      <c r="F433" s="76"/>
      <c r="G433" s="76"/>
      <c r="H433" s="77">
        <f t="shared" ref="H433:H440" si="63">ROUND(F433*G433,2)</f>
        <v>0</v>
      </c>
    </row>
    <row r="434" spans="1:8" s="2" customFormat="1" ht="12.75" hidden="1" x14ac:dyDescent="0.2">
      <c r="A434" s="247"/>
      <c r="B434" s="250"/>
      <c r="C434" s="252"/>
      <c r="D434" s="253"/>
      <c r="E434" s="254"/>
      <c r="F434" s="76"/>
      <c r="G434" s="76"/>
      <c r="H434" s="77">
        <f t="shared" si="63"/>
        <v>0</v>
      </c>
    </row>
    <row r="435" spans="1:8" s="2" customFormat="1" ht="12.75" hidden="1" x14ac:dyDescent="0.2">
      <c r="A435" s="247"/>
      <c r="B435" s="250"/>
      <c r="C435" s="252"/>
      <c r="D435" s="253"/>
      <c r="E435" s="254"/>
      <c r="F435" s="76"/>
      <c r="G435" s="76"/>
      <c r="H435" s="77">
        <f t="shared" si="63"/>
        <v>0</v>
      </c>
    </row>
    <row r="436" spans="1:8" s="2" customFormat="1" ht="12.75" hidden="1" x14ac:dyDescent="0.2">
      <c r="A436" s="247"/>
      <c r="B436" s="250"/>
      <c r="C436" s="252"/>
      <c r="D436" s="253"/>
      <c r="E436" s="254"/>
      <c r="F436" s="76"/>
      <c r="G436" s="76"/>
      <c r="H436" s="77">
        <f t="shared" si="63"/>
        <v>0</v>
      </c>
    </row>
    <row r="437" spans="1:8" s="2" customFormat="1" ht="12.75" hidden="1" x14ac:dyDescent="0.2">
      <c r="A437" s="247"/>
      <c r="B437" s="250"/>
      <c r="C437" s="252"/>
      <c r="D437" s="253"/>
      <c r="E437" s="254"/>
      <c r="F437" s="76"/>
      <c r="G437" s="76"/>
      <c r="H437" s="77">
        <f t="shared" si="63"/>
        <v>0</v>
      </c>
    </row>
    <row r="438" spans="1:8" s="2" customFormat="1" ht="12.75" hidden="1" x14ac:dyDescent="0.2">
      <c r="A438" s="247"/>
      <c r="B438" s="250"/>
      <c r="C438" s="252"/>
      <c r="D438" s="253"/>
      <c r="E438" s="254"/>
      <c r="F438" s="76"/>
      <c r="G438" s="76"/>
      <c r="H438" s="77">
        <f t="shared" si="63"/>
        <v>0</v>
      </c>
    </row>
    <row r="439" spans="1:8" s="2" customFormat="1" ht="12.75" hidden="1" x14ac:dyDescent="0.2">
      <c r="A439" s="247"/>
      <c r="B439" s="250"/>
      <c r="C439" s="252"/>
      <c r="D439" s="253"/>
      <c r="E439" s="254"/>
      <c r="F439" s="76"/>
      <c r="G439" s="76"/>
      <c r="H439" s="77">
        <f t="shared" si="63"/>
        <v>0</v>
      </c>
    </row>
    <row r="440" spans="1:8" s="2" customFormat="1" ht="12.75" hidden="1" x14ac:dyDescent="0.2">
      <c r="A440" s="248"/>
      <c r="B440" s="251"/>
      <c r="C440" s="269"/>
      <c r="D440" s="270"/>
      <c r="E440" s="271"/>
      <c r="F440" s="78"/>
      <c r="G440" s="78"/>
      <c r="H440" s="79">
        <f t="shared" si="63"/>
        <v>0</v>
      </c>
    </row>
    <row r="441" spans="1:8" s="2" customFormat="1" ht="38.25" x14ac:dyDescent="0.2">
      <c r="A441" s="246">
        <v>2312</v>
      </c>
      <c r="B441" s="249" t="s">
        <v>319</v>
      </c>
      <c r="C441" s="266" t="s">
        <v>171</v>
      </c>
      <c r="D441" s="267"/>
      <c r="E441" s="51" t="s">
        <v>325</v>
      </c>
      <c r="F441" s="51" t="s">
        <v>322</v>
      </c>
      <c r="G441" s="47" t="s">
        <v>157</v>
      </c>
      <c r="H441" s="111">
        <f>SUM(H442:H451)</f>
        <v>0.11000000000000001</v>
      </c>
    </row>
    <row r="442" spans="1:8" s="2" customFormat="1" ht="12.75" x14ac:dyDescent="0.2">
      <c r="A442" s="247"/>
      <c r="B442" s="250"/>
      <c r="C442" s="255" t="s">
        <v>320</v>
      </c>
      <c r="D442" s="256"/>
      <c r="E442" s="74">
        <v>165</v>
      </c>
      <c r="F442" s="74">
        <v>5</v>
      </c>
      <c r="G442" s="154">
        <f>G26+G277</f>
        <v>3.0840000000000001</v>
      </c>
      <c r="H442" s="75">
        <f>ROUNDUP(E442/F442/12/168*G442,2)</f>
        <v>6.0000000000000005E-2</v>
      </c>
    </row>
    <row r="443" spans="1:8" s="2" customFormat="1" ht="12.75" x14ac:dyDescent="0.2">
      <c r="A443" s="247"/>
      <c r="B443" s="250"/>
      <c r="C443" s="252" t="s">
        <v>321</v>
      </c>
      <c r="D443" s="253"/>
      <c r="E443" s="153">
        <v>157</v>
      </c>
      <c r="F443" s="76">
        <v>5</v>
      </c>
      <c r="G443" s="155">
        <f>G442</f>
        <v>3.0840000000000001</v>
      </c>
      <c r="H443" s="77">
        <f>ROUNDUP(E443/F443/12/168*G443,2)</f>
        <v>0.05</v>
      </c>
    </row>
    <row r="444" spans="1:8" s="2" customFormat="1" ht="12.75" hidden="1" x14ac:dyDescent="0.2">
      <c r="A444" s="247"/>
      <c r="B444" s="250"/>
      <c r="C444" s="252"/>
      <c r="D444" s="253"/>
      <c r="E444" s="177"/>
      <c r="F444" s="76"/>
      <c r="G444" s="76"/>
      <c r="H444" s="77">
        <f t="shared" ref="H444:H451" si="64">ROUNDUP(F444/168*G444,2)</f>
        <v>0</v>
      </c>
    </row>
    <row r="445" spans="1:8" s="2" customFormat="1" ht="12.75" hidden="1" x14ac:dyDescent="0.2">
      <c r="A445" s="247"/>
      <c r="B445" s="250"/>
      <c r="C445" s="252"/>
      <c r="D445" s="253"/>
      <c r="E445" s="177"/>
      <c r="F445" s="76"/>
      <c r="G445" s="76"/>
      <c r="H445" s="77">
        <f t="shared" si="64"/>
        <v>0</v>
      </c>
    </row>
    <row r="446" spans="1:8" s="2" customFormat="1" ht="12.75" hidden="1" x14ac:dyDescent="0.2">
      <c r="A446" s="247"/>
      <c r="B446" s="250"/>
      <c r="C446" s="252"/>
      <c r="D446" s="253"/>
      <c r="E446" s="177"/>
      <c r="F446" s="76"/>
      <c r="G446" s="76"/>
      <c r="H446" s="77">
        <f t="shared" si="64"/>
        <v>0</v>
      </c>
    </row>
    <row r="447" spans="1:8" s="2" customFormat="1" ht="12.75" hidden="1" x14ac:dyDescent="0.2">
      <c r="A447" s="247"/>
      <c r="B447" s="250"/>
      <c r="C447" s="252"/>
      <c r="D447" s="253"/>
      <c r="E447" s="177"/>
      <c r="F447" s="76"/>
      <c r="G447" s="76"/>
      <c r="H447" s="77">
        <f t="shared" si="64"/>
        <v>0</v>
      </c>
    </row>
    <row r="448" spans="1:8" s="2" customFormat="1" ht="12.75" hidden="1" x14ac:dyDescent="0.2">
      <c r="A448" s="247"/>
      <c r="B448" s="250"/>
      <c r="C448" s="252"/>
      <c r="D448" s="253"/>
      <c r="E448" s="177"/>
      <c r="F448" s="76"/>
      <c r="G448" s="76"/>
      <c r="H448" s="77">
        <f t="shared" si="64"/>
        <v>0</v>
      </c>
    </row>
    <row r="449" spans="1:9" s="2" customFormat="1" ht="12.75" hidden="1" x14ac:dyDescent="0.2">
      <c r="A449" s="247"/>
      <c r="B449" s="250"/>
      <c r="C449" s="252"/>
      <c r="D449" s="253"/>
      <c r="E449" s="177"/>
      <c r="F449" s="76"/>
      <c r="G449" s="76"/>
      <c r="H449" s="77">
        <f t="shared" si="64"/>
        <v>0</v>
      </c>
    </row>
    <row r="450" spans="1:9" s="2" customFormat="1" ht="12.75" hidden="1" x14ac:dyDescent="0.2">
      <c r="A450" s="247"/>
      <c r="B450" s="250"/>
      <c r="C450" s="252"/>
      <c r="D450" s="253"/>
      <c r="E450" s="177"/>
      <c r="F450" s="76"/>
      <c r="G450" s="76"/>
      <c r="H450" s="77">
        <f t="shared" si="64"/>
        <v>0</v>
      </c>
    </row>
    <row r="451" spans="1:9" s="2" customFormat="1" ht="12.75" hidden="1" x14ac:dyDescent="0.2">
      <c r="A451" s="248"/>
      <c r="B451" s="251"/>
      <c r="C451" s="252"/>
      <c r="D451" s="253"/>
      <c r="E451" s="177"/>
      <c r="F451" s="78"/>
      <c r="G451" s="78"/>
      <c r="H451" s="79">
        <f t="shared" si="64"/>
        <v>0</v>
      </c>
    </row>
    <row r="452" spans="1:9" s="2" customFormat="1" ht="25.5" x14ac:dyDescent="0.2">
      <c r="A452" s="246">
        <v>2350</v>
      </c>
      <c r="B452" s="249" t="s">
        <v>391</v>
      </c>
      <c r="C452" s="266" t="s">
        <v>171</v>
      </c>
      <c r="D452" s="267"/>
      <c r="E452" s="268"/>
      <c r="F452" s="51" t="s">
        <v>327</v>
      </c>
      <c r="G452" s="47" t="s">
        <v>157</v>
      </c>
      <c r="H452" s="111">
        <f>SUM(H453:H462)</f>
        <v>1.98</v>
      </c>
    </row>
    <row r="453" spans="1:9" s="2" customFormat="1" ht="36" x14ac:dyDescent="0.2">
      <c r="A453" s="247"/>
      <c r="B453" s="250"/>
      <c r="C453" s="255" t="s">
        <v>218</v>
      </c>
      <c r="D453" s="256"/>
      <c r="E453" s="257"/>
      <c r="F453" s="74">
        <f>ROUND(85*1.162,2)</f>
        <v>98.77</v>
      </c>
      <c r="G453" s="74">
        <v>3.0840000000000001</v>
      </c>
      <c r="H453" s="75">
        <f>ROUNDUP(F453/168*G453,2)</f>
        <v>1.82</v>
      </c>
      <c r="I453" s="149" t="s">
        <v>383</v>
      </c>
    </row>
    <row r="454" spans="1:9" s="2" customFormat="1" ht="36" x14ac:dyDescent="0.2">
      <c r="A454" s="247"/>
      <c r="B454" s="250"/>
      <c r="C454" s="252" t="s">
        <v>215</v>
      </c>
      <c r="D454" s="253"/>
      <c r="E454" s="254"/>
      <c r="F454" s="76">
        <f>ROUND(7*1.162,2)</f>
        <v>8.1300000000000008</v>
      </c>
      <c r="G454" s="76">
        <v>3.1680000000000001</v>
      </c>
      <c r="H454" s="77">
        <f t="shared" ref="H454:H462" si="65">ROUNDUP(F454/168*G454,2)</f>
        <v>0.16</v>
      </c>
      <c r="I454" s="149" t="s">
        <v>382</v>
      </c>
    </row>
    <row r="455" spans="1:9" s="2" customFormat="1" ht="12.75" hidden="1" x14ac:dyDescent="0.2">
      <c r="A455" s="247"/>
      <c r="B455" s="250"/>
      <c r="C455" s="252"/>
      <c r="D455" s="253"/>
      <c r="E455" s="254"/>
      <c r="F455" s="76"/>
      <c r="G455" s="76"/>
      <c r="H455" s="77">
        <f t="shared" si="65"/>
        <v>0</v>
      </c>
    </row>
    <row r="456" spans="1:9" s="2" customFormat="1" ht="12.75" hidden="1" x14ac:dyDescent="0.2">
      <c r="A456" s="247"/>
      <c r="B456" s="250"/>
      <c r="C456" s="252"/>
      <c r="D456" s="253"/>
      <c r="E456" s="254"/>
      <c r="F456" s="76"/>
      <c r="G456" s="76"/>
      <c r="H456" s="77">
        <f t="shared" si="65"/>
        <v>0</v>
      </c>
    </row>
    <row r="457" spans="1:9" s="2" customFormat="1" ht="12.75" hidden="1" x14ac:dyDescent="0.2">
      <c r="A457" s="247"/>
      <c r="B457" s="250"/>
      <c r="C457" s="252"/>
      <c r="D457" s="253"/>
      <c r="E457" s="254"/>
      <c r="F457" s="76"/>
      <c r="G457" s="76"/>
      <c r="H457" s="77">
        <f t="shared" si="65"/>
        <v>0</v>
      </c>
    </row>
    <row r="458" spans="1:9" s="2" customFormat="1" ht="12.75" hidden="1" x14ac:dyDescent="0.2">
      <c r="A458" s="247"/>
      <c r="B458" s="250"/>
      <c r="C458" s="252"/>
      <c r="D458" s="253"/>
      <c r="E458" s="254"/>
      <c r="F458" s="76"/>
      <c r="G458" s="76"/>
      <c r="H458" s="77">
        <f t="shared" si="65"/>
        <v>0</v>
      </c>
    </row>
    <row r="459" spans="1:9" s="2" customFormat="1" ht="12.75" hidden="1" x14ac:dyDescent="0.2">
      <c r="A459" s="247"/>
      <c r="B459" s="250"/>
      <c r="C459" s="252"/>
      <c r="D459" s="253"/>
      <c r="E459" s="254"/>
      <c r="F459" s="76"/>
      <c r="G459" s="76"/>
      <c r="H459" s="77">
        <f t="shared" si="65"/>
        <v>0</v>
      </c>
    </row>
    <row r="460" spans="1:9" s="2" customFormat="1" ht="12.75" hidden="1" x14ac:dyDescent="0.2">
      <c r="A460" s="247"/>
      <c r="B460" s="250"/>
      <c r="C460" s="252"/>
      <c r="D460" s="253"/>
      <c r="E460" s="254"/>
      <c r="F460" s="76"/>
      <c r="G460" s="76"/>
      <c r="H460" s="77">
        <f t="shared" si="65"/>
        <v>0</v>
      </c>
    </row>
    <row r="461" spans="1:9" s="2" customFormat="1" ht="12.75" hidden="1" x14ac:dyDescent="0.2">
      <c r="A461" s="247"/>
      <c r="B461" s="250"/>
      <c r="C461" s="252"/>
      <c r="D461" s="253"/>
      <c r="E461" s="254"/>
      <c r="F461" s="76"/>
      <c r="G461" s="76"/>
      <c r="H461" s="77">
        <f t="shared" si="65"/>
        <v>0</v>
      </c>
    </row>
    <row r="462" spans="1:9" s="2" customFormat="1" ht="12.75" hidden="1" x14ac:dyDescent="0.2">
      <c r="A462" s="248"/>
      <c r="B462" s="251"/>
      <c r="C462" s="269"/>
      <c r="D462" s="270"/>
      <c r="E462" s="271"/>
      <c r="F462" s="78"/>
      <c r="G462" s="78"/>
      <c r="H462" s="79">
        <f t="shared" si="65"/>
        <v>0</v>
      </c>
    </row>
    <row r="463" spans="1:9" s="2" customFormat="1" ht="12.75" x14ac:dyDescent="0.2">
      <c r="A463" s="49" t="s">
        <v>109</v>
      </c>
      <c r="B463" s="277" t="s">
        <v>25</v>
      </c>
      <c r="C463" s="277"/>
      <c r="D463" s="277"/>
      <c r="E463" s="277"/>
      <c r="F463" s="277"/>
      <c r="G463" s="277"/>
      <c r="H463" s="43">
        <f>SUM(H464,H476)</f>
        <v>0.38</v>
      </c>
    </row>
    <row r="464" spans="1:9" s="2" customFormat="1" ht="12.75" hidden="1" x14ac:dyDescent="0.2">
      <c r="A464" s="48">
        <v>5120</v>
      </c>
      <c r="B464" s="277" t="s">
        <v>168</v>
      </c>
      <c r="C464" s="277"/>
      <c r="D464" s="277"/>
      <c r="E464" s="277"/>
      <c r="F464" s="277"/>
      <c r="G464" s="277"/>
      <c r="H464" s="43">
        <f>SUM(H466:H475)</f>
        <v>0</v>
      </c>
    </row>
    <row r="465" spans="1:8" s="2" customFormat="1" ht="25.5" hidden="1" x14ac:dyDescent="0.2">
      <c r="A465" s="331">
        <v>5121</v>
      </c>
      <c r="B465" s="279" t="s">
        <v>169</v>
      </c>
      <c r="C465" s="287" t="s">
        <v>171</v>
      </c>
      <c r="D465" s="288"/>
      <c r="E465" s="47" t="s">
        <v>170</v>
      </c>
      <c r="F465" s="190" t="s">
        <v>325</v>
      </c>
      <c r="G465" s="47" t="s">
        <v>157</v>
      </c>
      <c r="H465" s="111">
        <f>SUM(H466:H475)</f>
        <v>0</v>
      </c>
    </row>
    <row r="466" spans="1:8" s="2" customFormat="1" ht="12.75" hidden="1" x14ac:dyDescent="0.2">
      <c r="A466" s="332"/>
      <c r="B466" s="280"/>
      <c r="C466" s="309"/>
      <c r="D466" s="310"/>
      <c r="E466" s="282"/>
      <c r="F466" s="67"/>
      <c r="G466" s="156"/>
      <c r="H466" s="54">
        <f>ROUNDUP(F466*$E$478%/12/168*G466,2)</f>
        <v>0</v>
      </c>
    </row>
    <row r="467" spans="1:8" s="2" customFormat="1" ht="12.75" hidden="1" x14ac:dyDescent="0.2">
      <c r="A467" s="332"/>
      <c r="B467" s="280"/>
      <c r="C467" s="311"/>
      <c r="D467" s="312"/>
      <c r="E467" s="283"/>
      <c r="F467" s="68"/>
      <c r="G467" s="68"/>
      <c r="H467" s="56">
        <f>ROUNDUP(F467*$E$478%/12/168*G467,2)</f>
        <v>0</v>
      </c>
    </row>
    <row r="468" spans="1:8" s="2" customFormat="1" ht="12.75" hidden="1" x14ac:dyDescent="0.2">
      <c r="A468" s="332"/>
      <c r="B468" s="280"/>
      <c r="C468" s="311"/>
      <c r="D468" s="312"/>
      <c r="E468" s="283"/>
      <c r="F468" s="68"/>
      <c r="G468" s="68"/>
      <c r="H468" s="56">
        <f t="shared" ref="H468:H475" si="66">ROUNDUP(F468*$D$489%/12/168*E468*$G$489,2)</f>
        <v>0</v>
      </c>
    </row>
    <row r="469" spans="1:8" s="2" customFormat="1" ht="12.75" hidden="1" x14ac:dyDescent="0.2">
      <c r="A469" s="332"/>
      <c r="B469" s="280"/>
      <c r="C469" s="311"/>
      <c r="D469" s="312"/>
      <c r="E469" s="283"/>
      <c r="F469" s="68"/>
      <c r="G469" s="68"/>
      <c r="H469" s="56">
        <f t="shared" si="66"/>
        <v>0</v>
      </c>
    </row>
    <row r="470" spans="1:8" s="2" customFormat="1" ht="12.75" hidden="1" x14ac:dyDescent="0.2">
      <c r="A470" s="332"/>
      <c r="B470" s="280"/>
      <c r="C470" s="311"/>
      <c r="D470" s="312"/>
      <c r="E470" s="283"/>
      <c r="F470" s="68"/>
      <c r="G470" s="68"/>
      <c r="H470" s="56">
        <f t="shared" si="66"/>
        <v>0</v>
      </c>
    </row>
    <row r="471" spans="1:8" s="2" customFormat="1" ht="13.5" hidden="1" customHeight="1" x14ac:dyDescent="0.2">
      <c r="A471" s="332"/>
      <c r="B471" s="280"/>
      <c r="C471" s="311"/>
      <c r="D471" s="312"/>
      <c r="E471" s="283"/>
      <c r="F471" s="68"/>
      <c r="G471" s="68"/>
      <c r="H471" s="56">
        <f t="shared" si="66"/>
        <v>0</v>
      </c>
    </row>
    <row r="472" spans="1:8" s="2" customFormat="1" ht="12.75" hidden="1" customHeight="1" x14ac:dyDescent="0.2">
      <c r="A472" s="332"/>
      <c r="B472" s="280"/>
      <c r="C472" s="311"/>
      <c r="D472" s="312"/>
      <c r="E472" s="283"/>
      <c r="F472" s="68"/>
      <c r="G472" s="68"/>
      <c r="H472" s="56">
        <f t="shared" si="66"/>
        <v>0</v>
      </c>
    </row>
    <row r="473" spans="1:8" s="2" customFormat="1" ht="12.75" hidden="1" customHeight="1" x14ac:dyDescent="0.2">
      <c r="A473" s="332"/>
      <c r="B473" s="280"/>
      <c r="C473" s="311"/>
      <c r="D473" s="312"/>
      <c r="E473" s="283"/>
      <c r="F473" s="68"/>
      <c r="G473" s="68"/>
      <c r="H473" s="56">
        <f t="shared" si="66"/>
        <v>0</v>
      </c>
    </row>
    <row r="474" spans="1:8" s="2" customFormat="1" ht="12.75" hidden="1" customHeight="1" x14ac:dyDescent="0.2">
      <c r="A474" s="332"/>
      <c r="B474" s="280"/>
      <c r="C474" s="311"/>
      <c r="D474" s="312"/>
      <c r="E474" s="283"/>
      <c r="F474" s="68"/>
      <c r="G474" s="68"/>
      <c r="H474" s="56">
        <f t="shared" si="66"/>
        <v>0</v>
      </c>
    </row>
    <row r="475" spans="1:8" s="2" customFormat="1" ht="12.75" hidden="1" customHeight="1" x14ac:dyDescent="0.2">
      <c r="A475" s="333"/>
      <c r="B475" s="281"/>
      <c r="C475" s="311"/>
      <c r="D475" s="312"/>
      <c r="E475" s="284"/>
      <c r="F475" s="70"/>
      <c r="G475" s="70"/>
      <c r="H475" s="58">
        <f t="shared" si="66"/>
        <v>0</v>
      </c>
    </row>
    <row r="476" spans="1:8" s="2" customFormat="1" ht="12.75" x14ac:dyDescent="0.2">
      <c r="A476" s="48" t="s">
        <v>110</v>
      </c>
      <c r="B476" s="277" t="s">
        <v>392</v>
      </c>
      <c r="C476" s="277"/>
      <c r="D476" s="277"/>
      <c r="E476" s="277"/>
      <c r="F476" s="277"/>
      <c r="G476" s="277"/>
      <c r="H476" s="43">
        <f>SUM(H477,H488)</f>
        <v>0.38</v>
      </c>
    </row>
    <row r="477" spans="1:8" s="2" customFormat="1" ht="25.5" x14ac:dyDescent="0.2">
      <c r="A477" s="331" t="s">
        <v>117</v>
      </c>
      <c r="B477" s="279" t="s">
        <v>33</v>
      </c>
      <c r="C477" s="287" t="s">
        <v>171</v>
      </c>
      <c r="D477" s="288"/>
      <c r="E477" s="47" t="s">
        <v>170</v>
      </c>
      <c r="F477" s="190" t="s">
        <v>325</v>
      </c>
      <c r="G477" s="47" t="s">
        <v>157</v>
      </c>
      <c r="H477" s="111">
        <f>SUM(H478:H487)</f>
        <v>0.38</v>
      </c>
    </row>
    <row r="478" spans="1:8" s="2" customFormat="1" ht="12.75" x14ac:dyDescent="0.2">
      <c r="A478" s="332"/>
      <c r="B478" s="280"/>
      <c r="C478" s="309" t="s">
        <v>323</v>
      </c>
      <c r="D478" s="310"/>
      <c r="E478" s="282">
        <v>20</v>
      </c>
      <c r="F478" s="67">
        <v>1200</v>
      </c>
      <c r="G478" s="156">
        <f>G453</f>
        <v>3.0840000000000001</v>
      </c>
      <c r="H478" s="54">
        <f>ROUNDUP(F478*$E$478%/12/168*G478,2)</f>
        <v>0.37</v>
      </c>
    </row>
    <row r="479" spans="1:8" s="2" customFormat="1" ht="12.75" x14ac:dyDescent="0.2">
      <c r="A479" s="332"/>
      <c r="B479" s="280"/>
      <c r="C479" s="311" t="s">
        <v>324</v>
      </c>
      <c r="D479" s="312"/>
      <c r="E479" s="283"/>
      <c r="F479" s="68">
        <v>500</v>
      </c>
      <c r="G479" s="68">
        <v>8.4000000000000005E-2</v>
      </c>
      <c r="H479" s="56">
        <f>ROUNDUP(F479*$E$478%/12/168*G479,2)</f>
        <v>0.01</v>
      </c>
    </row>
    <row r="480" spans="1:8" s="2" customFormat="1" ht="12.75" hidden="1" x14ac:dyDescent="0.2">
      <c r="A480" s="332"/>
      <c r="B480" s="280"/>
      <c r="C480" s="311"/>
      <c r="D480" s="312"/>
      <c r="E480" s="283"/>
      <c r="F480" s="68"/>
      <c r="G480" s="68"/>
      <c r="H480" s="56">
        <f t="shared" ref="H480:H487" si="67">ROUNDUP(F480*$D$489%/12/168*E480*$G$489,2)</f>
        <v>0</v>
      </c>
    </row>
    <row r="481" spans="1:8" s="2" customFormat="1" ht="12.75" hidden="1" x14ac:dyDescent="0.2">
      <c r="A481" s="332"/>
      <c r="B481" s="280"/>
      <c r="C481" s="311"/>
      <c r="D481" s="312"/>
      <c r="E481" s="283"/>
      <c r="F481" s="68"/>
      <c r="G481" s="68"/>
      <c r="H481" s="56">
        <f t="shared" si="67"/>
        <v>0</v>
      </c>
    </row>
    <row r="482" spans="1:8" s="2" customFormat="1" ht="12.75" hidden="1" x14ac:dyDescent="0.2">
      <c r="A482" s="332"/>
      <c r="B482" s="280"/>
      <c r="C482" s="311"/>
      <c r="D482" s="312"/>
      <c r="E482" s="283"/>
      <c r="F482" s="68"/>
      <c r="G482" s="68"/>
      <c r="H482" s="56">
        <f t="shared" si="67"/>
        <v>0</v>
      </c>
    </row>
    <row r="483" spans="1:8" s="2" customFormat="1" ht="12.75" hidden="1" customHeight="1" x14ac:dyDescent="0.2">
      <c r="A483" s="332"/>
      <c r="B483" s="280"/>
      <c r="C483" s="311"/>
      <c r="D483" s="312"/>
      <c r="E483" s="283"/>
      <c r="F483" s="68"/>
      <c r="G483" s="68"/>
      <c r="H483" s="56">
        <f t="shared" si="67"/>
        <v>0</v>
      </c>
    </row>
    <row r="484" spans="1:8" s="2" customFormat="1" ht="12.75" hidden="1" customHeight="1" x14ac:dyDescent="0.2">
      <c r="A484" s="332"/>
      <c r="B484" s="280"/>
      <c r="C484" s="311"/>
      <c r="D484" s="312"/>
      <c r="E484" s="283"/>
      <c r="F484" s="68"/>
      <c r="G484" s="68"/>
      <c r="H484" s="56">
        <f t="shared" si="67"/>
        <v>0</v>
      </c>
    </row>
    <row r="485" spans="1:8" s="2" customFormat="1" ht="12.75" hidden="1" customHeight="1" x14ac:dyDescent="0.2">
      <c r="A485" s="332"/>
      <c r="B485" s="280"/>
      <c r="C485" s="311"/>
      <c r="D485" s="312"/>
      <c r="E485" s="283"/>
      <c r="F485" s="68"/>
      <c r="G485" s="68"/>
      <c r="H485" s="56">
        <f t="shared" si="67"/>
        <v>0</v>
      </c>
    </row>
    <row r="486" spans="1:8" s="2" customFormat="1" ht="12.75" hidden="1" customHeight="1" x14ac:dyDescent="0.2">
      <c r="A486" s="332"/>
      <c r="B486" s="280"/>
      <c r="C486" s="311"/>
      <c r="D486" s="312"/>
      <c r="E486" s="283"/>
      <c r="F486" s="68"/>
      <c r="G486" s="68"/>
      <c r="H486" s="56">
        <f t="shared" si="67"/>
        <v>0</v>
      </c>
    </row>
    <row r="487" spans="1:8" s="2" customFormat="1" ht="12.75" hidden="1" customHeight="1" x14ac:dyDescent="0.2">
      <c r="A487" s="333"/>
      <c r="B487" s="281"/>
      <c r="C487" s="311"/>
      <c r="D487" s="312"/>
      <c r="E487" s="284"/>
      <c r="F487" s="70"/>
      <c r="G487" s="70"/>
      <c r="H487" s="58">
        <f t="shared" si="67"/>
        <v>0</v>
      </c>
    </row>
    <row r="488" spans="1:8" s="2" customFormat="1" ht="25.5" hidden="1" x14ac:dyDescent="0.2">
      <c r="A488" s="331" t="s">
        <v>118</v>
      </c>
      <c r="B488" s="279" t="s">
        <v>31</v>
      </c>
      <c r="C488" s="190" t="s">
        <v>171</v>
      </c>
      <c r="D488" s="47" t="s">
        <v>170</v>
      </c>
      <c r="E488" s="190" t="s">
        <v>166</v>
      </c>
      <c r="F488" s="190" t="s">
        <v>167</v>
      </c>
      <c r="G488" s="47" t="s">
        <v>157</v>
      </c>
      <c r="H488" s="111">
        <f>SUM(H489:H498)</f>
        <v>0</v>
      </c>
    </row>
    <row r="489" spans="1:8" s="2" customFormat="1" ht="12.75" hidden="1" x14ac:dyDescent="0.2">
      <c r="A489" s="332"/>
      <c r="B489" s="280"/>
      <c r="C489" s="67"/>
      <c r="D489" s="282">
        <v>20</v>
      </c>
      <c r="E489" s="67"/>
      <c r="F489" s="67"/>
      <c r="G489" s="260"/>
      <c r="H489" s="54">
        <f>ROUNDUP(F489*$D$466%/12/168*E489*$G$466,2)</f>
        <v>0</v>
      </c>
    </row>
    <row r="490" spans="1:8" s="2" customFormat="1" ht="12.75" hidden="1" x14ac:dyDescent="0.2">
      <c r="A490" s="332"/>
      <c r="B490" s="280"/>
      <c r="C490" s="68"/>
      <c r="D490" s="283"/>
      <c r="E490" s="68"/>
      <c r="F490" s="68"/>
      <c r="G490" s="261"/>
      <c r="H490" s="56">
        <f t="shared" ref="H490:H498" si="68">ROUNDUP(F490*$D$466%/12/168*E490*$G$466,2)</f>
        <v>0</v>
      </c>
    </row>
    <row r="491" spans="1:8" s="2" customFormat="1" ht="12.75" hidden="1" x14ac:dyDescent="0.2">
      <c r="A491" s="332"/>
      <c r="B491" s="280"/>
      <c r="C491" s="68"/>
      <c r="D491" s="283"/>
      <c r="E491" s="68"/>
      <c r="F491" s="68"/>
      <c r="G491" s="261"/>
      <c r="H491" s="56">
        <f t="shared" si="68"/>
        <v>0</v>
      </c>
    </row>
    <row r="492" spans="1:8" s="2" customFormat="1" ht="12.75" hidden="1" x14ac:dyDescent="0.2">
      <c r="A492" s="332"/>
      <c r="B492" s="280"/>
      <c r="C492" s="68"/>
      <c r="D492" s="283"/>
      <c r="E492" s="68"/>
      <c r="F492" s="68"/>
      <c r="G492" s="261"/>
      <c r="H492" s="56">
        <f t="shared" si="68"/>
        <v>0</v>
      </c>
    </row>
    <row r="493" spans="1:8" s="2" customFormat="1" ht="12.75" hidden="1" x14ac:dyDescent="0.2">
      <c r="A493" s="332"/>
      <c r="B493" s="280"/>
      <c r="C493" s="68"/>
      <c r="D493" s="283"/>
      <c r="E493" s="68"/>
      <c r="F493" s="68"/>
      <c r="G493" s="261"/>
      <c r="H493" s="56">
        <f t="shared" si="68"/>
        <v>0</v>
      </c>
    </row>
    <row r="494" spans="1:8" s="2" customFormat="1" ht="12.75" hidden="1" x14ac:dyDescent="0.2">
      <c r="A494" s="332"/>
      <c r="B494" s="280"/>
      <c r="C494" s="68"/>
      <c r="D494" s="283"/>
      <c r="E494" s="68"/>
      <c r="F494" s="68"/>
      <c r="G494" s="261"/>
      <c r="H494" s="56">
        <f t="shared" si="68"/>
        <v>0</v>
      </c>
    </row>
    <row r="495" spans="1:8" s="2" customFormat="1" ht="12.75" hidden="1" x14ac:dyDescent="0.2">
      <c r="A495" s="332"/>
      <c r="B495" s="280"/>
      <c r="C495" s="68"/>
      <c r="D495" s="283"/>
      <c r="E495" s="68"/>
      <c r="F495" s="68"/>
      <c r="G495" s="261"/>
      <c r="H495" s="56">
        <f t="shared" si="68"/>
        <v>0</v>
      </c>
    </row>
    <row r="496" spans="1:8" s="2" customFormat="1" ht="12.75" hidden="1" x14ac:dyDescent="0.2">
      <c r="A496" s="332"/>
      <c r="B496" s="280"/>
      <c r="C496" s="68"/>
      <c r="D496" s="283"/>
      <c r="E496" s="68"/>
      <c r="F496" s="68"/>
      <c r="G496" s="261"/>
      <c r="H496" s="56">
        <f t="shared" si="68"/>
        <v>0</v>
      </c>
    </row>
    <row r="497" spans="1:8" s="2" customFormat="1" ht="12.75" hidden="1" x14ac:dyDescent="0.2">
      <c r="A497" s="332"/>
      <c r="B497" s="280"/>
      <c r="C497" s="68"/>
      <c r="D497" s="283"/>
      <c r="E497" s="68"/>
      <c r="F497" s="68"/>
      <c r="G497" s="261"/>
      <c r="H497" s="56">
        <f t="shared" si="68"/>
        <v>0</v>
      </c>
    </row>
    <row r="498" spans="1:8" s="2" customFormat="1" ht="12.75" hidden="1" x14ac:dyDescent="0.2">
      <c r="A498" s="332"/>
      <c r="B498" s="280"/>
      <c r="C498" s="68"/>
      <c r="D498" s="284"/>
      <c r="E498" s="68"/>
      <c r="F498" s="68"/>
      <c r="G498" s="262"/>
      <c r="H498" s="56">
        <f t="shared" si="68"/>
        <v>0</v>
      </c>
    </row>
    <row r="499" spans="1:8" s="2" customFormat="1" ht="12.75" x14ac:dyDescent="0.2">
      <c r="A499" s="325" t="s">
        <v>122</v>
      </c>
      <c r="B499" s="326"/>
      <c r="C499" s="326"/>
      <c r="D499" s="326"/>
      <c r="E499" s="326"/>
      <c r="F499" s="326"/>
      <c r="G499" s="327"/>
      <c r="H499" s="46">
        <f>SUM(H463,H405,H263)</f>
        <v>4.05</v>
      </c>
    </row>
    <row r="500" spans="1:8" s="2" customFormat="1" ht="12.75" x14ac:dyDescent="0.2">
      <c r="A500" s="328" t="s">
        <v>121</v>
      </c>
      <c r="B500" s="329"/>
      <c r="C500" s="329"/>
      <c r="D500" s="329"/>
      <c r="E500" s="329"/>
      <c r="F500" s="329"/>
      <c r="G500" s="330"/>
      <c r="H500" s="80">
        <f>H499+H260</f>
        <v>38.79</v>
      </c>
    </row>
    <row r="501" spans="1:8" x14ac:dyDescent="0.25">
      <c r="H501" s="29"/>
    </row>
    <row r="502" spans="1:8" hidden="1" x14ac:dyDescent="0.25">
      <c r="H502" s="30"/>
    </row>
    <row r="503" spans="1:8" hidden="1" x14ac:dyDescent="0.25"/>
    <row r="504" spans="1:8" hidden="1" x14ac:dyDescent="0.25"/>
    <row r="505" spans="1:8" hidden="1" x14ac:dyDescent="0.25"/>
    <row r="506" spans="1:8" hidden="1" x14ac:dyDescent="0.25"/>
    <row r="507" spans="1:8" hidden="1" x14ac:dyDescent="0.25"/>
    <row r="508" spans="1:8" hidden="1" x14ac:dyDescent="0.25"/>
    <row r="509" spans="1:8" hidden="1" x14ac:dyDescent="0.25"/>
    <row r="510" spans="1:8" hidden="1" x14ac:dyDescent="0.25"/>
    <row r="511" spans="1:8" hidden="1" x14ac:dyDescent="0.25"/>
    <row r="512" spans="1:8" hidden="1" x14ac:dyDescent="0.25"/>
    <row r="513" hidden="1" x14ac:dyDescent="0.25"/>
    <row r="514" hidden="1" x14ac:dyDescent="0.25"/>
    <row r="515" hidden="1" x14ac:dyDescent="0.25"/>
    <row r="516" hidden="1" x14ac:dyDescent="0.25"/>
    <row r="517" hidden="1" x14ac:dyDescent="0.25"/>
    <row r="518" hidden="1" x14ac:dyDescent="0.25"/>
    <row r="519" hidden="1" x14ac:dyDescent="0.25"/>
    <row r="520" hidden="1" x14ac:dyDescent="0.25"/>
    <row r="521" hidden="1" x14ac:dyDescent="0.25"/>
    <row r="522" hidden="1" x14ac:dyDescent="0.25"/>
    <row r="523" hidden="1" x14ac:dyDescent="0.25"/>
    <row r="524" hidden="1" x14ac:dyDescent="0.25"/>
    <row r="525" hidden="1" x14ac:dyDescent="0.25"/>
    <row r="526" hidden="1" x14ac:dyDescent="0.25"/>
    <row r="527" hidden="1" x14ac:dyDescent="0.25"/>
    <row r="528" hidden="1" x14ac:dyDescent="0.25"/>
    <row r="529" spans="1:9" hidden="1" x14ac:dyDescent="0.25"/>
    <row r="530" spans="1:9" hidden="1" x14ac:dyDescent="0.25"/>
    <row r="531" spans="1:9" hidden="1" x14ac:dyDescent="0.25"/>
    <row r="532" spans="1:9" hidden="1" x14ac:dyDescent="0.25"/>
    <row r="533" spans="1:9" hidden="1" x14ac:dyDescent="0.25"/>
    <row r="534" spans="1:9" hidden="1" x14ac:dyDescent="0.25"/>
    <row r="535" spans="1:9" hidden="1" x14ac:dyDescent="0.25"/>
    <row r="536" spans="1:9" hidden="1" x14ac:dyDescent="0.25"/>
    <row r="537" spans="1:9" hidden="1" x14ac:dyDescent="0.25"/>
    <row r="538" spans="1:9" ht="15.75" x14ac:dyDescent="0.25">
      <c r="A538" s="104" t="s">
        <v>13</v>
      </c>
      <c r="B538" s="104"/>
      <c r="C538" s="104"/>
      <c r="D538" s="104"/>
      <c r="E538" s="104"/>
      <c r="F538" s="104"/>
      <c r="G538" s="104"/>
      <c r="H538" s="105">
        <f ca="1">H539+H551+H562</f>
        <v>34.74</v>
      </c>
      <c r="I538" s="170"/>
    </row>
    <row r="539" spans="1:9" x14ac:dyDescent="0.25">
      <c r="A539" s="98">
        <v>1000</v>
      </c>
      <c r="B539" s="97"/>
      <c r="H539" s="101">
        <f ca="1">SUM(H540,H547)</f>
        <v>29.560000000000002</v>
      </c>
    </row>
    <row r="540" spans="1:9" x14ac:dyDescent="0.25">
      <c r="A540" s="191">
        <v>1100</v>
      </c>
      <c r="B540" s="97"/>
      <c r="H540" s="100">
        <f ca="1">SUM(H541:H546)</f>
        <v>22.990000000000002</v>
      </c>
    </row>
    <row r="541" spans="1:9" x14ac:dyDescent="0.25">
      <c r="A541" s="1">
        <v>1116</v>
      </c>
      <c r="B541" s="97"/>
      <c r="H541" s="99">
        <f t="shared" ref="H541:H546" ca="1" si="69">SUMIF($A$14:$H$260,A541,$H$14:$H$260)</f>
        <v>0</v>
      </c>
    </row>
    <row r="542" spans="1:9" x14ac:dyDescent="0.25">
      <c r="A542" s="1">
        <v>1119</v>
      </c>
      <c r="B542" s="97"/>
      <c r="H542" s="99">
        <f t="shared" ca="1" si="69"/>
        <v>22.990000000000002</v>
      </c>
    </row>
    <row r="543" spans="1:9" x14ac:dyDescent="0.25">
      <c r="A543" s="1">
        <v>1143</v>
      </c>
      <c r="B543" s="97"/>
      <c r="H543" s="99">
        <f t="shared" ca="1" si="69"/>
        <v>0</v>
      </c>
    </row>
    <row r="544" spans="1:9" x14ac:dyDescent="0.25">
      <c r="A544" s="1">
        <v>1146</v>
      </c>
      <c r="B544" s="97"/>
      <c r="H544" s="99">
        <f t="shared" ca="1" si="69"/>
        <v>0</v>
      </c>
    </row>
    <row r="545" spans="1:8" x14ac:dyDescent="0.25">
      <c r="A545" s="1">
        <v>1147</v>
      </c>
      <c r="B545" s="97"/>
      <c r="H545" s="99">
        <f t="shared" ca="1" si="69"/>
        <v>0</v>
      </c>
    </row>
    <row r="546" spans="1:8" x14ac:dyDescent="0.25">
      <c r="A546" s="1">
        <v>1148</v>
      </c>
      <c r="B546" s="97"/>
      <c r="H546" s="99">
        <f t="shared" ca="1" si="69"/>
        <v>0</v>
      </c>
    </row>
    <row r="547" spans="1:8" x14ac:dyDescent="0.25">
      <c r="A547" s="191">
        <v>1200</v>
      </c>
      <c r="B547" s="97"/>
      <c r="H547" s="100">
        <f ca="1">SUM(H548:H550)</f>
        <v>6.5699999999999994</v>
      </c>
    </row>
    <row r="548" spans="1:8" x14ac:dyDescent="0.25">
      <c r="A548" s="1">
        <v>1210</v>
      </c>
      <c r="B548" s="97"/>
      <c r="H548" s="99">
        <f ca="1">SUMIF($A$14:$H$260,A548,$H$14:$H$260)</f>
        <v>5.6499999999999995</v>
      </c>
    </row>
    <row r="549" spans="1:8" x14ac:dyDescent="0.25">
      <c r="A549" s="1">
        <v>1221</v>
      </c>
      <c r="B549" s="97"/>
      <c r="H549" s="99">
        <f ca="1">SUMIF($A$14:$H$260,A549,$H$14:$H$260)</f>
        <v>0.92</v>
      </c>
    </row>
    <row r="550" spans="1:8" x14ac:dyDescent="0.25">
      <c r="A550" s="1">
        <v>1228</v>
      </c>
      <c r="B550" s="97"/>
      <c r="H550" s="99">
        <f ca="1">SUMIF($A$14:$H$260,A550,$H$14:$H$260)</f>
        <v>0</v>
      </c>
    </row>
    <row r="551" spans="1:8" x14ac:dyDescent="0.25">
      <c r="A551" s="98">
        <v>2000</v>
      </c>
      <c r="B551" s="97"/>
      <c r="H551" s="101">
        <f ca="1">H552+H555+H557</f>
        <v>5.1800000000000006</v>
      </c>
    </row>
    <row r="552" spans="1:8" x14ac:dyDescent="0.25">
      <c r="A552" s="191">
        <v>2100</v>
      </c>
      <c r="B552" s="97"/>
      <c r="H552" s="100">
        <f ca="1">SUM(H553:H554)</f>
        <v>0</v>
      </c>
    </row>
    <row r="553" spans="1:8" x14ac:dyDescent="0.25">
      <c r="A553" s="1">
        <v>2111</v>
      </c>
      <c r="B553" s="97"/>
      <c r="H553" s="99">
        <f ca="1">SUMIF($A$14:$H$260,A553,$H$14:$H$260)</f>
        <v>0</v>
      </c>
    </row>
    <row r="554" spans="1:8" x14ac:dyDescent="0.25">
      <c r="A554" s="1">
        <v>2112</v>
      </c>
      <c r="B554" s="97"/>
      <c r="H554" s="99">
        <f ca="1">SUMIF($A$14:$H$260,A554,$H$14:$H$260)</f>
        <v>0</v>
      </c>
    </row>
    <row r="555" spans="1:8" x14ac:dyDescent="0.25">
      <c r="A555" s="191">
        <v>2200</v>
      </c>
      <c r="B555" s="97"/>
      <c r="H555" s="100">
        <f ca="1">SUM(H556)</f>
        <v>0</v>
      </c>
    </row>
    <row r="556" spans="1:8" x14ac:dyDescent="0.25">
      <c r="A556" s="1">
        <v>2220</v>
      </c>
      <c r="B556" s="97"/>
      <c r="H556" s="99">
        <f ca="1">SUMIF($A$14:$H$260,A556,$H$14:$H$260)</f>
        <v>0</v>
      </c>
    </row>
    <row r="557" spans="1:8" x14ac:dyDescent="0.25">
      <c r="A557" s="191">
        <v>2300</v>
      </c>
      <c r="B557" s="97"/>
      <c r="H557" s="100">
        <f ca="1">SUM(H558:H561)</f>
        <v>5.1800000000000006</v>
      </c>
    </row>
    <row r="558" spans="1:8" x14ac:dyDescent="0.25">
      <c r="A558" s="1">
        <v>2311</v>
      </c>
      <c r="B558" s="97"/>
      <c r="H558" s="99">
        <f ca="1">SUMIF($A$14:$H$260,A558,$H$14:$H$260)</f>
        <v>5.1800000000000006</v>
      </c>
    </row>
    <row r="559" spans="1:8" x14ac:dyDescent="0.25">
      <c r="A559" s="1">
        <v>2322</v>
      </c>
      <c r="B559" s="97"/>
      <c r="H559" s="99">
        <f ca="1">SUMIF($A$14:$H$260,A559,$H$14:$H$260)</f>
        <v>0</v>
      </c>
    </row>
    <row r="560" spans="1:8" x14ac:dyDescent="0.25">
      <c r="A560" s="1">
        <v>2329</v>
      </c>
      <c r="B560" s="97"/>
      <c r="H560" s="99">
        <f ca="1">SUMIF($A$14:$H$260,A560,$H$14:$H$260)</f>
        <v>0</v>
      </c>
    </row>
    <row r="561" spans="1:9" x14ac:dyDescent="0.25">
      <c r="A561" s="1">
        <v>2350</v>
      </c>
      <c r="B561" s="97"/>
      <c r="H561" s="99">
        <f ca="1">SUMIF($A$14:$H$260,A561,$H$14:$H$260)</f>
        <v>0</v>
      </c>
    </row>
    <row r="562" spans="1:9" x14ac:dyDescent="0.25">
      <c r="A562" s="98">
        <v>5000</v>
      </c>
      <c r="B562" s="97"/>
      <c r="H562" s="101">
        <f t="shared" ref="H562" ca="1" si="70">SUMIF($A$14:$H$260,A562,$H$14:$H$260)</f>
        <v>0</v>
      </c>
    </row>
    <row r="563" spans="1:9" x14ac:dyDescent="0.25">
      <c r="A563" s="191">
        <v>5200</v>
      </c>
      <c r="B563" s="97"/>
      <c r="H563" s="103"/>
    </row>
    <row r="564" spans="1:9" x14ac:dyDescent="0.25">
      <c r="A564" s="1">
        <v>5231</v>
      </c>
      <c r="B564" s="97"/>
      <c r="H564" s="99">
        <f ca="1">SUMIF($A$14:$H$260,A564,$H$14:$H$260)</f>
        <v>0</v>
      </c>
    </row>
    <row r="565" spans="1:9" x14ac:dyDescent="0.25">
      <c r="B565" s="97"/>
    </row>
    <row r="566" spans="1:9" x14ac:dyDescent="0.25">
      <c r="B566" s="97"/>
    </row>
    <row r="567" spans="1:9" x14ac:dyDescent="0.25">
      <c r="B567" s="97"/>
    </row>
    <row r="568" spans="1:9" s="106" customFormat="1" ht="15.75" x14ac:dyDescent="0.25">
      <c r="A568" s="104" t="s">
        <v>18</v>
      </c>
      <c r="B568" s="104"/>
      <c r="C568" s="104"/>
      <c r="D568" s="104"/>
      <c r="E568" s="104"/>
      <c r="F568" s="104"/>
      <c r="G568" s="104"/>
      <c r="H568" s="105">
        <f ca="1">H569+H581+H593</f>
        <v>4.05</v>
      </c>
      <c r="I568" s="106" t="b">
        <f ca="1">H568=H499</f>
        <v>1</v>
      </c>
    </row>
    <row r="569" spans="1:9" x14ac:dyDescent="0.25">
      <c r="A569" s="98">
        <v>1000</v>
      </c>
      <c r="B569" s="97"/>
      <c r="H569" s="101">
        <f ca="1">SUM(H570,H577)</f>
        <v>1.36</v>
      </c>
    </row>
    <row r="570" spans="1:9" x14ac:dyDescent="0.25">
      <c r="A570" s="191">
        <v>1100</v>
      </c>
      <c r="B570" s="97"/>
      <c r="H570" s="100">
        <f ca="1">SUM(H571:H576)</f>
        <v>1.05</v>
      </c>
    </row>
    <row r="571" spans="1:9" x14ac:dyDescent="0.25">
      <c r="A571" s="1">
        <v>1116</v>
      </c>
      <c r="B571" s="97"/>
      <c r="H571" s="99">
        <f t="shared" ref="H571:H576" ca="1" si="71">SUMIF($A$265:$H$515,A571,$H$265:$H$515)</f>
        <v>0.38</v>
      </c>
    </row>
    <row r="572" spans="1:9" x14ac:dyDescent="0.25">
      <c r="A572" s="1">
        <v>1119</v>
      </c>
      <c r="B572" s="97"/>
      <c r="H572" s="99">
        <f t="shared" ca="1" si="71"/>
        <v>0.65</v>
      </c>
    </row>
    <row r="573" spans="1:9" x14ac:dyDescent="0.25">
      <c r="A573" s="1">
        <v>1143</v>
      </c>
      <c r="B573" s="97"/>
      <c r="H573" s="99">
        <f t="shared" ca="1" si="71"/>
        <v>0.02</v>
      </c>
    </row>
    <row r="574" spans="1:9" x14ac:dyDescent="0.25">
      <c r="A574" s="1">
        <v>1146</v>
      </c>
      <c r="B574" s="97"/>
      <c r="H574" s="99">
        <f t="shared" ca="1" si="71"/>
        <v>0</v>
      </c>
    </row>
    <row r="575" spans="1:9" x14ac:dyDescent="0.25">
      <c r="A575" s="1">
        <v>1147</v>
      </c>
      <c r="B575" s="97"/>
      <c r="H575" s="99">
        <f t="shared" ca="1" si="71"/>
        <v>0</v>
      </c>
    </row>
    <row r="576" spans="1:9" x14ac:dyDescent="0.25">
      <c r="A576" s="1">
        <v>1148</v>
      </c>
      <c r="B576" s="97"/>
      <c r="H576" s="99">
        <f t="shared" ca="1" si="71"/>
        <v>0</v>
      </c>
    </row>
    <row r="577" spans="1:8" x14ac:dyDescent="0.25">
      <c r="A577" s="191">
        <v>1200</v>
      </c>
      <c r="B577" s="97"/>
      <c r="H577" s="100">
        <f ca="1">SUM(H578:H580)</f>
        <v>0.31</v>
      </c>
    </row>
    <row r="578" spans="1:8" x14ac:dyDescent="0.25">
      <c r="A578" s="1">
        <v>1210</v>
      </c>
      <c r="B578" s="97"/>
      <c r="H578" s="99">
        <f ca="1">SUMIF($A$265:$H$515,A578,$H$265:$H$515)</f>
        <v>0.26</v>
      </c>
    </row>
    <row r="579" spans="1:8" x14ac:dyDescent="0.25">
      <c r="A579" s="1">
        <v>1221</v>
      </c>
      <c r="B579" s="97"/>
      <c r="H579" s="99">
        <f ca="1">SUMIF($A$265:$H$515,A579,$H$265:$H$515)</f>
        <v>0.05</v>
      </c>
    </row>
    <row r="580" spans="1:8" x14ac:dyDescent="0.25">
      <c r="A580" s="1">
        <v>1228</v>
      </c>
      <c r="B580" s="97"/>
      <c r="H580" s="99">
        <f ca="1">SUMIF($A$265:$H$515,A580,$H$265:$H$515)</f>
        <v>0</v>
      </c>
    </row>
    <row r="581" spans="1:8" x14ac:dyDescent="0.25">
      <c r="A581" s="98">
        <v>2000</v>
      </c>
      <c r="B581" s="97"/>
      <c r="H581" s="101">
        <f ca="1">H582+H585+H587</f>
        <v>2.31</v>
      </c>
    </row>
    <row r="582" spans="1:8" x14ac:dyDescent="0.25">
      <c r="A582" s="191">
        <v>2100</v>
      </c>
      <c r="B582" s="97"/>
      <c r="H582" s="103">
        <f ca="1">SUM(H583:H584)</f>
        <v>0</v>
      </c>
    </row>
    <row r="583" spans="1:8" x14ac:dyDescent="0.25">
      <c r="A583" s="1">
        <v>2111</v>
      </c>
      <c r="B583" s="97"/>
      <c r="H583" s="2">
        <f ca="1">SUMIF($A$265:$H$515,A583,$H$265:$H$515)</f>
        <v>0</v>
      </c>
    </row>
    <row r="584" spans="1:8" x14ac:dyDescent="0.25">
      <c r="A584" s="1">
        <v>2112</v>
      </c>
      <c r="B584" s="97"/>
      <c r="H584" s="2">
        <f ca="1">SUMIF($A$265:$H$515,A584,$H$265:$H$515)</f>
        <v>0</v>
      </c>
    </row>
    <row r="585" spans="1:8" x14ac:dyDescent="0.25">
      <c r="A585" s="191">
        <v>2200</v>
      </c>
      <c r="B585" s="97"/>
      <c r="H585" s="100">
        <f ca="1">SUM(H586)</f>
        <v>0.15000000000000002</v>
      </c>
    </row>
    <row r="586" spans="1:8" x14ac:dyDescent="0.25">
      <c r="A586" s="1">
        <v>2220</v>
      </c>
      <c r="B586" s="97"/>
      <c r="H586" s="99">
        <f ca="1">SUMIF($A$265:$H$515,A586,$H$265:$H$515)</f>
        <v>0.15000000000000002</v>
      </c>
    </row>
    <row r="587" spans="1:8" x14ac:dyDescent="0.25">
      <c r="A587" s="191">
        <v>2300</v>
      </c>
      <c r="B587" s="97"/>
      <c r="H587" s="100">
        <f ca="1">SUM(H588:H592)</f>
        <v>2.16</v>
      </c>
    </row>
    <row r="588" spans="1:8" x14ac:dyDescent="0.25">
      <c r="A588" s="1">
        <v>2311</v>
      </c>
      <c r="B588" s="97"/>
      <c r="H588" s="99">
        <f ca="1">SUMIF($A$265:$H$515,A588,$H$265:$H$515)</f>
        <v>7.0000000000000007E-2</v>
      </c>
    </row>
    <row r="589" spans="1:8" x14ac:dyDescent="0.25">
      <c r="A589" s="1">
        <v>2312</v>
      </c>
      <c r="B589" s="97"/>
      <c r="H589" s="99">
        <f ca="1">SUMIF($A$265:$H$515,A589,$H$265:$H$515)</f>
        <v>0.11000000000000001</v>
      </c>
    </row>
    <row r="590" spans="1:8" x14ac:dyDescent="0.25">
      <c r="A590" s="1">
        <v>2322</v>
      </c>
      <c r="B590" s="97"/>
      <c r="H590" s="2">
        <f ca="1">SUMIF($A$265:$H$515,A590,$H$265:$H$515)</f>
        <v>0</v>
      </c>
    </row>
    <row r="591" spans="1:8" x14ac:dyDescent="0.25">
      <c r="A591" s="1">
        <v>2329</v>
      </c>
      <c r="B591" s="97"/>
      <c r="H591" s="2">
        <f ca="1">SUMIF($A$265:$H$515,A591,$H$265:$H$515)</f>
        <v>0</v>
      </c>
    </row>
    <row r="592" spans="1:8" x14ac:dyDescent="0.25">
      <c r="A592" s="1">
        <v>2350</v>
      </c>
      <c r="B592" s="97"/>
      <c r="H592" s="99">
        <f ca="1">SUMIF($A$265:$H$515,A592,$H$265:$H$515)</f>
        <v>1.98</v>
      </c>
    </row>
    <row r="593" spans="1:9" x14ac:dyDescent="0.25">
      <c r="A593" s="98">
        <v>5000</v>
      </c>
      <c r="B593" s="97"/>
      <c r="H593" s="101">
        <f ca="1">H594+H596</f>
        <v>0.38</v>
      </c>
    </row>
    <row r="594" spans="1:9" x14ac:dyDescent="0.25">
      <c r="A594" s="191">
        <v>5100</v>
      </c>
      <c r="B594" s="97"/>
      <c r="H594" s="100">
        <f ca="1">SUM(H595)</f>
        <v>0</v>
      </c>
    </row>
    <row r="595" spans="1:9" x14ac:dyDescent="0.25">
      <c r="A595" s="1">
        <v>5121</v>
      </c>
      <c r="B595" s="97"/>
      <c r="H595" s="99">
        <f ca="1">SUMIF($A$265:$H$515,A595,$H$265:$H$515)</f>
        <v>0</v>
      </c>
    </row>
    <row r="596" spans="1:9" x14ac:dyDescent="0.25">
      <c r="A596" s="191">
        <v>5200</v>
      </c>
      <c r="B596" s="97"/>
      <c r="H596" s="100">
        <f ca="1">SUM(H597:H598)</f>
        <v>0.38</v>
      </c>
    </row>
    <row r="597" spans="1:9" x14ac:dyDescent="0.25">
      <c r="A597" s="1">
        <v>5238</v>
      </c>
      <c r="B597" s="97"/>
      <c r="H597" s="99">
        <f ca="1">SUMIF($A$265:$H$515,A597,$H$265:$H$515)</f>
        <v>0.38</v>
      </c>
    </row>
    <row r="598" spans="1:9" x14ac:dyDescent="0.25">
      <c r="A598" s="1">
        <v>5239</v>
      </c>
      <c r="B598" s="97"/>
      <c r="H598" s="99">
        <f ca="1">SUMIF($A$265:$H$515,A598,$H$265:$H$515)</f>
        <v>0</v>
      </c>
    </row>
    <row r="599" spans="1:9" s="106" customFormat="1" ht="15.75" x14ac:dyDescent="0.25">
      <c r="A599" s="104" t="s">
        <v>278</v>
      </c>
      <c r="B599" s="104"/>
      <c r="C599" s="104"/>
      <c r="D599" s="104"/>
      <c r="E599" s="104"/>
      <c r="F599" s="104"/>
      <c r="G599" s="104"/>
      <c r="H599" s="105">
        <f ca="1">H568+H538</f>
        <v>38.79</v>
      </c>
      <c r="I599" s="106" t="b">
        <f ca="1">H599=H500</f>
        <v>1</v>
      </c>
    </row>
  </sheetData>
  <mergeCells count="534">
    <mergeCell ref="C450:D450"/>
    <mergeCell ref="C451:D451"/>
    <mergeCell ref="C477:D477"/>
    <mergeCell ref="C478:D478"/>
    <mergeCell ref="E478:E487"/>
    <mergeCell ref="C479:D479"/>
    <mergeCell ref="C480:D480"/>
    <mergeCell ref="C481:D481"/>
    <mergeCell ref="C482:D482"/>
    <mergeCell ref="C483:D483"/>
    <mergeCell ref="C484:D484"/>
    <mergeCell ref="C485:D485"/>
    <mergeCell ref="C486:D486"/>
    <mergeCell ref="C487:D487"/>
    <mergeCell ref="C465:D465"/>
    <mergeCell ref="C466:D466"/>
    <mergeCell ref="E466:E475"/>
    <mergeCell ref="C467:D467"/>
    <mergeCell ref="C468:D468"/>
    <mergeCell ref="C469:D469"/>
    <mergeCell ref="C470:D470"/>
    <mergeCell ref="C471:D471"/>
    <mergeCell ref="C472:D472"/>
    <mergeCell ref="C473:D473"/>
    <mergeCell ref="A179:A189"/>
    <mergeCell ref="B179:B189"/>
    <mergeCell ref="C179:E179"/>
    <mergeCell ref="C180:E180"/>
    <mergeCell ref="C181:E181"/>
    <mergeCell ref="C182:E182"/>
    <mergeCell ref="C183:E183"/>
    <mergeCell ref="C184:E184"/>
    <mergeCell ref="C185:E185"/>
    <mergeCell ref="C186:E186"/>
    <mergeCell ref="C187:E187"/>
    <mergeCell ref="C188:E188"/>
    <mergeCell ref="C189:E189"/>
    <mergeCell ref="B463:G463"/>
    <mergeCell ref="B464:G464"/>
    <mergeCell ref="C455:E455"/>
    <mergeCell ref="C456:E456"/>
    <mergeCell ref="C457:E457"/>
    <mergeCell ref="A156:A166"/>
    <mergeCell ref="B156:B166"/>
    <mergeCell ref="C158:E158"/>
    <mergeCell ref="C159:E159"/>
    <mergeCell ref="C160:E160"/>
    <mergeCell ref="C161:E161"/>
    <mergeCell ref="C162:E162"/>
    <mergeCell ref="C163:E163"/>
    <mergeCell ref="C164:E164"/>
    <mergeCell ref="C165:E165"/>
    <mergeCell ref="C166:E166"/>
    <mergeCell ref="A167:A177"/>
    <mergeCell ref="B167:B177"/>
    <mergeCell ref="C167:E167"/>
    <mergeCell ref="C168:E168"/>
    <mergeCell ref="C169:E169"/>
    <mergeCell ref="C170:E170"/>
    <mergeCell ref="C458:E458"/>
    <mergeCell ref="C459:E459"/>
    <mergeCell ref="A488:A498"/>
    <mergeCell ref="B488:B498"/>
    <mergeCell ref="D489:D498"/>
    <mergeCell ref="G489:G498"/>
    <mergeCell ref="A465:A475"/>
    <mergeCell ref="B465:B475"/>
    <mergeCell ref="B476:G476"/>
    <mergeCell ref="A477:A487"/>
    <mergeCell ref="B477:B487"/>
    <mergeCell ref="C474:D474"/>
    <mergeCell ref="C475:D475"/>
    <mergeCell ref="A499:G499"/>
    <mergeCell ref="A500:G500"/>
    <mergeCell ref="C460:E460"/>
    <mergeCell ref="C436:E436"/>
    <mergeCell ref="C437:E437"/>
    <mergeCell ref="C438:E438"/>
    <mergeCell ref="C439:E439"/>
    <mergeCell ref="C440:E440"/>
    <mergeCell ref="A452:A462"/>
    <mergeCell ref="B452:B462"/>
    <mergeCell ref="C452:E452"/>
    <mergeCell ref="C453:E453"/>
    <mergeCell ref="C454:E454"/>
    <mergeCell ref="C461:E461"/>
    <mergeCell ref="C462:E462"/>
    <mergeCell ref="A441:A451"/>
    <mergeCell ref="B441:B451"/>
    <mergeCell ref="C441:D441"/>
    <mergeCell ref="C442:D442"/>
    <mergeCell ref="C443:D443"/>
    <mergeCell ref="C444:D444"/>
    <mergeCell ref="C445:D445"/>
    <mergeCell ref="C446:D446"/>
    <mergeCell ref="C447:D447"/>
    <mergeCell ref="C448:D448"/>
    <mergeCell ref="C449:D449"/>
    <mergeCell ref="A418:A428"/>
    <mergeCell ref="B418:B428"/>
    <mergeCell ref="C418:E418"/>
    <mergeCell ref="C419:E419"/>
    <mergeCell ref="C420:E420"/>
    <mergeCell ref="C421:E421"/>
    <mergeCell ref="C422:E422"/>
    <mergeCell ref="C423:E423"/>
    <mergeCell ref="C424:E424"/>
    <mergeCell ref="C425:E425"/>
    <mergeCell ref="C426:E426"/>
    <mergeCell ref="C427:E427"/>
    <mergeCell ref="B429:G429"/>
    <mergeCell ref="A430:A440"/>
    <mergeCell ref="B430:B440"/>
    <mergeCell ref="C430:E430"/>
    <mergeCell ref="C431:E431"/>
    <mergeCell ref="C432:E432"/>
    <mergeCell ref="C433:E433"/>
    <mergeCell ref="C434:E434"/>
    <mergeCell ref="C435:E435"/>
    <mergeCell ref="C387:D387"/>
    <mergeCell ref="C388:D388"/>
    <mergeCell ref="C389:D389"/>
    <mergeCell ref="C390:D390"/>
    <mergeCell ref="C391:D391"/>
    <mergeCell ref="C392:D392"/>
    <mergeCell ref="C393:D393"/>
    <mergeCell ref="C394:D394"/>
    <mergeCell ref="C428:E428"/>
    <mergeCell ref="C409:E409"/>
    <mergeCell ref="C410:E410"/>
    <mergeCell ref="C411:E411"/>
    <mergeCell ref="C412:E412"/>
    <mergeCell ref="C413:E413"/>
    <mergeCell ref="C414:E414"/>
    <mergeCell ref="C415:E415"/>
    <mergeCell ref="C416:E416"/>
    <mergeCell ref="C417:E417"/>
    <mergeCell ref="A407:A417"/>
    <mergeCell ref="B407:B417"/>
    <mergeCell ref="C382:D382"/>
    <mergeCell ref="C383:D383"/>
    <mergeCell ref="A384:A404"/>
    <mergeCell ref="B384:B404"/>
    <mergeCell ref="C384:D384"/>
    <mergeCell ref="C385:D385"/>
    <mergeCell ref="C395:D395"/>
    <mergeCell ref="C396:D396"/>
    <mergeCell ref="C403:D403"/>
    <mergeCell ref="C404:D404"/>
    <mergeCell ref="B405:G405"/>
    <mergeCell ref="B406:G406"/>
    <mergeCell ref="C407:E407"/>
    <mergeCell ref="C408:E408"/>
    <mergeCell ref="C397:D397"/>
    <mergeCell ref="C398:D398"/>
    <mergeCell ref="C399:D399"/>
    <mergeCell ref="C400:D400"/>
    <mergeCell ref="C401:D401"/>
    <mergeCell ref="C402:D402"/>
    <mergeCell ref="E385:E404"/>
    <mergeCell ref="C386:D386"/>
    <mergeCell ref="B361:G361"/>
    <mergeCell ref="B362:G362"/>
    <mergeCell ref="A363:A383"/>
    <mergeCell ref="B363:B383"/>
    <mergeCell ref="C363:D363"/>
    <mergeCell ref="C364:D364"/>
    <mergeCell ref="E364:E383"/>
    <mergeCell ref="C365:D365"/>
    <mergeCell ref="C366:D366"/>
    <mergeCell ref="C367:D367"/>
    <mergeCell ref="C374:D374"/>
    <mergeCell ref="C375:D375"/>
    <mergeCell ref="C376:D376"/>
    <mergeCell ref="C377:D377"/>
    <mergeCell ref="C378:D378"/>
    <mergeCell ref="C379:D379"/>
    <mergeCell ref="C368:D368"/>
    <mergeCell ref="C369:D369"/>
    <mergeCell ref="C370:D370"/>
    <mergeCell ref="C371:D371"/>
    <mergeCell ref="C372:D372"/>
    <mergeCell ref="C373:D373"/>
    <mergeCell ref="C380:D380"/>
    <mergeCell ref="C381:D381"/>
    <mergeCell ref="E341:E360"/>
    <mergeCell ref="C342:D342"/>
    <mergeCell ref="C343:D343"/>
    <mergeCell ref="C344:D344"/>
    <mergeCell ref="C345:D345"/>
    <mergeCell ref="C346:D346"/>
    <mergeCell ref="C347:D347"/>
    <mergeCell ref="C348:D348"/>
    <mergeCell ref="C349:D349"/>
    <mergeCell ref="C350:D350"/>
    <mergeCell ref="A340:A360"/>
    <mergeCell ref="B340:B360"/>
    <mergeCell ref="C340:D340"/>
    <mergeCell ref="C341:D341"/>
    <mergeCell ref="C351:D351"/>
    <mergeCell ref="C352:D352"/>
    <mergeCell ref="C353:D353"/>
    <mergeCell ref="C354:D354"/>
    <mergeCell ref="C355:D355"/>
    <mergeCell ref="C356:D356"/>
    <mergeCell ref="C357:D357"/>
    <mergeCell ref="C358:D358"/>
    <mergeCell ref="C359:D359"/>
    <mergeCell ref="C360:D360"/>
    <mergeCell ref="E320:E339"/>
    <mergeCell ref="C321:D321"/>
    <mergeCell ref="C322:D322"/>
    <mergeCell ref="C323:D323"/>
    <mergeCell ref="C324:D324"/>
    <mergeCell ref="C325:D325"/>
    <mergeCell ref="C326:D326"/>
    <mergeCell ref="C327:D327"/>
    <mergeCell ref="C328:D328"/>
    <mergeCell ref="C329:D329"/>
    <mergeCell ref="C338:D338"/>
    <mergeCell ref="C339:D339"/>
    <mergeCell ref="C315:D315"/>
    <mergeCell ref="C316:D316"/>
    <mergeCell ref="C317:D317"/>
    <mergeCell ref="C318:D318"/>
    <mergeCell ref="A319:A339"/>
    <mergeCell ref="B319:B339"/>
    <mergeCell ref="C319:D319"/>
    <mergeCell ref="C320:D320"/>
    <mergeCell ref="C330:D330"/>
    <mergeCell ref="C331:D331"/>
    <mergeCell ref="C332:D332"/>
    <mergeCell ref="C333:D333"/>
    <mergeCell ref="C334:D334"/>
    <mergeCell ref="C335:D335"/>
    <mergeCell ref="C336:D336"/>
    <mergeCell ref="C337:D337"/>
    <mergeCell ref="C296:E296"/>
    <mergeCell ref="C297:E297"/>
    <mergeCell ref="A298:A318"/>
    <mergeCell ref="B298:B318"/>
    <mergeCell ref="C298:D298"/>
    <mergeCell ref="C299:D299"/>
    <mergeCell ref="E299:E318"/>
    <mergeCell ref="C300:D300"/>
    <mergeCell ref="C301:D301"/>
    <mergeCell ref="C302:D302"/>
    <mergeCell ref="A287:A297"/>
    <mergeCell ref="B287:B297"/>
    <mergeCell ref="C309:D309"/>
    <mergeCell ref="C310:D310"/>
    <mergeCell ref="C311:D311"/>
    <mergeCell ref="C312:D312"/>
    <mergeCell ref="C313:D313"/>
    <mergeCell ref="C314:D314"/>
    <mergeCell ref="C303:D303"/>
    <mergeCell ref="C304:D304"/>
    <mergeCell ref="C305:D305"/>
    <mergeCell ref="C306:D306"/>
    <mergeCell ref="C307:D307"/>
    <mergeCell ref="C308:D308"/>
    <mergeCell ref="C291:E291"/>
    <mergeCell ref="C292:E292"/>
    <mergeCell ref="C293:E293"/>
    <mergeCell ref="C294:E294"/>
    <mergeCell ref="C295:E295"/>
    <mergeCell ref="C282:D282"/>
    <mergeCell ref="C283:D283"/>
    <mergeCell ref="C284:D284"/>
    <mergeCell ref="C285:D285"/>
    <mergeCell ref="C286:D286"/>
    <mergeCell ref="C287:E287"/>
    <mergeCell ref="C288:E288"/>
    <mergeCell ref="C289:E289"/>
    <mergeCell ref="A276:A286"/>
    <mergeCell ref="B276:B286"/>
    <mergeCell ref="C276:D276"/>
    <mergeCell ref="C277:D277"/>
    <mergeCell ref="C278:D278"/>
    <mergeCell ref="C279:D279"/>
    <mergeCell ref="C280:D280"/>
    <mergeCell ref="C281:D281"/>
    <mergeCell ref="C290:E290"/>
    <mergeCell ref="C268:D268"/>
    <mergeCell ref="C269:D269"/>
    <mergeCell ref="C270:D270"/>
    <mergeCell ref="C271:D271"/>
    <mergeCell ref="C272:D272"/>
    <mergeCell ref="C273:D273"/>
    <mergeCell ref="A260:G260"/>
    <mergeCell ref="A261:H261"/>
    <mergeCell ref="A262:H262"/>
    <mergeCell ref="B263:G263"/>
    <mergeCell ref="B264:G264"/>
    <mergeCell ref="A265:A275"/>
    <mergeCell ref="B265:B275"/>
    <mergeCell ref="C265:D265"/>
    <mergeCell ref="C266:D266"/>
    <mergeCell ref="C267:D267"/>
    <mergeCell ref="C274:D274"/>
    <mergeCell ref="C275:D275"/>
    <mergeCell ref="A249:A259"/>
    <mergeCell ref="B249:B259"/>
    <mergeCell ref="D250:D259"/>
    <mergeCell ref="C223:E223"/>
    <mergeCell ref="B224:G224"/>
    <mergeCell ref="B225:G225"/>
    <mergeCell ref="A226:A236"/>
    <mergeCell ref="B226:B236"/>
    <mergeCell ref="D227:D236"/>
    <mergeCell ref="A213:A223"/>
    <mergeCell ref="B213:B223"/>
    <mergeCell ref="C217:E217"/>
    <mergeCell ref="C218:E218"/>
    <mergeCell ref="C219:E219"/>
    <mergeCell ref="C220:E220"/>
    <mergeCell ref="C221:E221"/>
    <mergeCell ref="C222:E222"/>
    <mergeCell ref="C213:E213"/>
    <mergeCell ref="C214:E214"/>
    <mergeCell ref="C215:E215"/>
    <mergeCell ref="C216:E216"/>
    <mergeCell ref="C200:E200"/>
    <mergeCell ref="B201:G201"/>
    <mergeCell ref="B237:G237"/>
    <mergeCell ref="A238:A248"/>
    <mergeCell ref="B238:B248"/>
    <mergeCell ref="D239:D248"/>
    <mergeCell ref="A202:A212"/>
    <mergeCell ref="B202:B212"/>
    <mergeCell ref="C202:E202"/>
    <mergeCell ref="C204:E204"/>
    <mergeCell ref="C205:E205"/>
    <mergeCell ref="C206:E206"/>
    <mergeCell ref="C207:E207"/>
    <mergeCell ref="C208:E208"/>
    <mergeCell ref="C203:E203"/>
    <mergeCell ref="C209:E209"/>
    <mergeCell ref="C210:E210"/>
    <mergeCell ref="C211:E211"/>
    <mergeCell ref="C212:E212"/>
    <mergeCell ref="A190:A200"/>
    <mergeCell ref="B190:B200"/>
    <mergeCell ref="C190:E190"/>
    <mergeCell ref="C191:E191"/>
    <mergeCell ref="C192:E192"/>
    <mergeCell ref="C193:E193"/>
    <mergeCell ref="C194:E194"/>
    <mergeCell ref="C195:E195"/>
    <mergeCell ref="C196:E196"/>
    <mergeCell ref="C197:E197"/>
    <mergeCell ref="C198:E198"/>
    <mergeCell ref="C199:E199"/>
    <mergeCell ref="B154:G154"/>
    <mergeCell ref="B155:G155"/>
    <mergeCell ref="C156:E156"/>
    <mergeCell ref="C157:E157"/>
    <mergeCell ref="C171:E171"/>
    <mergeCell ref="C172:E172"/>
    <mergeCell ref="C173:E173"/>
    <mergeCell ref="C174:E174"/>
    <mergeCell ref="C175:E175"/>
    <mergeCell ref="C176:E176"/>
    <mergeCell ref="C177:E177"/>
    <mergeCell ref="B178:G178"/>
    <mergeCell ref="E134:E153"/>
    <mergeCell ref="C135:D135"/>
    <mergeCell ref="C136:D136"/>
    <mergeCell ref="C137:D137"/>
    <mergeCell ref="C138:D138"/>
    <mergeCell ref="C139:D139"/>
    <mergeCell ref="C140:D140"/>
    <mergeCell ref="C141:D141"/>
    <mergeCell ref="C142:D142"/>
    <mergeCell ref="C143:D143"/>
    <mergeCell ref="C131:D131"/>
    <mergeCell ref="C132:D132"/>
    <mergeCell ref="A133:A153"/>
    <mergeCell ref="B133:B153"/>
    <mergeCell ref="C133:D133"/>
    <mergeCell ref="C134:D134"/>
    <mergeCell ref="C144:D144"/>
    <mergeCell ref="C145:D145"/>
    <mergeCell ref="C152:D152"/>
    <mergeCell ref="C153:D153"/>
    <mergeCell ref="C146:D146"/>
    <mergeCell ref="C147:D147"/>
    <mergeCell ref="C148:D148"/>
    <mergeCell ref="C149:D149"/>
    <mergeCell ref="C150:D150"/>
    <mergeCell ref="C151:D151"/>
    <mergeCell ref="B110:G110"/>
    <mergeCell ref="B111:G111"/>
    <mergeCell ref="A112:A132"/>
    <mergeCell ref="B112:B132"/>
    <mergeCell ref="C112:D112"/>
    <mergeCell ref="C113:D113"/>
    <mergeCell ref="E113:E132"/>
    <mergeCell ref="C114:D114"/>
    <mergeCell ref="C115:D115"/>
    <mergeCell ref="C116:D116"/>
    <mergeCell ref="C123:D123"/>
    <mergeCell ref="C124:D124"/>
    <mergeCell ref="C125:D125"/>
    <mergeCell ref="C126:D126"/>
    <mergeCell ref="C127:D127"/>
    <mergeCell ref="C128:D128"/>
    <mergeCell ref="C117:D117"/>
    <mergeCell ref="C118:D118"/>
    <mergeCell ref="C119:D119"/>
    <mergeCell ref="C120:D120"/>
    <mergeCell ref="C121:D121"/>
    <mergeCell ref="C122:D122"/>
    <mergeCell ref="C129:D129"/>
    <mergeCell ref="C130:D130"/>
    <mergeCell ref="E90:E109"/>
    <mergeCell ref="C91:D91"/>
    <mergeCell ref="C92:D92"/>
    <mergeCell ref="C93:D93"/>
    <mergeCell ref="C94:D94"/>
    <mergeCell ref="C95:D95"/>
    <mergeCell ref="C96:D96"/>
    <mergeCell ref="C97:D97"/>
    <mergeCell ref="C98:D98"/>
    <mergeCell ref="C99:D99"/>
    <mergeCell ref="C78:D78"/>
    <mergeCell ref="C79:D79"/>
    <mergeCell ref="C86:D86"/>
    <mergeCell ref="C88:D88"/>
    <mergeCell ref="A89:A109"/>
    <mergeCell ref="B89:B109"/>
    <mergeCell ref="C89:D89"/>
    <mergeCell ref="C90:D90"/>
    <mergeCell ref="C100:D100"/>
    <mergeCell ref="C101:D101"/>
    <mergeCell ref="C102:D102"/>
    <mergeCell ref="C103:D103"/>
    <mergeCell ref="C104:D104"/>
    <mergeCell ref="C105:D105"/>
    <mergeCell ref="C106:D106"/>
    <mergeCell ref="C107:D107"/>
    <mergeCell ref="C108:D108"/>
    <mergeCell ref="C109:D109"/>
    <mergeCell ref="C59:D59"/>
    <mergeCell ref="C60:D60"/>
    <mergeCell ref="C67:D67"/>
    <mergeCell ref="A68:A88"/>
    <mergeCell ref="B68:B88"/>
    <mergeCell ref="C68:D68"/>
    <mergeCell ref="C69:D69"/>
    <mergeCell ref="E69:E88"/>
    <mergeCell ref="C70:D70"/>
    <mergeCell ref="C71:D71"/>
    <mergeCell ref="C72:D72"/>
    <mergeCell ref="C73:D73"/>
    <mergeCell ref="A47:A67"/>
    <mergeCell ref="B47:B67"/>
    <mergeCell ref="C80:D80"/>
    <mergeCell ref="C81:D81"/>
    <mergeCell ref="C82:D82"/>
    <mergeCell ref="C83:D83"/>
    <mergeCell ref="C84:D84"/>
    <mergeCell ref="C85:D85"/>
    <mergeCell ref="C74:D74"/>
    <mergeCell ref="C75:D75"/>
    <mergeCell ref="C76:D76"/>
    <mergeCell ref="C77:D77"/>
    <mergeCell ref="C49:D49"/>
    <mergeCell ref="C50:D50"/>
    <mergeCell ref="C51:D51"/>
    <mergeCell ref="C52:D52"/>
    <mergeCell ref="C53:D53"/>
    <mergeCell ref="C54:D54"/>
    <mergeCell ref="C42:E42"/>
    <mergeCell ref="C43:E43"/>
    <mergeCell ref="C44:E44"/>
    <mergeCell ref="C45:E45"/>
    <mergeCell ref="C46:E46"/>
    <mergeCell ref="C47:D47"/>
    <mergeCell ref="C48:D48"/>
    <mergeCell ref="E48:E67"/>
    <mergeCell ref="C61:D61"/>
    <mergeCell ref="C62:D62"/>
    <mergeCell ref="C63:D63"/>
    <mergeCell ref="C64:D64"/>
    <mergeCell ref="C65:D65"/>
    <mergeCell ref="C66:D66"/>
    <mergeCell ref="C55:D55"/>
    <mergeCell ref="C56:D56"/>
    <mergeCell ref="C57:D57"/>
    <mergeCell ref="C58:D58"/>
    <mergeCell ref="C34:D34"/>
    <mergeCell ref="C35:D35"/>
    <mergeCell ref="A36:A46"/>
    <mergeCell ref="B36:B46"/>
    <mergeCell ref="C36:E36"/>
    <mergeCell ref="C37:E37"/>
    <mergeCell ref="C38:E38"/>
    <mergeCell ref="C39:E39"/>
    <mergeCell ref="C40:E40"/>
    <mergeCell ref="C41:E41"/>
    <mergeCell ref="A25:A35"/>
    <mergeCell ref="B25:B35"/>
    <mergeCell ref="C28:D28"/>
    <mergeCell ref="C29:D29"/>
    <mergeCell ref="C30:D30"/>
    <mergeCell ref="C31:D31"/>
    <mergeCell ref="C32:D32"/>
    <mergeCell ref="C33:D33"/>
    <mergeCell ref="A1:H1"/>
    <mergeCell ref="A3:H3"/>
    <mergeCell ref="A5:B5"/>
    <mergeCell ref="C9:H9"/>
    <mergeCell ref="C10:H10"/>
    <mergeCell ref="A11:H11"/>
    <mergeCell ref="B12:G12"/>
    <mergeCell ref="B13:G13"/>
    <mergeCell ref="A14:A24"/>
    <mergeCell ref="B14:B24"/>
    <mergeCell ref="C14:D14"/>
    <mergeCell ref="C15:D15"/>
    <mergeCell ref="C16:D16"/>
    <mergeCell ref="C17:D17"/>
    <mergeCell ref="C18:D18"/>
    <mergeCell ref="C19:D19"/>
    <mergeCell ref="I9:I10"/>
    <mergeCell ref="C20:D20"/>
    <mergeCell ref="C21:D21"/>
    <mergeCell ref="C22:D22"/>
    <mergeCell ref="C23:D23"/>
    <mergeCell ref="C24:D24"/>
    <mergeCell ref="C25:D25"/>
    <mergeCell ref="C26:D26"/>
    <mergeCell ref="C27:D27"/>
  </mergeCells>
  <conditionalFormatting sqref="G38:H46">
    <cfRule type="cellIs" dxfId="922" priority="90" operator="equal">
      <formula>0</formula>
    </cfRule>
  </conditionalFormatting>
  <conditionalFormatting sqref="F49:H67">
    <cfRule type="cellIs" dxfId="921" priority="89" operator="equal">
      <formula>0</formula>
    </cfRule>
  </conditionalFormatting>
  <conditionalFormatting sqref="F69:H70 H71:H76 F71:G88">
    <cfRule type="cellIs" dxfId="920" priority="88" operator="equal">
      <formula>0</formula>
    </cfRule>
  </conditionalFormatting>
  <conditionalFormatting sqref="G289:G297">
    <cfRule type="cellIs" dxfId="919" priority="87" operator="equal">
      <formula>0</formula>
    </cfRule>
  </conditionalFormatting>
  <conditionalFormatting sqref="C309 C299:C300">
    <cfRule type="cellIs" dxfId="918" priority="86" operator="equal">
      <formula>0</formula>
    </cfRule>
  </conditionalFormatting>
  <conditionalFormatting sqref="F299:G310">
    <cfRule type="cellIs" dxfId="917" priority="85" operator="equal">
      <formula>0</formula>
    </cfRule>
  </conditionalFormatting>
  <conditionalFormatting sqref="F320:G320">
    <cfRule type="cellIs" dxfId="916" priority="84" operator="equal">
      <formula>0</formula>
    </cfRule>
  </conditionalFormatting>
  <conditionalFormatting sqref="F320:G339">
    <cfRule type="cellIs" dxfId="915" priority="83" operator="equal">
      <formula>0</formula>
    </cfRule>
  </conditionalFormatting>
  <conditionalFormatting sqref="G341:G360">
    <cfRule type="cellIs" dxfId="914" priority="82" operator="equal">
      <formula>0</formula>
    </cfRule>
  </conditionalFormatting>
  <conditionalFormatting sqref="C351:C352 C341:C342">
    <cfRule type="cellIs" dxfId="913" priority="81" operator="equal">
      <formula>0</formula>
    </cfRule>
  </conditionalFormatting>
  <conditionalFormatting sqref="F341:G360">
    <cfRule type="cellIs" dxfId="912" priority="80" operator="equal">
      <formula>0</formula>
    </cfRule>
  </conditionalFormatting>
  <conditionalFormatting sqref="G374:G383 G385:G396">
    <cfRule type="cellIs" dxfId="911" priority="79" operator="equal">
      <formula>0</formula>
    </cfRule>
  </conditionalFormatting>
  <conditionalFormatting sqref="G374:G383 G385:G396">
    <cfRule type="cellIs" dxfId="910" priority="78" operator="equal">
      <formula>0</formula>
    </cfRule>
  </conditionalFormatting>
  <conditionalFormatting sqref="H26:H35">
    <cfRule type="cellIs" dxfId="909" priority="77" operator="equal">
      <formula>0</formula>
    </cfRule>
  </conditionalFormatting>
  <conditionalFormatting sqref="H15:H24">
    <cfRule type="cellIs" dxfId="908" priority="76" operator="equal">
      <formula>0</formula>
    </cfRule>
  </conditionalFormatting>
  <conditionalFormatting sqref="C47:D56 C67:D67">
    <cfRule type="cellIs" dxfId="907" priority="75" operator="equal">
      <formula>0</formula>
    </cfRule>
  </conditionalFormatting>
  <conditionalFormatting sqref="C57:D66">
    <cfRule type="cellIs" dxfId="906" priority="74" operator="equal">
      <formula>0</formula>
    </cfRule>
  </conditionalFormatting>
  <conditionalFormatting sqref="C69:D88">
    <cfRule type="cellIs" dxfId="905" priority="71" operator="equal">
      <formula>0</formula>
    </cfRule>
  </conditionalFormatting>
  <conditionalFormatting sqref="C68:D68">
    <cfRule type="cellIs" dxfId="904" priority="73" operator="equal">
      <formula>0</formula>
    </cfRule>
  </conditionalFormatting>
  <conditionalFormatting sqref="H77:H88">
    <cfRule type="cellIs" dxfId="903" priority="72" operator="equal">
      <formula>0</formula>
    </cfRule>
  </conditionalFormatting>
  <conditionalFormatting sqref="F90:H90 H91:H97 F91:G109">
    <cfRule type="cellIs" dxfId="902" priority="70" operator="equal">
      <formula>0</formula>
    </cfRule>
  </conditionalFormatting>
  <conditionalFormatting sqref="C90:D109">
    <cfRule type="cellIs" dxfId="901" priority="68" operator="equal">
      <formula>0</formula>
    </cfRule>
  </conditionalFormatting>
  <conditionalFormatting sqref="H98:H109">
    <cfRule type="cellIs" dxfId="900" priority="69" operator="equal">
      <formula>0</formula>
    </cfRule>
  </conditionalFormatting>
  <conditionalFormatting sqref="C89:D89">
    <cfRule type="cellIs" dxfId="899" priority="67" operator="equal">
      <formula>0</formula>
    </cfRule>
  </conditionalFormatting>
  <conditionalFormatting sqref="C112:D112">
    <cfRule type="cellIs" dxfId="898" priority="66" operator="equal">
      <formula>0</formula>
    </cfRule>
  </conditionalFormatting>
  <conditionalFormatting sqref="F113:H113 H114:H120 F114:G132">
    <cfRule type="cellIs" dxfId="897" priority="65" operator="equal">
      <formula>0</formula>
    </cfRule>
  </conditionalFormatting>
  <conditionalFormatting sqref="C113:D132">
    <cfRule type="cellIs" dxfId="896" priority="63" operator="equal">
      <formula>0</formula>
    </cfRule>
  </conditionalFormatting>
  <conditionalFormatting sqref="H121:H132">
    <cfRule type="cellIs" dxfId="895" priority="64" operator="equal">
      <formula>0</formula>
    </cfRule>
  </conditionalFormatting>
  <conditionalFormatting sqref="F134:H134 H135:H141 F135:G153">
    <cfRule type="cellIs" dxfId="894" priority="62" operator="equal">
      <formula>0</formula>
    </cfRule>
  </conditionalFormatting>
  <conditionalFormatting sqref="C134:D153">
    <cfRule type="cellIs" dxfId="893" priority="60" operator="equal">
      <formula>0</formula>
    </cfRule>
  </conditionalFormatting>
  <conditionalFormatting sqref="H142:H153">
    <cfRule type="cellIs" dxfId="892" priority="61" operator="equal">
      <formula>0</formula>
    </cfRule>
  </conditionalFormatting>
  <conditionalFormatting sqref="C133:D133">
    <cfRule type="cellIs" dxfId="891" priority="59" operator="equal">
      <formula>0</formula>
    </cfRule>
  </conditionalFormatting>
  <conditionalFormatting sqref="F311:G318">
    <cfRule type="cellIs" dxfId="890" priority="58" operator="equal">
      <formula>0</formula>
    </cfRule>
  </conditionalFormatting>
  <conditionalFormatting sqref="C310:C318">
    <cfRule type="cellIs" dxfId="889" priority="57" operator="equal">
      <formula>0</formula>
    </cfRule>
  </conditionalFormatting>
  <conditionalFormatting sqref="C330 C320:C321">
    <cfRule type="cellIs" dxfId="888" priority="56" operator="equal">
      <formula>0</formula>
    </cfRule>
  </conditionalFormatting>
  <conditionalFormatting sqref="C331">
    <cfRule type="cellIs" dxfId="887" priority="55" operator="equal">
      <formula>0</formula>
    </cfRule>
  </conditionalFormatting>
  <conditionalFormatting sqref="C374:D383">
    <cfRule type="cellIs" dxfId="886" priority="54" operator="equal">
      <formula>0</formula>
    </cfRule>
  </conditionalFormatting>
  <conditionalFormatting sqref="F376:G383">
    <cfRule type="cellIs" dxfId="885" priority="53" operator="equal">
      <formula>0</formula>
    </cfRule>
  </conditionalFormatting>
  <conditionalFormatting sqref="C385:D385">
    <cfRule type="cellIs" dxfId="884" priority="52" operator="equal">
      <formula>0</formula>
    </cfRule>
  </conditionalFormatting>
  <conditionalFormatting sqref="C386:D404">
    <cfRule type="cellIs" dxfId="883" priority="51" operator="equal">
      <formula>0</formula>
    </cfRule>
  </conditionalFormatting>
  <conditionalFormatting sqref="F385:G404">
    <cfRule type="cellIs" dxfId="882" priority="50" operator="equal">
      <formula>0</formula>
    </cfRule>
  </conditionalFormatting>
  <conditionalFormatting sqref="C364:D373">
    <cfRule type="cellIs" dxfId="881" priority="49" operator="equal">
      <formula>0</formula>
    </cfRule>
  </conditionalFormatting>
  <conditionalFormatting sqref="F364:G373">
    <cfRule type="cellIs" dxfId="880" priority="48" operator="equal">
      <formula>0</formula>
    </cfRule>
  </conditionalFormatting>
  <conditionalFormatting sqref="C301:C308">
    <cfRule type="cellIs" dxfId="879" priority="47" operator="equal">
      <formula>0</formula>
    </cfRule>
  </conditionalFormatting>
  <conditionalFormatting sqref="C322:C329">
    <cfRule type="cellIs" dxfId="878" priority="46" operator="equal">
      <formula>0</formula>
    </cfRule>
  </conditionalFormatting>
  <conditionalFormatting sqref="C332:C339">
    <cfRule type="cellIs" dxfId="877" priority="45" operator="equal">
      <formula>0</formula>
    </cfRule>
  </conditionalFormatting>
  <conditionalFormatting sqref="C343:C350">
    <cfRule type="cellIs" dxfId="876" priority="44" operator="equal">
      <formula>0</formula>
    </cfRule>
  </conditionalFormatting>
  <conditionalFormatting sqref="C353:C360">
    <cfRule type="cellIs" dxfId="875" priority="43" operator="equal">
      <formula>0</formula>
    </cfRule>
  </conditionalFormatting>
  <conditionalFormatting sqref="G288">
    <cfRule type="cellIs" dxfId="874" priority="42" operator="equal">
      <formula>0</formula>
    </cfRule>
  </conditionalFormatting>
  <conditionalFormatting sqref="H191:H200">
    <cfRule type="cellIs" dxfId="873" priority="40" operator="equal">
      <formula>0</formula>
    </cfRule>
  </conditionalFormatting>
  <conditionalFormatting sqref="H180:H189">
    <cfRule type="cellIs" dxfId="872" priority="41" operator="equal">
      <formula>0</formula>
    </cfRule>
  </conditionalFormatting>
  <conditionalFormatting sqref="H157:H166">
    <cfRule type="cellIs" dxfId="871" priority="39" operator="equal">
      <formula>0</formula>
    </cfRule>
  </conditionalFormatting>
  <conditionalFormatting sqref="H168:H177">
    <cfRule type="cellIs" dxfId="870" priority="38" operator="equal">
      <formula>0</formula>
    </cfRule>
  </conditionalFormatting>
  <conditionalFormatting sqref="H203:H212">
    <cfRule type="cellIs" dxfId="869" priority="37" operator="equal">
      <formula>0</formula>
    </cfRule>
  </conditionalFormatting>
  <conditionalFormatting sqref="H214:H223">
    <cfRule type="cellIs" dxfId="868" priority="36" operator="equal">
      <formula>0</formula>
    </cfRule>
  </conditionalFormatting>
  <conditionalFormatting sqref="H227:H236 H239:H248 H250:H259">
    <cfRule type="cellIs" dxfId="867" priority="35" operator="equal">
      <formula>0</formula>
    </cfRule>
  </conditionalFormatting>
  <conditionalFormatting sqref="I599">
    <cfRule type="cellIs" dxfId="866" priority="28" operator="equal">
      <formula>TRUE</formula>
    </cfRule>
  </conditionalFormatting>
  <conditionalFormatting sqref="I538:I567">
    <cfRule type="cellIs" dxfId="865" priority="34" operator="equal">
      <formula>TRUE</formula>
    </cfRule>
  </conditionalFormatting>
  <conditionalFormatting sqref="I568">
    <cfRule type="cellIs" dxfId="864" priority="32" operator="equal">
      <formula>TRUE</formula>
    </cfRule>
  </conditionalFormatting>
  <conditionalFormatting sqref="I593">
    <cfRule type="cellIs" dxfId="863" priority="31" operator="equal">
      <formula>TRUE</formula>
    </cfRule>
  </conditionalFormatting>
  <conditionalFormatting sqref="I594">
    <cfRule type="cellIs" dxfId="862" priority="30" operator="equal">
      <formula>TRUE</formula>
    </cfRule>
  </conditionalFormatting>
  <conditionalFormatting sqref="I596">
    <cfRule type="cellIs" dxfId="861" priority="29" operator="equal">
      <formula>TRUE</formula>
    </cfRule>
  </conditionalFormatting>
  <conditionalFormatting sqref="I569:I592 I595 I597:I598">
    <cfRule type="cellIs" dxfId="860" priority="33" operator="equal">
      <formula>TRUE</formula>
    </cfRule>
  </conditionalFormatting>
  <conditionalFormatting sqref="H288:H297">
    <cfRule type="cellIs" dxfId="859" priority="25" operator="equal">
      <formula>0</formula>
    </cfRule>
  </conditionalFormatting>
  <conditionalFormatting sqref="H277:H286">
    <cfRule type="cellIs" dxfId="858" priority="26" operator="equal">
      <formula>0</formula>
    </cfRule>
  </conditionalFormatting>
  <conditionalFormatting sqref="H266:H275">
    <cfRule type="cellIs" dxfId="857" priority="27" operator="equal">
      <formula>0</formula>
    </cfRule>
  </conditionalFormatting>
  <conditionalFormatting sqref="H299:H317">
    <cfRule type="cellIs" dxfId="856" priority="24" operator="equal">
      <formula>0</formula>
    </cfRule>
  </conditionalFormatting>
  <conditionalFormatting sqref="H320">
    <cfRule type="cellIs" dxfId="855" priority="23" operator="equal">
      <formula>0</formula>
    </cfRule>
  </conditionalFormatting>
  <conditionalFormatting sqref="H320:H339">
    <cfRule type="cellIs" dxfId="854" priority="22" operator="equal">
      <formula>0</formula>
    </cfRule>
  </conditionalFormatting>
  <conditionalFormatting sqref="H341">
    <cfRule type="cellIs" dxfId="853" priority="21" operator="equal">
      <formula>0</formula>
    </cfRule>
  </conditionalFormatting>
  <conditionalFormatting sqref="H341">
    <cfRule type="cellIs" dxfId="852" priority="20" operator="equal">
      <formula>0</formula>
    </cfRule>
  </conditionalFormatting>
  <conditionalFormatting sqref="H341:H360">
    <cfRule type="cellIs" dxfId="851" priority="19" operator="equal">
      <formula>0</formula>
    </cfRule>
  </conditionalFormatting>
  <conditionalFormatting sqref="H364:H383">
    <cfRule type="cellIs" dxfId="850" priority="18" operator="equal">
      <formula>0</formula>
    </cfRule>
  </conditionalFormatting>
  <conditionalFormatting sqref="H364:H383">
    <cfRule type="cellIs" dxfId="849" priority="17" operator="equal">
      <formula>0</formula>
    </cfRule>
  </conditionalFormatting>
  <conditionalFormatting sqref="H364:H383">
    <cfRule type="cellIs" dxfId="848" priority="16" operator="equal">
      <formula>0</formula>
    </cfRule>
  </conditionalFormatting>
  <conditionalFormatting sqref="H385:H404">
    <cfRule type="cellIs" dxfId="847" priority="15" operator="equal">
      <formula>0</formula>
    </cfRule>
  </conditionalFormatting>
  <conditionalFormatting sqref="H385:H404">
    <cfRule type="cellIs" dxfId="846" priority="14" operator="equal">
      <formula>0</formula>
    </cfRule>
  </conditionalFormatting>
  <conditionalFormatting sqref="H385:H404">
    <cfRule type="cellIs" dxfId="845" priority="13" operator="equal">
      <formula>0</formula>
    </cfRule>
  </conditionalFormatting>
  <conditionalFormatting sqref="H431:H440">
    <cfRule type="cellIs" dxfId="844" priority="12" operator="equal">
      <formula>0</formula>
    </cfRule>
  </conditionalFormatting>
  <conditionalFormatting sqref="H489:H498">
    <cfRule type="cellIs" dxfId="843" priority="10" operator="equal">
      <formula>0</formula>
    </cfRule>
  </conditionalFormatting>
  <conditionalFormatting sqref="H453:H462">
    <cfRule type="cellIs" dxfId="842" priority="11" operator="equal">
      <formula>0</formula>
    </cfRule>
  </conditionalFormatting>
  <conditionalFormatting sqref="H318">
    <cfRule type="cellIs" dxfId="841" priority="9" operator="equal">
      <formula>0</formula>
    </cfRule>
  </conditionalFormatting>
  <conditionalFormatting sqref="H376:H383">
    <cfRule type="cellIs" dxfId="840" priority="8" operator="equal">
      <formula>0</formula>
    </cfRule>
  </conditionalFormatting>
  <conditionalFormatting sqref="H385:H404">
    <cfRule type="cellIs" dxfId="839" priority="7" operator="equal">
      <formula>0</formula>
    </cfRule>
  </conditionalFormatting>
  <conditionalFormatting sqref="H364:H373">
    <cfRule type="cellIs" dxfId="838" priority="6" operator="equal">
      <formula>0</formula>
    </cfRule>
  </conditionalFormatting>
  <conditionalFormatting sqref="H408:H417">
    <cfRule type="cellIs" dxfId="837" priority="5" operator="equal">
      <formula>0</formula>
    </cfRule>
  </conditionalFormatting>
  <conditionalFormatting sqref="H419:H428">
    <cfRule type="cellIs" dxfId="836" priority="4" operator="equal">
      <formula>0</formula>
    </cfRule>
  </conditionalFormatting>
  <conditionalFormatting sqref="H442:H451">
    <cfRule type="cellIs" dxfId="835" priority="3" operator="equal">
      <formula>0</formula>
    </cfRule>
  </conditionalFormatting>
  <conditionalFormatting sqref="H478:H487">
    <cfRule type="cellIs" dxfId="834" priority="2" operator="equal">
      <formula>0</formula>
    </cfRule>
  </conditionalFormatting>
  <conditionalFormatting sqref="H466:H475">
    <cfRule type="cellIs" dxfId="833" priority="1" operator="equal">
      <formula>0</formula>
    </cfRule>
  </conditionalFormatting>
  <printOptions horizontalCentered="1"/>
  <pageMargins left="0.23622047244094491" right="0.23622047244094491" top="0.74803149606299213" bottom="0.15748031496062992" header="0.31496062992125984" footer="0"/>
  <pageSetup paperSize="9" scale="66" orientation="portrait" r:id="rId1"/>
  <rowBreaks count="1" manualBreakCount="1">
    <brk id="404" max="16383" man="1"/>
  </row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I599"/>
  <sheetViews>
    <sheetView zoomScaleNormal="100" workbookViewId="0">
      <pane ySplit="10" topLeftCell="A452" activePane="bottomLeft" state="frozen"/>
      <selection activeCell="H263" sqref="H263:H489"/>
      <selection pane="bottomLeft" activeCell="B9" sqref="B9"/>
    </sheetView>
  </sheetViews>
  <sheetFormatPr defaultColWidth="9.140625" defaultRowHeight="15" x14ac:dyDescent="0.25"/>
  <cols>
    <col min="1" max="1" width="9.28515625" style="1" customWidth="1"/>
    <col min="2" max="2" width="50.5703125" style="1" customWidth="1"/>
    <col min="3" max="3" width="48.5703125" style="1" customWidth="1"/>
    <col min="4" max="4" width="8.28515625" style="1" customWidth="1"/>
    <col min="5" max="5" width="8" style="1" customWidth="1"/>
    <col min="6" max="6" width="8.7109375" style="1" bestFit="1" customWidth="1"/>
    <col min="7" max="7" width="8.42578125" style="1" bestFit="1" customWidth="1"/>
    <col min="8" max="8" width="9" style="2" bestFit="1" customWidth="1"/>
    <col min="9" max="9" width="48.85546875" style="1" bestFit="1" customWidth="1"/>
    <col min="10" max="16384" width="9.140625" style="1"/>
  </cols>
  <sheetData>
    <row r="1" spans="1:9" ht="18.75" x14ac:dyDescent="0.3">
      <c r="A1" s="228" t="s">
        <v>34</v>
      </c>
      <c r="B1" s="228"/>
      <c r="C1" s="228"/>
      <c r="D1" s="228"/>
      <c r="E1" s="228"/>
      <c r="F1" s="228"/>
      <c r="G1" s="228"/>
      <c r="H1" s="228"/>
    </row>
    <row r="2" spans="1:9" ht="11.25" customHeight="1" x14ac:dyDescent="0.25"/>
    <row r="3" spans="1:9" x14ac:dyDescent="0.25">
      <c r="A3" s="230" t="s">
        <v>348</v>
      </c>
      <c r="B3" s="230"/>
      <c r="C3" s="230"/>
      <c r="D3" s="230"/>
      <c r="E3" s="230"/>
      <c r="F3" s="230"/>
      <c r="G3" s="230"/>
      <c r="H3" s="230"/>
    </row>
    <row r="4" spans="1:9" x14ac:dyDescent="0.25">
      <c r="A4" s="31" t="s">
        <v>455</v>
      </c>
    </row>
    <row r="5" spans="1:9" x14ac:dyDescent="0.25">
      <c r="A5" s="229" t="s">
        <v>456</v>
      </c>
      <c r="B5" s="229"/>
    </row>
    <row r="6" spans="1:9" ht="7.5" customHeight="1" x14ac:dyDescent="0.25"/>
    <row r="7" spans="1:9" ht="7.5" customHeight="1" x14ac:dyDescent="0.25"/>
    <row r="8" spans="1:9" ht="7.5" customHeight="1" x14ac:dyDescent="0.25"/>
    <row r="9" spans="1:9" s="3" customFormat="1" ht="36" customHeight="1" x14ac:dyDescent="0.25">
      <c r="A9" s="175" t="s">
        <v>165</v>
      </c>
      <c r="B9" s="175" t="s">
        <v>27</v>
      </c>
      <c r="C9" s="235" t="s">
        <v>35</v>
      </c>
      <c r="D9" s="235"/>
      <c r="E9" s="235"/>
      <c r="F9" s="235"/>
      <c r="G9" s="235"/>
      <c r="H9" s="235"/>
      <c r="I9" s="278" t="s">
        <v>226</v>
      </c>
    </row>
    <row r="10" spans="1:9" s="13" customFormat="1" ht="12" x14ac:dyDescent="0.25">
      <c r="A10" s="176">
        <v>1</v>
      </c>
      <c r="B10" s="176">
        <v>2</v>
      </c>
      <c r="C10" s="236">
        <v>3</v>
      </c>
      <c r="D10" s="236"/>
      <c r="E10" s="236"/>
      <c r="F10" s="236"/>
      <c r="G10" s="236"/>
      <c r="H10" s="236"/>
      <c r="I10" s="278"/>
    </row>
    <row r="11" spans="1:9" s="2" customFormat="1" ht="12" x14ac:dyDescent="0.2">
      <c r="A11" s="237" t="s">
        <v>13</v>
      </c>
      <c r="B11" s="238"/>
      <c r="C11" s="238"/>
      <c r="D11" s="238"/>
      <c r="E11" s="238"/>
      <c r="F11" s="238"/>
      <c r="G11" s="238"/>
      <c r="H11" s="239"/>
    </row>
    <row r="12" spans="1:9" s="5" customFormat="1" ht="15" customHeight="1" x14ac:dyDescent="0.2">
      <c r="A12" s="42" t="s">
        <v>36</v>
      </c>
      <c r="B12" s="277" t="s">
        <v>14</v>
      </c>
      <c r="C12" s="277"/>
      <c r="D12" s="277"/>
      <c r="E12" s="277"/>
      <c r="F12" s="277"/>
      <c r="G12" s="277"/>
      <c r="H12" s="43">
        <f>SUM(H13,H110)</f>
        <v>9.8699999999999992</v>
      </c>
    </row>
    <row r="13" spans="1:9" s="5" customFormat="1" ht="15" customHeight="1" x14ac:dyDescent="0.2">
      <c r="A13" s="49" t="s">
        <v>37</v>
      </c>
      <c r="B13" s="277" t="s">
        <v>38</v>
      </c>
      <c r="C13" s="277"/>
      <c r="D13" s="277"/>
      <c r="E13" s="277"/>
      <c r="F13" s="277"/>
      <c r="G13" s="277"/>
      <c r="H13" s="43">
        <f>SUM(H14,H25,H36,H47,H68,H89)</f>
        <v>7.67</v>
      </c>
    </row>
    <row r="14" spans="1:9" s="2" customFormat="1" ht="25.5" hidden="1" x14ac:dyDescent="0.2">
      <c r="A14" s="246" t="s">
        <v>42</v>
      </c>
      <c r="B14" s="349" t="s">
        <v>43</v>
      </c>
      <c r="C14" s="287" t="s">
        <v>156</v>
      </c>
      <c r="D14" s="288"/>
      <c r="E14" s="47" t="s">
        <v>164</v>
      </c>
      <c r="F14" s="190" t="s">
        <v>39</v>
      </c>
      <c r="G14" s="47" t="s">
        <v>157</v>
      </c>
      <c r="H14" s="111">
        <f>SUM(H15:H24)</f>
        <v>0</v>
      </c>
    </row>
    <row r="15" spans="1:9" s="2" customFormat="1" ht="12.75" hidden="1" x14ac:dyDescent="0.2">
      <c r="A15" s="247"/>
      <c r="B15" s="350"/>
      <c r="C15" s="252"/>
      <c r="D15" s="254"/>
      <c r="E15" s="83"/>
      <c r="F15" s="84"/>
      <c r="G15" s="63"/>
      <c r="H15" s="54">
        <f>ROUNDUP((F15/168*G15),2)</f>
        <v>0</v>
      </c>
    </row>
    <row r="16" spans="1:9" s="2" customFormat="1" ht="12.75" hidden="1" x14ac:dyDescent="0.2">
      <c r="A16" s="247"/>
      <c r="B16" s="350"/>
      <c r="C16" s="274"/>
      <c r="D16" s="276"/>
      <c r="E16" s="188"/>
      <c r="F16" s="64"/>
      <c r="G16" s="63"/>
      <c r="H16" s="56">
        <f t="shared" ref="H16:H24" si="0">ROUNDUP((F16/168*G16),2)</f>
        <v>0</v>
      </c>
    </row>
    <row r="17" spans="1:8" s="2" customFormat="1" ht="12.75" hidden="1" x14ac:dyDescent="0.2">
      <c r="A17" s="247"/>
      <c r="B17" s="350"/>
      <c r="C17" s="274"/>
      <c r="D17" s="276"/>
      <c r="E17" s="188"/>
      <c r="F17" s="64"/>
      <c r="G17" s="63"/>
      <c r="H17" s="56">
        <f t="shared" si="0"/>
        <v>0</v>
      </c>
    </row>
    <row r="18" spans="1:8" s="2" customFormat="1" ht="12.75" hidden="1" x14ac:dyDescent="0.2">
      <c r="A18" s="247"/>
      <c r="B18" s="350"/>
      <c r="C18" s="274"/>
      <c r="D18" s="276"/>
      <c r="E18" s="188"/>
      <c r="F18" s="64"/>
      <c r="G18" s="63"/>
      <c r="H18" s="56">
        <f t="shared" si="0"/>
        <v>0</v>
      </c>
    </row>
    <row r="19" spans="1:8" s="2" customFormat="1" ht="12.75" hidden="1" x14ac:dyDescent="0.2">
      <c r="A19" s="247"/>
      <c r="B19" s="350"/>
      <c r="C19" s="274"/>
      <c r="D19" s="276"/>
      <c r="E19" s="188"/>
      <c r="F19" s="64"/>
      <c r="G19" s="63"/>
      <c r="H19" s="56">
        <f t="shared" si="0"/>
        <v>0</v>
      </c>
    </row>
    <row r="20" spans="1:8" s="2" customFormat="1" ht="12.75" hidden="1" x14ac:dyDescent="0.2">
      <c r="A20" s="247"/>
      <c r="B20" s="350"/>
      <c r="C20" s="252"/>
      <c r="D20" s="254"/>
      <c r="E20" s="83"/>
      <c r="F20" s="84"/>
      <c r="G20" s="63"/>
      <c r="H20" s="56">
        <f t="shared" si="0"/>
        <v>0</v>
      </c>
    </row>
    <row r="21" spans="1:8" s="2" customFormat="1" ht="12.75" hidden="1" x14ac:dyDescent="0.2">
      <c r="A21" s="247"/>
      <c r="B21" s="350"/>
      <c r="C21" s="274"/>
      <c r="D21" s="276"/>
      <c r="E21" s="188"/>
      <c r="F21" s="64"/>
      <c r="G21" s="63"/>
      <c r="H21" s="56">
        <f t="shared" si="0"/>
        <v>0</v>
      </c>
    </row>
    <row r="22" spans="1:8" s="2" customFormat="1" ht="12.75" hidden="1" x14ac:dyDescent="0.2">
      <c r="A22" s="247"/>
      <c r="B22" s="350"/>
      <c r="C22" s="274"/>
      <c r="D22" s="276"/>
      <c r="E22" s="188"/>
      <c r="F22" s="64"/>
      <c r="G22" s="63"/>
      <c r="H22" s="56">
        <f t="shared" si="0"/>
        <v>0</v>
      </c>
    </row>
    <row r="23" spans="1:8" s="2" customFormat="1" ht="12.75" hidden="1" x14ac:dyDescent="0.2">
      <c r="A23" s="247"/>
      <c r="B23" s="350"/>
      <c r="C23" s="274"/>
      <c r="D23" s="276"/>
      <c r="E23" s="188"/>
      <c r="F23" s="64"/>
      <c r="G23" s="63"/>
      <c r="H23" s="56">
        <f t="shared" si="0"/>
        <v>0</v>
      </c>
    </row>
    <row r="24" spans="1:8" s="2" customFormat="1" ht="12.75" hidden="1" x14ac:dyDescent="0.2">
      <c r="A24" s="248"/>
      <c r="B24" s="351"/>
      <c r="C24" s="296"/>
      <c r="D24" s="298"/>
      <c r="E24" s="189"/>
      <c r="F24" s="66"/>
      <c r="G24" s="65"/>
      <c r="H24" s="58">
        <f t="shared" si="0"/>
        <v>0</v>
      </c>
    </row>
    <row r="25" spans="1:8" s="2" customFormat="1" ht="25.5" x14ac:dyDescent="0.2">
      <c r="A25" s="246" t="s">
        <v>44</v>
      </c>
      <c r="B25" s="249" t="s">
        <v>45</v>
      </c>
      <c r="C25" s="287" t="s">
        <v>349</v>
      </c>
      <c r="D25" s="288"/>
      <c r="E25" s="47" t="s">
        <v>164</v>
      </c>
      <c r="F25" s="190" t="s">
        <v>39</v>
      </c>
      <c r="G25" s="47" t="s">
        <v>157</v>
      </c>
      <c r="H25" s="50">
        <f>SUM(H26:H35)</f>
        <v>7.67</v>
      </c>
    </row>
    <row r="26" spans="1:8" s="2" customFormat="1" ht="12.75" x14ac:dyDescent="0.2">
      <c r="A26" s="247"/>
      <c r="B26" s="250"/>
      <c r="C26" s="274" t="s">
        <v>211</v>
      </c>
      <c r="D26" s="276"/>
      <c r="E26" s="188">
        <v>10</v>
      </c>
      <c r="F26" s="64">
        <v>1287</v>
      </c>
      <c r="G26" s="61">
        <v>1</v>
      </c>
      <c r="H26" s="54">
        <f>ROUNDUP((F26/168*G26),2)</f>
        <v>7.67</v>
      </c>
    </row>
    <row r="27" spans="1:8" s="2" customFormat="1" ht="12.75" hidden="1" x14ac:dyDescent="0.2">
      <c r="A27" s="247"/>
      <c r="B27" s="250"/>
      <c r="C27" s="274"/>
      <c r="D27" s="276"/>
      <c r="E27" s="188"/>
      <c r="F27" s="64"/>
      <c r="G27" s="63"/>
      <c r="H27" s="56">
        <f t="shared" ref="H27:H35" si="1">ROUNDUP((F27/168*G27),2)</f>
        <v>0</v>
      </c>
    </row>
    <row r="28" spans="1:8" s="2" customFormat="1" ht="12.75" hidden="1" x14ac:dyDescent="0.2">
      <c r="A28" s="247"/>
      <c r="B28" s="250"/>
      <c r="C28" s="274"/>
      <c r="D28" s="276"/>
      <c r="E28" s="188"/>
      <c r="F28" s="64"/>
      <c r="G28" s="63"/>
      <c r="H28" s="56">
        <f t="shared" si="1"/>
        <v>0</v>
      </c>
    </row>
    <row r="29" spans="1:8" s="2" customFormat="1" ht="12.75" hidden="1" x14ac:dyDescent="0.2">
      <c r="A29" s="247"/>
      <c r="B29" s="250"/>
      <c r="C29" s="274"/>
      <c r="D29" s="276"/>
      <c r="E29" s="188"/>
      <c r="F29" s="64"/>
      <c r="G29" s="63"/>
      <c r="H29" s="56">
        <f t="shared" si="1"/>
        <v>0</v>
      </c>
    </row>
    <row r="30" spans="1:8" s="2" customFormat="1" ht="12.75" hidden="1" x14ac:dyDescent="0.2">
      <c r="A30" s="247"/>
      <c r="B30" s="250"/>
      <c r="C30" s="274"/>
      <c r="D30" s="276"/>
      <c r="E30" s="188"/>
      <c r="F30" s="64"/>
      <c r="G30" s="63"/>
      <c r="H30" s="56">
        <f t="shared" si="1"/>
        <v>0</v>
      </c>
    </row>
    <row r="31" spans="1:8" s="2" customFormat="1" ht="12.75" hidden="1" x14ac:dyDescent="0.2">
      <c r="A31" s="247"/>
      <c r="B31" s="250"/>
      <c r="C31" s="274"/>
      <c r="D31" s="276"/>
      <c r="E31" s="188"/>
      <c r="F31" s="64"/>
      <c r="G31" s="63"/>
      <c r="H31" s="56">
        <f t="shared" si="1"/>
        <v>0</v>
      </c>
    </row>
    <row r="32" spans="1:8" s="2" customFormat="1" ht="12.75" hidden="1" x14ac:dyDescent="0.2">
      <c r="A32" s="247"/>
      <c r="B32" s="250"/>
      <c r="C32" s="274"/>
      <c r="D32" s="276"/>
      <c r="E32" s="188"/>
      <c r="F32" s="64"/>
      <c r="G32" s="63"/>
      <c r="H32" s="56">
        <f t="shared" si="1"/>
        <v>0</v>
      </c>
    </row>
    <row r="33" spans="1:8" s="2" customFormat="1" ht="12.75" hidden="1" x14ac:dyDescent="0.2">
      <c r="A33" s="247"/>
      <c r="B33" s="250"/>
      <c r="C33" s="274"/>
      <c r="D33" s="276"/>
      <c r="E33" s="188"/>
      <c r="F33" s="64"/>
      <c r="G33" s="63"/>
      <c r="H33" s="56">
        <f t="shared" si="1"/>
        <v>0</v>
      </c>
    </row>
    <row r="34" spans="1:8" s="2" customFormat="1" ht="12.75" hidden="1" x14ac:dyDescent="0.2">
      <c r="A34" s="247"/>
      <c r="B34" s="250"/>
      <c r="C34" s="274"/>
      <c r="D34" s="276"/>
      <c r="E34" s="188"/>
      <c r="F34" s="64"/>
      <c r="G34" s="63"/>
      <c r="H34" s="56">
        <f t="shared" si="1"/>
        <v>0</v>
      </c>
    </row>
    <row r="35" spans="1:8" s="2" customFormat="1" ht="12.75" hidden="1" x14ac:dyDescent="0.2">
      <c r="A35" s="248"/>
      <c r="B35" s="251"/>
      <c r="C35" s="296"/>
      <c r="D35" s="298"/>
      <c r="E35" s="189"/>
      <c r="F35" s="66"/>
      <c r="G35" s="65"/>
      <c r="H35" s="58">
        <f t="shared" si="1"/>
        <v>0</v>
      </c>
    </row>
    <row r="36" spans="1:8" s="2" customFormat="1" ht="25.5" hidden="1" x14ac:dyDescent="0.2">
      <c r="A36" s="246" t="s">
        <v>51</v>
      </c>
      <c r="B36" s="249" t="s">
        <v>15</v>
      </c>
      <c r="C36" s="266" t="s">
        <v>158</v>
      </c>
      <c r="D36" s="267"/>
      <c r="E36" s="268"/>
      <c r="F36" s="51" t="s">
        <v>159</v>
      </c>
      <c r="G36" s="47" t="s">
        <v>157</v>
      </c>
      <c r="H36" s="111">
        <f>SUM(H37:H46)</f>
        <v>0</v>
      </c>
    </row>
    <row r="37" spans="1:8" s="2" customFormat="1" ht="12.75" hidden="1" x14ac:dyDescent="0.2">
      <c r="A37" s="247"/>
      <c r="B37" s="250"/>
      <c r="C37" s="258"/>
      <c r="D37" s="308"/>
      <c r="E37" s="259"/>
      <c r="F37" s="55"/>
      <c r="G37" s="52">
        <f t="shared" ref="G37:G46" si="2">G15</f>
        <v>0</v>
      </c>
      <c r="H37" s="54">
        <f>ROUNDUP((F37/168*G37),2)</f>
        <v>0</v>
      </c>
    </row>
    <row r="38" spans="1:8" s="2" customFormat="1" ht="12.75" hidden="1" customHeight="1" x14ac:dyDescent="0.2">
      <c r="A38" s="247"/>
      <c r="B38" s="250"/>
      <c r="C38" s="258"/>
      <c r="D38" s="308"/>
      <c r="E38" s="259"/>
      <c r="F38" s="55"/>
      <c r="G38" s="55">
        <f t="shared" si="2"/>
        <v>0</v>
      </c>
      <c r="H38" s="56">
        <f t="shared" ref="H38:H46" si="3">ROUNDUP((F38/168*G38),2)</f>
        <v>0</v>
      </c>
    </row>
    <row r="39" spans="1:8" s="2" customFormat="1" ht="12.75" hidden="1" customHeight="1" x14ac:dyDescent="0.2">
      <c r="A39" s="247"/>
      <c r="B39" s="250"/>
      <c r="C39" s="258"/>
      <c r="D39" s="308"/>
      <c r="E39" s="259"/>
      <c r="F39" s="55"/>
      <c r="G39" s="55">
        <f t="shared" si="2"/>
        <v>0</v>
      </c>
      <c r="H39" s="56">
        <f t="shared" si="3"/>
        <v>0</v>
      </c>
    </row>
    <row r="40" spans="1:8" s="2" customFormat="1" ht="12.75" hidden="1" customHeight="1" x14ac:dyDescent="0.2">
      <c r="A40" s="247"/>
      <c r="B40" s="250"/>
      <c r="C40" s="258"/>
      <c r="D40" s="308"/>
      <c r="E40" s="259"/>
      <c r="F40" s="55"/>
      <c r="G40" s="55">
        <f t="shared" si="2"/>
        <v>0</v>
      </c>
      <c r="H40" s="56">
        <f t="shared" si="3"/>
        <v>0</v>
      </c>
    </row>
    <row r="41" spans="1:8" s="2" customFormat="1" ht="12.75" hidden="1" customHeight="1" x14ac:dyDescent="0.2">
      <c r="A41" s="247"/>
      <c r="B41" s="250"/>
      <c r="C41" s="258"/>
      <c r="D41" s="308"/>
      <c r="E41" s="259"/>
      <c r="F41" s="55"/>
      <c r="G41" s="55">
        <f t="shared" si="2"/>
        <v>0</v>
      </c>
      <c r="H41" s="56">
        <f t="shared" si="3"/>
        <v>0</v>
      </c>
    </row>
    <row r="42" spans="1:8" s="2" customFormat="1" ht="12.75" hidden="1" customHeight="1" x14ac:dyDescent="0.2">
      <c r="A42" s="247"/>
      <c r="B42" s="250"/>
      <c r="C42" s="258"/>
      <c r="D42" s="308"/>
      <c r="E42" s="259"/>
      <c r="F42" s="55"/>
      <c r="G42" s="55">
        <f t="shared" si="2"/>
        <v>0</v>
      </c>
      <c r="H42" s="56">
        <f t="shared" si="3"/>
        <v>0</v>
      </c>
    </row>
    <row r="43" spans="1:8" s="2" customFormat="1" ht="12.75" hidden="1" customHeight="1" x14ac:dyDescent="0.2">
      <c r="A43" s="247"/>
      <c r="B43" s="250"/>
      <c r="C43" s="258"/>
      <c r="D43" s="308"/>
      <c r="E43" s="259"/>
      <c r="F43" s="55"/>
      <c r="G43" s="55">
        <f t="shared" si="2"/>
        <v>0</v>
      </c>
      <c r="H43" s="56">
        <f t="shared" si="3"/>
        <v>0</v>
      </c>
    </row>
    <row r="44" spans="1:8" s="2" customFormat="1" ht="12.75" hidden="1" customHeight="1" x14ac:dyDescent="0.2">
      <c r="A44" s="247"/>
      <c r="B44" s="250"/>
      <c r="C44" s="258"/>
      <c r="D44" s="308"/>
      <c r="E44" s="259"/>
      <c r="F44" s="55"/>
      <c r="G44" s="55">
        <f t="shared" si="2"/>
        <v>0</v>
      </c>
      <c r="H44" s="56">
        <f t="shared" si="3"/>
        <v>0</v>
      </c>
    </row>
    <row r="45" spans="1:8" s="2" customFormat="1" ht="12.75" hidden="1" customHeight="1" x14ac:dyDescent="0.2">
      <c r="A45" s="247"/>
      <c r="B45" s="250"/>
      <c r="C45" s="258"/>
      <c r="D45" s="308"/>
      <c r="E45" s="259"/>
      <c r="F45" s="55"/>
      <c r="G45" s="55">
        <f t="shared" si="2"/>
        <v>0</v>
      </c>
      <c r="H45" s="56">
        <f t="shared" si="3"/>
        <v>0</v>
      </c>
    </row>
    <row r="46" spans="1:8" s="2" customFormat="1" ht="12.75" hidden="1" customHeight="1" x14ac:dyDescent="0.2">
      <c r="A46" s="248"/>
      <c r="B46" s="251"/>
      <c r="C46" s="305"/>
      <c r="D46" s="306"/>
      <c r="E46" s="307"/>
      <c r="F46" s="57"/>
      <c r="G46" s="57">
        <f t="shared" si="2"/>
        <v>0</v>
      </c>
      <c r="H46" s="58">
        <f t="shared" si="3"/>
        <v>0</v>
      </c>
    </row>
    <row r="47" spans="1:8" s="2" customFormat="1" ht="25.5" hidden="1" x14ac:dyDescent="0.2">
      <c r="A47" s="303" t="s">
        <v>53</v>
      </c>
      <c r="B47" s="335" t="s">
        <v>54</v>
      </c>
      <c r="C47" s="287" t="s">
        <v>349</v>
      </c>
      <c r="D47" s="288"/>
      <c r="E47" s="47" t="s">
        <v>161</v>
      </c>
      <c r="F47" s="190" t="s">
        <v>39</v>
      </c>
      <c r="G47" s="47" t="s">
        <v>157</v>
      </c>
      <c r="H47" s="50">
        <f>SUM(H48:H67)</f>
        <v>0</v>
      </c>
    </row>
    <row r="48" spans="1:8" s="2" customFormat="1" ht="12.75" hidden="1" x14ac:dyDescent="0.2">
      <c r="A48" s="303"/>
      <c r="B48" s="335"/>
      <c r="C48" s="294">
        <f t="shared" ref="C48:C57" si="4">C15</f>
        <v>0</v>
      </c>
      <c r="D48" s="295"/>
      <c r="E48" s="292">
        <v>5</v>
      </c>
      <c r="F48" s="52">
        <f>F15</f>
        <v>0</v>
      </c>
      <c r="G48" s="52">
        <f>G15</f>
        <v>0</v>
      </c>
      <c r="H48" s="54">
        <f>ROUNDUP((F48*$E$48%)/168*G48,2)</f>
        <v>0</v>
      </c>
    </row>
    <row r="49" spans="1:8" s="2" customFormat="1" ht="12.75" hidden="1" x14ac:dyDescent="0.2">
      <c r="A49" s="303"/>
      <c r="B49" s="335"/>
      <c r="C49" s="274">
        <f t="shared" si="4"/>
        <v>0</v>
      </c>
      <c r="D49" s="276"/>
      <c r="E49" s="293"/>
      <c r="F49" s="59">
        <f t="shared" ref="F49:G57" si="5">F16</f>
        <v>0</v>
      </c>
      <c r="G49" s="73">
        <f t="shared" si="5"/>
        <v>0</v>
      </c>
      <c r="H49" s="56">
        <f t="shared" ref="H49:H67" si="6">ROUNDUP((F49*$E$48%)/168*G49,2)</f>
        <v>0</v>
      </c>
    </row>
    <row r="50" spans="1:8" s="2" customFormat="1" ht="12.75" hidden="1" x14ac:dyDescent="0.2">
      <c r="A50" s="303"/>
      <c r="B50" s="335"/>
      <c r="C50" s="274">
        <f t="shared" si="4"/>
        <v>0</v>
      </c>
      <c r="D50" s="276"/>
      <c r="E50" s="293"/>
      <c r="F50" s="59">
        <f t="shared" si="5"/>
        <v>0</v>
      </c>
      <c r="G50" s="73">
        <f t="shared" si="5"/>
        <v>0</v>
      </c>
      <c r="H50" s="56">
        <f t="shared" si="6"/>
        <v>0</v>
      </c>
    </row>
    <row r="51" spans="1:8" s="2" customFormat="1" ht="12.75" hidden="1" x14ac:dyDescent="0.2">
      <c r="A51" s="303"/>
      <c r="B51" s="335"/>
      <c r="C51" s="274">
        <f t="shared" si="4"/>
        <v>0</v>
      </c>
      <c r="D51" s="276"/>
      <c r="E51" s="293"/>
      <c r="F51" s="59">
        <f t="shared" si="5"/>
        <v>0</v>
      </c>
      <c r="G51" s="73">
        <f t="shared" si="5"/>
        <v>0</v>
      </c>
      <c r="H51" s="56">
        <f t="shared" si="6"/>
        <v>0</v>
      </c>
    </row>
    <row r="52" spans="1:8" s="2" customFormat="1" ht="12.75" hidden="1" x14ac:dyDescent="0.2">
      <c r="A52" s="303"/>
      <c r="B52" s="335"/>
      <c r="C52" s="274">
        <f t="shared" si="4"/>
        <v>0</v>
      </c>
      <c r="D52" s="276"/>
      <c r="E52" s="293"/>
      <c r="F52" s="59">
        <f t="shared" si="5"/>
        <v>0</v>
      </c>
      <c r="G52" s="73">
        <f t="shared" si="5"/>
        <v>0</v>
      </c>
      <c r="H52" s="56">
        <f t="shared" si="6"/>
        <v>0</v>
      </c>
    </row>
    <row r="53" spans="1:8" s="2" customFormat="1" ht="12.75" hidden="1" x14ac:dyDescent="0.2">
      <c r="A53" s="303"/>
      <c r="B53" s="335"/>
      <c r="C53" s="274">
        <f t="shared" si="4"/>
        <v>0</v>
      </c>
      <c r="D53" s="276"/>
      <c r="E53" s="293"/>
      <c r="F53" s="59">
        <f t="shared" si="5"/>
        <v>0</v>
      </c>
      <c r="G53" s="73">
        <f t="shared" si="5"/>
        <v>0</v>
      </c>
      <c r="H53" s="56">
        <f t="shared" si="6"/>
        <v>0</v>
      </c>
    </row>
    <row r="54" spans="1:8" s="2" customFormat="1" ht="12.75" hidden="1" x14ac:dyDescent="0.2">
      <c r="A54" s="303"/>
      <c r="B54" s="335"/>
      <c r="C54" s="274">
        <f t="shared" si="4"/>
        <v>0</v>
      </c>
      <c r="D54" s="276"/>
      <c r="E54" s="293"/>
      <c r="F54" s="59">
        <f t="shared" si="5"/>
        <v>0</v>
      </c>
      <c r="G54" s="73">
        <f t="shared" si="5"/>
        <v>0</v>
      </c>
      <c r="H54" s="56">
        <f t="shared" si="6"/>
        <v>0</v>
      </c>
    </row>
    <row r="55" spans="1:8" s="2" customFormat="1" ht="12.75" hidden="1" x14ac:dyDescent="0.2">
      <c r="A55" s="303"/>
      <c r="B55" s="335"/>
      <c r="C55" s="274">
        <f t="shared" si="4"/>
        <v>0</v>
      </c>
      <c r="D55" s="276"/>
      <c r="E55" s="293"/>
      <c r="F55" s="59">
        <f t="shared" si="5"/>
        <v>0</v>
      </c>
      <c r="G55" s="73">
        <f t="shared" si="5"/>
        <v>0</v>
      </c>
      <c r="H55" s="56">
        <f t="shared" si="6"/>
        <v>0</v>
      </c>
    </row>
    <row r="56" spans="1:8" s="2" customFormat="1" ht="12.75" hidden="1" x14ac:dyDescent="0.2">
      <c r="A56" s="303"/>
      <c r="B56" s="335"/>
      <c r="C56" s="274">
        <f t="shared" si="4"/>
        <v>0</v>
      </c>
      <c r="D56" s="276"/>
      <c r="E56" s="293"/>
      <c r="F56" s="59">
        <f t="shared" si="5"/>
        <v>0</v>
      </c>
      <c r="G56" s="73">
        <f t="shared" si="5"/>
        <v>0</v>
      </c>
      <c r="H56" s="56">
        <f t="shared" si="6"/>
        <v>0</v>
      </c>
    </row>
    <row r="57" spans="1:8" s="2" customFormat="1" ht="12.75" hidden="1" x14ac:dyDescent="0.2">
      <c r="A57" s="303"/>
      <c r="B57" s="335"/>
      <c r="C57" s="274">
        <f t="shared" si="4"/>
        <v>0</v>
      </c>
      <c r="D57" s="276"/>
      <c r="E57" s="293"/>
      <c r="F57" s="59">
        <f t="shared" si="5"/>
        <v>0</v>
      </c>
      <c r="G57" s="73">
        <f t="shared" si="5"/>
        <v>0</v>
      </c>
      <c r="H57" s="56">
        <f t="shared" si="6"/>
        <v>0</v>
      </c>
    </row>
    <row r="58" spans="1:8" s="2" customFormat="1" ht="12.75" hidden="1" x14ac:dyDescent="0.2">
      <c r="A58" s="303"/>
      <c r="B58" s="335"/>
      <c r="C58" s="274" t="str">
        <f>C26</f>
        <v>Vecākais speciālists Izglītības koordinācijas nodaļā</v>
      </c>
      <c r="D58" s="276"/>
      <c r="E58" s="293"/>
      <c r="F58" s="59">
        <f>F26</f>
        <v>1287</v>
      </c>
      <c r="G58" s="59"/>
      <c r="H58" s="56">
        <f t="shared" si="6"/>
        <v>0</v>
      </c>
    </row>
    <row r="59" spans="1:8" s="2" customFormat="1" ht="12.75" hidden="1" x14ac:dyDescent="0.2">
      <c r="A59" s="303"/>
      <c r="B59" s="335"/>
      <c r="C59" s="274">
        <f t="shared" ref="C59:C67" si="7">C27</f>
        <v>0</v>
      </c>
      <c r="D59" s="276"/>
      <c r="E59" s="293"/>
      <c r="F59" s="59">
        <f t="shared" ref="F59:G67" si="8">F27</f>
        <v>0</v>
      </c>
      <c r="G59" s="73">
        <f t="shared" si="8"/>
        <v>0</v>
      </c>
      <c r="H59" s="56">
        <f t="shared" si="6"/>
        <v>0</v>
      </c>
    </row>
    <row r="60" spans="1:8" s="2" customFormat="1" ht="12.75" hidden="1" x14ac:dyDescent="0.2">
      <c r="A60" s="303"/>
      <c r="B60" s="335"/>
      <c r="C60" s="274">
        <f t="shared" si="7"/>
        <v>0</v>
      </c>
      <c r="D60" s="276"/>
      <c r="E60" s="293"/>
      <c r="F60" s="59">
        <f t="shared" si="8"/>
        <v>0</v>
      </c>
      <c r="G60" s="73">
        <f t="shared" si="8"/>
        <v>0</v>
      </c>
      <c r="H60" s="56">
        <f t="shared" si="6"/>
        <v>0</v>
      </c>
    </row>
    <row r="61" spans="1:8" s="2" customFormat="1" ht="12.75" hidden="1" x14ac:dyDescent="0.2">
      <c r="A61" s="303"/>
      <c r="B61" s="335"/>
      <c r="C61" s="274">
        <f t="shared" si="7"/>
        <v>0</v>
      </c>
      <c r="D61" s="276"/>
      <c r="E61" s="293"/>
      <c r="F61" s="59">
        <f t="shared" si="8"/>
        <v>0</v>
      </c>
      <c r="G61" s="73">
        <f t="shared" si="8"/>
        <v>0</v>
      </c>
      <c r="H61" s="56">
        <f t="shared" si="6"/>
        <v>0</v>
      </c>
    </row>
    <row r="62" spans="1:8" s="2" customFormat="1" ht="12.75" hidden="1" x14ac:dyDescent="0.2">
      <c r="A62" s="303"/>
      <c r="B62" s="335"/>
      <c r="C62" s="274">
        <f t="shared" si="7"/>
        <v>0</v>
      </c>
      <c r="D62" s="276"/>
      <c r="E62" s="293"/>
      <c r="F62" s="59">
        <f t="shared" si="8"/>
        <v>0</v>
      </c>
      <c r="G62" s="73">
        <f t="shared" si="8"/>
        <v>0</v>
      </c>
      <c r="H62" s="56">
        <f t="shared" si="6"/>
        <v>0</v>
      </c>
    </row>
    <row r="63" spans="1:8" s="2" customFormat="1" ht="12.75" hidden="1" x14ac:dyDescent="0.2">
      <c r="A63" s="303"/>
      <c r="B63" s="335"/>
      <c r="C63" s="274">
        <f t="shared" si="7"/>
        <v>0</v>
      </c>
      <c r="D63" s="276"/>
      <c r="E63" s="293"/>
      <c r="F63" s="59">
        <f t="shared" si="8"/>
        <v>0</v>
      </c>
      <c r="G63" s="73">
        <f t="shared" si="8"/>
        <v>0</v>
      </c>
      <c r="H63" s="56">
        <f t="shared" si="6"/>
        <v>0</v>
      </c>
    </row>
    <row r="64" spans="1:8" s="2" customFormat="1" ht="12.75" hidden="1" x14ac:dyDescent="0.2">
      <c r="A64" s="303"/>
      <c r="B64" s="335"/>
      <c r="C64" s="274">
        <f t="shared" si="7"/>
        <v>0</v>
      </c>
      <c r="D64" s="276"/>
      <c r="E64" s="293"/>
      <c r="F64" s="59">
        <f t="shared" si="8"/>
        <v>0</v>
      </c>
      <c r="G64" s="73">
        <f t="shared" si="8"/>
        <v>0</v>
      </c>
      <c r="H64" s="56">
        <f t="shared" si="6"/>
        <v>0</v>
      </c>
    </row>
    <row r="65" spans="1:8" s="2" customFormat="1" ht="12.75" hidden="1" x14ac:dyDescent="0.2">
      <c r="A65" s="303"/>
      <c r="B65" s="335"/>
      <c r="C65" s="274">
        <f t="shared" si="7"/>
        <v>0</v>
      </c>
      <c r="D65" s="276"/>
      <c r="E65" s="293"/>
      <c r="F65" s="59">
        <f t="shared" si="8"/>
        <v>0</v>
      </c>
      <c r="G65" s="73">
        <f t="shared" si="8"/>
        <v>0</v>
      </c>
      <c r="H65" s="56">
        <f t="shared" si="6"/>
        <v>0</v>
      </c>
    </row>
    <row r="66" spans="1:8" s="2" customFormat="1" ht="12.75" hidden="1" x14ac:dyDescent="0.2">
      <c r="A66" s="303"/>
      <c r="B66" s="335"/>
      <c r="C66" s="274">
        <f t="shared" si="7"/>
        <v>0</v>
      </c>
      <c r="D66" s="276"/>
      <c r="E66" s="293"/>
      <c r="F66" s="59">
        <f t="shared" si="8"/>
        <v>0</v>
      </c>
      <c r="G66" s="73">
        <f t="shared" si="8"/>
        <v>0</v>
      </c>
      <c r="H66" s="56">
        <f t="shared" si="6"/>
        <v>0</v>
      </c>
    </row>
    <row r="67" spans="1:8" s="2" customFormat="1" ht="12.75" hidden="1" x14ac:dyDescent="0.2">
      <c r="A67" s="303"/>
      <c r="B67" s="335"/>
      <c r="C67" s="296">
        <f t="shared" si="7"/>
        <v>0</v>
      </c>
      <c r="D67" s="298"/>
      <c r="E67" s="302"/>
      <c r="F67" s="59">
        <f t="shared" si="8"/>
        <v>0</v>
      </c>
      <c r="G67" s="73">
        <f t="shared" si="8"/>
        <v>0</v>
      </c>
      <c r="H67" s="56">
        <f t="shared" si="6"/>
        <v>0</v>
      </c>
    </row>
    <row r="68" spans="1:8" s="2" customFormat="1" ht="25.5" hidden="1" x14ac:dyDescent="0.2">
      <c r="A68" s="246" t="s">
        <v>55</v>
      </c>
      <c r="B68" s="249" t="s">
        <v>56</v>
      </c>
      <c r="C68" s="287" t="s">
        <v>349</v>
      </c>
      <c r="D68" s="288"/>
      <c r="E68" s="47" t="s">
        <v>161</v>
      </c>
      <c r="F68" s="190" t="s">
        <v>39</v>
      </c>
      <c r="G68" s="47" t="s">
        <v>157</v>
      </c>
      <c r="H68" s="111">
        <f>SUM(H69:H88)</f>
        <v>0</v>
      </c>
    </row>
    <row r="69" spans="1:8" s="2" customFormat="1" ht="12.75" hidden="1" x14ac:dyDescent="0.2">
      <c r="A69" s="247"/>
      <c r="B69" s="250"/>
      <c r="C69" s="274">
        <f>C15</f>
        <v>0</v>
      </c>
      <c r="D69" s="276"/>
      <c r="E69" s="292">
        <v>5</v>
      </c>
      <c r="F69" s="59">
        <f>F15</f>
        <v>0</v>
      </c>
      <c r="G69" s="59">
        <f>G15</f>
        <v>0</v>
      </c>
      <c r="H69" s="56">
        <f>ROUNDUP((F69*$E$69%)/168*G69,2)</f>
        <v>0</v>
      </c>
    </row>
    <row r="70" spans="1:8" s="2" customFormat="1" ht="12.75" hidden="1" x14ac:dyDescent="0.2">
      <c r="A70" s="247"/>
      <c r="B70" s="250"/>
      <c r="C70" s="274">
        <f>C16</f>
        <v>0</v>
      </c>
      <c r="D70" s="276"/>
      <c r="E70" s="293"/>
      <c r="F70" s="59">
        <f>F16</f>
        <v>0</v>
      </c>
      <c r="G70" s="59">
        <f>G16</f>
        <v>0</v>
      </c>
      <c r="H70" s="56">
        <f t="shared" ref="H70:H88" si="9">ROUNDUP((F70*$E$69%)/168*G70,2)</f>
        <v>0</v>
      </c>
    </row>
    <row r="71" spans="1:8" s="2" customFormat="1" ht="12.75" hidden="1" customHeight="1" x14ac:dyDescent="0.2">
      <c r="A71" s="247"/>
      <c r="B71" s="250"/>
      <c r="C71" s="274">
        <f t="shared" ref="C71:C81" si="10">C17</f>
        <v>0</v>
      </c>
      <c r="D71" s="276"/>
      <c r="E71" s="293"/>
      <c r="F71" s="59">
        <f t="shared" ref="F71:G78" si="11">F17</f>
        <v>0</v>
      </c>
      <c r="G71" s="59">
        <f t="shared" si="11"/>
        <v>0</v>
      </c>
      <c r="H71" s="56">
        <f t="shared" si="9"/>
        <v>0</v>
      </c>
    </row>
    <row r="72" spans="1:8" s="2" customFormat="1" ht="12.75" hidden="1" x14ac:dyDescent="0.2">
      <c r="A72" s="247"/>
      <c r="B72" s="250"/>
      <c r="C72" s="274">
        <f t="shared" si="10"/>
        <v>0</v>
      </c>
      <c r="D72" s="276"/>
      <c r="E72" s="293"/>
      <c r="F72" s="59">
        <f t="shared" si="11"/>
        <v>0</v>
      </c>
      <c r="G72" s="59">
        <f t="shared" si="11"/>
        <v>0</v>
      </c>
      <c r="H72" s="56">
        <f t="shared" si="9"/>
        <v>0</v>
      </c>
    </row>
    <row r="73" spans="1:8" s="2" customFormat="1" ht="12.75" hidden="1" x14ac:dyDescent="0.2">
      <c r="A73" s="247"/>
      <c r="B73" s="250"/>
      <c r="C73" s="274">
        <f t="shared" si="10"/>
        <v>0</v>
      </c>
      <c r="D73" s="276"/>
      <c r="E73" s="293"/>
      <c r="F73" s="59">
        <f t="shared" si="11"/>
        <v>0</v>
      </c>
      <c r="G73" s="59">
        <f t="shared" si="11"/>
        <v>0</v>
      </c>
      <c r="H73" s="56">
        <f t="shared" si="9"/>
        <v>0</v>
      </c>
    </row>
    <row r="74" spans="1:8" s="2" customFormat="1" ht="12.75" hidden="1" x14ac:dyDescent="0.2">
      <c r="A74" s="247"/>
      <c r="B74" s="250"/>
      <c r="C74" s="274">
        <f t="shared" si="10"/>
        <v>0</v>
      </c>
      <c r="D74" s="276"/>
      <c r="E74" s="293"/>
      <c r="F74" s="59">
        <f t="shared" si="11"/>
        <v>0</v>
      </c>
      <c r="G74" s="59">
        <f t="shared" si="11"/>
        <v>0</v>
      </c>
      <c r="H74" s="56">
        <f t="shared" si="9"/>
        <v>0</v>
      </c>
    </row>
    <row r="75" spans="1:8" s="2" customFormat="1" ht="12.75" hidden="1" x14ac:dyDescent="0.2">
      <c r="A75" s="247"/>
      <c r="B75" s="250"/>
      <c r="C75" s="274">
        <f t="shared" si="10"/>
        <v>0</v>
      </c>
      <c r="D75" s="276"/>
      <c r="E75" s="293"/>
      <c r="F75" s="59">
        <f t="shared" si="11"/>
        <v>0</v>
      </c>
      <c r="G75" s="59">
        <f t="shared" si="11"/>
        <v>0</v>
      </c>
      <c r="H75" s="56">
        <f t="shared" si="9"/>
        <v>0</v>
      </c>
    </row>
    <row r="76" spans="1:8" s="2" customFormat="1" ht="12.75" hidden="1" x14ac:dyDescent="0.2">
      <c r="A76" s="247"/>
      <c r="B76" s="250"/>
      <c r="C76" s="274">
        <f t="shared" si="10"/>
        <v>0</v>
      </c>
      <c r="D76" s="276"/>
      <c r="E76" s="293"/>
      <c r="F76" s="59">
        <f t="shared" si="11"/>
        <v>0</v>
      </c>
      <c r="G76" s="59">
        <f t="shared" si="11"/>
        <v>0</v>
      </c>
      <c r="H76" s="56">
        <f t="shared" si="9"/>
        <v>0</v>
      </c>
    </row>
    <row r="77" spans="1:8" s="2" customFormat="1" ht="12.75" hidden="1" x14ac:dyDescent="0.2">
      <c r="A77" s="247"/>
      <c r="B77" s="250"/>
      <c r="C77" s="274">
        <f t="shared" si="10"/>
        <v>0</v>
      </c>
      <c r="D77" s="276"/>
      <c r="E77" s="293"/>
      <c r="F77" s="59">
        <f t="shared" si="11"/>
        <v>0</v>
      </c>
      <c r="G77" s="59">
        <f t="shared" si="11"/>
        <v>0</v>
      </c>
      <c r="H77" s="56">
        <f t="shared" si="9"/>
        <v>0</v>
      </c>
    </row>
    <row r="78" spans="1:8" s="2" customFormat="1" ht="12.75" hidden="1" x14ac:dyDescent="0.2">
      <c r="A78" s="247"/>
      <c r="B78" s="250"/>
      <c r="C78" s="274">
        <f t="shared" si="10"/>
        <v>0</v>
      </c>
      <c r="D78" s="276"/>
      <c r="E78" s="293"/>
      <c r="F78" s="59">
        <f t="shared" si="11"/>
        <v>0</v>
      </c>
      <c r="G78" s="59">
        <f t="shared" si="11"/>
        <v>0</v>
      </c>
      <c r="H78" s="56">
        <f t="shared" si="9"/>
        <v>0</v>
      </c>
    </row>
    <row r="79" spans="1:8" s="2" customFormat="1" ht="12.75" hidden="1" x14ac:dyDescent="0.2">
      <c r="A79" s="247"/>
      <c r="B79" s="250"/>
      <c r="C79" s="274" t="str">
        <f>C26</f>
        <v>Vecākais speciālists Izglītības koordinācijas nodaļā</v>
      </c>
      <c r="D79" s="276"/>
      <c r="E79" s="293"/>
      <c r="F79" s="59">
        <f>F26</f>
        <v>1287</v>
      </c>
      <c r="G79" s="59"/>
      <c r="H79" s="56">
        <f t="shared" si="9"/>
        <v>0</v>
      </c>
    </row>
    <row r="80" spans="1:8" s="2" customFormat="1" ht="12.75" hidden="1" x14ac:dyDescent="0.2">
      <c r="A80" s="247"/>
      <c r="B80" s="250"/>
      <c r="C80" s="274">
        <f>C27</f>
        <v>0</v>
      </c>
      <c r="D80" s="276"/>
      <c r="E80" s="293"/>
      <c r="F80" s="59">
        <f t="shared" ref="F80:G88" si="12">F27</f>
        <v>0</v>
      </c>
      <c r="G80" s="59">
        <f t="shared" si="12"/>
        <v>0</v>
      </c>
      <c r="H80" s="56">
        <f t="shared" si="9"/>
        <v>0</v>
      </c>
    </row>
    <row r="81" spans="1:8" s="2" customFormat="1" ht="12.75" hidden="1" x14ac:dyDescent="0.2">
      <c r="A81" s="247"/>
      <c r="B81" s="250"/>
      <c r="C81" s="274">
        <f t="shared" si="10"/>
        <v>0</v>
      </c>
      <c r="D81" s="276"/>
      <c r="E81" s="293"/>
      <c r="F81" s="59">
        <f t="shared" si="12"/>
        <v>0</v>
      </c>
      <c r="G81" s="59">
        <f t="shared" si="12"/>
        <v>0</v>
      </c>
      <c r="H81" s="56">
        <f t="shared" si="9"/>
        <v>0</v>
      </c>
    </row>
    <row r="82" spans="1:8" s="2" customFormat="1" ht="12.75" hidden="1" x14ac:dyDescent="0.2">
      <c r="A82" s="247"/>
      <c r="B82" s="250"/>
      <c r="C82" s="274">
        <f>C30</f>
        <v>0</v>
      </c>
      <c r="D82" s="276"/>
      <c r="E82" s="293"/>
      <c r="F82" s="59">
        <f t="shared" si="12"/>
        <v>0</v>
      </c>
      <c r="G82" s="59">
        <f t="shared" si="12"/>
        <v>0</v>
      </c>
      <c r="H82" s="56">
        <f t="shared" si="9"/>
        <v>0</v>
      </c>
    </row>
    <row r="83" spans="1:8" s="2" customFormat="1" ht="12.75" hidden="1" x14ac:dyDescent="0.2">
      <c r="A83" s="247"/>
      <c r="B83" s="250"/>
      <c r="C83" s="274">
        <f>C31</f>
        <v>0</v>
      </c>
      <c r="D83" s="276"/>
      <c r="E83" s="293"/>
      <c r="F83" s="59">
        <f t="shared" si="12"/>
        <v>0</v>
      </c>
      <c r="G83" s="59">
        <f t="shared" si="12"/>
        <v>0</v>
      </c>
      <c r="H83" s="56">
        <f t="shared" si="9"/>
        <v>0</v>
      </c>
    </row>
    <row r="84" spans="1:8" s="2" customFormat="1" ht="12.75" hidden="1" x14ac:dyDescent="0.2">
      <c r="A84" s="247"/>
      <c r="B84" s="250"/>
      <c r="C84" s="274">
        <f>C32</f>
        <v>0</v>
      </c>
      <c r="D84" s="276"/>
      <c r="E84" s="293"/>
      <c r="F84" s="59">
        <f t="shared" si="12"/>
        <v>0</v>
      </c>
      <c r="G84" s="59">
        <f t="shared" si="12"/>
        <v>0</v>
      </c>
      <c r="H84" s="56">
        <f t="shared" si="9"/>
        <v>0</v>
      </c>
    </row>
    <row r="85" spans="1:8" s="2" customFormat="1" ht="12.75" hidden="1" x14ac:dyDescent="0.2">
      <c r="A85" s="247"/>
      <c r="B85" s="250"/>
      <c r="C85" s="274">
        <f>C33</f>
        <v>0</v>
      </c>
      <c r="D85" s="276"/>
      <c r="E85" s="293"/>
      <c r="F85" s="59">
        <f t="shared" si="12"/>
        <v>0</v>
      </c>
      <c r="G85" s="59">
        <f t="shared" si="12"/>
        <v>0</v>
      </c>
      <c r="H85" s="56">
        <f t="shared" si="9"/>
        <v>0</v>
      </c>
    </row>
    <row r="86" spans="1:8" s="2" customFormat="1" ht="12.75" hidden="1" x14ac:dyDescent="0.2">
      <c r="A86" s="247"/>
      <c r="B86" s="250"/>
      <c r="C86" s="274">
        <f>C34</f>
        <v>0</v>
      </c>
      <c r="D86" s="276"/>
      <c r="E86" s="293"/>
      <c r="F86" s="59">
        <f t="shared" si="12"/>
        <v>0</v>
      </c>
      <c r="G86" s="59">
        <f t="shared" si="12"/>
        <v>0</v>
      </c>
      <c r="H86" s="56">
        <f t="shared" si="9"/>
        <v>0</v>
      </c>
    </row>
    <row r="87" spans="1:8" s="2" customFormat="1" ht="12.75" hidden="1" x14ac:dyDescent="0.2">
      <c r="A87" s="247"/>
      <c r="B87" s="250"/>
      <c r="C87" s="182"/>
      <c r="D87" s="183"/>
      <c r="E87" s="293"/>
      <c r="F87" s="59">
        <f t="shared" si="12"/>
        <v>0</v>
      </c>
      <c r="G87" s="59">
        <f t="shared" si="12"/>
        <v>0</v>
      </c>
      <c r="H87" s="56">
        <f t="shared" si="9"/>
        <v>0</v>
      </c>
    </row>
    <row r="88" spans="1:8" s="2" customFormat="1" ht="12.75" hidden="1" x14ac:dyDescent="0.2">
      <c r="A88" s="247"/>
      <c r="B88" s="250"/>
      <c r="C88" s="274">
        <f>C35</f>
        <v>0</v>
      </c>
      <c r="D88" s="276"/>
      <c r="E88" s="293"/>
      <c r="F88" s="59">
        <f t="shared" si="12"/>
        <v>0</v>
      </c>
      <c r="G88" s="59">
        <f t="shared" si="12"/>
        <v>0</v>
      </c>
      <c r="H88" s="56">
        <f t="shared" si="9"/>
        <v>0</v>
      </c>
    </row>
    <row r="89" spans="1:8" s="2" customFormat="1" ht="25.5" hidden="1" x14ac:dyDescent="0.2">
      <c r="A89" s="246" t="s">
        <v>57</v>
      </c>
      <c r="B89" s="249" t="s">
        <v>58</v>
      </c>
      <c r="C89" s="287" t="s">
        <v>349</v>
      </c>
      <c r="D89" s="288"/>
      <c r="E89" s="47" t="s">
        <v>161</v>
      </c>
      <c r="F89" s="190" t="s">
        <v>39</v>
      </c>
      <c r="G89" s="47" t="s">
        <v>157</v>
      </c>
      <c r="H89" s="111">
        <f>SUM(H90:H109)</f>
        <v>0</v>
      </c>
    </row>
    <row r="90" spans="1:8" s="2" customFormat="1" ht="12.75" hidden="1" x14ac:dyDescent="0.2">
      <c r="A90" s="247"/>
      <c r="B90" s="250"/>
      <c r="C90" s="274">
        <f t="shared" ref="C90:C99" si="13">C15</f>
        <v>0</v>
      </c>
      <c r="D90" s="276"/>
      <c r="E90" s="292">
        <v>10</v>
      </c>
      <c r="F90" s="59">
        <f t="shared" ref="F90:G99" si="14">F15</f>
        <v>0</v>
      </c>
      <c r="G90" s="59">
        <f t="shared" si="14"/>
        <v>0</v>
      </c>
      <c r="H90" s="56">
        <f>ROUNDUP((F90*$E$90%)/168*$G$90,2)</f>
        <v>0</v>
      </c>
    </row>
    <row r="91" spans="1:8" s="2" customFormat="1" ht="12.75" hidden="1" x14ac:dyDescent="0.2">
      <c r="A91" s="247"/>
      <c r="B91" s="250"/>
      <c r="C91" s="274">
        <f t="shared" si="13"/>
        <v>0</v>
      </c>
      <c r="D91" s="276"/>
      <c r="E91" s="293"/>
      <c r="F91" s="59">
        <f t="shared" si="14"/>
        <v>0</v>
      </c>
      <c r="G91" s="73">
        <f t="shared" si="14"/>
        <v>0</v>
      </c>
      <c r="H91" s="56">
        <f t="shared" ref="H91:H109" si="15">ROUNDUP((F91*$E$90%)/168*$G$90,2)</f>
        <v>0</v>
      </c>
    </row>
    <row r="92" spans="1:8" s="2" customFormat="1" ht="12.75" hidden="1" x14ac:dyDescent="0.2">
      <c r="A92" s="247"/>
      <c r="B92" s="250"/>
      <c r="C92" s="274">
        <f t="shared" si="13"/>
        <v>0</v>
      </c>
      <c r="D92" s="276"/>
      <c r="E92" s="293"/>
      <c r="F92" s="59">
        <f t="shared" si="14"/>
        <v>0</v>
      </c>
      <c r="G92" s="73">
        <f t="shared" si="14"/>
        <v>0</v>
      </c>
      <c r="H92" s="56">
        <f t="shared" si="15"/>
        <v>0</v>
      </c>
    </row>
    <row r="93" spans="1:8" s="2" customFormat="1" ht="12.75" hidden="1" customHeight="1" x14ac:dyDescent="0.2">
      <c r="A93" s="247"/>
      <c r="B93" s="250"/>
      <c r="C93" s="274">
        <f t="shared" si="13"/>
        <v>0</v>
      </c>
      <c r="D93" s="276"/>
      <c r="E93" s="293"/>
      <c r="F93" s="59">
        <f t="shared" si="14"/>
        <v>0</v>
      </c>
      <c r="G93" s="73">
        <f t="shared" si="14"/>
        <v>0</v>
      </c>
      <c r="H93" s="56">
        <f t="shared" si="15"/>
        <v>0</v>
      </c>
    </row>
    <row r="94" spans="1:8" s="2" customFormat="1" ht="12.75" hidden="1" x14ac:dyDescent="0.2">
      <c r="A94" s="247"/>
      <c r="B94" s="250"/>
      <c r="C94" s="274">
        <f t="shared" si="13"/>
        <v>0</v>
      </c>
      <c r="D94" s="276"/>
      <c r="E94" s="293"/>
      <c r="F94" s="59">
        <f t="shared" si="14"/>
        <v>0</v>
      </c>
      <c r="G94" s="73">
        <f t="shared" si="14"/>
        <v>0</v>
      </c>
      <c r="H94" s="56">
        <f t="shared" si="15"/>
        <v>0</v>
      </c>
    </row>
    <row r="95" spans="1:8" s="2" customFormat="1" ht="12.75" hidden="1" x14ac:dyDescent="0.2">
      <c r="A95" s="247"/>
      <c r="B95" s="250"/>
      <c r="C95" s="274">
        <f t="shared" si="13"/>
        <v>0</v>
      </c>
      <c r="D95" s="276"/>
      <c r="E95" s="293"/>
      <c r="F95" s="59">
        <f t="shared" si="14"/>
        <v>0</v>
      </c>
      <c r="G95" s="73">
        <f t="shared" si="14"/>
        <v>0</v>
      </c>
      <c r="H95" s="56">
        <f t="shared" si="15"/>
        <v>0</v>
      </c>
    </row>
    <row r="96" spans="1:8" s="2" customFormat="1" ht="12.75" hidden="1" x14ac:dyDescent="0.2">
      <c r="A96" s="247"/>
      <c r="B96" s="250"/>
      <c r="C96" s="274">
        <f t="shared" si="13"/>
        <v>0</v>
      </c>
      <c r="D96" s="276"/>
      <c r="E96" s="293"/>
      <c r="F96" s="59">
        <f t="shared" si="14"/>
        <v>0</v>
      </c>
      <c r="G96" s="73">
        <f t="shared" si="14"/>
        <v>0</v>
      </c>
      <c r="H96" s="56">
        <f t="shared" si="15"/>
        <v>0</v>
      </c>
    </row>
    <row r="97" spans="1:8" s="2" customFormat="1" ht="12.75" hidden="1" x14ac:dyDescent="0.2">
      <c r="A97" s="247"/>
      <c r="B97" s="250"/>
      <c r="C97" s="274">
        <f t="shared" si="13"/>
        <v>0</v>
      </c>
      <c r="D97" s="276"/>
      <c r="E97" s="293"/>
      <c r="F97" s="59">
        <f t="shared" si="14"/>
        <v>0</v>
      </c>
      <c r="G97" s="73">
        <f t="shared" si="14"/>
        <v>0</v>
      </c>
      <c r="H97" s="56">
        <f t="shared" si="15"/>
        <v>0</v>
      </c>
    </row>
    <row r="98" spans="1:8" s="2" customFormat="1" ht="12.75" hidden="1" x14ac:dyDescent="0.2">
      <c r="A98" s="247"/>
      <c r="B98" s="250"/>
      <c r="C98" s="274">
        <f t="shared" si="13"/>
        <v>0</v>
      </c>
      <c r="D98" s="276"/>
      <c r="E98" s="293"/>
      <c r="F98" s="59">
        <f t="shared" si="14"/>
        <v>0</v>
      </c>
      <c r="G98" s="73">
        <f t="shared" si="14"/>
        <v>0</v>
      </c>
      <c r="H98" s="56">
        <f t="shared" si="15"/>
        <v>0</v>
      </c>
    </row>
    <row r="99" spans="1:8" s="2" customFormat="1" ht="12.75" hidden="1" x14ac:dyDescent="0.2">
      <c r="A99" s="247"/>
      <c r="B99" s="250"/>
      <c r="C99" s="274">
        <f t="shared" si="13"/>
        <v>0</v>
      </c>
      <c r="D99" s="276"/>
      <c r="E99" s="293"/>
      <c r="F99" s="59">
        <f t="shared" si="14"/>
        <v>0</v>
      </c>
      <c r="G99" s="73">
        <f t="shared" si="14"/>
        <v>0</v>
      </c>
      <c r="H99" s="56">
        <f t="shared" si="15"/>
        <v>0</v>
      </c>
    </row>
    <row r="100" spans="1:8" s="2" customFormat="1" ht="12.75" hidden="1" x14ac:dyDescent="0.2">
      <c r="A100" s="247"/>
      <c r="B100" s="250"/>
      <c r="C100" s="274" t="str">
        <f t="shared" ref="C100:C109" si="16">C26</f>
        <v>Vecākais speciālists Izglītības koordinācijas nodaļā</v>
      </c>
      <c r="D100" s="276"/>
      <c r="E100" s="293"/>
      <c r="F100" s="59">
        <f t="shared" ref="F100:G109" si="17">F26</f>
        <v>1287</v>
      </c>
      <c r="G100" s="59"/>
      <c r="H100" s="56">
        <f>ROUNDUP((F100*$E$90%)/168*$G$100,2)</f>
        <v>0</v>
      </c>
    </row>
    <row r="101" spans="1:8" s="2" customFormat="1" ht="12.75" hidden="1" x14ac:dyDescent="0.2">
      <c r="A101" s="247"/>
      <c r="B101" s="250"/>
      <c r="C101" s="274">
        <f t="shared" si="16"/>
        <v>0</v>
      </c>
      <c r="D101" s="276"/>
      <c r="E101" s="293"/>
      <c r="F101" s="59">
        <f t="shared" si="17"/>
        <v>0</v>
      </c>
      <c r="G101" s="59">
        <f t="shared" si="17"/>
        <v>0</v>
      </c>
      <c r="H101" s="56">
        <f t="shared" si="15"/>
        <v>0</v>
      </c>
    </row>
    <row r="102" spans="1:8" s="2" customFormat="1" ht="12.75" hidden="1" x14ac:dyDescent="0.2">
      <c r="A102" s="247"/>
      <c r="B102" s="250"/>
      <c r="C102" s="274">
        <f t="shared" si="16"/>
        <v>0</v>
      </c>
      <c r="D102" s="276"/>
      <c r="E102" s="293"/>
      <c r="F102" s="59">
        <f t="shared" si="17"/>
        <v>0</v>
      </c>
      <c r="G102" s="59">
        <f t="shared" si="17"/>
        <v>0</v>
      </c>
      <c r="H102" s="56">
        <f t="shared" si="15"/>
        <v>0</v>
      </c>
    </row>
    <row r="103" spans="1:8" s="2" customFormat="1" ht="12.75" hidden="1" x14ac:dyDescent="0.2">
      <c r="A103" s="247"/>
      <c r="B103" s="250"/>
      <c r="C103" s="274">
        <f t="shared" si="16"/>
        <v>0</v>
      </c>
      <c r="D103" s="276"/>
      <c r="E103" s="293"/>
      <c r="F103" s="59">
        <f t="shared" si="17"/>
        <v>0</v>
      </c>
      <c r="G103" s="59">
        <f t="shared" si="17"/>
        <v>0</v>
      </c>
      <c r="H103" s="56">
        <f t="shared" si="15"/>
        <v>0</v>
      </c>
    </row>
    <row r="104" spans="1:8" s="2" customFormat="1" ht="12.75" hidden="1" x14ac:dyDescent="0.2">
      <c r="A104" s="247"/>
      <c r="B104" s="250"/>
      <c r="C104" s="274">
        <f t="shared" si="16"/>
        <v>0</v>
      </c>
      <c r="D104" s="276"/>
      <c r="E104" s="293"/>
      <c r="F104" s="59">
        <f t="shared" si="17"/>
        <v>0</v>
      </c>
      <c r="G104" s="59">
        <f t="shared" si="17"/>
        <v>0</v>
      </c>
      <c r="H104" s="56">
        <f t="shared" si="15"/>
        <v>0</v>
      </c>
    </row>
    <row r="105" spans="1:8" s="2" customFormat="1" ht="12.75" hidden="1" x14ac:dyDescent="0.2">
      <c r="A105" s="247"/>
      <c r="B105" s="250"/>
      <c r="C105" s="274">
        <f t="shared" si="16"/>
        <v>0</v>
      </c>
      <c r="D105" s="276"/>
      <c r="E105" s="293"/>
      <c r="F105" s="59">
        <f t="shared" si="17"/>
        <v>0</v>
      </c>
      <c r="G105" s="59">
        <f t="shared" si="17"/>
        <v>0</v>
      </c>
      <c r="H105" s="56">
        <f t="shared" si="15"/>
        <v>0</v>
      </c>
    </row>
    <row r="106" spans="1:8" s="2" customFormat="1" ht="12.75" hidden="1" x14ac:dyDescent="0.2">
      <c r="A106" s="247"/>
      <c r="B106" s="250"/>
      <c r="C106" s="274">
        <f t="shared" si="16"/>
        <v>0</v>
      </c>
      <c r="D106" s="276"/>
      <c r="E106" s="293"/>
      <c r="F106" s="59">
        <f t="shared" si="17"/>
        <v>0</v>
      </c>
      <c r="G106" s="59">
        <f t="shared" si="17"/>
        <v>0</v>
      </c>
      <c r="H106" s="56">
        <f t="shared" si="15"/>
        <v>0</v>
      </c>
    </row>
    <row r="107" spans="1:8" s="2" customFormat="1" ht="12.75" hidden="1" x14ac:dyDescent="0.2">
      <c r="A107" s="247"/>
      <c r="B107" s="250"/>
      <c r="C107" s="274">
        <f t="shared" si="16"/>
        <v>0</v>
      </c>
      <c r="D107" s="276"/>
      <c r="E107" s="293"/>
      <c r="F107" s="59">
        <f t="shared" si="17"/>
        <v>0</v>
      </c>
      <c r="G107" s="59">
        <f t="shared" si="17"/>
        <v>0</v>
      </c>
      <c r="H107" s="56">
        <f t="shared" si="15"/>
        <v>0</v>
      </c>
    </row>
    <row r="108" spans="1:8" s="2" customFormat="1" ht="12.75" hidden="1" x14ac:dyDescent="0.2">
      <c r="A108" s="247"/>
      <c r="B108" s="250"/>
      <c r="C108" s="274">
        <f t="shared" si="16"/>
        <v>0</v>
      </c>
      <c r="D108" s="276"/>
      <c r="E108" s="293"/>
      <c r="F108" s="59">
        <f t="shared" si="17"/>
        <v>0</v>
      </c>
      <c r="G108" s="59">
        <f t="shared" si="17"/>
        <v>0</v>
      </c>
      <c r="H108" s="56">
        <f t="shared" si="15"/>
        <v>0</v>
      </c>
    </row>
    <row r="109" spans="1:8" s="2" customFormat="1" ht="12.75" hidden="1" x14ac:dyDescent="0.2">
      <c r="A109" s="248"/>
      <c r="B109" s="251"/>
      <c r="C109" s="274">
        <f t="shared" si="16"/>
        <v>0</v>
      </c>
      <c r="D109" s="276"/>
      <c r="E109" s="302"/>
      <c r="F109" s="59">
        <f t="shared" si="17"/>
        <v>0</v>
      </c>
      <c r="G109" s="59">
        <f t="shared" si="17"/>
        <v>0</v>
      </c>
      <c r="H109" s="56">
        <f t="shared" si="15"/>
        <v>0</v>
      </c>
    </row>
    <row r="110" spans="1:8" s="5" customFormat="1" ht="12.75" x14ac:dyDescent="0.2">
      <c r="A110" s="49" t="s">
        <v>65</v>
      </c>
      <c r="B110" s="277" t="s">
        <v>66</v>
      </c>
      <c r="C110" s="277"/>
      <c r="D110" s="277"/>
      <c r="E110" s="277"/>
      <c r="F110" s="277"/>
      <c r="G110" s="277"/>
      <c r="H110" s="43">
        <f>SUM(H111,H112,H133)</f>
        <v>2.1999999999999997</v>
      </c>
    </row>
    <row r="111" spans="1:8" s="2" customFormat="1" ht="12.75" x14ac:dyDescent="0.2">
      <c r="A111" s="181" t="s">
        <v>67</v>
      </c>
      <c r="B111" s="304" t="s">
        <v>163</v>
      </c>
      <c r="C111" s="304"/>
      <c r="D111" s="304"/>
      <c r="E111" s="304"/>
      <c r="F111" s="304"/>
      <c r="G111" s="304"/>
      <c r="H111" s="44">
        <f>ROUNDUP((H13+H112)*0.2359,2)</f>
        <v>1.89</v>
      </c>
    </row>
    <row r="112" spans="1:8" s="2" customFormat="1" ht="25.5" x14ac:dyDescent="0.2">
      <c r="A112" s="246" t="s">
        <v>70</v>
      </c>
      <c r="B112" s="263" t="s">
        <v>71</v>
      </c>
      <c r="C112" s="287" t="s">
        <v>349</v>
      </c>
      <c r="D112" s="288"/>
      <c r="E112" s="47" t="s">
        <v>161</v>
      </c>
      <c r="F112" s="190" t="s">
        <v>39</v>
      </c>
      <c r="G112" s="47" t="s">
        <v>157</v>
      </c>
      <c r="H112" s="111">
        <f>SUM(H113:H132)</f>
        <v>0.31</v>
      </c>
    </row>
    <row r="113" spans="1:8" s="2" customFormat="1" ht="12.75" hidden="1" x14ac:dyDescent="0.2">
      <c r="A113" s="247"/>
      <c r="B113" s="264"/>
      <c r="C113" s="274">
        <f t="shared" ref="C113:C122" si="18">C15</f>
        <v>0</v>
      </c>
      <c r="D113" s="276"/>
      <c r="E113" s="292">
        <v>4</v>
      </c>
      <c r="F113" s="59">
        <f t="shared" ref="F113:G122" si="19">F15</f>
        <v>0</v>
      </c>
      <c r="G113" s="59">
        <f t="shared" si="19"/>
        <v>0</v>
      </c>
      <c r="H113" s="56">
        <f>ROUNDUP((F113*$E$113%)/168*G113,2)</f>
        <v>0</v>
      </c>
    </row>
    <row r="114" spans="1:8" s="2" customFormat="1" ht="12.75" hidden="1" x14ac:dyDescent="0.2">
      <c r="A114" s="247"/>
      <c r="B114" s="264"/>
      <c r="C114" s="274">
        <f t="shared" si="18"/>
        <v>0</v>
      </c>
      <c r="D114" s="276"/>
      <c r="E114" s="293"/>
      <c r="F114" s="59">
        <f t="shared" si="19"/>
        <v>0</v>
      </c>
      <c r="G114" s="73">
        <f t="shared" si="19"/>
        <v>0</v>
      </c>
      <c r="H114" s="56">
        <f t="shared" ref="H114:H132" si="20">ROUNDUP((F114*$E$113%)/168*G114,2)</f>
        <v>0</v>
      </c>
    </row>
    <row r="115" spans="1:8" s="2" customFormat="1" ht="12.75" hidden="1" x14ac:dyDescent="0.2">
      <c r="A115" s="247"/>
      <c r="B115" s="264"/>
      <c r="C115" s="274">
        <f t="shared" si="18"/>
        <v>0</v>
      </c>
      <c r="D115" s="276"/>
      <c r="E115" s="293"/>
      <c r="F115" s="59">
        <f t="shared" si="19"/>
        <v>0</v>
      </c>
      <c r="G115" s="73">
        <f t="shared" si="19"/>
        <v>0</v>
      </c>
      <c r="H115" s="56">
        <f t="shared" si="20"/>
        <v>0</v>
      </c>
    </row>
    <row r="116" spans="1:8" s="2" customFormat="1" ht="12.75" hidden="1" x14ac:dyDescent="0.2">
      <c r="A116" s="247"/>
      <c r="B116" s="264"/>
      <c r="C116" s="274">
        <f t="shared" si="18"/>
        <v>0</v>
      </c>
      <c r="D116" s="276"/>
      <c r="E116" s="293"/>
      <c r="F116" s="59">
        <f t="shared" si="19"/>
        <v>0</v>
      </c>
      <c r="G116" s="73">
        <f t="shared" si="19"/>
        <v>0</v>
      </c>
      <c r="H116" s="56">
        <f t="shared" si="20"/>
        <v>0</v>
      </c>
    </row>
    <row r="117" spans="1:8" s="2" customFormat="1" ht="12.75" hidden="1" x14ac:dyDescent="0.2">
      <c r="A117" s="247"/>
      <c r="B117" s="264"/>
      <c r="C117" s="274">
        <f t="shared" si="18"/>
        <v>0</v>
      </c>
      <c r="D117" s="276"/>
      <c r="E117" s="293"/>
      <c r="F117" s="59">
        <f t="shared" si="19"/>
        <v>0</v>
      </c>
      <c r="G117" s="73">
        <f t="shared" si="19"/>
        <v>0</v>
      </c>
      <c r="H117" s="56">
        <f t="shared" si="20"/>
        <v>0</v>
      </c>
    </row>
    <row r="118" spans="1:8" s="2" customFormat="1" ht="12.75" hidden="1" x14ac:dyDescent="0.2">
      <c r="A118" s="247"/>
      <c r="B118" s="264"/>
      <c r="C118" s="274">
        <f t="shared" si="18"/>
        <v>0</v>
      </c>
      <c r="D118" s="276"/>
      <c r="E118" s="293"/>
      <c r="F118" s="59">
        <f t="shared" si="19"/>
        <v>0</v>
      </c>
      <c r="G118" s="73">
        <f t="shared" si="19"/>
        <v>0</v>
      </c>
      <c r="H118" s="56">
        <f t="shared" si="20"/>
        <v>0</v>
      </c>
    </row>
    <row r="119" spans="1:8" s="2" customFormat="1" ht="12.75" hidden="1" x14ac:dyDescent="0.2">
      <c r="A119" s="247"/>
      <c r="B119" s="264"/>
      <c r="C119" s="274">
        <f t="shared" si="18"/>
        <v>0</v>
      </c>
      <c r="D119" s="276"/>
      <c r="E119" s="293"/>
      <c r="F119" s="59">
        <f t="shared" si="19"/>
        <v>0</v>
      </c>
      <c r="G119" s="73">
        <f t="shared" si="19"/>
        <v>0</v>
      </c>
      <c r="H119" s="56">
        <f t="shared" si="20"/>
        <v>0</v>
      </c>
    </row>
    <row r="120" spans="1:8" s="2" customFormat="1" ht="12.75" hidden="1" x14ac:dyDescent="0.2">
      <c r="A120" s="247"/>
      <c r="B120" s="264"/>
      <c r="C120" s="274">
        <f t="shared" si="18"/>
        <v>0</v>
      </c>
      <c r="D120" s="276"/>
      <c r="E120" s="293"/>
      <c r="F120" s="59">
        <f t="shared" si="19"/>
        <v>0</v>
      </c>
      <c r="G120" s="73">
        <f t="shared" si="19"/>
        <v>0</v>
      </c>
      <c r="H120" s="56">
        <f t="shared" si="20"/>
        <v>0</v>
      </c>
    </row>
    <row r="121" spans="1:8" s="2" customFormat="1" ht="12.75" hidden="1" x14ac:dyDescent="0.2">
      <c r="A121" s="247"/>
      <c r="B121" s="264"/>
      <c r="C121" s="274">
        <f t="shared" si="18"/>
        <v>0</v>
      </c>
      <c r="D121" s="276"/>
      <c r="E121" s="293"/>
      <c r="F121" s="59">
        <f t="shared" si="19"/>
        <v>0</v>
      </c>
      <c r="G121" s="73">
        <f t="shared" si="19"/>
        <v>0</v>
      </c>
      <c r="H121" s="56">
        <f t="shared" si="20"/>
        <v>0</v>
      </c>
    </row>
    <row r="122" spans="1:8" s="2" customFormat="1" ht="12.75" hidden="1" x14ac:dyDescent="0.2">
      <c r="A122" s="247"/>
      <c r="B122" s="264"/>
      <c r="C122" s="274">
        <f t="shared" si="18"/>
        <v>0</v>
      </c>
      <c r="D122" s="276"/>
      <c r="E122" s="293"/>
      <c r="F122" s="59">
        <f t="shared" si="19"/>
        <v>0</v>
      </c>
      <c r="G122" s="73">
        <f t="shared" si="19"/>
        <v>0</v>
      </c>
      <c r="H122" s="56">
        <f t="shared" si="20"/>
        <v>0</v>
      </c>
    </row>
    <row r="123" spans="1:8" s="2" customFormat="1" ht="12.75" x14ac:dyDescent="0.2">
      <c r="A123" s="247"/>
      <c r="B123" s="264"/>
      <c r="C123" s="274" t="str">
        <f t="shared" ref="C123:C132" si="21">C26</f>
        <v>Vecākais speciālists Izglītības koordinācijas nodaļā</v>
      </c>
      <c r="D123" s="276"/>
      <c r="E123" s="293"/>
      <c r="F123" s="59">
        <f t="shared" ref="F123:G132" si="22">F26</f>
        <v>1287</v>
      </c>
      <c r="G123" s="59">
        <f t="shared" si="22"/>
        <v>1</v>
      </c>
      <c r="H123" s="56">
        <f t="shared" si="20"/>
        <v>0.31</v>
      </c>
    </row>
    <row r="124" spans="1:8" s="2" customFormat="1" ht="12.75" hidden="1" x14ac:dyDescent="0.2">
      <c r="A124" s="247"/>
      <c r="B124" s="264"/>
      <c r="C124" s="274">
        <f t="shared" si="21"/>
        <v>0</v>
      </c>
      <c r="D124" s="276"/>
      <c r="E124" s="293"/>
      <c r="F124" s="59">
        <f t="shared" si="22"/>
        <v>0</v>
      </c>
      <c r="G124" s="59">
        <f t="shared" si="22"/>
        <v>0</v>
      </c>
      <c r="H124" s="56">
        <f t="shared" si="20"/>
        <v>0</v>
      </c>
    </row>
    <row r="125" spans="1:8" s="2" customFormat="1" ht="12.75" hidden="1" x14ac:dyDescent="0.2">
      <c r="A125" s="247"/>
      <c r="B125" s="264"/>
      <c r="C125" s="274">
        <f t="shared" si="21"/>
        <v>0</v>
      </c>
      <c r="D125" s="276"/>
      <c r="E125" s="293"/>
      <c r="F125" s="59">
        <f t="shared" si="22"/>
        <v>0</v>
      </c>
      <c r="G125" s="59">
        <f t="shared" si="22"/>
        <v>0</v>
      </c>
      <c r="H125" s="56">
        <f t="shared" si="20"/>
        <v>0</v>
      </c>
    </row>
    <row r="126" spans="1:8" s="2" customFormat="1" ht="12.75" hidden="1" x14ac:dyDescent="0.2">
      <c r="A126" s="247"/>
      <c r="B126" s="264"/>
      <c r="C126" s="274">
        <f t="shared" si="21"/>
        <v>0</v>
      </c>
      <c r="D126" s="276"/>
      <c r="E126" s="293"/>
      <c r="F126" s="59">
        <f t="shared" si="22"/>
        <v>0</v>
      </c>
      <c r="G126" s="59">
        <f t="shared" si="22"/>
        <v>0</v>
      </c>
      <c r="H126" s="56">
        <f t="shared" si="20"/>
        <v>0</v>
      </c>
    </row>
    <row r="127" spans="1:8" s="2" customFormat="1" ht="12.75" hidden="1" x14ac:dyDescent="0.2">
      <c r="A127" s="247"/>
      <c r="B127" s="264"/>
      <c r="C127" s="274">
        <f t="shared" si="21"/>
        <v>0</v>
      </c>
      <c r="D127" s="276"/>
      <c r="E127" s="293"/>
      <c r="F127" s="59">
        <f t="shared" si="22"/>
        <v>0</v>
      </c>
      <c r="G127" s="59">
        <f t="shared" si="22"/>
        <v>0</v>
      </c>
      <c r="H127" s="56">
        <f t="shared" si="20"/>
        <v>0</v>
      </c>
    </row>
    <row r="128" spans="1:8" s="2" customFormat="1" ht="12.75" hidden="1" x14ac:dyDescent="0.2">
      <c r="A128" s="247"/>
      <c r="B128" s="264"/>
      <c r="C128" s="274">
        <f t="shared" si="21"/>
        <v>0</v>
      </c>
      <c r="D128" s="276"/>
      <c r="E128" s="293"/>
      <c r="F128" s="59">
        <f t="shared" si="22"/>
        <v>0</v>
      </c>
      <c r="G128" s="59">
        <f t="shared" si="22"/>
        <v>0</v>
      </c>
      <c r="H128" s="56">
        <f t="shared" si="20"/>
        <v>0</v>
      </c>
    </row>
    <row r="129" spans="1:8" s="2" customFormat="1" ht="12.75" hidden="1" x14ac:dyDescent="0.2">
      <c r="A129" s="247"/>
      <c r="B129" s="264"/>
      <c r="C129" s="274">
        <f t="shared" si="21"/>
        <v>0</v>
      </c>
      <c r="D129" s="276"/>
      <c r="E129" s="293"/>
      <c r="F129" s="59">
        <f t="shared" si="22"/>
        <v>0</v>
      </c>
      <c r="G129" s="59">
        <f t="shared" si="22"/>
        <v>0</v>
      </c>
      <c r="H129" s="56">
        <f t="shared" si="20"/>
        <v>0</v>
      </c>
    </row>
    <row r="130" spans="1:8" s="2" customFormat="1" ht="12.75" hidden="1" x14ac:dyDescent="0.2">
      <c r="A130" s="247"/>
      <c r="B130" s="264"/>
      <c r="C130" s="274">
        <f t="shared" si="21"/>
        <v>0</v>
      </c>
      <c r="D130" s="276"/>
      <c r="E130" s="293"/>
      <c r="F130" s="59">
        <f t="shared" si="22"/>
        <v>0</v>
      </c>
      <c r="G130" s="59">
        <f t="shared" si="22"/>
        <v>0</v>
      </c>
      <c r="H130" s="56">
        <f t="shared" si="20"/>
        <v>0</v>
      </c>
    </row>
    <row r="131" spans="1:8" s="2" customFormat="1" ht="12.75" hidden="1" x14ac:dyDescent="0.2">
      <c r="A131" s="247"/>
      <c r="B131" s="264"/>
      <c r="C131" s="274">
        <f t="shared" si="21"/>
        <v>0</v>
      </c>
      <c r="D131" s="276"/>
      <c r="E131" s="293"/>
      <c r="F131" s="59">
        <f t="shared" si="22"/>
        <v>0</v>
      </c>
      <c r="G131" s="59">
        <f t="shared" si="22"/>
        <v>0</v>
      </c>
      <c r="H131" s="56">
        <f t="shared" si="20"/>
        <v>0</v>
      </c>
    </row>
    <row r="132" spans="1:8" s="2" customFormat="1" ht="12.75" hidden="1" x14ac:dyDescent="0.2">
      <c r="A132" s="248"/>
      <c r="B132" s="265"/>
      <c r="C132" s="274">
        <f t="shared" si="21"/>
        <v>0</v>
      </c>
      <c r="D132" s="276"/>
      <c r="E132" s="302"/>
      <c r="F132" s="59">
        <f t="shared" si="22"/>
        <v>0</v>
      </c>
      <c r="G132" s="59">
        <f t="shared" si="22"/>
        <v>0</v>
      </c>
      <c r="H132" s="56">
        <f t="shared" si="20"/>
        <v>0</v>
      </c>
    </row>
    <row r="133" spans="1:8" s="2" customFormat="1" ht="25.5" hidden="1" x14ac:dyDescent="0.2">
      <c r="A133" s="246" t="s">
        <v>82</v>
      </c>
      <c r="B133" s="388" t="s">
        <v>83</v>
      </c>
      <c r="C133" s="287" t="s">
        <v>349</v>
      </c>
      <c r="D133" s="288"/>
      <c r="E133" s="47" t="s">
        <v>161</v>
      </c>
      <c r="F133" s="190" t="s">
        <v>39</v>
      </c>
      <c r="G133" s="47" t="s">
        <v>157</v>
      </c>
      <c r="H133" s="111">
        <f>SUM(H134:H153)</f>
        <v>0</v>
      </c>
    </row>
    <row r="134" spans="1:8" s="2" customFormat="1" ht="12.75" hidden="1" x14ac:dyDescent="0.2">
      <c r="A134" s="247"/>
      <c r="B134" s="389"/>
      <c r="C134" s="274">
        <f t="shared" ref="C134:C143" si="23">C15</f>
        <v>0</v>
      </c>
      <c r="D134" s="276"/>
      <c r="E134" s="292">
        <v>1</v>
      </c>
      <c r="F134" s="59">
        <f t="shared" ref="F134:G143" si="24">F15</f>
        <v>0</v>
      </c>
      <c r="G134" s="59">
        <f t="shared" si="24"/>
        <v>0</v>
      </c>
      <c r="H134" s="56">
        <f>ROUNDUP((F134*$E$134%)/168*G134,2)</f>
        <v>0</v>
      </c>
    </row>
    <row r="135" spans="1:8" s="2" customFormat="1" ht="12.75" hidden="1" x14ac:dyDescent="0.2">
      <c r="A135" s="247"/>
      <c r="B135" s="389"/>
      <c r="C135" s="274">
        <f t="shared" si="23"/>
        <v>0</v>
      </c>
      <c r="D135" s="276"/>
      <c r="E135" s="293"/>
      <c r="F135" s="59">
        <f t="shared" si="24"/>
        <v>0</v>
      </c>
      <c r="G135" s="73">
        <f t="shared" si="24"/>
        <v>0</v>
      </c>
      <c r="H135" s="56">
        <f t="shared" ref="H135:H153" si="25">ROUNDUP((F135*$E$134%)/168*G135,2)</f>
        <v>0</v>
      </c>
    </row>
    <row r="136" spans="1:8" s="2" customFormat="1" ht="12.75" hidden="1" x14ac:dyDescent="0.2">
      <c r="A136" s="247"/>
      <c r="B136" s="389"/>
      <c r="C136" s="274">
        <f t="shared" si="23"/>
        <v>0</v>
      </c>
      <c r="D136" s="276"/>
      <c r="E136" s="293"/>
      <c r="F136" s="59">
        <f t="shared" si="24"/>
        <v>0</v>
      </c>
      <c r="G136" s="73">
        <f t="shared" si="24"/>
        <v>0</v>
      </c>
      <c r="H136" s="56">
        <f t="shared" si="25"/>
        <v>0</v>
      </c>
    </row>
    <row r="137" spans="1:8" s="2" customFormat="1" ht="12.75" hidden="1" x14ac:dyDescent="0.2">
      <c r="A137" s="247"/>
      <c r="B137" s="389"/>
      <c r="C137" s="274">
        <f t="shared" si="23"/>
        <v>0</v>
      </c>
      <c r="D137" s="276"/>
      <c r="E137" s="293"/>
      <c r="F137" s="59">
        <f t="shared" si="24"/>
        <v>0</v>
      </c>
      <c r="G137" s="73">
        <f t="shared" si="24"/>
        <v>0</v>
      </c>
      <c r="H137" s="56">
        <f t="shared" si="25"/>
        <v>0</v>
      </c>
    </row>
    <row r="138" spans="1:8" s="2" customFormat="1" ht="12.75" hidden="1" x14ac:dyDescent="0.2">
      <c r="A138" s="247"/>
      <c r="B138" s="389"/>
      <c r="C138" s="274">
        <f t="shared" si="23"/>
        <v>0</v>
      </c>
      <c r="D138" s="276"/>
      <c r="E138" s="293"/>
      <c r="F138" s="59">
        <f t="shared" si="24"/>
        <v>0</v>
      </c>
      <c r="G138" s="73">
        <f t="shared" si="24"/>
        <v>0</v>
      </c>
      <c r="H138" s="56">
        <f t="shared" si="25"/>
        <v>0</v>
      </c>
    </row>
    <row r="139" spans="1:8" s="2" customFormat="1" ht="12.75" hidden="1" x14ac:dyDescent="0.2">
      <c r="A139" s="247"/>
      <c r="B139" s="389"/>
      <c r="C139" s="274">
        <f t="shared" si="23"/>
        <v>0</v>
      </c>
      <c r="D139" s="276"/>
      <c r="E139" s="293"/>
      <c r="F139" s="59">
        <f t="shared" si="24"/>
        <v>0</v>
      </c>
      <c r="G139" s="73">
        <f t="shared" si="24"/>
        <v>0</v>
      </c>
      <c r="H139" s="56">
        <f t="shared" si="25"/>
        <v>0</v>
      </c>
    </row>
    <row r="140" spans="1:8" s="2" customFormat="1" ht="12.75" hidden="1" x14ac:dyDescent="0.2">
      <c r="A140" s="247"/>
      <c r="B140" s="389"/>
      <c r="C140" s="274">
        <f t="shared" si="23"/>
        <v>0</v>
      </c>
      <c r="D140" s="276"/>
      <c r="E140" s="293"/>
      <c r="F140" s="59">
        <f t="shared" si="24"/>
        <v>0</v>
      </c>
      <c r="G140" s="73">
        <f t="shared" si="24"/>
        <v>0</v>
      </c>
      <c r="H140" s="56">
        <f t="shared" si="25"/>
        <v>0</v>
      </c>
    </row>
    <row r="141" spans="1:8" s="2" customFormat="1" ht="12.75" hidden="1" x14ac:dyDescent="0.2">
      <c r="A141" s="247"/>
      <c r="B141" s="389"/>
      <c r="C141" s="274">
        <f t="shared" si="23"/>
        <v>0</v>
      </c>
      <c r="D141" s="276"/>
      <c r="E141" s="293"/>
      <c r="F141" s="59">
        <f t="shared" si="24"/>
        <v>0</v>
      </c>
      <c r="G141" s="73">
        <f t="shared" si="24"/>
        <v>0</v>
      </c>
      <c r="H141" s="56">
        <f t="shared" si="25"/>
        <v>0</v>
      </c>
    </row>
    <row r="142" spans="1:8" s="2" customFormat="1" ht="12.75" hidden="1" x14ac:dyDescent="0.2">
      <c r="A142" s="247"/>
      <c r="B142" s="389"/>
      <c r="C142" s="274">
        <f t="shared" si="23"/>
        <v>0</v>
      </c>
      <c r="D142" s="276"/>
      <c r="E142" s="293"/>
      <c r="F142" s="59">
        <f t="shared" si="24"/>
        <v>0</v>
      </c>
      <c r="G142" s="73">
        <f t="shared" si="24"/>
        <v>0</v>
      </c>
      <c r="H142" s="56">
        <f t="shared" si="25"/>
        <v>0</v>
      </c>
    </row>
    <row r="143" spans="1:8" s="2" customFormat="1" ht="12.75" hidden="1" x14ac:dyDescent="0.2">
      <c r="A143" s="247"/>
      <c r="B143" s="389"/>
      <c r="C143" s="274">
        <f t="shared" si="23"/>
        <v>0</v>
      </c>
      <c r="D143" s="276"/>
      <c r="E143" s="293"/>
      <c r="F143" s="59">
        <f t="shared" si="24"/>
        <v>0</v>
      </c>
      <c r="G143" s="73">
        <f t="shared" si="24"/>
        <v>0</v>
      </c>
      <c r="H143" s="56">
        <f t="shared" si="25"/>
        <v>0</v>
      </c>
    </row>
    <row r="144" spans="1:8" s="2" customFormat="1" ht="12.75" hidden="1" x14ac:dyDescent="0.2">
      <c r="A144" s="247"/>
      <c r="B144" s="389"/>
      <c r="C144" s="274" t="str">
        <f t="shared" ref="C144:C153" si="26">C26</f>
        <v>Vecākais speciālists Izglītības koordinācijas nodaļā</v>
      </c>
      <c r="D144" s="276"/>
      <c r="E144" s="293"/>
      <c r="F144" s="59">
        <f t="shared" ref="F144:G153" si="27">F26</f>
        <v>1287</v>
      </c>
      <c r="G144" s="59"/>
      <c r="H144" s="56">
        <f t="shared" si="25"/>
        <v>0</v>
      </c>
    </row>
    <row r="145" spans="1:8" s="2" customFormat="1" ht="12.75" hidden="1" x14ac:dyDescent="0.2">
      <c r="A145" s="247"/>
      <c r="B145" s="389"/>
      <c r="C145" s="274">
        <f t="shared" si="26"/>
        <v>0</v>
      </c>
      <c r="D145" s="276"/>
      <c r="E145" s="293"/>
      <c r="F145" s="59">
        <f t="shared" si="27"/>
        <v>0</v>
      </c>
      <c r="G145" s="59">
        <f t="shared" si="27"/>
        <v>0</v>
      </c>
      <c r="H145" s="56">
        <f t="shared" si="25"/>
        <v>0</v>
      </c>
    </row>
    <row r="146" spans="1:8" s="2" customFormat="1" ht="12.75" hidden="1" x14ac:dyDescent="0.2">
      <c r="A146" s="247"/>
      <c r="B146" s="389"/>
      <c r="C146" s="274">
        <f t="shared" si="26"/>
        <v>0</v>
      </c>
      <c r="D146" s="276"/>
      <c r="E146" s="293"/>
      <c r="F146" s="59">
        <f t="shared" si="27"/>
        <v>0</v>
      </c>
      <c r="G146" s="59">
        <f t="shared" si="27"/>
        <v>0</v>
      </c>
      <c r="H146" s="56">
        <f t="shared" si="25"/>
        <v>0</v>
      </c>
    </row>
    <row r="147" spans="1:8" s="2" customFormat="1" ht="12.75" hidden="1" x14ac:dyDescent="0.2">
      <c r="A147" s="247"/>
      <c r="B147" s="389"/>
      <c r="C147" s="274">
        <f t="shared" si="26"/>
        <v>0</v>
      </c>
      <c r="D147" s="276"/>
      <c r="E147" s="293"/>
      <c r="F147" s="59">
        <f t="shared" si="27"/>
        <v>0</v>
      </c>
      <c r="G147" s="59">
        <f t="shared" si="27"/>
        <v>0</v>
      </c>
      <c r="H147" s="56">
        <f t="shared" si="25"/>
        <v>0</v>
      </c>
    </row>
    <row r="148" spans="1:8" s="2" customFormat="1" ht="12.75" hidden="1" x14ac:dyDescent="0.2">
      <c r="A148" s="247"/>
      <c r="B148" s="389"/>
      <c r="C148" s="274">
        <f t="shared" si="26"/>
        <v>0</v>
      </c>
      <c r="D148" s="276"/>
      <c r="E148" s="293"/>
      <c r="F148" s="59">
        <f t="shared" si="27"/>
        <v>0</v>
      </c>
      <c r="G148" s="59">
        <f t="shared" si="27"/>
        <v>0</v>
      </c>
      <c r="H148" s="56">
        <f t="shared" si="25"/>
        <v>0</v>
      </c>
    </row>
    <row r="149" spans="1:8" s="2" customFormat="1" ht="12.75" hidden="1" x14ac:dyDescent="0.2">
      <c r="A149" s="247"/>
      <c r="B149" s="389"/>
      <c r="C149" s="274">
        <f t="shared" si="26"/>
        <v>0</v>
      </c>
      <c r="D149" s="276"/>
      <c r="E149" s="293"/>
      <c r="F149" s="59">
        <f t="shared" si="27"/>
        <v>0</v>
      </c>
      <c r="G149" s="59">
        <f t="shared" si="27"/>
        <v>0</v>
      </c>
      <c r="H149" s="56">
        <f t="shared" si="25"/>
        <v>0</v>
      </c>
    </row>
    <row r="150" spans="1:8" s="2" customFormat="1" ht="12.75" hidden="1" x14ac:dyDescent="0.2">
      <c r="A150" s="247"/>
      <c r="B150" s="389"/>
      <c r="C150" s="274">
        <f t="shared" si="26"/>
        <v>0</v>
      </c>
      <c r="D150" s="276"/>
      <c r="E150" s="293"/>
      <c r="F150" s="59">
        <f t="shared" si="27"/>
        <v>0</v>
      </c>
      <c r="G150" s="59">
        <f t="shared" si="27"/>
        <v>0</v>
      </c>
      <c r="H150" s="56">
        <f t="shared" si="25"/>
        <v>0</v>
      </c>
    </row>
    <row r="151" spans="1:8" s="2" customFormat="1" ht="12.75" hidden="1" x14ac:dyDescent="0.2">
      <c r="A151" s="247"/>
      <c r="B151" s="389"/>
      <c r="C151" s="274">
        <f t="shared" si="26"/>
        <v>0</v>
      </c>
      <c r="D151" s="276"/>
      <c r="E151" s="293"/>
      <c r="F151" s="59">
        <f t="shared" si="27"/>
        <v>0</v>
      </c>
      <c r="G151" s="59">
        <f t="shared" si="27"/>
        <v>0</v>
      </c>
      <c r="H151" s="56">
        <f t="shared" si="25"/>
        <v>0</v>
      </c>
    </row>
    <row r="152" spans="1:8" s="2" customFormat="1" ht="12.75" hidden="1" x14ac:dyDescent="0.2">
      <c r="A152" s="247"/>
      <c r="B152" s="389"/>
      <c r="C152" s="274">
        <f t="shared" si="26"/>
        <v>0</v>
      </c>
      <c r="D152" s="276"/>
      <c r="E152" s="293"/>
      <c r="F152" s="59">
        <f t="shared" si="27"/>
        <v>0</v>
      </c>
      <c r="G152" s="59">
        <f t="shared" si="27"/>
        <v>0</v>
      </c>
      <c r="H152" s="56">
        <f t="shared" si="25"/>
        <v>0</v>
      </c>
    </row>
    <row r="153" spans="1:8" s="2" customFormat="1" ht="12.75" hidden="1" x14ac:dyDescent="0.2">
      <c r="A153" s="248"/>
      <c r="B153" s="390"/>
      <c r="C153" s="274">
        <f t="shared" si="26"/>
        <v>0</v>
      </c>
      <c r="D153" s="276"/>
      <c r="E153" s="302"/>
      <c r="F153" s="59">
        <f t="shared" si="27"/>
        <v>0</v>
      </c>
      <c r="G153" s="59">
        <f t="shared" si="27"/>
        <v>0</v>
      </c>
      <c r="H153" s="56">
        <f t="shared" si="25"/>
        <v>0</v>
      </c>
    </row>
    <row r="154" spans="1:8" s="2" customFormat="1" ht="12.75" x14ac:dyDescent="0.2">
      <c r="A154" s="49" t="s">
        <v>84</v>
      </c>
      <c r="B154" s="277" t="s">
        <v>17</v>
      </c>
      <c r="C154" s="277"/>
      <c r="D154" s="277"/>
      <c r="E154" s="277"/>
      <c r="F154" s="277"/>
      <c r="G154" s="277"/>
      <c r="H154" s="43">
        <f>SUM(H155,H178,H201)</f>
        <v>0.87</v>
      </c>
    </row>
    <row r="155" spans="1:8" s="2" customFormat="1" ht="12.75" hidden="1" x14ac:dyDescent="0.2">
      <c r="A155" s="42">
        <v>2100</v>
      </c>
      <c r="B155" s="277" t="s">
        <v>204</v>
      </c>
      <c r="C155" s="277"/>
      <c r="D155" s="277"/>
      <c r="E155" s="277"/>
      <c r="F155" s="277"/>
      <c r="G155" s="277"/>
      <c r="H155" s="43">
        <f>SUM(H156,H167)</f>
        <v>0</v>
      </c>
    </row>
    <row r="156" spans="1:8" s="2" customFormat="1" ht="25.5" hidden="1" x14ac:dyDescent="0.2">
      <c r="A156" s="260"/>
      <c r="B156" s="263"/>
      <c r="C156" s="266"/>
      <c r="D156" s="267"/>
      <c r="E156" s="268"/>
      <c r="F156" s="51" t="s">
        <v>167</v>
      </c>
      <c r="G156" s="47" t="s">
        <v>157</v>
      </c>
      <c r="H156" s="111">
        <f>SUM(H157:H166)</f>
        <v>0</v>
      </c>
    </row>
    <row r="157" spans="1:8" s="2" customFormat="1" ht="12.75" hidden="1" x14ac:dyDescent="0.2">
      <c r="A157" s="261"/>
      <c r="B157" s="264"/>
      <c r="C157" s="255"/>
      <c r="D157" s="256"/>
      <c r="E157" s="257"/>
      <c r="F157" s="74"/>
      <c r="G157" s="74"/>
      <c r="H157" s="75"/>
    </row>
    <row r="158" spans="1:8" s="2" customFormat="1" ht="12.75" hidden="1" x14ac:dyDescent="0.2">
      <c r="A158" s="261"/>
      <c r="B158" s="264"/>
      <c r="C158" s="252"/>
      <c r="D158" s="253"/>
      <c r="E158" s="254"/>
      <c r="F158" s="76"/>
      <c r="G158" s="76"/>
      <c r="H158" s="77"/>
    </row>
    <row r="159" spans="1:8" s="2" customFormat="1" ht="12.75" hidden="1" x14ac:dyDescent="0.2">
      <c r="A159" s="261"/>
      <c r="B159" s="264"/>
      <c r="C159" s="252"/>
      <c r="D159" s="253"/>
      <c r="E159" s="254"/>
      <c r="F159" s="76"/>
      <c r="G159" s="76"/>
      <c r="H159" s="77"/>
    </row>
    <row r="160" spans="1:8" s="2" customFormat="1" ht="12.75" hidden="1" x14ac:dyDescent="0.2">
      <c r="A160" s="261"/>
      <c r="B160" s="264"/>
      <c r="C160" s="252"/>
      <c r="D160" s="253"/>
      <c r="E160" s="254"/>
      <c r="F160" s="76"/>
      <c r="G160" s="76"/>
      <c r="H160" s="77"/>
    </row>
    <row r="161" spans="1:8" s="2" customFormat="1" ht="12.75" hidden="1" x14ac:dyDescent="0.2">
      <c r="A161" s="261"/>
      <c r="B161" s="264"/>
      <c r="C161" s="252"/>
      <c r="D161" s="253"/>
      <c r="E161" s="254"/>
      <c r="F161" s="76"/>
      <c r="G161" s="76"/>
      <c r="H161" s="77"/>
    </row>
    <row r="162" spans="1:8" s="2" customFormat="1" ht="12.75" hidden="1" x14ac:dyDescent="0.2">
      <c r="A162" s="261"/>
      <c r="B162" s="264"/>
      <c r="C162" s="252"/>
      <c r="D162" s="253"/>
      <c r="E162" s="254"/>
      <c r="F162" s="76"/>
      <c r="G162" s="76"/>
      <c r="H162" s="77"/>
    </row>
    <row r="163" spans="1:8" s="2" customFormat="1" ht="12.75" hidden="1" x14ac:dyDescent="0.2">
      <c r="A163" s="261"/>
      <c r="B163" s="264"/>
      <c r="C163" s="252"/>
      <c r="D163" s="253"/>
      <c r="E163" s="254"/>
      <c r="F163" s="76"/>
      <c r="G163" s="76"/>
      <c r="H163" s="77"/>
    </row>
    <row r="164" spans="1:8" s="2" customFormat="1" ht="12.75" hidden="1" x14ac:dyDescent="0.2">
      <c r="A164" s="261"/>
      <c r="B164" s="264"/>
      <c r="C164" s="252"/>
      <c r="D164" s="253"/>
      <c r="E164" s="254"/>
      <c r="F164" s="76"/>
      <c r="G164" s="76"/>
      <c r="H164" s="77"/>
    </row>
    <row r="165" spans="1:8" s="2" customFormat="1" ht="12.75" hidden="1" x14ac:dyDescent="0.2">
      <c r="A165" s="261"/>
      <c r="B165" s="264"/>
      <c r="C165" s="252"/>
      <c r="D165" s="253"/>
      <c r="E165" s="254"/>
      <c r="F165" s="76"/>
      <c r="G165" s="76"/>
      <c r="H165" s="77"/>
    </row>
    <row r="166" spans="1:8" s="2" customFormat="1" ht="12.75" hidden="1" x14ac:dyDescent="0.2">
      <c r="A166" s="262"/>
      <c r="B166" s="265"/>
      <c r="C166" s="269"/>
      <c r="D166" s="270"/>
      <c r="E166" s="271"/>
      <c r="F166" s="78"/>
      <c r="G166" s="78"/>
      <c r="H166" s="79">
        <f>ROUNDUP(F166/168*G166,2)</f>
        <v>0</v>
      </c>
    </row>
    <row r="167" spans="1:8" s="2" customFormat="1" ht="25.5" hidden="1" x14ac:dyDescent="0.2">
      <c r="A167" s="260"/>
      <c r="B167" s="263"/>
      <c r="C167" s="266"/>
      <c r="D167" s="267"/>
      <c r="E167" s="268"/>
      <c r="F167" s="51" t="s">
        <v>167</v>
      </c>
      <c r="G167" s="47" t="s">
        <v>157</v>
      </c>
      <c r="H167" s="111">
        <f>SUM(H168:H177)</f>
        <v>0</v>
      </c>
    </row>
    <row r="168" spans="1:8" s="2" customFormat="1" ht="12.75" hidden="1" x14ac:dyDescent="0.2">
      <c r="A168" s="261"/>
      <c r="B168" s="264"/>
      <c r="C168" s="255"/>
      <c r="D168" s="256"/>
      <c r="E168" s="257"/>
      <c r="F168" s="74"/>
      <c r="G168" s="74"/>
      <c r="H168" s="75"/>
    </row>
    <row r="169" spans="1:8" s="2" customFormat="1" ht="12.75" hidden="1" x14ac:dyDescent="0.2">
      <c r="A169" s="261"/>
      <c r="B169" s="264"/>
      <c r="C169" s="252"/>
      <c r="D169" s="253"/>
      <c r="E169" s="254"/>
      <c r="F169" s="76"/>
      <c r="G169" s="76"/>
      <c r="H169" s="77"/>
    </row>
    <row r="170" spans="1:8" s="2" customFormat="1" ht="12.75" hidden="1" x14ac:dyDescent="0.2">
      <c r="A170" s="261"/>
      <c r="B170" s="264"/>
      <c r="C170" s="252"/>
      <c r="D170" s="253"/>
      <c r="E170" s="254"/>
      <c r="F170" s="76"/>
      <c r="G170" s="76"/>
      <c r="H170" s="77"/>
    </row>
    <row r="171" spans="1:8" s="2" customFormat="1" ht="12.75" hidden="1" x14ac:dyDescent="0.2">
      <c r="A171" s="261"/>
      <c r="B171" s="264"/>
      <c r="C171" s="252"/>
      <c r="D171" s="253"/>
      <c r="E171" s="254"/>
      <c r="F171" s="76"/>
      <c r="G171" s="76"/>
      <c r="H171" s="77"/>
    </row>
    <row r="172" spans="1:8" s="2" customFormat="1" ht="12.75" hidden="1" x14ac:dyDescent="0.2">
      <c r="A172" s="261"/>
      <c r="B172" s="264"/>
      <c r="C172" s="252"/>
      <c r="D172" s="253"/>
      <c r="E172" s="254"/>
      <c r="F172" s="76"/>
      <c r="G172" s="76"/>
      <c r="H172" s="77"/>
    </row>
    <row r="173" spans="1:8" s="2" customFormat="1" ht="12.75" hidden="1" x14ac:dyDescent="0.2">
      <c r="A173" s="261"/>
      <c r="B173" s="264"/>
      <c r="C173" s="252"/>
      <c r="D173" s="253"/>
      <c r="E173" s="254"/>
      <c r="F173" s="76"/>
      <c r="G173" s="76"/>
      <c r="H173" s="77"/>
    </row>
    <row r="174" spans="1:8" s="2" customFormat="1" ht="12.75" hidden="1" x14ac:dyDescent="0.2">
      <c r="A174" s="261"/>
      <c r="B174" s="264"/>
      <c r="C174" s="252"/>
      <c r="D174" s="253"/>
      <c r="E174" s="254"/>
      <c r="F174" s="76"/>
      <c r="G174" s="76"/>
      <c r="H174" s="77"/>
    </row>
    <row r="175" spans="1:8" s="2" customFormat="1" ht="12.75" hidden="1" x14ac:dyDescent="0.2">
      <c r="A175" s="261"/>
      <c r="B175" s="264"/>
      <c r="C175" s="252"/>
      <c r="D175" s="253"/>
      <c r="E175" s="254"/>
      <c r="F175" s="76"/>
      <c r="G175" s="76"/>
      <c r="H175" s="77"/>
    </row>
    <row r="176" spans="1:8" s="2" customFormat="1" ht="12.75" hidden="1" x14ac:dyDescent="0.2">
      <c r="A176" s="261"/>
      <c r="B176" s="264"/>
      <c r="C176" s="252"/>
      <c r="D176" s="253"/>
      <c r="E176" s="254"/>
      <c r="F176" s="76"/>
      <c r="G176" s="76"/>
      <c r="H176" s="77"/>
    </row>
    <row r="177" spans="1:8" s="2" customFormat="1" ht="12.75" hidden="1" x14ac:dyDescent="0.2">
      <c r="A177" s="262"/>
      <c r="B177" s="265"/>
      <c r="C177" s="269"/>
      <c r="D177" s="270"/>
      <c r="E177" s="271"/>
      <c r="F177" s="78"/>
      <c r="G177" s="78"/>
      <c r="H177" s="79">
        <f>ROUNDUP(F177/168*G177,2)</f>
        <v>0</v>
      </c>
    </row>
    <row r="178" spans="1:8" s="2" customFormat="1" ht="12.75" hidden="1" x14ac:dyDescent="0.2">
      <c r="A178" s="48" t="s">
        <v>85</v>
      </c>
      <c r="B178" s="277" t="s">
        <v>86</v>
      </c>
      <c r="C178" s="277"/>
      <c r="D178" s="277"/>
      <c r="E178" s="277"/>
      <c r="F178" s="277"/>
      <c r="G178" s="277"/>
      <c r="H178" s="43">
        <f>SUM(H179)</f>
        <v>0</v>
      </c>
    </row>
    <row r="179" spans="1:8" s="2" customFormat="1" hidden="1" x14ac:dyDescent="0.2">
      <c r="A179" s="246"/>
      <c r="B179" s="249"/>
      <c r="C179" s="266"/>
      <c r="D179" s="267"/>
      <c r="E179" s="268"/>
      <c r="F179" s="47" t="s">
        <v>167</v>
      </c>
      <c r="G179" s="47" t="s">
        <v>166</v>
      </c>
      <c r="H179" s="111">
        <f>SUM(H180:H189)</f>
        <v>0</v>
      </c>
    </row>
    <row r="180" spans="1:8" s="2" customFormat="1" ht="12.75" hidden="1" x14ac:dyDescent="0.2">
      <c r="A180" s="247"/>
      <c r="B180" s="250"/>
      <c r="C180" s="255"/>
      <c r="D180" s="256"/>
      <c r="E180" s="257"/>
      <c r="F180" s="74"/>
      <c r="G180" s="74"/>
      <c r="H180" s="75">
        <f>ROUND(F180*G180,2)</f>
        <v>0</v>
      </c>
    </row>
    <row r="181" spans="1:8" s="2" customFormat="1" ht="12.75" hidden="1" x14ac:dyDescent="0.2">
      <c r="A181" s="247"/>
      <c r="B181" s="250"/>
      <c r="C181" s="252"/>
      <c r="D181" s="253"/>
      <c r="E181" s="254"/>
      <c r="F181" s="76"/>
      <c r="G181" s="76"/>
      <c r="H181" s="77">
        <f>ROUND(F181*G181,2)</f>
        <v>0</v>
      </c>
    </row>
    <row r="182" spans="1:8" s="2" customFormat="1" ht="12.75" hidden="1" x14ac:dyDescent="0.2">
      <c r="A182" s="247"/>
      <c r="B182" s="250"/>
      <c r="C182" s="252"/>
      <c r="D182" s="253"/>
      <c r="E182" s="254"/>
      <c r="F182" s="76"/>
      <c r="G182" s="76"/>
      <c r="H182" s="77">
        <f t="shared" ref="H182:H189" si="28">ROUND(F182*G182,2)</f>
        <v>0</v>
      </c>
    </row>
    <row r="183" spans="1:8" s="2" customFormat="1" ht="12.75" hidden="1" x14ac:dyDescent="0.2">
      <c r="A183" s="247"/>
      <c r="B183" s="250"/>
      <c r="C183" s="252"/>
      <c r="D183" s="253"/>
      <c r="E183" s="254"/>
      <c r="F183" s="76"/>
      <c r="G183" s="76"/>
      <c r="H183" s="77">
        <f t="shared" si="28"/>
        <v>0</v>
      </c>
    </row>
    <row r="184" spans="1:8" s="2" customFormat="1" ht="12.75" hidden="1" x14ac:dyDescent="0.2">
      <c r="A184" s="247"/>
      <c r="B184" s="250"/>
      <c r="C184" s="252"/>
      <c r="D184" s="253"/>
      <c r="E184" s="254"/>
      <c r="F184" s="76"/>
      <c r="G184" s="76"/>
      <c r="H184" s="77">
        <f t="shared" si="28"/>
        <v>0</v>
      </c>
    </row>
    <row r="185" spans="1:8" s="2" customFormat="1" ht="12.75" hidden="1" x14ac:dyDescent="0.2">
      <c r="A185" s="247"/>
      <c r="B185" s="250"/>
      <c r="C185" s="252"/>
      <c r="D185" s="253"/>
      <c r="E185" s="254"/>
      <c r="F185" s="76"/>
      <c r="G185" s="76"/>
      <c r="H185" s="77">
        <f t="shared" si="28"/>
        <v>0</v>
      </c>
    </row>
    <row r="186" spans="1:8" s="2" customFormat="1" ht="12.75" hidden="1" x14ac:dyDescent="0.2">
      <c r="A186" s="247"/>
      <c r="B186" s="250"/>
      <c r="C186" s="252"/>
      <c r="D186" s="253"/>
      <c r="E186" s="254"/>
      <c r="F186" s="76"/>
      <c r="G186" s="76"/>
      <c r="H186" s="77">
        <f t="shared" si="28"/>
        <v>0</v>
      </c>
    </row>
    <row r="187" spans="1:8" s="2" customFormat="1" ht="12.75" hidden="1" x14ac:dyDescent="0.2">
      <c r="A187" s="247"/>
      <c r="B187" s="250"/>
      <c r="C187" s="252"/>
      <c r="D187" s="253"/>
      <c r="E187" s="254"/>
      <c r="F187" s="76"/>
      <c r="G187" s="76"/>
      <c r="H187" s="77">
        <f t="shared" si="28"/>
        <v>0</v>
      </c>
    </row>
    <row r="188" spans="1:8" s="2" customFormat="1" ht="12.75" hidden="1" x14ac:dyDescent="0.2">
      <c r="A188" s="247"/>
      <c r="B188" s="250"/>
      <c r="C188" s="252"/>
      <c r="D188" s="253"/>
      <c r="E188" s="254"/>
      <c r="F188" s="76"/>
      <c r="G188" s="76"/>
      <c r="H188" s="77">
        <f t="shared" si="28"/>
        <v>0</v>
      </c>
    </row>
    <row r="189" spans="1:8" s="2" customFormat="1" ht="12.75" hidden="1" x14ac:dyDescent="0.2">
      <c r="A189" s="248"/>
      <c r="B189" s="251"/>
      <c r="C189" s="269"/>
      <c r="D189" s="270"/>
      <c r="E189" s="271"/>
      <c r="F189" s="78"/>
      <c r="G189" s="78"/>
      <c r="H189" s="79">
        <f t="shared" si="28"/>
        <v>0</v>
      </c>
    </row>
    <row r="190" spans="1:8" s="2" customFormat="1" ht="25.5" hidden="1" x14ac:dyDescent="0.2">
      <c r="A190" s="246"/>
      <c r="B190" s="249"/>
      <c r="C190" s="266"/>
      <c r="D190" s="267"/>
      <c r="E190" s="268"/>
      <c r="F190" s="51" t="s">
        <v>167</v>
      </c>
      <c r="G190" s="47" t="s">
        <v>157</v>
      </c>
      <c r="H190" s="111">
        <f>SUM(H191:H200)</f>
        <v>0</v>
      </c>
    </row>
    <row r="191" spans="1:8" s="2" customFormat="1" ht="12.75" hidden="1" x14ac:dyDescent="0.2">
      <c r="A191" s="247"/>
      <c r="B191" s="250"/>
      <c r="C191" s="255"/>
      <c r="D191" s="256"/>
      <c r="E191" s="257"/>
      <c r="F191" s="74"/>
      <c r="G191" s="74"/>
      <c r="H191" s="75">
        <f>ROUNDUP(F191/168*G191,2)</f>
        <v>0</v>
      </c>
    </row>
    <row r="192" spans="1:8" s="2" customFormat="1" ht="12.75" hidden="1" x14ac:dyDescent="0.2">
      <c r="A192" s="247"/>
      <c r="B192" s="250"/>
      <c r="C192" s="252"/>
      <c r="D192" s="253"/>
      <c r="E192" s="254"/>
      <c r="F192" s="76"/>
      <c r="G192" s="76"/>
      <c r="H192" s="77">
        <f t="shared" ref="H192:H200" si="29">ROUNDUP(F192/168*G192,2)</f>
        <v>0</v>
      </c>
    </row>
    <row r="193" spans="1:8" s="2" customFormat="1" ht="12.75" hidden="1" x14ac:dyDescent="0.2">
      <c r="A193" s="247"/>
      <c r="B193" s="250"/>
      <c r="C193" s="252"/>
      <c r="D193" s="253"/>
      <c r="E193" s="254"/>
      <c r="F193" s="76"/>
      <c r="G193" s="76"/>
      <c r="H193" s="77">
        <f t="shared" si="29"/>
        <v>0</v>
      </c>
    </row>
    <row r="194" spans="1:8" s="2" customFormat="1" ht="12.75" hidden="1" x14ac:dyDescent="0.2">
      <c r="A194" s="247"/>
      <c r="B194" s="250"/>
      <c r="C194" s="252"/>
      <c r="D194" s="253"/>
      <c r="E194" s="254"/>
      <c r="F194" s="76"/>
      <c r="G194" s="76"/>
      <c r="H194" s="77">
        <f t="shared" si="29"/>
        <v>0</v>
      </c>
    </row>
    <row r="195" spans="1:8" s="2" customFormat="1" ht="12.75" hidden="1" x14ac:dyDescent="0.2">
      <c r="A195" s="247"/>
      <c r="B195" s="250"/>
      <c r="C195" s="252"/>
      <c r="D195" s="253"/>
      <c r="E195" s="254"/>
      <c r="F195" s="76"/>
      <c r="G195" s="76"/>
      <c r="H195" s="77">
        <f t="shared" si="29"/>
        <v>0</v>
      </c>
    </row>
    <row r="196" spans="1:8" s="2" customFormat="1" ht="12.75" hidden="1" x14ac:dyDescent="0.2">
      <c r="A196" s="247"/>
      <c r="B196" s="250"/>
      <c r="C196" s="252"/>
      <c r="D196" s="253"/>
      <c r="E196" s="254"/>
      <c r="F196" s="76"/>
      <c r="G196" s="76"/>
      <c r="H196" s="77">
        <f t="shared" si="29"/>
        <v>0</v>
      </c>
    </row>
    <row r="197" spans="1:8" s="2" customFormat="1" ht="12.75" hidden="1" x14ac:dyDescent="0.2">
      <c r="A197" s="247"/>
      <c r="B197" s="250"/>
      <c r="C197" s="252"/>
      <c r="D197" s="253"/>
      <c r="E197" s="254"/>
      <c r="F197" s="76"/>
      <c r="G197" s="76"/>
      <c r="H197" s="77">
        <f t="shared" si="29"/>
        <v>0</v>
      </c>
    </row>
    <row r="198" spans="1:8" s="2" customFormat="1" ht="12.75" hidden="1" x14ac:dyDescent="0.2">
      <c r="A198" s="247"/>
      <c r="B198" s="250"/>
      <c r="C198" s="252"/>
      <c r="D198" s="253"/>
      <c r="E198" s="254"/>
      <c r="F198" s="76"/>
      <c r="G198" s="76"/>
      <c r="H198" s="77">
        <f t="shared" si="29"/>
        <v>0</v>
      </c>
    </row>
    <row r="199" spans="1:8" s="2" customFormat="1" ht="12.75" hidden="1" x14ac:dyDescent="0.2">
      <c r="A199" s="247"/>
      <c r="B199" s="250"/>
      <c r="C199" s="252"/>
      <c r="D199" s="253"/>
      <c r="E199" s="254"/>
      <c r="F199" s="76"/>
      <c r="G199" s="76"/>
      <c r="H199" s="77">
        <f t="shared" si="29"/>
        <v>0</v>
      </c>
    </row>
    <row r="200" spans="1:8" s="2" customFormat="1" ht="12.75" hidden="1" x14ac:dyDescent="0.2">
      <c r="A200" s="248"/>
      <c r="B200" s="251"/>
      <c r="C200" s="269"/>
      <c r="D200" s="270"/>
      <c r="E200" s="271"/>
      <c r="F200" s="78"/>
      <c r="G200" s="78"/>
      <c r="H200" s="79">
        <f t="shared" si="29"/>
        <v>0</v>
      </c>
    </row>
    <row r="201" spans="1:8" s="2" customFormat="1" ht="12.75" customHeight="1" x14ac:dyDescent="0.2">
      <c r="A201" s="48" t="s">
        <v>93</v>
      </c>
      <c r="B201" s="277" t="s">
        <v>94</v>
      </c>
      <c r="C201" s="277"/>
      <c r="D201" s="277"/>
      <c r="E201" s="277"/>
      <c r="F201" s="277"/>
      <c r="G201" s="277"/>
      <c r="H201" s="43">
        <f>SUM(H202,H213)</f>
        <v>0.87</v>
      </c>
    </row>
    <row r="202" spans="1:8" s="2" customFormat="1" x14ac:dyDescent="0.2">
      <c r="A202" s="246">
        <v>2311</v>
      </c>
      <c r="B202" s="249" t="s">
        <v>19</v>
      </c>
      <c r="C202" s="266" t="s">
        <v>171</v>
      </c>
      <c r="D202" s="267"/>
      <c r="E202" s="268"/>
      <c r="F202" s="47" t="s">
        <v>167</v>
      </c>
      <c r="G202" s="47" t="s">
        <v>166</v>
      </c>
      <c r="H202" s="111">
        <f>SUM(H203:H212)</f>
        <v>0.87</v>
      </c>
    </row>
    <row r="203" spans="1:8" s="2" customFormat="1" ht="12.75" x14ac:dyDescent="0.2">
      <c r="A203" s="247"/>
      <c r="B203" s="250"/>
      <c r="C203" s="252" t="s">
        <v>225</v>
      </c>
      <c r="D203" s="253"/>
      <c r="E203" s="254"/>
      <c r="F203" s="76">
        <v>0.87</v>
      </c>
      <c r="G203" s="76">
        <v>1</v>
      </c>
      <c r="H203" s="75">
        <f>ROUND(F203*G203,2)</f>
        <v>0.87</v>
      </c>
    </row>
    <row r="204" spans="1:8" s="2" customFormat="1" ht="12.75" hidden="1" customHeight="1" x14ac:dyDescent="0.2">
      <c r="A204" s="247"/>
      <c r="B204" s="250"/>
      <c r="C204" s="252"/>
      <c r="D204" s="253"/>
      <c r="E204" s="254"/>
      <c r="F204" s="76"/>
      <c r="G204" s="76"/>
      <c r="H204" s="77">
        <f>ROUND(F204*G204,2)</f>
        <v>0</v>
      </c>
    </row>
    <row r="205" spans="1:8" s="2" customFormat="1" ht="12.75" hidden="1" x14ac:dyDescent="0.2">
      <c r="A205" s="247"/>
      <c r="B205" s="250"/>
      <c r="C205" s="252"/>
      <c r="D205" s="253"/>
      <c r="E205" s="254"/>
      <c r="F205" s="76"/>
      <c r="G205" s="76"/>
      <c r="H205" s="77">
        <f t="shared" ref="H205:H212" si="30">ROUND(F205*G205,2)</f>
        <v>0</v>
      </c>
    </row>
    <row r="206" spans="1:8" s="2" customFormat="1" ht="12.75" hidden="1" x14ac:dyDescent="0.2">
      <c r="A206" s="247"/>
      <c r="B206" s="250"/>
      <c r="C206" s="252"/>
      <c r="D206" s="253"/>
      <c r="E206" s="254"/>
      <c r="F206" s="76"/>
      <c r="G206" s="76"/>
      <c r="H206" s="77">
        <f t="shared" si="30"/>
        <v>0</v>
      </c>
    </row>
    <row r="207" spans="1:8" s="2" customFormat="1" ht="12.75" hidden="1" x14ac:dyDescent="0.2">
      <c r="A207" s="247"/>
      <c r="B207" s="250"/>
      <c r="C207" s="252"/>
      <c r="D207" s="253"/>
      <c r="E207" s="254"/>
      <c r="F207" s="76"/>
      <c r="G207" s="76"/>
      <c r="H207" s="77">
        <f t="shared" si="30"/>
        <v>0</v>
      </c>
    </row>
    <row r="208" spans="1:8" s="2" customFormat="1" ht="12.75" hidden="1" x14ac:dyDescent="0.2">
      <c r="A208" s="247"/>
      <c r="B208" s="250"/>
      <c r="C208" s="252"/>
      <c r="D208" s="253"/>
      <c r="E208" s="254"/>
      <c r="F208" s="76"/>
      <c r="G208" s="76"/>
      <c r="H208" s="77">
        <f t="shared" si="30"/>
        <v>0</v>
      </c>
    </row>
    <row r="209" spans="1:8" s="2" customFormat="1" ht="12.75" hidden="1" x14ac:dyDescent="0.2">
      <c r="A209" s="247"/>
      <c r="B209" s="250"/>
      <c r="C209" s="252"/>
      <c r="D209" s="253"/>
      <c r="E209" s="254"/>
      <c r="F209" s="76"/>
      <c r="G209" s="76"/>
      <c r="H209" s="77">
        <f t="shared" si="30"/>
        <v>0</v>
      </c>
    </row>
    <row r="210" spans="1:8" s="2" customFormat="1" ht="12.75" hidden="1" x14ac:dyDescent="0.2">
      <c r="A210" s="247"/>
      <c r="B210" s="250"/>
      <c r="C210" s="252"/>
      <c r="D210" s="253"/>
      <c r="E210" s="254"/>
      <c r="F210" s="76"/>
      <c r="G210" s="76"/>
      <c r="H210" s="77">
        <f t="shared" si="30"/>
        <v>0</v>
      </c>
    </row>
    <row r="211" spans="1:8" s="2" customFormat="1" ht="12.75" hidden="1" x14ac:dyDescent="0.2">
      <c r="A211" s="247"/>
      <c r="B211" s="250"/>
      <c r="C211" s="252"/>
      <c r="D211" s="253"/>
      <c r="E211" s="254"/>
      <c r="F211" s="76"/>
      <c r="G211" s="76"/>
      <c r="H211" s="77">
        <f t="shared" si="30"/>
        <v>0</v>
      </c>
    </row>
    <row r="212" spans="1:8" s="2" customFormat="1" ht="12.75" hidden="1" x14ac:dyDescent="0.2">
      <c r="A212" s="248"/>
      <c r="B212" s="251"/>
      <c r="C212" s="269"/>
      <c r="D212" s="270"/>
      <c r="E212" s="271"/>
      <c r="F212" s="78"/>
      <c r="G212" s="78"/>
      <c r="H212" s="79">
        <f t="shared" si="30"/>
        <v>0</v>
      </c>
    </row>
    <row r="213" spans="1:8" s="2" customFormat="1" ht="25.5" hidden="1" x14ac:dyDescent="0.2">
      <c r="A213" s="246">
        <v>2350</v>
      </c>
      <c r="B213" s="249" t="s">
        <v>24</v>
      </c>
      <c r="C213" s="266"/>
      <c r="D213" s="267"/>
      <c r="E213" s="268"/>
      <c r="F213" s="51" t="s">
        <v>167</v>
      </c>
      <c r="G213" s="47" t="s">
        <v>157</v>
      </c>
      <c r="H213" s="50">
        <f>SUM(H214:H223)</f>
        <v>0</v>
      </c>
    </row>
    <row r="214" spans="1:8" s="2" customFormat="1" ht="12.75" hidden="1" customHeight="1" x14ac:dyDescent="0.2">
      <c r="A214" s="247"/>
      <c r="B214" s="250"/>
      <c r="C214" s="255"/>
      <c r="D214" s="256"/>
      <c r="E214" s="257"/>
      <c r="F214" s="74"/>
      <c r="G214" s="74"/>
      <c r="H214" s="75">
        <f>ROUNDUP(F214/168*G214,2)</f>
        <v>0</v>
      </c>
    </row>
    <row r="215" spans="1:8" s="2" customFormat="1" ht="12.75" hidden="1" x14ac:dyDescent="0.2">
      <c r="A215" s="247"/>
      <c r="B215" s="250"/>
      <c r="C215" s="252"/>
      <c r="D215" s="253"/>
      <c r="E215" s="254"/>
      <c r="F215" s="76"/>
      <c r="G215" s="76"/>
      <c r="H215" s="77">
        <f t="shared" ref="H215:H223" si="31">ROUNDUP(F215/168*G215,2)</f>
        <v>0</v>
      </c>
    </row>
    <row r="216" spans="1:8" s="2" customFormat="1" ht="12.75" hidden="1" x14ac:dyDescent="0.2">
      <c r="A216" s="247"/>
      <c r="B216" s="250"/>
      <c r="C216" s="252"/>
      <c r="D216" s="253"/>
      <c r="E216" s="254"/>
      <c r="F216" s="76"/>
      <c r="G216" s="76"/>
      <c r="H216" s="77">
        <f t="shared" si="31"/>
        <v>0</v>
      </c>
    </row>
    <row r="217" spans="1:8" s="2" customFormat="1" ht="12.75" hidden="1" x14ac:dyDescent="0.2">
      <c r="A217" s="247"/>
      <c r="B217" s="250"/>
      <c r="C217" s="252"/>
      <c r="D217" s="253"/>
      <c r="E217" s="254"/>
      <c r="F217" s="76"/>
      <c r="G217" s="76"/>
      <c r="H217" s="77">
        <f t="shared" si="31"/>
        <v>0</v>
      </c>
    </row>
    <row r="218" spans="1:8" s="2" customFormat="1" ht="12.75" hidden="1" x14ac:dyDescent="0.2">
      <c r="A218" s="247"/>
      <c r="B218" s="250"/>
      <c r="C218" s="252"/>
      <c r="D218" s="253"/>
      <c r="E218" s="254"/>
      <c r="F218" s="76"/>
      <c r="G218" s="76"/>
      <c r="H218" s="77">
        <f t="shared" si="31"/>
        <v>0</v>
      </c>
    </row>
    <row r="219" spans="1:8" s="2" customFormat="1" ht="12.75" hidden="1" x14ac:dyDescent="0.2">
      <c r="A219" s="247"/>
      <c r="B219" s="250"/>
      <c r="C219" s="252"/>
      <c r="D219" s="253"/>
      <c r="E219" s="254"/>
      <c r="F219" s="76"/>
      <c r="G219" s="76"/>
      <c r="H219" s="77">
        <f t="shared" si="31"/>
        <v>0</v>
      </c>
    </row>
    <row r="220" spans="1:8" s="2" customFormat="1" ht="12.75" hidden="1" x14ac:dyDescent="0.2">
      <c r="A220" s="247"/>
      <c r="B220" s="250"/>
      <c r="C220" s="252"/>
      <c r="D220" s="253"/>
      <c r="E220" s="254"/>
      <c r="F220" s="76"/>
      <c r="G220" s="76"/>
      <c r="H220" s="77">
        <f t="shared" si="31"/>
        <v>0</v>
      </c>
    </row>
    <row r="221" spans="1:8" s="2" customFormat="1" ht="12.75" hidden="1" x14ac:dyDescent="0.2">
      <c r="A221" s="247"/>
      <c r="B221" s="250"/>
      <c r="C221" s="252"/>
      <c r="D221" s="253"/>
      <c r="E221" s="254"/>
      <c r="F221" s="76"/>
      <c r="G221" s="76"/>
      <c r="H221" s="77">
        <f t="shared" si="31"/>
        <v>0</v>
      </c>
    </row>
    <row r="222" spans="1:8" s="2" customFormat="1" ht="12.75" hidden="1" x14ac:dyDescent="0.2">
      <c r="A222" s="247"/>
      <c r="B222" s="250"/>
      <c r="C222" s="252"/>
      <c r="D222" s="253"/>
      <c r="E222" s="254"/>
      <c r="F222" s="76"/>
      <c r="G222" s="76"/>
      <c r="H222" s="77">
        <f t="shared" si="31"/>
        <v>0</v>
      </c>
    </row>
    <row r="223" spans="1:8" s="2" customFormat="1" ht="12.75" hidden="1" x14ac:dyDescent="0.2">
      <c r="A223" s="248"/>
      <c r="B223" s="251"/>
      <c r="C223" s="269"/>
      <c r="D223" s="270"/>
      <c r="E223" s="271"/>
      <c r="F223" s="78"/>
      <c r="G223" s="78"/>
      <c r="H223" s="79">
        <f t="shared" si="31"/>
        <v>0</v>
      </c>
    </row>
    <row r="224" spans="1:8" s="2" customFormat="1" ht="12.75" hidden="1" x14ac:dyDescent="0.2">
      <c r="A224" s="49" t="s">
        <v>109</v>
      </c>
      <c r="B224" s="277" t="s">
        <v>25</v>
      </c>
      <c r="C224" s="277"/>
      <c r="D224" s="277"/>
      <c r="E224" s="277"/>
      <c r="F224" s="277"/>
      <c r="G224" s="277"/>
      <c r="H224" s="43">
        <f>SUM(H225,H237)</f>
        <v>0</v>
      </c>
    </row>
    <row r="225" spans="1:8" s="2" customFormat="1" ht="12.75" hidden="1" customHeight="1" x14ac:dyDescent="0.2">
      <c r="A225" s="48">
        <v>5120</v>
      </c>
      <c r="B225" s="277" t="s">
        <v>168</v>
      </c>
      <c r="C225" s="277"/>
      <c r="D225" s="277"/>
      <c r="E225" s="277"/>
      <c r="F225" s="277"/>
      <c r="G225" s="277"/>
      <c r="H225" s="43">
        <f>SUM(H226)</f>
        <v>0</v>
      </c>
    </row>
    <row r="226" spans="1:8" s="2" customFormat="1" ht="25.5" hidden="1" x14ac:dyDescent="0.2">
      <c r="A226" s="331">
        <v>5121</v>
      </c>
      <c r="B226" s="279" t="s">
        <v>169</v>
      </c>
      <c r="C226" s="190" t="s">
        <v>171</v>
      </c>
      <c r="D226" s="47" t="s">
        <v>170</v>
      </c>
      <c r="E226" s="190" t="s">
        <v>166</v>
      </c>
      <c r="F226" s="190" t="s">
        <v>167</v>
      </c>
      <c r="G226" s="47" t="s">
        <v>157</v>
      </c>
      <c r="H226" s="111">
        <f>SUM(H227:H236)</f>
        <v>0</v>
      </c>
    </row>
    <row r="227" spans="1:8" s="2" customFormat="1" ht="12.75" hidden="1" x14ac:dyDescent="0.2">
      <c r="A227" s="332"/>
      <c r="B227" s="280"/>
      <c r="C227" s="67"/>
      <c r="D227" s="282">
        <v>20</v>
      </c>
      <c r="E227" s="67"/>
      <c r="F227" s="67"/>
      <c r="G227" s="67"/>
      <c r="H227" s="54">
        <f>ROUNDUP(F227*$D$227%/12/168*E227*$G$227,2)</f>
        <v>0</v>
      </c>
    </row>
    <row r="228" spans="1:8" s="2" customFormat="1" ht="12.75" hidden="1" x14ac:dyDescent="0.2">
      <c r="A228" s="332"/>
      <c r="B228" s="280"/>
      <c r="C228" s="68"/>
      <c r="D228" s="283"/>
      <c r="E228" s="68"/>
      <c r="F228" s="68"/>
      <c r="G228" s="68"/>
      <c r="H228" s="56">
        <f t="shared" ref="H228:H236" si="32">ROUNDUP(F228*$D$227%/12/168*E228*$G$227,2)</f>
        <v>0</v>
      </c>
    </row>
    <row r="229" spans="1:8" s="2" customFormat="1" ht="12.75" hidden="1" x14ac:dyDescent="0.2">
      <c r="A229" s="332"/>
      <c r="B229" s="280"/>
      <c r="C229" s="68"/>
      <c r="D229" s="283"/>
      <c r="E229" s="68"/>
      <c r="F229" s="68"/>
      <c r="G229" s="68"/>
      <c r="H229" s="56">
        <f t="shared" si="32"/>
        <v>0</v>
      </c>
    </row>
    <row r="230" spans="1:8" s="2" customFormat="1" ht="12.75" hidden="1" x14ac:dyDescent="0.2">
      <c r="A230" s="332"/>
      <c r="B230" s="280"/>
      <c r="C230" s="68"/>
      <c r="D230" s="283"/>
      <c r="E230" s="68"/>
      <c r="F230" s="68"/>
      <c r="G230" s="68"/>
      <c r="H230" s="56">
        <f t="shared" si="32"/>
        <v>0</v>
      </c>
    </row>
    <row r="231" spans="1:8" s="2" customFormat="1" ht="12.75" hidden="1" x14ac:dyDescent="0.2">
      <c r="A231" s="332"/>
      <c r="B231" s="280"/>
      <c r="C231" s="68"/>
      <c r="D231" s="283"/>
      <c r="E231" s="68"/>
      <c r="F231" s="68"/>
      <c r="G231" s="68"/>
      <c r="H231" s="56">
        <f t="shared" si="32"/>
        <v>0</v>
      </c>
    </row>
    <row r="232" spans="1:8" s="2" customFormat="1" ht="12.75" hidden="1" x14ac:dyDescent="0.2">
      <c r="A232" s="332"/>
      <c r="B232" s="280"/>
      <c r="C232" s="68"/>
      <c r="D232" s="283"/>
      <c r="E232" s="68"/>
      <c r="F232" s="68"/>
      <c r="G232" s="68"/>
      <c r="H232" s="56">
        <f t="shared" si="32"/>
        <v>0</v>
      </c>
    </row>
    <row r="233" spans="1:8" s="2" customFormat="1" ht="12.75" hidden="1" x14ac:dyDescent="0.2">
      <c r="A233" s="332"/>
      <c r="B233" s="280"/>
      <c r="C233" s="68"/>
      <c r="D233" s="283"/>
      <c r="E233" s="68"/>
      <c r="F233" s="68"/>
      <c r="G233" s="68"/>
      <c r="H233" s="56">
        <f t="shared" si="32"/>
        <v>0</v>
      </c>
    </row>
    <row r="234" spans="1:8" s="2" customFormat="1" ht="12.75" hidden="1" x14ac:dyDescent="0.2">
      <c r="A234" s="332"/>
      <c r="B234" s="280"/>
      <c r="C234" s="68"/>
      <c r="D234" s="283"/>
      <c r="E234" s="68"/>
      <c r="F234" s="68"/>
      <c r="G234" s="68"/>
      <c r="H234" s="56">
        <f t="shared" si="32"/>
        <v>0</v>
      </c>
    </row>
    <row r="235" spans="1:8" s="2" customFormat="1" ht="12.75" hidden="1" x14ac:dyDescent="0.2">
      <c r="A235" s="332"/>
      <c r="B235" s="280"/>
      <c r="C235" s="68"/>
      <c r="D235" s="283"/>
      <c r="E235" s="68"/>
      <c r="F235" s="68"/>
      <c r="G235" s="68"/>
      <c r="H235" s="56">
        <f t="shared" si="32"/>
        <v>0</v>
      </c>
    </row>
    <row r="236" spans="1:8" s="2" customFormat="1" ht="12.75" hidden="1" x14ac:dyDescent="0.2">
      <c r="A236" s="333"/>
      <c r="B236" s="281"/>
      <c r="C236" s="70"/>
      <c r="D236" s="284"/>
      <c r="E236" s="70"/>
      <c r="F236" s="70"/>
      <c r="G236" s="70"/>
      <c r="H236" s="58">
        <f t="shared" si="32"/>
        <v>0</v>
      </c>
    </row>
    <row r="237" spans="1:8" s="2" customFormat="1" ht="12.75" hidden="1" x14ac:dyDescent="0.2">
      <c r="A237" s="48" t="s">
        <v>110</v>
      </c>
      <c r="B237" s="277" t="s">
        <v>111</v>
      </c>
      <c r="C237" s="277"/>
      <c r="D237" s="277"/>
      <c r="E237" s="277"/>
      <c r="F237" s="277"/>
      <c r="G237" s="277"/>
      <c r="H237" s="43">
        <f>SUM(H238,H249)</f>
        <v>0</v>
      </c>
    </row>
    <row r="238" spans="1:8" s="2" customFormat="1" ht="25.5" hidden="1" x14ac:dyDescent="0.2">
      <c r="A238" s="331" t="s">
        <v>117</v>
      </c>
      <c r="B238" s="279" t="s">
        <v>33</v>
      </c>
      <c r="C238" s="190" t="s">
        <v>171</v>
      </c>
      <c r="D238" s="47" t="s">
        <v>170</v>
      </c>
      <c r="E238" s="190" t="s">
        <v>166</v>
      </c>
      <c r="F238" s="190" t="s">
        <v>167</v>
      </c>
      <c r="G238" s="47" t="s">
        <v>157</v>
      </c>
      <c r="H238" s="111">
        <f>SUM(H239:H248)</f>
        <v>0</v>
      </c>
    </row>
    <row r="239" spans="1:8" s="2" customFormat="1" ht="12.75" hidden="1" x14ac:dyDescent="0.2">
      <c r="A239" s="332"/>
      <c r="B239" s="280"/>
      <c r="C239" s="67"/>
      <c r="D239" s="282">
        <v>20</v>
      </c>
      <c r="E239" s="67"/>
      <c r="F239" s="67"/>
      <c r="G239" s="67"/>
      <c r="H239" s="54">
        <f>ROUNDUP(F239*$D$239%/12/168*E239*$G$239,2)</f>
        <v>0</v>
      </c>
    </row>
    <row r="240" spans="1:8" s="2" customFormat="1" ht="12.75" hidden="1" x14ac:dyDescent="0.2">
      <c r="A240" s="332"/>
      <c r="B240" s="280"/>
      <c r="C240" s="68"/>
      <c r="D240" s="283"/>
      <c r="E240" s="68"/>
      <c r="F240" s="68"/>
      <c r="G240" s="68"/>
      <c r="H240" s="56">
        <f t="shared" ref="H240:H248" si="33">ROUNDUP(F240*$D$239%/12/168*E240*$G$239,2)</f>
        <v>0</v>
      </c>
    </row>
    <row r="241" spans="1:8" s="2" customFormat="1" ht="12.75" hidden="1" x14ac:dyDescent="0.2">
      <c r="A241" s="332"/>
      <c r="B241" s="280"/>
      <c r="C241" s="68"/>
      <c r="D241" s="283"/>
      <c r="E241" s="68"/>
      <c r="F241" s="68"/>
      <c r="G241" s="68"/>
      <c r="H241" s="56">
        <f t="shared" si="33"/>
        <v>0</v>
      </c>
    </row>
    <row r="242" spans="1:8" s="2" customFormat="1" ht="12.75" hidden="1" x14ac:dyDescent="0.2">
      <c r="A242" s="332"/>
      <c r="B242" s="280"/>
      <c r="C242" s="68"/>
      <c r="D242" s="283"/>
      <c r="E242" s="68"/>
      <c r="F242" s="68"/>
      <c r="G242" s="68"/>
      <c r="H242" s="56">
        <f t="shared" si="33"/>
        <v>0</v>
      </c>
    </row>
    <row r="243" spans="1:8" s="2" customFormat="1" ht="12.75" hidden="1" x14ac:dyDescent="0.2">
      <c r="A243" s="332"/>
      <c r="B243" s="280"/>
      <c r="C243" s="68"/>
      <c r="D243" s="283"/>
      <c r="E243" s="68"/>
      <c r="F243" s="68"/>
      <c r="G243" s="68"/>
      <c r="H243" s="56">
        <f t="shared" si="33"/>
        <v>0</v>
      </c>
    </row>
    <row r="244" spans="1:8" s="2" customFormat="1" ht="12.75" hidden="1" x14ac:dyDescent="0.2">
      <c r="A244" s="332"/>
      <c r="B244" s="280"/>
      <c r="C244" s="68"/>
      <c r="D244" s="283"/>
      <c r="E244" s="68"/>
      <c r="F244" s="68"/>
      <c r="G244" s="68"/>
      <c r="H244" s="56">
        <f t="shared" si="33"/>
        <v>0</v>
      </c>
    </row>
    <row r="245" spans="1:8" s="2" customFormat="1" ht="12.75" hidden="1" x14ac:dyDescent="0.2">
      <c r="A245" s="332"/>
      <c r="B245" s="280"/>
      <c r="C245" s="68"/>
      <c r="D245" s="283"/>
      <c r="E245" s="68"/>
      <c r="F245" s="68"/>
      <c r="G245" s="68"/>
      <c r="H245" s="56">
        <f t="shared" si="33"/>
        <v>0</v>
      </c>
    </row>
    <row r="246" spans="1:8" s="2" customFormat="1" ht="12.75" hidden="1" x14ac:dyDescent="0.2">
      <c r="A246" s="332"/>
      <c r="B246" s="280"/>
      <c r="C246" s="68"/>
      <c r="D246" s="283"/>
      <c r="E246" s="68"/>
      <c r="F246" s="68"/>
      <c r="G246" s="68"/>
      <c r="H246" s="56">
        <f t="shared" si="33"/>
        <v>0</v>
      </c>
    </row>
    <row r="247" spans="1:8" s="2" customFormat="1" ht="12.75" hidden="1" x14ac:dyDescent="0.2">
      <c r="A247" s="332"/>
      <c r="B247" s="280"/>
      <c r="C247" s="68"/>
      <c r="D247" s="283"/>
      <c r="E247" s="68"/>
      <c r="F247" s="68"/>
      <c r="G247" s="68"/>
      <c r="H247" s="56">
        <f t="shared" si="33"/>
        <v>0</v>
      </c>
    </row>
    <row r="248" spans="1:8" s="2" customFormat="1" ht="12.75" hidden="1" x14ac:dyDescent="0.2">
      <c r="A248" s="333"/>
      <c r="B248" s="281"/>
      <c r="C248" s="70"/>
      <c r="D248" s="284"/>
      <c r="E248" s="70"/>
      <c r="F248" s="70"/>
      <c r="G248" s="70"/>
      <c r="H248" s="58">
        <f t="shared" si="33"/>
        <v>0</v>
      </c>
    </row>
    <row r="249" spans="1:8" s="2" customFormat="1" ht="25.5" hidden="1" x14ac:dyDescent="0.2">
      <c r="A249" s="331" t="s">
        <v>118</v>
      </c>
      <c r="B249" s="279" t="s">
        <v>31</v>
      </c>
      <c r="C249" s="190" t="s">
        <v>171</v>
      </c>
      <c r="D249" s="47" t="s">
        <v>170</v>
      </c>
      <c r="E249" s="190" t="s">
        <v>166</v>
      </c>
      <c r="F249" s="190" t="s">
        <v>167</v>
      </c>
      <c r="G249" s="47" t="s">
        <v>157</v>
      </c>
      <c r="H249" s="111">
        <f>SUM(H250:H259)</f>
        <v>0</v>
      </c>
    </row>
    <row r="250" spans="1:8" s="2" customFormat="1" ht="12.75" hidden="1" x14ac:dyDescent="0.2">
      <c r="A250" s="332"/>
      <c r="B250" s="280"/>
      <c r="C250" s="67"/>
      <c r="D250" s="282">
        <v>20</v>
      </c>
      <c r="E250" s="67"/>
      <c r="F250" s="67"/>
      <c r="G250" s="67"/>
      <c r="H250" s="54">
        <f>ROUNDUP(F250*$D$250%/12/168*E250*$G$250,2)</f>
        <v>0</v>
      </c>
    </row>
    <row r="251" spans="1:8" s="2" customFormat="1" ht="12.75" hidden="1" x14ac:dyDescent="0.2">
      <c r="A251" s="332"/>
      <c r="B251" s="280"/>
      <c r="C251" s="68"/>
      <c r="D251" s="283"/>
      <c r="E251" s="68"/>
      <c r="F251" s="68"/>
      <c r="G251" s="68"/>
      <c r="H251" s="56">
        <f t="shared" ref="H251:H259" si="34">ROUNDUP(F251*$D$250%/12/168*E251*$G$250,2)</f>
        <v>0</v>
      </c>
    </row>
    <row r="252" spans="1:8" s="2" customFormat="1" ht="12.75" hidden="1" x14ac:dyDescent="0.2">
      <c r="A252" s="332"/>
      <c r="B252" s="280"/>
      <c r="C252" s="68"/>
      <c r="D252" s="283"/>
      <c r="E252" s="68"/>
      <c r="F252" s="68"/>
      <c r="G252" s="68"/>
      <c r="H252" s="56">
        <f t="shared" si="34"/>
        <v>0</v>
      </c>
    </row>
    <row r="253" spans="1:8" s="2" customFormat="1" ht="12.75" hidden="1" x14ac:dyDescent="0.2">
      <c r="A253" s="332"/>
      <c r="B253" s="280"/>
      <c r="C253" s="68"/>
      <c r="D253" s="283"/>
      <c r="E253" s="68"/>
      <c r="F253" s="68"/>
      <c r="G253" s="68"/>
      <c r="H253" s="56">
        <f t="shared" si="34"/>
        <v>0</v>
      </c>
    </row>
    <row r="254" spans="1:8" s="2" customFormat="1" ht="12.75" hidden="1" x14ac:dyDescent="0.2">
      <c r="A254" s="332"/>
      <c r="B254" s="280"/>
      <c r="C254" s="68"/>
      <c r="D254" s="283"/>
      <c r="E254" s="68"/>
      <c r="F254" s="68"/>
      <c r="G254" s="68"/>
      <c r="H254" s="56">
        <f t="shared" si="34"/>
        <v>0</v>
      </c>
    </row>
    <row r="255" spans="1:8" s="2" customFormat="1" ht="12.75" hidden="1" x14ac:dyDescent="0.2">
      <c r="A255" s="332"/>
      <c r="B255" s="280"/>
      <c r="C255" s="68"/>
      <c r="D255" s="283"/>
      <c r="E255" s="68"/>
      <c r="F255" s="68"/>
      <c r="G255" s="68"/>
      <c r="H255" s="56">
        <f t="shared" si="34"/>
        <v>0</v>
      </c>
    </row>
    <row r="256" spans="1:8" s="2" customFormat="1" ht="12.75" hidden="1" x14ac:dyDescent="0.2">
      <c r="A256" s="332"/>
      <c r="B256" s="280"/>
      <c r="C256" s="68"/>
      <c r="D256" s="283"/>
      <c r="E256" s="68"/>
      <c r="F256" s="68"/>
      <c r="G256" s="68"/>
      <c r="H256" s="56">
        <f t="shared" si="34"/>
        <v>0</v>
      </c>
    </row>
    <row r="257" spans="1:9" s="2" customFormat="1" ht="12.75" hidden="1" x14ac:dyDescent="0.2">
      <c r="A257" s="332"/>
      <c r="B257" s="280"/>
      <c r="C257" s="68"/>
      <c r="D257" s="283"/>
      <c r="E257" s="68"/>
      <c r="F257" s="68"/>
      <c r="G257" s="68"/>
      <c r="H257" s="56">
        <f t="shared" si="34"/>
        <v>0</v>
      </c>
    </row>
    <row r="258" spans="1:9" s="2" customFormat="1" ht="12.75" hidden="1" x14ac:dyDescent="0.2">
      <c r="A258" s="332"/>
      <c r="B258" s="280"/>
      <c r="C258" s="68"/>
      <c r="D258" s="283"/>
      <c r="E258" s="68"/>
      <c r="F258" s="68"/>
      <c r="G258" s="68"/>
      <c r="H258" s="56">
        <f t="shared" si="34"/>
        <v>0</v>
      </c>
    </row>
    <row r="259" spans="1:9" s="2" customFormat="1" ht="12.75" hidden="1" x14ac:dyDescent="0.2">
      <c r="A259" s="332"/>
      <c r="B259" s="280"/>
      <c r="C259" s="68"/>
      <c r="D259" s="284"/>
      <c r="E259" s="68"/>
      <c r="F259" s="68"/>
      <c r="G259" s="70"/>
      <c r="H259" s="56">
        <f t="shared" si="34"/>
        <v>0</v>
      </c>
    </row>
    <row r="260" spans="1:9" s="2" customFormat="1" ht="12.75" x14ac:dyDescent="0.2">
      <c r="A260" s="289" t="s">
        <v>120</v>
      </c>
      <c r="B260" s="290"/>
      <c r="C260" s="290"/>
      <c r="D260" s="290"/>
      <c r="E260" s="290"/>
      <c r="F260" s="290"/>
      <c r="G260" s="291"/>
      <c r="H260" s="45">
        <f>SUM(H224,H154,H12)</f>
        <v>10.739999999999998</v>
      </c>
    </row>
    <row r="261" spans="1:9" s="2" customFormat="1" ht="6" customHeight="1" x14ac:dyDescent="0.2">
      <c r="A261" s="321"/>
      <c r="B261" s="321"/>
      <c r="C261" s="321"/>
      <c r="D261" s="321"/>
      <c r="E261" s="321"/>
      <c r="F261" s="321"/>
      <c r="G261" s="321"/>
      <c r="H261" s="321"/>
    </row>
    <row r="262" spans="1:9" s="2" customFormat="1" ht="12.75" x14ac:dyDescent="0.2">
      <c r="A262" s="322" t="s">
        <v>18</v>
      </c>
      <c r="B262" s="323"/>
      <c r="C262" s="323"/>
      <c r="D262" s="323"/>
      <c r="E262" s="323"/>
      <c r="F262" s="323"/>
      <c r="G262" s="323"/>
      <c r="H262" s="324"/>
    </row>
    <row r="263" spans="1:9" s="2" customFormat="1" ht="12.75" x14ac:dyDescent="0.2">
      <c r="A263" s="42" t="s">
        <v>36</v>
      </c>
      <c r="B263" s="277" t="s">
        <v>14</v>
      </c>
      <c r="C263" s="277"/>
      <c r="D263" s="277"/>
      <c r="E263" s="277"/>
      <c r="F263" s="277"/>
      <c r="G263" s="277"/>
      <c r="H263" s="43">
        <f>SUM(H264,H361)</f>
        <v>1.36</v>
      </c>
    </row>
    <row r="264" spans="1:9" s="2" customFormat="1" ht="12.75" x14ac:dyDescent="0.2">
      <c r="A264" s="49" t="s">
        <v>37</v>
      </c>
      <c r="B264" s="277" t="s">
        <v>38</v>
      </c>
      <c r="C264" s="277"/>
      <c r="D264" s="277"/>
      <c r="E264" s="277"/>
      <c r="F264" s="277"/>
      <c r="G264" s="277"/>
      <c r="H264" s="43">
        <f>SUM(H265,H276,H287,H298,H340,H319,)</f>
        <v>1.05</v>
      </c>
    </row>
    <row r="265" spans="1:9" s="2" customFormat="1" ht="25.5" x14ac:dyDescent="0.2">
      <c r="A265" s="246" t="s">
        <v>42</v>
      </c>
      <c r="B265" s="249" t="s">
        <v>43</v>
      </c>
      <c r="C265" s="287" t="s">
        <v>349</v>
      </c>
      <c r="D265" s="288"/>
      <c r="E265" s="47" t="s">
        <v>164</v>
      </c>
      <c r="F265" s="190" t="s">
        <v>39</v>
      </c>
      <c r="G265" s="47" t="s">
        <v>157</v>
      </c>
      <c r="H265" s="111">
        <f>SUM(H266:H275)</f>
        <v>0.38</v>
      </c>
    </row>
    <row r="266" spans="1:9" s="2" customFormat="1" ht="12.75" x14ac:dyDescent="0.2">
      <c r="A266" s="247"/>
      <c r="B266" s="250"/>
      <c r="C266" s="294" t="s">
        <v>191</v>
      </c>
      <c r="D266" s="295"/>
      <c r="E266" s="187">
        <v>16</v>
      </c>
      <c r="F266" s="62">
        <v>3125</v>
      </c>
      <c r="G266" s="61">
        <v>0.02</v>
      </c>
      <c r="H266" s="54">
        <f>ROUNDUP((F266/168*G266),2)</f>
        <v>0.38</v>
      </c>
      <c r="I266" s="2" t="s">
        <v>217</v>
      </c>
    </row>
    <row r="267" spans="1:9" s="2" customFormat="1" ht="12.75" hidden="1" x14ac:dyDescent="0.2">
      <c r="A267" s="247"/>
      <c r="B267" s="250"/>
      <c r="C267" s="274"/>
      <c r="D267" s="276"/>
      <c r="E267" s="188"/>
      <c r="F267" s="64"/>
      <c r="G267" s="63"/>
      <c r="H267" s="56">
        <f t="shared" ref="H267:H286" si="35">ROUNDUP((F267/168*G267),2)</f>
        <v>0</v>
      </c>
    </row>
    <row r="268" spans="1:9" s="2" customFormat="1" ht="12.75" hidden="1" x14ac:dyDescent="0.2">
      <c r="A268" s="247"/>
      <c r="B268" s="250"/>
      <c r="C268" s="274"/>
      <c r="D268" s="276"/>
      <c r="E268" s="188"/>
      <c r="F268" s="64"/>
      <c r="G268" s="63"/>
      <c r="H268" s="56">
        <f t="shared" si="35"/>
        <v>0</v>
      </c>
    </row>
    <row r="269" spans="1:9" s="2" customFormat="1" ht="12.75" hidden="1" x14ac:dyDescent="0.2">
      <c r="A269" s="247"/>
      <c r="B269" s="250"/>
      <c r="C269" s="274"/>
      <c r="D269" s="276"/>
      <c r="E269" s="188"/>
      <c r="F269" s="64"/>
      <c r="G269" s="63"/>
      <c r="H269" s="56">
        <f t="shared" si="35"/>
        <v>0</v>
      </c>
    </row>
    <row r="270" spans="1:9" s="2" customFormat="1" ht="12.75" hidden="1" x14ac:dyDescent="0.2">
      <c r="A270" s="247"/>
      <c r="B270" s="250"/>
      <c r="C270" s="274"/>
      <c r="D270" s="276"/>
      <c r="E270" s="188"/>
      <c r="F270" s="64"/>
      <c r="G270" s="63"/>
      <c r="H270" s="56">
        <f t="shared" si="35"/>
        <v>0</v>
      </c>
    </row>
    <row r="271" spans="1:9" s="2" customFormat="1" ht="12.75" hidden="1" x14ac:dyDescent="0.2">
      <c r="A271" s="247"/>
      <c r="B271" s="250"/>
      <c r="C271" s="274"/>
      <c r="D271" s="276"/>
      <c r="E271" s="188"/>
      <c r="F271" s="64"/>
      <c r="G271" s="63"/>
      <c r="H271" s="56">
        <f t="shared" si="35"/>
        <v>0</v>
      </c>
    </row>
    <row r="272" spans="1:9" s="2" customFormat="1" ht="12.75" hidden="1" x14ac:dyDescent="0.2">
      <c r="A272" s="247"/>
      <c r="B272" s="250"/>
      <c r="C272" s="274"/>
      <c r="D272" s="276"/>
      <c r="E272" s="188"/>
      <c r="F272" s="64"/>
      <c r="G272" s="63"/>
      <c r="H272" s="56">
        <f t="shared" si="35"/>
        <v>0</v>
      </c>
    </row>
    <row r="273" spans="1:9" s="2" customFormat="1" ht="12.75" hidden="1" x14ac:dyDescent="0.2">
      <c r="A273" s="247"/>
      <c r="B273" s="250"/>
      <c r="C273" s="274"/>
      <c r="D273" s="276"/>
      <c r="E273" s="188"/>
      <c r="F273" s="64"/>
      <c r="G273" s="63"/>
      <c r="H273" s="56">
        <f t="shared" si="35"/>
        <v>0</v>
      </c>
    </row>
    <row r="274" spans="1:9" s="2" customFormat="1" ht="12.75" hidden="1" x14ac:dyDescent="0.2">
      <c r="A274" s="247"/>
      <c r="B274" s="250"/>
      <c r="C274" s="274"/>
      <c r="D274" s="276"/>
      <c r="E274" s="188"/>
      <c r="F274" s="64"/>
      <c r="G274" s="63"/>
      <c r="H274" s="56">
        <f t="shared" si="35"/>
        <v>0</v>
      </c>
    </row>
    <row r="275" spans="1:9" s="2" customFormat="1" ht="12.75" hidden="1" x14ac:dyDescent="0.2">
      <c r="A275" s="248"/>
      <c r="B275" s="251"/>
      <c r="C275" s="296"/>
      <c r="D275" s="298"/>
      <c r="E275" s="189"/>
      <c r="F275" s="66"/>
      <c r="G275" s="65"/>
      <c r="H275" s="58">
        <f t="shared" si="35"/>
        <v>0</v>
      </c>
    </row>
    <row r="276" spans="1:9" s="2" customFormat="1" ht="25.5" x14ac:dyDescent="0.2">
      <c r="A276" s="303" t="s">
        <v>44</v>
      </c>
      <c r="B276" s="304" t="s">
        <v>45</v>
      </c>
      <c r="C276" s="287" t="s">
        <v>349</v>
      </c>
      <c r="D276" s="288"/>
      <c r="E276" s="47" t="s">
        <v>164</v>
      </c>
      <c r="F276" s="190" t="s">
        <v>39</v>
      </c>
      <c r="G276" s="47" t="s">
        <v>157</v>
      </c>
      <c r="H276" s="111">
        <f>SUM(H277:H286)</f>
        <v>0.65</v>
      </c>
    </row>
    <row r="277" spans="1:9" s="2" customFormat="1" ht="12.75" x14ac:dyDescent="0.2">
      <c r="A277" s="303"/>
      <c r="B277" s="304"/>
      <c r="C277" s="274" t="s">
        <v>357</v>
      </c>
      <c r="D277" s="276"/>
      <c r="E277" s="188">
        <v>9</v>
      </c>
      <c r="F277" s="64">
        <v>1287</v>
      </c>
      <c r="G277" s="63">
        <v>8.4000000000000005E-2</v>
      </c>
      <c r="H277" s="54">
        <f t="shared" si="35"/>
        <v>0.65</v>
      </c>
      <c r="I277" s="2" t="s">
        <v>212</v>
      </c>
    </row>
    <row r="278" spans="1:9" s="2" customFormat="1" ht="26.25" hidden="1" customHeight="1" x14ac:dyDescent="0.2">
      <c r="A278" s="303"/>
      <c r="B278" s="304"/>
      <c r="C278" s="274"/>
      <c r="D278" s="276"/>
      <c r="E278" s="188"/>
      <c r="F278" s="64"/>
      <c r="G278" s="63"/>
      <c r="H278" s="56">
        <f t="shared" si="35"/>
        <v>0</v>
      </c>
    </row>
    <row r="279" spans="1:9" s="2" customFormat="1" ht="12.75" hidden="1" x14ac:dyDescent="0.2">
      <c r="A279" s="303"/>
      <c r="B279" s="304"/>
      <c r="C279" s="274"/>
      <c r="D279" s="276"/>
      <c r="E279" s="188"/>
      <c r="F279" s="64"/>
      <c r="G279" s="63"/>
      <c r="H279" s="56">
        <f t="shared" si="35"/>
        <v>0</v>
      </c>
    </row>
    <row r="280" spans="1:9" s="2" customFormat="1" ht="12.75" hidden="1" x14ac:dyDescent="0.2">
      <c r="A280" s="303"/>
      <c r="B280" s="304"/>
      <c r="C280" s="274"/>
      <c r="D280" s="276"/>
      <c r="E280" s="188"/>
      <c r="F280" s="64"/>
      <c r="G280" s="63"/>
      <c r="H280" s="56">
        <f t="shared" si="35"/>
        <v>0</v>
      </c>
    </row>
    <row r="281" spans="1:9" s="2" customFormat="1" ht="12.75" hidden="1" x14ac:dyDescent="0.2">
      <c r="A281" s="303"/>
      <c r="B281" s="304"/>
      <c r="C281" s="274"/>
      <c r="D281" s="276"/>
      <c r="E281" s="188"/>
      <c r="F281" s="64"/>
      <c r="G281" s="63"/>
      <c r="H281" s="56">
        <f t="shared" si="35"/>
        <v>0</v>
      </c>
    </row>
    <row r="282" spans="1:9" s="2" customFormat="1" ht="12.75" hidden="1" x14ac:dyDescent="0.2">
      <c r="A282" s="303"/>
      <c r="B282" s="304"/>
      <c r="C282" s="274"/>
      <c r="D282" s="276"/>
      <c r="E282" s="188"/>
      <c r="F282" s="64"/>
      <c r="G282" s="63"/>
      <c r="H282" s="56">
        <f t="shared" si="35"/>
        <v>0</v>
      </c>
    </row>
    <row r="283" spans="1:9" s="2" customFormat="1" ht="12.75" hidden="1" x14ac:dyDescent="0.2">
      <c r="A283" s="303"/>
      <c r="B283" s="304"/>
      <c r="C283" s="274"/>
      <c r="D283" s="276"/>
      <c r="E283" s="188"/>
      <c r="F283" s="64"/>
      <c r="G283" s="63"/>
      <c r="H283" s="56">
        <f t="shared" si="35"/>
        <v>0</v>
      </c>
    </row>
    <row r="284" spans="1:9" s="2" customFormat="1" ht="12.75" hidden="1" x14ac:dyDescent="0.2">
      <c r="A284" s="303"/>
      <c r="B284" s="304"/>
      <c r="C284" s="274"/>
      <c r="D284" s="276"/>
      <c r="E284" s="188"/>
      <c r="F284" s="64"/>
      <c r="G284" s="63"/>
      <c r="H284" s="56">
        <f t="shared" si="35"/>
        <v>0</v>
      </c>
    </row>
    <row r="285" spans="1:9" s="2" customFormat="1" ht="12.75" hidden="1" x14ac:dyDescent="0.2">
      <c r="A285" s="303"/>
      <c r="B285" s="304"/>
      <c r="C285" s="274"/>
      <c r="D285" s="276"/>
      <c r="E285" s="188"/>
      <c r="F285" s="64"/>
      <c r="G285" s="63"/>
      <c r="H285" s="56">
        <f t="shared" si="35"/>
        <v>0</v>
      </c>
    </row>
    <row r="286" spans="1:9" s="2" customFormat="1" ht="12.75" hidden="1" x14ac:dyDescent="0.2">
      <c r="A286" s="303"/>
      <c r="B286" s="304"/>
      <c r="C286" s="296"/>
      <c r="D286" s="298"/>
      <c r="E286" s="189"/>
      <c r="F286" s="66"/>
      <c r="G286" s="65"/>
      <c r="H286" s="58">
        <f t="shared" si="35"/>
        <v>0</v>
      </c>
    </row>
    <row r="287" spans="1:9" s="2" customFormat="1" ht="25.5" x14ac:dyDescent="0.2">
      <c r="A287" s="303" t="s">
        <v>51</v>
      </c>
      <c r="B287" s="304" t="s">
        <v>15</v>
      </c>
      <c r="C287" s="266" t="s">
        <v>158</v>
      </c>
      <c r="D287" s="267"/>
      <c r="E287" s="268"/>
      <c r="F287" s="51" t="s">
        <v>159</v>
      </c>
      <c r="G287" s="47" t="s">
        <v>157</v>
      </c>
      <c r="H287" s="111">
        <f>SUM(H288:H297)</f>
        <v>0.02</v>
      </c>
    </row>
    <row r="288" spans="1:9" s="2" customFormat="1" ht="12.75" x14ac:dyDescent="0.2">
      <c r="A288" s="303"/>
      <c r="B288" s="304"/>
      <c r="C288" s="294" t="s">
        <v>179</v>
      </c>
      <c r="D288" s="301"/>
      <c r="E288" s="295"/>
      <c r="F288" s="62">
        <v>135</v>
      </c>
      <c r="G288" s="61">
        <f>G266</f>
        <v>0.02</v>
      </c>
      <c r="H288" s="54">
        <f>ROUNDUP((F288/168*G288),2)</f>
        <v>0.02</v>
      </c>
    </row>
    <row r="289" spans="1:8" s="2" customFormat="1" ht="12.75" hidden="1" x14ac:dyDescent="0.2">
      <c r="A289" s="303"/>
      <c r="B289" s="304"/>
      <c r="C289" s="274"/>
      <c r="D289" s="275"/>
      <c r="E289" s="276"/>
      <c r="F289" s="64"/>
      <c r="G289" s="63">
        <f t="shared" ref="G289:G297" si="36">G267</f>
        <v>0</v>
      </c>
      <c r="H289" s="56">
        <f t="shared" ref="H289:H297" si="37">ROUNDUP((F289/168*G289),2)</f>
        <v>0</v>
      </c>
    </row>
    <row r="290" spans="1:8" s="2" customFormat="1" ht="12.75" hidden="1" x14ac:dyDescent="0.2">
      <c r="A290" s="303"/>
      <c r="B290" s="304"/>
      <c r="C290" s="274"/>
      <c r="D290" s="275"/>
      <c r="E290" s="276"/>
      <c r="F290" s="64"/>
      <c r="G290" s="63">
        <f t="shared" si="36"/>
        <v>0</v>
      </c>
      <c r="H290" s="56">
        <f t="shared" si="37"/>
        <v>0</v>
      </c>
    </row>
    <row r="291" spans="1:8" s="2" customFormat="1" ht="12.75" hidden="1" x14ac:dyDescent="0.2">
      <c r="A291" s="303"/>
      <c r="B291" s="304"/>
      <c r="C291" s="274"/>
      <c r="D291" s="275"/>
      <c r="E291" s="276"/>
      <c r="F291" s="64"/>
      <c r="G291" s="63">
        <f t="shared" si="36"/>
        <v>0</v>
      </c>
      <c r="H291" s="56">
        <f t="shared" si="37"/>
        <v>0</v>
      </c>
    </row>
    <row r="292" spans="1:8" s="2" customFormat="1" ht="12.75" hidden="1" x14ac:dyDescent="0.2">
      <c r="A292" s="303"/>
      <c r="B292" s="304"/>
      <c r="C292" s="274"/>
      <c r="D292" s="275"/>
      <c r="E292" s="276"/>
      <c r="F292" s="64"/>
      <c r="G292" s="63">
        <f t="shared" si="36"/>
        <v>0</v>
      </c>
      <c r="H292" s="56">
        <f t="shared" si="37"/>
        <v>0</v>
      </c>
    </row>
    <row r="293" spans="1:8" s="2" customFormat="1" ht="12.75" hidden="1" x14ac:dyDescent="0.2">
      <c r="A293" s="303"/>
      <c r="B293" s="304"/>
      <c r="C293" s="274"/>
      <c r="D293" s="275"/>
      <c r="E293" s="276"/>
      <c r="F293" s="64"/>
      <c r="G293" s="63">
        <f t="shared" si="36"/>
        <v>0</v>
      </c>
      <c r="H293" s="56">
        <f t="shared" si="37"/>
        <v>0</v>
      </c>
    </row>
    <row r="294" spans="1:8" s="2" customFormat="1" ht="12.75" hidden="1" x14ac:dyDescent="0.2">
      <c r="A294" s="303"/>
      <c r="B294" s="304"/>
      <c r="C294" s="274"/>
      <c r="D294" s="275"/>
      <c r="E294" s="276"/>
      <c r="F294" s="64"/>
      <c r="G294" s="63">
        <f t="shared" si="36"/>
        <v>0</v>
      </c>
      <c r="H294" s="56">
        <f t="shared" si="37"/>
        <v>0</v>
      </c>
    </row>
    <row r="295" spans="1:8" s="2" customFormat="1" ht="12.75" hidden="1" x14ac:dyDescent="0.2">
      <c r="A295" s="303"/>
      <c r="B295" s="304"/>
      <c r="C295" s="274"/>
      <c r="D295" s="275"/>
      <c r="E295" s="276"/>
      <c r="F295" s="64"/>
      <c r="G295" s="63">
        <f t="shared" si="36"/>
        <v>0</v>
      </c>
      <c r="H295" s="56">
        <f t="shared" si="37"/>
        <v>0</v>
      </c>
    </row>
    <row r="296" spans="1:8" s="2" customFormat="1" ht="13.5" hidden="1" customHeight="1" x14ac:dyDescent="0.2">
      <c r="A296" s="303"/>
      <c r="B296" s="304"/>
      <c r="C296" s="274"/>
      <c r="D296" s="275"/>
      <c r="E296" s="276"/>
      <c r="F296" s="64"/>
      <c r="G296" s="63">
        <f t="shared" si="36"/>
        <v>0</v>
      </c>
      <c r="H296" s="56">
        <f t="shared" si="37"/>
        <v>0</v>
      </c>
    </row>
    <row r="297" spans="1:8" s="2" customFormat="1" ht="12.75" hidden="1" x14ac:dyDescent="0.2">
      <c r="A297" s="303"/>
      <c r="B297" s="304"/>
      <c r="C297" s="296"/>
      <c r="D297" s="297"/>
      <c r="E297" s="298"/>
      <c r="F297" s="66"/>
      <c r="G297" s="65">
        <f t="shared" si="36"/>
        <v>0</v>
      </c>
      <c r="H297" s="58">
        <f t="shared" si="37"/>
        <v>0</v>
      </c>
    </row>
    <row r="298" spans="1:8" s="2" customFormat="1" ht="25.5" hidden="1" x14ac:dyDescent="0.2">
      <c r="A298" s="303" t="s">
        <v>53</v>
      </c>
      <c r="B298" s="304" t="s">
        <v>54</v>
      </c>
      <c r="C298" s="287" t="s">
        <v>349</v>
      </c>
      <c r="D298" s="288"/>
      <c r="E298" s="47" t="s">
        <v>161</v>
      </c>
      <c r="F298" s="190" t="s">
        <v>39</v>
      </c>
      <c r="G298" s="47" t="s">
        <v>157</v>
      </c>
      <c r="H298" s="111">
        <f>SUM(H299:H318)</f>
        <v>0</v>
      </c>
    </row>
    <row r="299" spans="1:8" s="2" customFormat="1" ht="12.75" hidden="1" customHeight="1" x14ac:dyDescent="0.2">
      <c r="A299" s="303"/>
      <c r="B299" s="304"/>
      <c r="C299" s="299" t="str">
        <f>C266</f>
        <v>VP koledžas direktors</v>
      </c>
      <c r="D299" s="300"/>
      <c r="E299" s="292">
        <v>5</v>
      </c>
      <c r="F299" s="52">
        <f>F266</f>
        <v>3125</v>
      </c>
      <c r="G299" s="53"/>
      <c r="H299" s="54">
        <f>ROUNDUP((F299*$E$299%)/168*G299,2)</f>
        <v>0</v>
      </c>
    </row>
    <row r="300" spans="1:8" s="2" customFormat="1" ht="12.75" hidden="1" customHeight="1" x14ac:dyDescent="0.2">
      <c r="A300" s="303"/>
      <c r="B300" s="304"/>
      <c r="C300" s="258">
        <f t="shared" ref="C300:F308" si="38">C267</f>
        <v>0</v>
      </c>
      <c r="D300" s="259"/>
      <c r="E300" s="293"/>
      <c r="F300" s="59">
        <f t="shared" si="38"/>
        <v>0</v>
      </c>
      <c r="G300" s="55"/>
      <c r="H300" s="56">
        <f t="shared" ref="H300:H318" si="39">ROUNDUP((F300*$E$299%)/168*G300,2)</f>
        <v>0</v>
      </c>
    </row>
    <row r="301" spans="1:8" s="2" customFormat="1" ht="12.75" hidden="1" customHeight="1" x14ac:dyDescent="0.2">
      <c r="A301" s="303"/>
      <c r="B301" s="304"/>
      <c r="C301" s="258">
        <f t="shared" si="38"/>
        <v>0</v>
      </c>
      <c r="D301" s="259"/>
      <c r="E301" s="293"/>
      <c r="F301" s="59">
        <f t="shared" si="38"/>
        <v>0</v>
      </c>
      <c r="G301" s="55"/>
      <c r="H301" s="56">
        <f t="shared" si="39"/>
        <v>0</v>
      </c>
    </row>
    <row r="302" spans="1:8" s="2" customFormat="1" ht="12.75" hidden="1" customHeight="1" x14ac:dyDescent="0.2">
      <c r="A302" s="303"/>
      <c r="B302" s="304"/>
      <c r="C302" s="258">
        <f t="shared" si="38"/>
        <v>0</v>
      </c>
      <c r="D302" s="259"/>
      <c r="E302" s="293"/>
      <c r="F302" s="59">
        <f t="shared" si="38"/>
        <v>0</v>
      </c>
      <c r="G302" s="55"/>
      <c r="H302" s="56">
        <f t="shared" si="39"/>
        <v>0</v>
      </c>
    </row>
    <row r="303" spans="1:8" s="2" customFormat="1" ht="12.75" hidden="1" customHeight="1" x14ac:dyDescent="0.2">
      <c r="A303" s="303"/>
      <c r="B303" s="304"/>
      <c r="C303" s="258">
        <f t="shared" si="38"/>
        <v>0</v>
      </c>
      <c r="D303" s="259"/>
      <c r="E303" s="293"/>
      <c r="F303" s="59">
        <f t="shared" si="38"/>
        <v>0</v>
      </c>
      <c r="G303" s="55"/>
      <c r="H303" s="56">
        <f t="shared" si="39"/>
        <v>0</v>
      </c>
    </row>
    <row r="304" spans="1:8" s="2" customFormat="1" ht="12.75" hidden="1" customHeight="1" x14ac:dyDescent="0.2">
      <c r="A304" s="303"/>
      <c r="B304" s="304"/>
      <c r="C304" s="258">
        <f t="shared" si="38"/>
        <v>0</v>
      </c>
      <c r="D304" s="259"/>
      <c r="E304" s="293"/>
      <c r="F304" s="59">
        <f t="shared" si="38"/>
        <v>0</v>
      </c>
      <c r="G304" s="55"/>
      <c r="H304" s="56">
        <f t="shared" si="39"/>
        <v>0</v>
      </c>
    </row>
    <row r="305" spans="1:8" s="2" customFormat="1" ht="12.75" hidden="1" customHeight="1" x14ac:dyDescent="0.2">
      <c r="A305" s="303"/>
      <c r="B305" s="304"/>
      <c r="C305" s="258">
        <f t="shared" si="38"/>
        <v>0</v>
      </c>
      <c r="D305" s="259"/>
      <c r="E305" s="293"/>
      <c r="F305" s="59">
        <f t="shared" si="38"/>
        <v>0</v>
      </c>
      <c r="G305" s="55"/>
      <c r="H305" s="56">
        <f t="shared" si="39"/>
        <v>0</v>
      </c>
    </row>
    <row r="306" spans="1:8" s="2" customFormat="1" ht="12.75" hidden="1" customHeight="1" x14ac:dyDescent="0.2">
      <c r="A306" s="303"/>
      <c r="B306" s="304"/>
      <c r="C306" s="258">
        <f t="shared" si="38"/>
        <v>0</v>
      </c>
      <c r="D306" s="259"/>
      <c r="E306" s="293"/>
      <c r="F306" s="59">
        <f t="shared" si="38"/>
        <v>0</v>
      </c>
      <c r="G306" s="55"/>
      <c r="H306" s="56">
        <f t="shared" si="39"/>
        <v>0</v>
      </c>
    </row>
    <row r="307" spans="1:8" s="2" customFormat="1" ht="12.75" hidden="1" customHeight="1" x14ac:dyDescent="0.2">
      <c r="A307" s="303"/>
      <c r="B307" s="304"/>
      <c r="C307" s="258">
        <f t="shared" si="38"/>
        <v>0</v>
      </c>
      <c r="D307" s="259"/>
      <c r="E307" s="293"/>
      <c r="F307" s="59">
        <f t="shared" si="38"/>
        <v>0</v>
      </c>
      <c r="G307" s="55"/>
      <c r="H307" s="56">
        <f t="shared" si="39"/>
        <v>0</v>
      </c>
    </row>
    <row r="308" spans="1:8" s="2" customFormat="1" ht="12.75" hidden="1" customHeight="1" x14ac:dyDescent="0.2">
      <c r="A308" s="303"/>
      <c r="B308" s="304"/>
      <c r="C308" s="258">
        <f t="shared" si="38"/>
        <v>0</v>
      </c>
      <c r="D308" s="259"/>
      <c r="E308" s="293"/>
      <c r="F308" s="59">
        <f t="shared" si="38"/>
        <v>0</v>
      </c>
      <c r="G308" s="55"/>
      <c r="H308" s="56">
        <f t="shared" si="39"/>
        <v>0</v>
      </c>
    </row>
    <row r="309" spans="1:8" s="2" customFormat="1" ht="12.75" hidden="1" x14ac:dyDescent="0.2">
      <c r="A309" s="303"/>
      <c r="B309" s="304"/>
      <c r="C309" s="258" t="str">
        <f>C277</f>
        <v xml:space="preserve">Vecākais grāmatvedis </v>
      </c>
      <c r="D309" s="259"/>
      <c r="E309" s="293"/>
      <c r="F309" s="59">
        <f>F277</f>
        <v>1287</v>
      </c>
      <c r="G309" s="55"/>
      <c r="H309" s="56">
        <f t="shared" si="39"/>
        <v>0</v>
      </c>
    </row>
    <row r="310" spans="1:8" s="2" customFormat="1" ht="27" hidden="1" customHeight="1" x14ac:dyDescent="0.2">
      <c r="A310" s="303"/>
      <c r="B310" s="304"/>
      <c r="C310" s="258">
        <f t="shared" ref="C310:G318" si="40">C278</f>
        <v>0</v>
      </c>
      <c r="D310" s="259"/>
      <c r="E310" s="293"/>
      <c r="F310" s="59">
        <f t="shared" si="40"/>
        <v>0</v>
      </c>
      <c r="G310" s="55">
        <f t="shared" si="40"/>
        <v>0</v>
      </c>
      <c r="H310" s="56">
        <f>ROUNDUP((F310*$E$299%)/168*G310,2)</f>
        <v>0</v>
      </c>
    </row>
    <row r="311" spans="1:8" s="2" customFormat="1" ht="12.75" hidden="1" x14ac:dyDescent="0.2">
      <c r="A311" s="303"/>
      <c r="B311" s="304"/>
      <c r="C311" s="258">
        <f t="shared" si="40"/>
        <v>0</v>
      </c>
      <c r="D311" s="259"/>
      <c r="E311" s="293"/>
      <c r="F311" s="59">
        <f t="shared" si="40"/>
        <v>0</v>
      </c>
      <c r="G311" s="55">
        <f t="shared" si="40"/>
        <v>0</v>
      </c>
      <c r="H311" s="56">
        <f t="shared" si="39"/>
        <v>0</v>
      </c>
    </row>
    <row r="312" spans="1:8" s="2" customFormat="1" ht="12.75" hidden="1" x14ac:dyDescent="0.2">
      <c r="A312" s="303"/>
      <c r="B312" s="304"/>
      <c r="C312" s="258">
        <f t="shared" si="40"/>
        <v>0</v>
      </c>
      <c r="D312" s="259"/>
      <c r="E312" s="293"/>
      <c r="F312" s="59">
        <f t="shared" si="40"/>
        <v>0</v>
      </c>
      <c r="G312" s="55">
        <f t="shared" si="40"/>
        <v>0</v>
      </c>
      <c r="H312" s="56">
        <f t="shared" si="39"/>
        <v>0</v>
      </c>
    </row>
    <row r="313" spans="1:8" s="2" customFormat="1" ht="12.75" hidden="1" x14ac:dyDescent="0.2">
      <c r="A313" s="303"/>
      <c r="B313" s="304"/>
      <c r="C313" s="258">
        <f t="shared" si="40"/>
        <v>0</v>
      </c>
      <c r="D313" s="259"/>
      <c r="E313" s="293"/>
      <c r="F313" s="59">
        <f t="shared" si="40"/>
        <v>0</v>
      </c>
      <c r="G313" s="55">
        <f t="shared" si="40"/>
        <v>0</v>
      </c>
      <c r="H313" s="56">
        <f t="shared" si="39"/>
        <v>0</v>
      </c>
    </row>
    <row r="314" spans="1:8" s="2" customFormat="1" ht="12.75" hidden="1" x14ac:dyDescent="0.2">
      <c r="A314" s="303"/>
      <c r="B314" s="304"/>
      <c r="C314" s="258">
        <f t="shared" si="40"/>
        <v>0</v>
      </c>
      <c r="D314" s="259"/>
      <c r="E314" s="293"/>
      <c r="F314" s="59">
        <f t="shared" si="40"/>
        <v>0</v>
      </c>
      <c r="G314" s="55">
        <f t="shared" si="40"/>
        <v>0</v>
      </c>
      <c r="H314" s="56">
        <f t="shared" si="39"/>
        <v>0</v>
      </c>
    </row>
    <row r="315" spans="1:8" s="2" customFormat="1" ht="12.75" hidden="1" x14ac:dyDescent="0.2">
      <c r="A315" s="303"/>
      <c r="B315" s="304"/>
      <c r="C315" s="258">
        <f t="shared" si="40"/>
        <v>0</v>
      </c>
      <c r="D315" s="259"/>
      <c r="E315" s="293"/>
      <c r="F315" s="59">
        <f t="shared" si="40"/>
        <v>0</v>
      </c>
      <c r="G315" s="55">
        <f t="shared" si="40"/>
        <v>0</v>
      </c>
      <c r="H315" s="56">
        <f t="shared" si="39"/>
        <v>0</v>
      </c>
    </row>
    <row r="316" spans="1:8" s="2" customFormat="1" ht="12.75" hidden="1" x14ac:dyDescent="0.2">
      <c r="A316" s="303"/>
      <c r="B316" s="304"/>
      <c r="C316" s="258">
        <f t="shared" si="40"/>
        <v>0</v>
      </c>
      <c r="D316" s="259"/>
      <c r="E316" s="293"/>
      <c r="F316" s="59">
        <f t="shared" si="40"/>
        <v>0</v>
      </c>
      <c r="G316" s="55">
        <f t="shared" si="40"/>
        <v>0</v>
      </c>
      <c r="H316" s="56">
        <f t="shared" si="39"/>
        <v>0</v>
      </c>
    </row>
    <row r="317" spans="1:8" s="2" customFormat="1" ht="12" hidden="1" customHeight="1" x14ac:dyDescent="0.2">
      <c r="A317" s="303"/>
      <c r="B317" s="304"/>
      <c r="C317" s="258">
        <f t="shared" si="40"/>
        <v>0</v>
      </c>
      <c r="D317" s="259"/>
      <c r="E317" s="293"/>
      <c r="F317" s="59">
        <f t="shared" si="40"/>
        <v>0</v>
      </c>
      <c r="G317" s="55">
        <f t="shared" si="40"/>
        <v>0</v>
      </c>
      <c r="H317" s="56">
        <f t="shared" si="39"/>
        <v>0</v>
      </c>
    </row>
    <row r="318" spans="1:8" s="2" customFormat="1" ht="12.75" hidden="1" x14ac:dyDescent="0.2">
      <c r="A318" s="303"/>
      <c r="B318" s="304"/>
      <c r="C318" s="258">
        <f t="shared" si="40"/>
        <v>0</v>
      </c>
      <c r="D318" s="259"/>
      <c r="E318" s="293"/>
      <c r="F318" s="59">
        <f t="shared" si="40"/>
        <v>0</v>
      </c>
      <c r="G318" s="55">
        <f t="shared" si="40"/>
        <v>0</v>
      </c>
      <c r="H318" s="56">
        <f t="shared" si="39"/>
        <v>0</v>
      </c>
    </row>
    <row r="319" spans="1:8" s="2" customFormat="1" ht="25.5" hidden="1" x14ac:dyDescent="0.2">
      <c r="A319" s="303" t="s">
        <v>55</v>
      </c>
      <c r="B319" s="304" t="s">
        <v>56</v>
      </c>
      <c r="C319" s="287" t="s">
        <v>349</v>
      </c>
      <c r="D319" s="288"/>
      <c r="E319" s="47" t="s">
        <v>161</v>
      </c>
      <c r="F319" s="190" t="s">
        <v>39</v>
      </c>
      <c r="G319" s="47" t="s">
        <v>157</v>
      </c>
      <c r="H319" s="111">
        <f>SUM(H320:H339)</f>
        <v>0</v>
      </c>
    </row>
    <row r="320" spans="1:8" s="2" customFormat="1" ht="12.75" hidden="1" x14ac:dyDescent="0.2">
      <c r="A320" s="303"/>
      <c r="B320" s="304"/>
      <c r="C320" s="299" t="str">
        <f t="shared" ref="C320:C329" si="41">C266</f>
        <v>VP koledžas direktors</v>
      </c>
      <c r="D320" s="300"/>
      <c r="E320" s="313">
        <v>5</v>
      </c>
      <c r="F320" s="52">
        <f t="shared" ref="F320:F329" si="42">F266</f>
        <v>3125</v>
      </c>
      <c r="G320" s="142"/>
      <c r="H320" s="54">
        <f>ROUNDUP((F320*$E$320%)/168*G320,2)</f>
        <v>0</v>
      </c>
    </row>
    <row r="321" spans="1:8" s="2" customFormat="1" ht="12.75" hidden="1" x14ac:dyDescent="0.2">
      <c r="A321" s="303"/>
      <c r="B321" s="304"/>
      <c r="C321" s="258">
        <f t="shared" si="41"/>
        <v>0</v>
      </c>
      <c r="D321" s="259"/>
      <c r="E321" s="314"/>
      <c r="F321" s="59">
        <f t="shared" si="42"/>
        <v>0</v>
      </c>
      <c r="G321" s="55"/>
      <c r="H321" s="56">
        <f t="shared" ref="H321:H339" si="43">ROUNDUP((F321*$E$320%)/168*G321,2)</f>
        <v>0</v>
      </c>
    </row>
    <row r="322" spans="1:8" s="2" customFormat="1" ht="12.75" hidden="1" x14ac:dyDescent="0.2">
      <c r="A322" s="303"/>
      <c r="B322" s="304"/>
      <c r="C322" s="258">
        <f t="shared" si="41"/>
        <v>0</v>
      </c>
      <c r="D322" s="259"/>
      <c r="E322" s="314"/>
      <c r="F322" s="59">
        <f t="shared" si="42"/>
        <v>0</v>
      </c>
      <c r="G322" s="55"/>
      <c r="H322" s="56">
        <f t="shared" si="43"/>
        <v>0</v>
      </c>
    </row>
    <row r="323" spans="1:8" s="2" customFormat="1" ht="12.75" hidden="1" x14ac:dyDescent="0.2">
      <c r="A323" s="303"/>
      <c r="B323" s="304"/>
      <c r="C323" s="258">
        <f t="shared" si="41"/>
        <v>0</v>
      </c>
      <c r="D323" s="259"/>
      <c r="E323" s="314"/>
      <c r="F323" s="59">
        <f t="shared" si="42"/>
        <v>0</v>
      </c>
      <c r="G323" s="55"/>
      <c r="H323" s="56">
        <f t="shared" si="43"/>
        <v>0</v>
      </c>
    </row>
    <row r="324" spans="1:8" s="2" customFormat="1" ht="12.75" hidden="1" x14ac:dyDescent="0.2">
      <c r="A324" s="303"/>
      <c r="B324" s="304"/>
      <c r="C324" s="258">
        <f t="shared" si="41"/>
        <v>0</v>
      </c>
      <c r="D324" s="259"/>
      <c r="E324" s="314"/>
      <c r="F324" s="59">
        <f t="shared" si="42"/>
        <v>0</v>
      </c>
      <c r="G324" s="55"/>
      <c r="H324" s="56">
        <f t="shared" si="43"/>
        <v>0</v>
      </c>
    </row>
    <row r="325" spans="1:8" s="2" customFormat="1" ht="12.75" hidden="1" x14ac:dyDescent="0.2">
      <c r="A325" s="303"/>
      <c r="B325" s="304"/>
      <c r="C325" s="258">
        <f t="shared" si="41"/>
        <v>0</v>
      </c>
      <c r="D325" s="259"/>
      <c r="E325" s="314"/>
      <c r="F325" s="59">
        <f t="shared" si="42"/>
        <v>0</v>
      </c>
      <c r="G325" s="55"/>
      <c r="H325" s="56">
        <f t="shared" si="43"/>
        <v>0</v>
      </c>
    </row>
    <row r="326" spans="1:8" s="2" customFormat="1" ht="12.75" hidden="1" x14ac:dyDescent="0.2">
      <c r="A326" s="303"/>
      <c r="B326" s="304"/>
      <c r="C326" s="258">
        <f t="shared" si="41"/>
        <v>0</v>
      </c>
      <c r="D326" s="259"/>
      <c r="E326" s="314"/>
      <c r="F326" s="59">
        <f t="shared" si="42"/>
        <v>0</v>
      </c>
      <c r="G326" s="55"/>
      <c r="H326" s="56">
        <f t="shared" si="43"/>
        <v>0</v>
      </c>
    </row>
    <row r="327" spans="1:8" s="2" customFormat="1" ht="12.75" hidden="1" x14ac:dyDescent="0.2">
      <c r="A327" s="303"/>
      <c r="B327" s="304"/>
      <c r="C327" s="258">
        <f t="shared" si="41"/>
        <v>0</v>
      </c>
      <c r="D327" s="259"/>
      <c r="E327" s="314"/>
      <c r="F327" s="59">
        <f t="shared" si="42"/>
        <v>0</v>
      </c>
      <c r="G327" s="55"/>
      <c r="H327" s="56">
        <f t="shared" si="43"/>
        <v>0</v>
      </c>
    </row>
    <row r="328" spans="1:8" s="2" customFormat="1" ht="12.75" hidden="1" x14ac:dyDescent="0.2">
      <c r="A328" s="303"/>
      <c r="B328" s="304"/>
      <c r="C328" s="258">
        <f t="shared" si="41"/>
        <v>0</v>
      </c>
      <c r="D328" s="259"/>
      <c r="E328" s="314"/>
      <c r="F328" s="59">
        <f t="shared" si="42"/>
        <v>0</v>
      </c>
      <c r="G328" s="55"/>
      <c r="H328" s="56">
        <f t="shared" si="43"/>
        <v>0</v>
      </c>
    </row>
    <row r="329" spans="1:8" s="2" customFormat="1" ht="12.75" hidden="1" x14ac:dyDescent="0.2">
      <c r="A329" s="303"/>
      <c r="B329" s="304"/>
      <c r="C329" s="258">
        <f t="shared" si="41"/>
        <v>0</v>
      </c>
      <c r="D329" s="259"/>
      <c r="E329" s="314"/>
      <c r="F329" s="59">
        <f t="shared" si="42"/>
        <v>0</v>
      </c>
      <c r="G329" s="55"/>
      <c r="H329" s="56">
        <f t="shared" si="43"/>
        <v>0</v>
      </c>
    </row>
    <row r="330" spans="1:8" s="2" customFormat="1" ht="12.75" hidden="1" x14ac:dyDescent="0.2">
      <c r="A330" s="303"/>
      <c r="B330" s="304"/>
      <c r="C330" s="258" t="str">
        <f t="shared" ref="C330:C339" si="44">C277</f>
        <v xml:space="preserve">Vecākais grāmatvedis </v>
      </c>
      <c r="D330" s="259"/>
      <c r="E330" s="314"/>
      <c r="F330" s="59">
        <f t="shared" ref="F330:G339" si="45">F277</f>
        <v>1287</v>
      </c>
      <c r="G330" s="55"/>
      <c r="H330" s="56">
        <f t="shared" si="43"/>
        <v>0</v>
      </c>
    </row>
    <row r="331" spans="1:8" s="2" customFormat="1" ht="31.5" hidden="1" customHeight="1" x14ac:dyDescent="0.2">
      <c r="A331" s="303"/>
      <c r="B331" s="304"/>
      <c r="C331" s="258">
        <f t="shared" si="44"/>
        <v>0</v>
      </c>
      <c r="D331" s="259"/>
      <c r="E331" s="314"/>
      <c r="F331" s="59">
        <f t="shared" si="45"/>
        <v>0</v>
      </c>
      <c r="G331" s="55">
        <f t="shared" si="45"/>
        <v>0</v>
      </c>
      <c r="H331" s="56">
        <f t="shared" si="43"/>
        <v>0</v>
      </c>
    </row>
    <row r="332" spans="1:8" s="2" customFormat="1" ht="12.75" hidden="1" x14ac:dyDescent="0.2">
      <c r="A332" s="303"/>
      <c r="B332" s="304"/>
      <c r="C332" s="258">
        <f t="shared" si="44"/>
        <v>0</v>
      </c>
      <c r="D332" s="259"/>
      <c r="E332" s="314"/>
      <c r="F332" s="59">
        <f t="shared" si="45"/>
        <v>0</v>
      </c>
      <c r="G332" s="55">
        <f t="shared" si="45"/>
        <v>0</v>
      </c>
      <c r="H332" s="56">
        <f t="shared" si="43"/>
        <v>0</v>
      </c>
    </row>
    <row r="333" spans="1:8" s="2" customFormat="1" ht="12.75" hidden="1" x14ac:dyDescent="0.2">
      <c r="A333" s="303"/>
      <c r="B333" s="304"/>
      <c r="C333" s="258">
        <f t="shared" si="44"/>
        <v>0</v>
      </c>
      <c r="D333" s="259"/>
      <c r="E333" s="314"/>
      <c r="F333" s="59">
        <f t="shared" si="45"/>
        <v>0</v>
      </c>
      <c r="G333" s="55">
        <f t="shared" si="45"/>
        <v>0</v>
      </c>
      <c r="H333" s="56">
        <f t="shared" si="43"/>
        <v>0</v>
      </c>
    </row>
    <row r="334" spans="1:8" s="2" customFormat="1" ht="12.75" hidden="1" x14ac:dyDescent="0.2">
      <c r="A334" s="303"/>
      <c r="B334" s="304"/>
      <c r="C334" s="258">
        <f t="shared" si="44"/>
        <v>0</v>
      </c>
      <c r="D334" s="259"/>
      <c r="E334" s="314"/>
      <c r="F334" s="59">
        <f t="shared" si="45"/>
        <v>0</v>
      </c>
      <c r="G334" s="55">
        <f t="shared" si="45"/>
        <v>0</v>
      </c>
      <c r="H334" s="56">
        <f t="shared" si="43"/>
        <v>0</v>
      </c>
    </row>
    <row r="335" spans="1:8" s="2" customFormat="1" ht="12.75" hidden="1" x14ac:dyDescent="0.2">
      <c r="A335" s="303"/>
      <c r="B335" s="304"/>
      <c r="C335" s="258">
        <f t="shared" si="44"/>
        <v>0</v>
      </c>
      <c r="D335" s="259"/>
      <c r="E335" s="314"/>
      <c r="F335" s="59">
        <f t="shared" si="45"/>
        <v>0</v>
      </c>
      <c r="G335" s="55">
        <f t="shared" si="45"/>
        <v>0</v>
      </c>
      <c r="H335" s="56">
        <f t="shared" si="43"/>
        <v>0</v>
      </c>
    </row>
    <row r="336" spans="1:8" s="2" customFormat="1" ht="12.75" hidden="1" x14ac:dyDescent="0.2">
      <c r="A336" s="303"/>
      <c r="B336" s="304"/>
      <c r="C336" s="258">
        <f t="shared" si="44"/>
        <v>0</v>
      </c>
      <c r="D336" s="259"/>
      <c r="E336" s="314"/>
      <c r="F336" s="59">
        <f t="shared" si="45"/>
        <v>0</v>
      </c>
      <c r="G336" s="55">
        <f t="shared" si="45"/>
        <v>0</v>
      </c>
      <c r="H336" s="56">
        <f t="shared" si="43"/>
        <v>0</v>
      </c>
    </row>
    <row r="337" spans="1:8" s="2" customFormat="1" ht="12.75" hidden="1" x14ac:dyDescent="0.2">
      <c r="A337" s="303"/>
      <c r="B337" s="304"/>
      <c r="C337" s="258">
        <f t="shared" si="44"/>
        <v>0</v>
      </c>
      <c r="D337" s="259"/>
      <c r="E337" s="314"/>
      <c r="F337" s="59">
        <f t="shared" si="45"/>
        <v>0</v>
      </c>
      <c r="G337" s="55">
        <f t="shared" si="45"/>
        <v>0</v>
      </c>
      <c r="H337" s="56">
        <f t="shared" si="43"/>
        <v>0</v>
      </c>
    </row>
    <row r="338" spans="1:8" s="2" customFormat="1" ht="12.75" hidden="1" x14ac:dyDescent="0.2">
      <c r="A338" s="303"/>
      <c r="B338" s="304"/>
      <c r="C338" s="258">
        <f t="shared" si="44"/>
        <v>0</v>
      </c>
      <c r="D338" s="259"/>
      <c r="E338" s="314"/>
      <c r="F338" s="59">
        <f t="shared" si="45"/>
        <v>0</v>
      </c>
      <c r="G338" s="55">
        <f t="shared" si="45"/>
        <v>0</v>
      </c>
      <c r="H338" s="56">
        <f t="shared" si="43"/>
        <v>0</v>
      </c>
    </row>
    <row r="339" spans="1:8" s="2" customFormat="1" ht="12.75" hidden="1" x14ac:dyDescent="0.2">
      <c r="A339" s="303"/>
      <c r="B339" s="304"/>
      <c r="C339" s="258">
        <f t="shared" si="44"/>
        <v>0</v>
      </c>
      <c r="D339" s="259"/>
      <c r="E339" s="315"/>
      <c r="F339" s="60">
        <f t="shared" si="45"/>
        <v>0</v>
      </c>
      <c r="G339" s="57">
        <f t="shared" si="45"/>
        <v>0</v>
      </c>
      <c r="H339" s="58">
        <f t="shared" si="43"/>
        <v>0</v>
      </c>
    </row>
    <row r="340" spans="1:8" s="2" customFormat="1" ht="25.5" hidden="1" x14ac:dyDescent="0.2">
      <c r="A340" s="303" t="s">
        <v>57</v>
      </c>
      <c r="B340" s="304" t="s">
        <v>58</v>
      </c>
      <c r="C340" s="287" t="s">
        <v>349</v>
      </c>
      <c r="D340" s="288"/>
      <c r="E340" s="47" t="s">
        <v>161</v>
      </c>
      <c r="F340" s="190" t="s">
        <v>39</v>
      </c>
      <c r="G340" s="47" t="s">
        <v>157</v>
      </c>
      <c r="H340" s="111">
        <f>SUM(H341:H360)</f>
        <v>0</v>
      </c>
    </row>
    <row r="341" spans="1:8" s="2" customFormat="1" ht="12.75" hidden="1" x14ac:dyDescent="0.2">
      <c r="A341" s="303"/>
      <c r="B341" s="304"/>
      <c r="C341" s="309" t="str">
        <f t="shared" ref="C341:C350" si="46">C266</f>
        <v>VP koledžas direktors</v>
      </c>
      <c r="D341" s="310"/>
      <c r="E341" s="282">
        <v>10</v>
      </c>
      <c r="F341" s="67">
        <f t="shared" ref="F341:F350" si="47">F266</f>
        <v>3125</v>
      </c>
      <c r="G341" s="53"/>
      <c r="H341" s="54">
        <f>ROUNDUP((F341*$E$341%)/168*G341,2)</f>
        <v>0</v>
      </c>
    </row>
    <row r="342" spans="1:8" s="2" customFormat="1" ht="12.75" hidden="1" x14ac:dyDescent="0.2">
      <c r="A342" s="303"/>
      <c r="B342" s="304"/>
      <c r="C342" s="311">
        <f t="shared" si="46"/>
        <v>0</v>
      </c>
      <c r="D342" s="312"/>
      <c r="E342" s="283"/>
      <c r="F342" s="68">
        <f t="shared" si="47"/>
        <v>0</v>
      </c>
      <c r="G342" s="55"/>
      <c r="H342" s="56">
        <f t="shared" ref="H342:H360" si="48">ROUNDUP((F342*$E$341%)/168*G342,2)</f>
        <v>0</v>
      </c>
    </row>
    <row r="343" spans="1:8" s="2" customFormat="1" ht="12.75" hidden="1" x14ac:dyDescent="0.2">
      <c r="A343" s="303"/>
      <c r="B343" s="304"/>
      <c r="C343" s="311">
        <f t="shared" si="46"/>
        <v>0</v>
      </c>
      <c r="D343" s="312"/>
      <c r="E343" s="283"/>
      <c r="F343" s="68">
        <f t="shared" si="47"/>
        <v>0</v>
      </c>
      <c r="G343" s="55"/>
      <c r="H343" s="56">
        <f t="shared" si="48"/>
        <v>0</v>
      </c>
    </row>
    <row r="344" spans="1:8" s="2" customFormat="1" ht="12.75" hidden="1" x14ac:dyDescent="0.2">
      <c r="A344" s="303"/>
      <c r="B344" s="304"/>
      <c r="C344" s="311">
        <f t="shared" si="46"/>
        <v>0</v>
      </c>
      <c r="D344" s="312"/>
      <c r="E344" s="283"/>
      <c r="F344" s="68">
        <f t="shared" si="47"/>
        <v>0</v>
      </c>
      <c r="G344" s="55"/>
      <c r="H344" s="56">
        <f t="shared" si="48"/>
        <v>0</v>
      </c>
    </row>
    <row r="345" spans="1:8" s="2" customFormat="1" ht="12.75" hidden="1" x14ac:dyDescent="0.2">
      <c r="A345" s="303"/>
      <c r="B345" s="304"/>
      <c r="C345" s="311">
        <f t="shared" si="46"/>
        <v>0</v>
      </c>
      <c r="D345" s="312"/>
      <c r="E345" s="283"/>
      <c r="F345" s="68">
        <f t="shared" si="47"/>
        <v>0</v>
      </c>
      <c r="G345" s="55"/>
      <c r="H345" s="56">
        <f t="shared" si="48"/>
        <v>0</v>
      </c>
    </row>
    <row r="346" spans="1:8" s="2" customFormat="1" ht="12.75" hidden="1" x14ac:dyDescent="0.2">
      <c r="A346" s="303"/>
      <c r="B346" s="304"/>
      <c r="C346" s="311">
        <f t="shared" si="46"/>
        <v>0</v>
      </c>
      <c r="D346" s="312"/>
      <c r="E346" s="283"/>
      <c r="F346" s="68">
        <f t="shared" si="47"/>
        <v>0</v>
      </c>
      <c r="G346" s="55"/>
      <c r="H346" s="56">
        <f t="shared" si="48"/>
        <v>0</v>
      </c>
    </row>
    <row r="347" spans="1:8" s="2" customFormat="1" ht="12.75" hidden="1" x14ac:dyDescent="0.2">
      <c r="A347" s="303"/>
      <c r="B347" s="304"/>
      <c r="C347" s="311">
        <f t="shared" si="46"/>
        <v>0</v>
      </c>
      <c r="D347" s="312"/>
      <c r="E347" s="283"/>
      <c r="F347" s="68">
        <f t="shared" si="47"/>
        <v>0</v>
      </c>
      <c r="G347" s="55"/>
      <c r="H347" s="56">
        <f t="shared" si="48"/>
        <v>0</v>
      </c>
    </row>
    <row r="348" spans="1:8" s="2" customFormat="1" ht="12.75" hidden="1" x14ac:dyDescent="0.2">
      <c r="A348" s="303"/>
      <c r="B348" s="304"/>
      <c r="C348" s="311">
        <f t="shared" si="46"/>
        <v>0</v>
      </c>
      <c r="D348" s="312"/>
      <c r="E348" s="283"/>
      <c r="F348" s="68">
        <f t="shared" si="47"/>
        <v>0</v>
      </c>
      <c r="G348" s="55"/>
      <c r="H348" s="56">
        <f t="shared" si="48"/>
        <v>0</v>
      </c>
    </row>
    <row r="349" spans="1:8" s="2" customFormat="1" ht="12.75" hidden="1" x14ac:dyDescent="0.2">
      <c r="A349" s="303"/>
      <c r="B349" s="304"/>
      <c r="C349" s="311">
        <f t="shared" si="46"/>
        <v>0</v>
      </c>
      <c r="D349" s="312"/>
      <c r="E349" s="283"/>
      <c r="F349" s="68">
        <f t="shared" si="47"/>
        <v>0</v>
      </c>
      <c r="G349" s="55"/>
      <c r="H349" s="56">
        <f t="shared" si="48"/>
        <v>0</v>
      </c>
    </row>
    <row r="350" spans="1:8" s="2" customFormat="1" ht="12.75" hidden="1" x14ac:dyDescent="0.2">
      <c r="A350" s="303"/>
      <c r="B350" s="304"/>
      <c r="C350" s="311">
        <f t="shared" si="46"/>
        <v>0</v>
      </c>
      <c r="D350" s="312"/>
      <c r="E350" s="283"/>
      <c r="F350" s="68">
        <f t="shared" si="47"/>
        <v>0</v>
      </c>
      <c r="G350" s="55"/>
      <c r="H350" s="56">
        <f t="shared" si="48"/>
        <v>0</v>
      </c>
    </row>
    <row r="351" spans="1:8" s="2" customFormat="1" ht="12.75" hidden="1" x14ac:dyDescent="0.2">
      <c r="A351" s="303"/>
      <c r="B351" s="304"/>
      <c r="C351" s="274" t="str">
        <f t="shared" ref="C351:C360" si="49">C277</f>
        <v xml:space="preserve">Vecākais grāmatvedis </v>
      </c>
      <c r="D351" s="276"/>
      <c r="E351" s="283"/>
      <c r="F351" s="69">
        <f t="shared" ref="F351:G360" si="50">F277</f>
        <v>1287</v>
      </c>
      <c r="G351" s="55"/>
      <c r="H351" s="56">
        <f t="shared" si="48"/>
        <v>0</v>
      </c>
    </row>
    <row r="352" spans="1:8" s="2" customFormat="1" ht="30" hidden="1" customHeight="1" x14ac:dyDescent="0.2">
      <c r="A352" s="303"/>
      <c r="B352" s="304"/>
      <c r="C352" s="274">
        <f t="shared" si="49"/>
        <v>0</v>
      </c>
      <c r="D352" s="276"/>
      <c r="E352" s="283"/>
      <c r="F352" s="69">
        <f t="shared" si="50"/>
        <v>0</v>
      </c>
      <c r="G352" s="55">
        <f t="shared" si="50"/>
        <v>0</v>
      </c>
      <c r="H352" s="56">
        <f t="shared" si="48"/>
        <v>0</v>
      </c>
    </row>
    <row r="353" spans="1:8" s="2" customFormat="1" ht="12.75" hidden="1" customHeight="1" x14ac:dyDescent="0.2">
      <c r="A353" s="303"/>
      <c r="B353" s="304"/>
      <c r="C353" s="311">
        <f t="shared" si="49"/>
        <v>0</v>
      </c>
      <c r="D353" s="312"/>
      <c r="E353" s="283"/>
      <c r="F353" s="69">
        <f t="shared" si="50"/>
        <v>0</v>
      </c>
      <c r="G353" s="55">
        <f t="shared" si="50"/>
        <v>0</v>
      </c>
      <c r="H353" s="56">
        <f t="shared" si="48"/>
        <v>0</v>
      </c>
    </row>
    <row r="354" spans="1:8" s="2" customFormat="1" ht="12.75" hidden="1" customHeight="1" x14ac:dyDescent="0.2">
      <c r="A354" s="303"/>
      <c r="B354" s="304"/>
      <c r="C354" s="311">
        <f t="shared" si="49"/>
        <v>0</v>
      </c>
      <c r="D354" s="312"/>
      <c r="E354" s="283"/>
      <c r="F354" s="69">
        <f t="shared" si="50"/>
        <v>0</v>
      </c>
      <c r="G354" s="55">
        <f t="shared" si="50"/>
        <v>0</v>
      </c>
      <c r="H354" s="56">
        <f t="shared" si="48"/>
        <v>0</v>
      </c>
    </row>
    <row r="355" spans="1:8" s="2" customFormat="1" ht="12.75" hidden="1" customHeight="1" x14ac:dyDescent="0.2">
      <c r="A355" s="303"/>
      <c r="B355" s="304"/>
      <c r="C355" s="311">
        <f t="shared" si="49"/>
        <v>0</v>
      </c>
      <c r="D355" s="312"/>
      <c r="E355" s="283"/>
      <c r="F355" s="69">
        <f t="shared" si="50"/>
        <v>0</v>
      </c>
      <c r="G355" s="55">
        <f t="shared" si="50"/>
        <v>0</v>
      </c>
      <c r="H355" s="56">
        <f t="shared" si="48"/>
        <v>0</v>
      </c>
    </row>
    <row r="356" spans="1:8" s="2" customFormat="1" ht="12.75" hidden="1" customHeight="1" x14ac:dyDescent="0.2">
      <c r="A356" s="303"/>
      <c r="B356" s="304"/>
      <c r="C356" s="311">
        <f t="shared" si="49"/>
        <v>0</v>
      </c>
      <c r="D356" s="312"/>
      <c r="E356" s="283"/>
      <c r="F356" s="69">
        <f t="shared" si="50"/>
        <v>0</v>
      </c>
      <c r="G356" s="55">
        <f t="shared" si="50"/>
        <v>0</v>
      </c>
      <c r="H356" s="56">
        <f t="shared" si="48"/>
        <v>0</v>
      </c>
    </row>
    <row r="357" spans="1:8" s="2" customFormat="1" ht="12.75" hidden="1" customHeight="1" x14ac:dyDescent="0.2">
      <c r="A357" s="303"/>
      <c r="B357" s="304"/>
      <c r="C357" s="311">
        <f t="shared" si="49"/>
        <v>0</v>
      </c>
      <c r="D357" s="312"/>
      <c r="E357" s="283"/>
      <c r="F357" s="69">
        <f t="shared" si="50"/>
        <v>0</v>
      </c>
      <c r="G357" s="55">
        <f t="shared" si="50"/>
        <v>0</v>
      </c>
      <c r="H357" s="56">
        <f t="shared" si="48"/>
        <v>0</v>
      </c>
    </row>
    <row r="358" spans="1:8" s="2" customFormat="1" ht="12.75" hidden="1" customHeight="1" x14ac:dyDescent="0.2">
      <c r="A358" s="303"/>
      <c r="B358" s="304"/>
      <c r="C358" s="311">
        <f t="shared" si="49"/>
        <v>0</v>
      </c>
      <c r="D358" s="312"/>
      <c r="E358" s="283"/>
      <c r="F358" s="69">
        <f t="shared" si="50"/>
        <v>0</v>
      </c>
      <c r="G358" s="55">
        <f t="shared" si="50"/>
        <v>0</v>
      </c>
      <c r="H358" s="56">
        <f t="shared" si="48"/>
        <v>0</v>
      </c>
    </row>
    <row r="359" spans="1:8" s="2" customFormat="1" ht="12.75" hidden="1" customHeight="1" x14ac:dyDescent="0.2">
      <c r="A359" s="303"/>
      <c r="B359" s="304"/>
      <c r="C359" s="311">
        <f t="shared" si="49"/>
        <v>0</v>
      </c>
      <c r="D359" s="312"/>
      <c r="E359" s="283"/>
      <c r="F359" s="69">
        <f t="shared" si="50"/>
        <v>0</v>
      </c>
      <c r="G359" s="55">
        <f t="shared" si="50"/>
        <v>0</v>
      </c>
      <c r="H359" s="56">
        <f t="shared" si="48"/>
        <v>0</v>
      </c>
    </row>
    <row r="360" spans="1:8" s="2" customFormat="1" ht="12.75" hidden="1" x14ac:dyDescent="0.2">
      <c r="A360" s="303"/>
      <c r="B360" s="304"/>
      <c r="C360" s="311">
        <f t="shared" si="49"/>
        <v>0</v>
      </c>
      <c r="D360" s="312"/>
      <c r="E360" s="284"/>
      <c r="F360" s="71">
        <f t="shared" si="50"/>
        <v>0</v>
      </c>
      <c r="G360" s="57">
        <f t="shared" si="50"/>
        <v>0</v>
      </c>
      <c r="H360" s="58">
        <f t="shared" si="48"/>
        <v>0</v>
      </c>
    </row>
    <row r="361" spans="1:8" s="2" customFormat="1" ht="12.75" x14ac:dyDescent="0.2">
      <c r="A361" s="49" t="s">
        <v>65</v>
      </c>
      <c r="B361" s="277" t="s">
        <v>66</v>
      </c>
      <c r="C361" s="277"/>
      <c r="D361" s="277"/>
      <c r="E361" s="277"/>
      <c r="F361" s="277"/>
      <c r="G361" s="277"/>
      <c r="H361" s="43">
        <f>SUM(H362,H363,H384)</f>
        <v>0.31</v>
      </c>
    </row>
    <row r="362" spans="1:8" s="2" customFormat="1" ht="12.75" x14ac:dyDescent="0.2">
      <c r="A362" s="181" t="s">
        <v>67</v>
      </c>
      <c r="B362" s="304" t="s">
        <v>163</v>
      </c>
      <c r="C362" s="304"/>
      <c r="D362" s="304"/>
      <c r="E362" s="304"/>
      <c r="F362" s="304"/>
      <c r="G362" s="304"/>
      <c r="H362" s="44">
        <f>ROUNDUP((H264+H363)*0.2359,2)</f>
        <v>0.26</v>
      </c>
    </row>
    <row r="363" spans="1:8" s="2" customFormat="1" ht="25.5" x14ac:dyDescent="0.2">
      <c r="A363" s="246" t="s">
        <v>70</v>
      </c>
      <c r="B363" s="249" t="s">
        <v>71</v>
      </c>
      <c r="C363" s="287" t="s">
        <v>349</v>
      </c>
      <c r="D363" s="288"/>
      <c r="E363" s="47" t="s">
        <v>161</v>
      </c>
      <c r="F363" s="190" t="s">
        <v>39</v>
      </c>
      <c r="G363" s="47" t="s">
        <v>157</v>
      </c>
      <c r="H363" s="111">
        <f>SUM(H364:H383)</f>
        <v>0.05</v>
      </c>
    </row>
    <row r="364" spans="1:8" s="2" customFormat="1" ht="12.75" customHeight="1" x14ac:dyDescent="0.2">
      <c r="A364" s="247"/>
      <c r="B364" s="250"/>
      <c r="C364" s="294" t="str">
        <f t="shared" ref="C364:C373" si="51">C266</f>
        <v>VP koledžas direktors</v>
      </c>
      <c r="D364" s="295"/>
      <c r="E364" s="316">
        <v>4</v>
      </c>
      <c r="F364" s="62">
        <f t="shared" ref="F364:G373" si="52">F266</f>
        <v>3125</v>
      </c>
      <c r="G364" s="144">
        <f t="shared" si="52"/>
        <v>0.02</v>
      </c>
      <c r="H364" s="54">
        <f>ROUNDUP((F364*$E$364%)/168*G364,2)</f>
        <v>0.02</v>
      </c>
    </row>
    <row r="365" spans="1:8" s="2" customFormat="1" ht="12.75" hidden="1" customHeight="1" x14ac:dyDescent="0.2">
      <c r="A365" s="247"/>
      <c r="B365" s="250"/>
      <c r="C365" s="274">
        <f t="shared" si="51"/>
        <v>0</v>
      </c>
      <c r="D365" s="276"/>
      <c r="E365" s="317"/>
      <c r="F365" s="64">
        <f t="shared" si="52"/>
        <v>0</v>
      </c>
      <c r="G365" s="64">
        <f t="shared" si="52"/>
        <v>0</v>
      </c>
      <c r="H365" s="56">
        <f t="shared" ref="H365:H383" si="53">ROUNDUP((F365*$E$364%)/168*G365,2)</f>
        <v>0</v>
      </c>
    </row>
    <row r="366" spans="1:8" s="2" customFormat="1" ht="12.75" hidden="1" customHeight="1" x14ac:dyDescent="0.2">
      <c r="A366" s="247"/>
      <c r="B366" s="250"/>
      <c r="C366" s="274">
        <f t="shared" si="51"/>
        <v>0</v>
      </c>
      <c r="D366" s="276"/>
      <c r="E366" s="317"/>
      <c r="F366" s="64">
        <f t="shared" si="52"/>
        <v>0</v>
      </c>
      <c r="G366" s="64">
        <f t="shared" si="52"/>
        <v>0</v>
      </c>
      <c r="H366" s="56">
        <f t="shared" si="53"/>
        <v>0</v>
      </c>
    </row>
    <row r="367" spans="1:8" s="2" customFormat="1" ht="12.75" hidden="1" customHeight="1" x14ac:dyDescent="0.2">
      <c r="A367" s="247"/>
      <c r="B367" s="250"/>
      <c r="C367" s="274">
        <f t="shared" si="51"/>
        <v>0</v>
      </c>
      <c r="D367" s="276"/>
      <c r="E367" s="317"/>
      <c r="F367" s="64">
        <f t="shared" si="52"/>
        <v>0</v>
      </c>
      <c r="G367" s="64">
        <f t="shared" si="52"/>
        <v>0</v>
      </c>
      <c r="H367" s="56">
        <f t="shared" si="53"/>
        <v>0</v>
      </c>
    </row>
    <row r="368" spans="1:8" s="2" customFormat="1" ht="12.75" hidden="1" customHeight="1" x14ac:dyDescent="0.2">
      <c r="A368" s="247"/>
      <c r="B368" s="250"/>
      <c r="C368" s="274">
        <f t="shared" si="51"/>
        <v>0</v>
      </c>
      <c r="D368" s="276"/>
      <c r="E368" s="317"/>
      <c r="F368" s="64">
        <f t="shared" si="52"/>
        <v>0</v>
      </c>
      <c r="G368" s="64">
        <f t="shared" si="52"/>
        <v>0</v>
      </c>
      <c r="H368" s="56">
        <f t="shared" si="53"/>
        <v>0</v>
      </c>
    </row>
    <row r="369" spans="1:8" s="2" customFormat="1" ht="12.75" hidden="1" customHeight="1" x14ac:dyDescent="0.2">
      <c r="A369" s="247"/>
      <c r="B369" s="250"/>
      <c r="C369" s="274">
        <f t="shared" si="51"/>
        <v>0</v>
      </c>
      <c r="D369" s="276"/>
      <c r="E369" s="317"/>
      <c r="F369" s="64">
        <f t="shared" si="52"/>
        <v>0</v>
      </c>
      <c r="G369" s="64">
        <f t="shared" si="52"/>
        <v>0</v>
      </c>
      <c r="H369" s="56">
        <f t="shared" si="53"/>
        <v>0</v>
      </c>
    </row>
    <row r="370" spans="1:8" s="2" customFormat="1" ht="12.75" hidden="1" customHeight="1" x14ac:dyDescent="0.2">
      <c r="A370" s="247"/>
      <c r="B370" s="250"/>
      <c r="C370" s="274">
        <f t="shared" si="51"/>
        <v>0</v>
      </c>
      <c r="D370" s="276"/>
      <c r="E370" s="317"/>
      <c r="F370" s="64">
        <f t="shared" si="52"/>
        <v>0</v>
      </c>
      <c r="G370" s="64">
        <f t="shared" si="52"/>
        <v>0</v>
      </c>
      <c r="H370" s="56">
        <f t="shared" si="53"/>
        <v>0</v>
      </c>
    </row>
    <row r="371" spans="1:8" s="2" customFormat="1" ht="12.75" hidden="1" customHeight="1" x14ac:dyDescent="0.2">
      <c r="A371" s="247"/>
      <c r="B371" s="250"/>
      <c r="C371" s="274">
        <f t="shared" si="51"/>
        <v>0</v>
      </c>
      <c r="D371" s="276"/>
      <c r="E371" s="317"/>
      <c r="F371" s="64">
        <f t="shared" si="52"/>
        <v>0</v>
      </c>
      <c r="G371" s="64">
        <f t="shared" si="52"/>
        <v>0</v>
      </c>
      <c r="H371" s="56">
        <f t="shared" si="53"/>
        <v>0</v>
      </c>
    </row>
    <row r="372" spans="1:8" s="2" customFormat="1" ht="12.75" hidden="1" customHeight="1" x14ac:dyDescent="0.2">
      <c r="A372" s="247"/>
      <c r="B372" s="250"/>
      <c r="C372" s="274">
        <f t="shared" si="51"/>
        <v>0</v>
      </c>
      <c r="D372" s="276"/>
      <c r="E372" s="317"/>
      <c r="F372" s="64">
        <f t="shared" si="52"/>
        <v>0</v>
      </c>
      <c r="G372" s="64">
        <f t="shared" si="52"/>
        <v>0</v>
      </c>
      <c r="H372" s="56">
        <f t="shared" si="53"/>
        <v>0</v>
      </c>
    </row>
    <row r="373" spans="1:8" s="2" customFormat="1" ht="12.75" hidden="1" customHeight="1" x14ac:dyDescent="0.2">
      <c r="A373" s="247"/>
      <c r="B373" s="250"/>
      <c r="C373" s="274">
        <f t="shared" si="51"/>
        <v>0</v>
      </c>
      <c r="D373" s="276"/>
      <c r="E373" s="317"/>
      <c r="F373" s="64">
        <f t="shared" si="52"/>
        <v>0</v>
      </c>
      <c r="G373" s="64">
        <f t="shared" si="52"/>
        <v>0</v>
      </c>
      <c r="H373" s="56">
        <f t="shared" si="53"/>
        <v>0</v>
      </c>
    </row>
    <row r="374" spans="1:8" s="2" customFormat="1" ht="12.75" x14ac:dyDescent="0.2">
      <c r="A374" s="247"/>
      <c r="B374" s="250"/>
      <c r="C374" s="274" t="str">
        <f t="shared" ref="C374:C383" si="54">C277</f>
        <v xml:space="preserve">Vecākais grāmatvedis </v>
      </c>
      <c r="D374" s="276"/>
      <c r="E374" s="317"/>
      <c r="F374" s="64">
        <f t="shared" ref="F374:G383" si="55">F277</f>
        <v>1287</v>
      </c>
      <c r="G374" s="55">
        <f t="shared" si="55"/>
        <v>8.4000000000000005E-2</v>
      </c>
      <c r="H374" s="56">
        <f t="shared" si="53"/>
        <v>0.03</v>
      </c>
    </row>
    <row r="375" spans="1:8" s="2" customFormat="1" ht="24.75" hidden="1" customHeight="1" x14ac:dyDescent="0.2">
      <c r="A375" s="247"/>
      <c r="B375" s="250"/>
      <c r="C375" s="274">
        <f t="shared" si="54"/>
        <v>0</v>
      </c>
      <c r="D375" s="276"/>
      <c r="E375" s="317"/>
      <c r="F375" s="64">
        <f t="shared" si="55"/>
        <v>0</v>
      </c>
      <c r="G375" s="55">
        <f t="shared" si="55"/>
        <v>0</v>
      </c>
      <c r="H375" s="56">
        <f t="shared" si="53"/>
        <v>0</v>
      </c>
    </row>
    <row r="376" spans="1:8" s="2" customFormat="1" ht="12.75" hidden="1" x14ac:dyDescent="0.2">
      <c r="A376" s="247"/>
      <c r="B376" s="250"/>
      <c r="C376" s="274">
        <f t="shared" si="54"/>
        <v>0</v>
      </c>
      <c r="D376" s="276"/>
      <c r="E376" s="317"/>
      <c r="F376" s="64">
        <f t="shared" si="55"/>
        <v>0</v>
      </c>
      <c r="G376" s="55">
        <f t="shared" si="55"/>
        <v>0</v>
      </c>
      <c r="H376" s="56">
        <f t="shared" si="53"/>
        <v>0</v>
      </c>
    </row>
    <row r="377" spans="1:8" s="2" customFormat="1" ht="12.75" hidden="1" x14ac:dyDescent="0.2">
      <c r="A377" s="247"/>
      <c r="B377" s="250"/>
      <c r="C377" s="274">
        <f t="shared" si="54"/>
        <v>0</v>
      </c>
      <c r="D377" s="276"/>
      <c r="E377" s="317"/>
      <c r="F377" s="64">
        <f t="shared" si="55"/>
        <v>0</v>
      </c>
      <c r="G377" s="55">
        <f t="shared" si="55"/>
        <v>0</v>
      </c>
      <c r="H377" s="56">
        <f t="shared" si="53"/>
        <v>0</v>
      </c>
    </row>
    <row r="378" spans="1:8" s="2" customFormat="1" ht="12.75" hidden="1" x14ac:dyDescent="0.2">
      <c r="A378" s="247"/>
      <c r="B378" s="250"/>
      <c r="C378" s="274">
        <f t="shared" si="54"/>
        <v>0</v>
      </c>
      <c r="D378" s="276"/>
      <c r="E378" s="317"/>
      <c r="F378" s="64">
        <f t="shared" si="55"/>
        <v>0</v>
      </c>
      <c r="G378" s="55">
        <f t="shared" si="55"/>
        <v>0</v>
      </c>
      <c r="H378" s="56">
        <f t="shared" si="53"/>
        <v>0</v>
      </c>
    </row>
    <row r="379" spans="1:8" s="2" customFormat="1" ht="12.75" hidden="1" x14ac:dyDescent="0.2">
      <c r="A379" s="247"/>
      <c r="B379" s="250"/>
      <c r="C379" s="274">
        <f t="shared" si="54"/>
        <v>0</v>
      </c>
      <c r="D379" s="276"/>
      <c r="E379" s="317"/>
      <c r="F379" s="64">
        <f t="shared" si="55"/>
        <v>0</v>
      </c>
      <c r="G379" s="55">
        <f t="shared" si="55"/>
        <v>0</v>
      </c>
      <c r="H379" s="56">
        <f t="shared" si="53"/>
        <v>0</v>
      </c>
    </row>
    <row r="380" spans="1:8" s="2" customFormat="1" ht="12.75" hidden="1" x14ac:dyDescent="0.2">
      <c r="A380" s="247"/>
      <c r="B380" s="250"/>
      <c r="C380" s="274">
        <f t="shared" si="54"/>
        <v>0</v>
      </c>
      <c r="D380" s="276"/>
      <c r="E380" s="317"/>
      <c r="F380" s="64">
        <f t="shared" si="55"/>
        <v>0</v>
      </c>
      <c r="G380" s="55">
        <f t="shared" si="55"/>
        <v>0</v>
      </c>
      <c r="H380" s="56">
        <f t="shared" si="53"/>
        <v>0</v>
      </c>
    </row>
    <row r="381" spans="1:8" s="2" customFormat="1" ht="12.75" hidden="1" x14ac:dyDescent="0.2">
      <c r="A381" s="247"/>
      <c r="B381" s="250"/>
      <c r="C381" s="274">
        <f t="shared" si="54"/>
        <v>0</v>
      </c>
      <c r="D381" s="276"/>
      <c r="E381" s="317"/>
      <c r="F381" s="64">
        <f t="shared" si="55"/>
        <v>0</v>
      </c>
      <c r="G381" s="55">
        <f t="shared" si="55"/>
        <v>0</v>
      </c>
      <c r="H381" s="56">
        <f t="shared" si="53"/>
        <v>0</v>
      </c>
    </row>
    <row r="382" spans="1:8" s="2" customFormat="1" ht="12.75" hidden="1" x14ac:dyDescent="0.2">
      <c r="A382" s="247"/>
      <c r="B382" s="250"/>
      <c r="C382" s="274">
        <f t="shared" si="54"/>
        <v>0</v>
      </c>
      <c r="D382" s="276"/>
      <c r="E382" s="317"/>
      <c r="F382" s="64">
        <f t="shared" si="55"/>
        <v>0</v>
      </c>
      <c r="G382" s="55">
        <f t="shared" si="55"/>
        <v>0</v>
      </c>
      <c r="H382" s="56">
        <f t="shared" si="53"/>
        <v>0</v>
      </c>
    </row>
    <row r="383" spans="1:8" s="2" customFormat="1" ht="12.75" hidden="1" x14ac:dyDescent="0.2">
      <c r="A383" s="248"/>
      <c r="B383" s="251"/>
      <c r="C383" s="274">
        <f t="shared" si="54"/>
        <v>0</v>
      </c>
      <c r="D383" s="276"/>
      <c r="E383" s="318"/>
      <c r="F383" s="66">
        <f t="shared" si="55"/>
        <v>0</v>
      </c>
      <c r="G383" s="55">
        <f t="shared" si="55"/>
        <v>0</v>
      </c>
      <c r="H383" s="58">
        <f t="shared" si="53"/>
        <v>0</v>
      </c>
    </row>
    <row r="384" spans="1:8" s="2" customFormat="1" ht="25.5" hidden="1" x14ac:dyDescent="0.2">
      <c r="A384" s="246" t="s">
        <v>82</v>
      </c>
      <c r="B384" s="249" t="s">
        <v>83</v>
      </c>
      <c r="C384" s="287" t="s">
        <v>349</v>
      </c>
      <c r="D384" s="288"/>
      <c r="E384" s="47" t="s">
        <v>161</v>
      </c>
      <c r="F384" s="190" t="s">
        <v>39</v>
      </c>
      <c r="G384" s="47" t="s">
        <v>157</v>
      </c>
      <c r="H384" s="111">
        <f>SUM(H385:H404)</f>
        <v>0</v>
      </c>
    </row>
    <row r="385" spans="1:8" s="2" customFormat="1" ht="12.75" hidden="1" customHeight="1" x14ac:dyDescent="0.2">
      <c r="A385" s="247"/>
      <c r="B385" s="250"/>
      <c r="C385" s="294" t="str">
        <f t="shared" ref="C385:C394" si="56">C266</f>
        <v>VP koledžas direktors</v>
      </c>
      <c r="D385" s="295"/>
      <c r="E385" s="316">
        <v>1</v>
      </c>
      <c r="F385" s="62">
        <f t="shared" ref="F385:F394" si="57">F266</f>
        <v>3125</v>
      </c>
      <c r="G385" s="55"/>
      <c r="H385" s="54">
        <f>ROUNDUP((F385*$E$385%)/168*G385,2)</f>
        <v>0</v>
      </c>
    </row>
    <row r="386" spans="1:8" s="2" customFormat="1" ht="12.75" hidden="1" x14ac:dyDescent="0.2">
      <c r="A386" s="247"/>
      <c r="B386" s="250"/>
      <c r="C386" s="274">
        <f t="shared" si="56"/>
        <v>0</v>
      </c>
      <c r="D386" s="276"/>
      <c r="E386" s="317"/>
      <c r="F386" s="64">
        <f t="shared" si="57"/>
        <v>0</v>
      </c>
      <c r="G386" s="55"/>
      <c r="H386" s="56">
        <f t="shared" ref="H386:H404" si="58">ROUNDUP((F386*$E$385%)/168*G386,2)</f>
        <v>0</v>
      </c>
    </row>
    <row r="387" spans="1:8" s="2" customFormat="1" ht="12.75" hidden="1" x14ac:dyDescent="0.2">
      <c r="A387" s="247"/>
      <c r="B387" s="250"/>
      <c r="C387" s="274">
        <f t="shared" si="56"/>
        <v>0</v>
      </c>
      <c r="D387" s="276"/>
      <c r="E387" s="317"/>
      <c r="F387" s="64">
        <f t="shared" si="57"/>
        <v>0</v>
      </c>
      <c r="G387" s="55"/>
      <c r="H387" s="56">
        <f t="shared" si="58"/>
        <v>0</v>
      </c>
    </row>
    <row r="388" spans="1:8" s="2" customFormat="1" ht="12.75" hidden="1" x14ac:dyDescent="0.2">
      <c r="A388" s="247"/>
      <c r="B388" s="250"/>
      <c r="C388" s="274">
        <f t="shared" si="56"/>
        <v>0</v>
      </c>
      <c r="D388" s="276"/>
      <c r="E388" s="317"/>
      <c r="F388" s="64">
        <f t="shared" si="57"/>
        <v>0</v>
      </c>
      <c r="G388" s="55"/>
      <c r="H388" s="56">
        <f t="shared" si="58"/>
        <v>0</v>
      </c>
    </row>
    <row r="389" spans="1:8" s="2" customFormat="1" ht="12.75" hidden="1" x14ac:dyDescent="0.2">
      <c r="A389" s="247"/>
      <c r="B389" s="250"/>
      <c r="C389" s="274">
        <f t="shared" si="56"/>
        <v>0</v>
      </c>
      <c r="D389" s="276"/>
      <c r="E389" s="317"/>
      <c r="F389" s="64">
        <f t="shared" si="57"/>
        <v>0</v>
      </c>
      <c r="G389" s="55"/>
      <c r="H389" s="56">
        <f t="shared" si="58"/>
        <v>0</v>
      </c>
    </row>
    <row r="390" spans="1:8" s="2" customFormat="1" ht="12.75" hidden="1" x14ac:dyDescent="0.2">
      <c r="A390" s="247"/>
      <c r="B390" s="250"/>
      <c r="C390" s="274">
        <f t="shared" si="56"/>
        <v>0</v>
      </c>
      <c r="D390" s="276"/>
      <c r="E390" s="317"/>
      <c r="F390" s="64">
        <f t="shared" si="57"/>
        <v>0</v>
      </c>
      <c r="G390" s="55"/>
      <c r="H390" s="56">
        <f t="shared" si="58"/>
        <v>0</v>
      </c>
    </row>
    <row r="391" spans="1:8" s="2" customFormat="1" ht="12.75" hidden="1" x14ac:dyDescent="0.2">
      <c r="A391" s="247"/>
      <c r="B391" s="250"/>
      <c r="C391" s="274">
        <f t="shared" si="56"/>
        <v>0</v>
      </c>
      <c r="D391" s="276"/>
      <c r="E391" s="317"/>
      <c r="F391" s="64">
        <f t="shared" si="57"/>
        <v>0</v>
      </c>
      <c r="G391" s="55"/>
      <c r="H391" s="56">
        <f t="shared" si="58"/>
        <v>0</v>
      </c>
    </row>
    <row r="392" spans="1:8" s="2" customFormat="1" ht="12.75" hidden="1" x14ac:dyDescent="0.2">
      <c r="A392" s="247"/>
      <c r="B392" s="250"/>
      <c r="C392" s="274">
        <f t="shared" si="56"/>
        <v>0</v>
      </c>
      <c r="D392" s="276"/>
      <c r="E392" s="317"/>
      <c r="F392" s="64">
        <f t="shared" si="57"/>
        <v>0</v>
      </c>
      <c r="G392" s="55"/>
      <c r="H392" s="56">
        <f t="shared" si="58"/>
        <v>0</v>
      </c>
    </row>
    <row r="393" spans="1:8" s="2" customFormat="1" ht="12.75" hidden="1" x14ac:dyDescent="0.2">
      <c r="A393" s="247"/>
      <c r="B393" s="250"/>
      <c r="C393" s="274">
        <f t="shared" si="56"/>
        <v>0</v>
      </c>
      <c r="D393" s="276"/>
      <c r="E393" s="317"/>
      <c r="F393" s="64">
        <f t="shared" si="57"/>
        <v>0</v>
      </c>
      <c r="G393" s="55"/>
      <c r="H393" s="56">
        <f t="shared" si="58"/>
        <v>0</v>
      </c>
    </row>
    <row r="394" spans="1:8" s="2" customFormat="1" ht="12.75" hidden="1" x14ac:dyDescent="0.2">
      <c r="A394" s="247"/>
      <c r="B394" s="250"/>
      <c r="C394" s="274">
        <f t="shared" si="56"/>
        <v>0</v>
      </c>
      <c r="D394" s="276"/>
      <c r="E394" s="317"/>
      <c r="F394" s="64">
        <f t="shared" si="57"/>
        <v>0</v>
      </c>
      <c r="G394" s="55"/>
      <c r="H394" s="56">
        <f t="shared" si="58"/>
        <v>0</v>
      </c>
    </row>
    <row r="395" spans="1:8" s="2" customFormat="1" ht="12.75" hidden="1" x14ac:dyDescent="0.2">
      <c r="A395" s="247"/>
      <c r="B395" s="250"/>
      <c r="C395" s="274" t="str">
        <f t="shared" ref="C395:C404" si="59">C277</f>
        <v xml:space="preserve">Vecākais grāmatvedis </v>
      </c>
      <c r="D395" s="276"/>
      <c r="E395" s="317"/>
      <c r="F395" s="64">
        <f t="shared" ref="F395:G404" si="60">F277</f>
        <v>1287</v>
      </c>
      <c r="G395" s="55"/>
      <c r="H395" s="56">
        <f t="shared" si="58"/>
        <v>0</v>
      </c>
    </row>
    <row r="396" spans="1:8" s="2" customFormat="1" ht="27" hidden="1" customHeight="1" x14ac:dyDescent="0.2">
      <c r="A396" s="247"/>
      <c r="B396" s="250"/>
      <c r="C396" s="274">
        <f t="shared" si="59"/>
        <v>0</v>
      </c>
      <c r="D396" s="276"/>
      <c r="E396" s="317"/>
      <c r="F396" s="64">
        <f t="shared" si="60"/>
        <v>0</v>
      </c>
      <c r="G396" s="55">
        <f t="shared" si="60"/>
        <v>0</v>
      </c>
      <c r="H396" s="56">
        <f t="shared" si="58"/>
        <v>0</v>
      </c>
    </row>
    <row r="397" spans="1:8" s="2" customFormat="1" ht="12.75" hidden="1" x14ac:dyDescent="0.2">
      <c r="A397" s="247"/>
      <c r="B397" s="250"/>
      <c r="C397" s="274">
        <f t="shared" si="59"/>
        <v>0</v>
      </c>
      <c r="D397" s="276"/>
      <c r="E397" s="317"/>
      <c r="F397" s="64">
        <f t="shared" si="60"/>
        <v>0</v>
      </c>
      <c r="G397" s="64">
        <f t="shared" si="60"/>
        <v>0</v>
      </c>
      <c r="H397" s="56">
        <f t="shared" si="58"/>
        <v>0</v>
      </c>
    </row>
    <row r="398" spans="1:8" s="2" customFormat="1" ht="12.75" hidden="1" x14ac:dyDescent="0.2">
      <c r="A398" s="247"/>
      <c r="B398" s="250"/>
      <c r="C398" s="274">
        <f t="shared" si="59"/>
        <v>0</v>
      </c>
      <c r="D398" s="276"/>
      <c r="E398" s="317"/>
      <c r="F398" s="64">
        <f t="shared" si="60"/>
        <v>0</v>
      </c>
      <c r="G398" s="64">
        <f t="shared" si="60"/>
        <v>0</v>
      </c>
      <c r="H398" s="56">
        <f t="shared" si="58"/>
        <v>0</v>
      </c>
    </row>
    <row r="399" spans="1:8" s="2" customFormat="1" ht="12.75" hidden="1" x14ac:dyDescent="0.2">
      <c r="A399" s="247"/>
      <c r="B399" s="250"/>
      <c r="C399" s="274">
        <f t="shared" si="59"/>
        <v>0</v>
      </c>
      <c r="D399" s="276"/>
      <c r="E399" s="317"/>
      <c r="F399" s="64">
        <f t="shared" si="60"/>
        <v>0</v>
      </c>
      <c r="G399" s="64">
        <f t="shared" si="60"/>
        <v>0</v>
      </c>
      <c r="H399" s="56">
        <f t="shared" si="58"/>
        <v>0</v>
      </c>
    </row>
    <row r="400" spans="1:8" s="2" customFormat="1" ht="12.75" hidden="1" x14ac:dyDescent="0.2">
      <c r="A400" s="247"/>
      <c r="B400" s="250"/>
      <c r="C400" s="274">
        <f t="shared" si="59"/>
        <v>0</v>
      </c>
      <c r="D400" s="276"/>
      <c r="E400" s="317"/>
      <c r="F400" s="64">
        <f t="shared" si="60"/>
        <v>0</v>
      </c>
      <c r="G400" s="64">
        <f t="shared" si="60"/>
        <v>0</v>
      </c>
      <c r="H400" s="56">
        <f t="shared" si="58"/>
        <v>0</v>
      </c>
    </row>
    <row r="401" spans="1:9" s="2" customFormat="1" ht="12.75" hidden="1" x14ac:dyDescent="0.2">
      <c r="A401" s="247"/>
      <c r="B401" s="250"/>
      <c r="C401" s="274">
        <f t="shared" si="59"/>
        <v>0</v>
      </c>
      <c r="D401" s="276"/>
      <c r="E401" s="317"/>
      <c r="F401" s="64">
        <f t="shared" si="60"/>
        <v>0</v>
      </c>
      <c r="G401" s="64">
        <f t="shared" si="60"/>
        <v>0</v>
      </c>
      <c r="H401" s="56">
        <f t="shared" si="58"/>
        <v>0</v>
      </c>
    </row>
    <row r="402" spans="1:9" s="2" customFormat="1" ht="12.75" hidden="1" x14ac:dyDescent="0.2">
      <c r="A402" s="247"/>
      <c r="B402" s="250"/>
      <c r="C402" s="274">
        <f t="shared" si="59"/>
        <v>0</v>
      </c>
      <c r="D402" s="276"/>
      <c r="E402" s="317"/>
      <c r="F402" s="64">
        <f t="shared" si="60"/>
        <v>0</v>
      </c>
      <c r="G402" s="64">
        <f t="shared" si="60"/>
        <v>0</v>
      </c>
      <c r="H402" s="56">
        <f t="shared" si="58"/>
        <v>0</v>
      </c>
    </row>
    <row r="403" spans="1:9" s="2" customFormat="1" ht="12.75" hidden="1" x14ac:dyDescent="0.2">
      <c r="A403" s="247"/>
      <c r="B403" s="250"/>
      <c r="C403" s="274">
        <f t="shared" si="59"/>
        <v>0</v>
      </c>
      <c r="D403" s="276"/>
      <c r="E403" s="317"/>
      <c r="F403" s="64">
        <f t="shared" si="60"/>
        <v>0</v>
      </c>
      <c r="G403" s="64">
        <f t="shared" si="60"/>
        <v>0</v>
      </c>
      <c r="H403" s="56">
        <f t="shared" si="58"/>
        <v>0</v>
      </c>
    </row>
    <row r="404" spans="1:9" s="2" customFormat="1" ht="12.75" hidden="1" x14ac:dyDescent="0.2">
      <c r="A404" s="248"/>
      <c r="B404" s="251"/>
      <c r="C404" s="296">
        <f t="shared" si="59"/>
        <v>0</v>
      </c>
      <c r="D404" s="298"/>
      <c r="E404" s="318"/>
      <c r="F404" s="66">
        <f t="shared" si="60"/>
        <v>0</v>
      </c>
      <c r="G404" s="66">
        <f t="shared" si="60"/>
        <v>0</v>
      </c>
      <c r="H404" s="58">
        <f t="shared" si="58"/>
        <v>0</v>
      </c>
    </row>
    <row r="405" spans="1:9" s="2" customFormat="1" ht="12.75" x14ac:dyDescent="0.2">
      <c r="A405" s="49" t="s">
        <v>84</v>
      </c>
      <c r="B405" s="277" t="s">
        <v>17</v>
      </c>
      <c r="C405" s="277"/>
      <c r="D405" s="277"/>
      <c r="E405" s="277"/>
      <c r="F405" s="277"/>
      <c r="G405" s="277"/>
      <c r="H405" s="43">
        <f>SUM(H406,H429)</f>
        <v>0.94000000000000017</v>
      </c>
    </row>
    <row r="406" spans="1:9" s="2" customFormat="1" ht="12.75" x14ac:dyDescent="0.2">
      <c r="A406" s="48" t="s">
        <v>85</v>
      </c>
      <c r="B406" s="277" t="s">
        <v>86</v>
      </c>
      <c r="C406" s="277"/>
      <c r="D406" s="277"/>
      <c r="E406" s="277"/>
      <c r="F406" s="277"/>
      <c r="G406" s="277"/>
      <c r="H406" s="43">
        <f>SUM(H407,H418)</f>
        <v>6.0000000000000005E-2</v>
      </c>
    </row>
    <row r="407" spans="1:9" s="2" customFormat="1" ht="25.5" x14ac:dyDescent="0.2">
      <c r="A407" s="246">
        <v>2220</v>
      </c>
      <c r="B407" s="249" t="s">
        <v>88</v>
      </c>
      <c r="C407" s="266" t="s">
        <v>171</v>
      </c>
      <c r="D407" s="267"/>
      <c r="E407" s="268"/>
      <c r="F407" s="47" t="s">
        <v>327</v>
      </c>
      <c r="G407" s="47" t="s">
        <v>157</v>
      </c>
      <c r="H407" s="111">
        <f>SUM(H408:H417)</f>
        <v>6.0000000000000005E-2</v>
      </c>
    </row>
    <row r="408" spans="1:9" s="2" customFormat="1" ht="36" x14ac:dyDescent="0.2">
      <c r="A408" s="247"/>
      <c r="B408" s="250"/>
      <c r="C408" s="255" t="s">
        <v>198</v>
      </c>
      <c r="D408" s="256"/>
      <c r="E408" s="257"/>
      <c r="F408" s="74">
        <f>ROUND(7*1.147,2)</f>
        <v>8.0299999999999994</v>
      </c>
      <c r="G408" s="74">
        <v>1.1679999999999999</v>
      </c>
      <c r="H408" s="75">
        <f>ROUNDUP(F408/168*G408,2)</f>
        <v>6.0000000000000005E-2</v>
      </c>
      <c r="I408" s="149" t="s">
        <v>384</v>
      </c>
    </row>
    <row r="409" spans="1:9" s="2" customFormat="1" ht="12" hidden="1" customHeight="1" x14ac:dyDescent="0.2">
      <c r="A409" s="247"/>
      <c r="B409" s="250"/>
      <c r="C409" s="252"/>
      <c r="D409" s="253"/>
      <c r="E409" s="254"/>
      <c r="F409" s="76"/>
      <c r="G409" s="76"/>
      <c r="H409" s="77">
        <f t="shared" ref="H409:H417" si="61">ROUNDUP(F409/168*G409,2)</f>
        <v>0</v>
      </c>
    </row>
    <row r="410" spans="1:9" s="2" customFormat="1" ht="12" hidden="1" customHeight="1" x14ac:dyDescent="0.2">
      <c r="A410" s="247"/>
      <c r="B410" s="250"/>
      <c r="C410" s="252"/>
      <c r="D410" s="253"/>
      <c r="E410" s="254"/>
      <c r="F410" s="76"/>
      <c r="G410" s="76"/>
      <c r="H410" s="77">
        <f t="shared" si="61"/>
        <v>0</v>
      </c>
    </row>
    <row r="411" spans="1:9" s="2" customFormat="1" ht="12" hidden="1" customHeight="1" x14ac:dyDescent="0.2">
      <c r="A411" s="247"/>
      <c r="B411" s="250"/>
      <c r="C411" s="252"/>
      <c r="D411" s="253"/>
      <c r="E411" s="254"/>
      <c r="F411" s="76"/>
      <c r="G411" s="76"/>
      <c r="H411" s="77">
        <f t="shared" si="61"/>
        <v>0</v>
      </c>
    </row>
    <row r="412" spans="1:9" s="2" customFormat="1" ht="12" hidden="1" customHeight="1" x14ac:dyDescent="0.2">
      <c r="A412" s="247"/>
      <c r="B412" s="250"/>
      <c r="C412" s="252"/>
      <c r="D412" s="253"/>
      <c r="E412" s="254"/>
      <c r="F412" s="76"/>
      <c r="G412" s="76"/>
      <c r="H412" s="77">
        <f t="shared" si="61"/>
        <v>0</v>
      </c>
    </row>
    <row r="413" spans="1:9" s="2" customFormat="1" ht="12" hidden="1" customHeight="1" x14ac:dyDescent="0.2">
      <c r="A413" s="247"/>
      <c r="B413" s="250"/>
      <c r="C413" s="252"/>
      <c r="D413" s="253"/>
      <c r="E413" s="254"/>
      <c r="F413" s="76"/>
      <c r="G413" s="76"/>
      <c r="H413" s="77">
        <f t="shared" si="61"/>
        <v>0</v>
      </c>
    </row>
    <row r="414" spans="1:9" s="2" customFormat="1" ht="12" hidden="1" customHeight="1" x14ac:dyDescent="0.2">
      <c r="A414" s="247"/>
      <c r="B414" s="250"/>
      <c r="C414" s="252"/>
      <c r="D414" s="253"/>
      <c r="E414" s="254"/>
      <c r="F414" s="76"/>
      <c r="G414" s="76"/>
      <c r="H414" s="77">
        <f t="shared" si="61"/>
        <v>0</v>
      </c>
    </row>
    <row r="415" spans="1:9" s="2" customFormat="1" ht="12" hidden="1" customHeight="1" x14ac:dyDescent="0.2">
      <c r="A415" s="247"/>
      <c r="B415" s="250"/>
      <c r="C415" s="252"/>
      <c r="D415" s="253"/>
      <c r="E415" s="254"/>
      <c r="F415" s="76"/>
      <c r="G415" s="76"/>
      <c r="H415" s="77">
        <f t="shared" si="61"/>
        <v>0</v>
      </c>
    </row>
    <row r="416" spans="1:9" s="2" customFormat="1" ht="12" hidden="1" customHeight="1" x14ac:dyDescent="0.2">
      <c r="A416" s="247"/>
      <c r="B416" s="250"/>
      <c r="C416" s="252"/>
      <c r="D416" s="253"/>
      <c r="E416" s="254"/>
      <c r="F416" s="76"/>
      <c r="G416" s="76"/>
      <c r="H416" s="77">
        <f t="shared" si="61"/>
        <v>0</v>
      </c>
    </row>
    <row r="417" spans="1:9" s="2" customFormat="1" ht="12" hidden="1" customHeight="1" x14ac:dyDescent="0.2">
      <c r="A417" s="248"/>
      <c r="B417" s="251"/>
      <c r="C417" s="269"/>
      <c r="D417" s="270"/>
      <c r="E417" s="271"/>
      <c r="F417" s="78"/>
      <c r="G417" s="78"/>
      <c r="H417" s="79">
        <f t="shared" si="61"/>
        <v>0</v>
      </c>
    </row>
    <row r="418" spans="1:9" s="2" customFormat="1" ht="12" hidden="1" customHeight="1" x14ac:dyDescent="0.2">
      <c r="A418" s="246"/>
      <c r="B418" s="249"/>
      <c r="C418" s="266" t="s">
        <v>171</v>
      </c>
      <c r="D418" s="267"/>
      <c r="E418" s="268"/>
      <c r="F418" s="47" t="s">
        <v>167</v>
      </c>
      <c r="G418" s="47" t="s">
        <v>157</v>
      </c>
      <c r="H418" s="111">
        <f>SUM(H419:H428)</f>
        <v>0</v>
      </c>
    </row>
    <row r="419" spans="1:9" s="2" customFormat="1" ht="12" hidden="1" customHeight="1" x14ac:dyDescent="0.2">
      <c r="A419" s="247"/>
      <c r="B419" s="250"/>
      <c r="C419" s="255"/>
      <c r="D419" s="256"/>
      <c r="E419" s="257"/>
      <c r="F419" s="74"/>
      <c r="G419" s="74"/>
      <c r="H419" s="75">
        <f>ROUNDUP(F419/168*G419,2)</f>
        <v>0</v>
      </c>
    </row>
    <row r="420" spans="1:9" s="2" customFormat="1" ht="12" hidden="1" customHeight="1" x14ac:dyDescent="0.2">
      <c r="A420" s="247"/>
      <c r="B420" s="250"/>
      <c r="C420" s="252"/>
      <c r="D420" s="253"/>
      <c r="E420" s="254"/>
      <c r="F420" s="76"/>
      <c r="G420" s="76"/>
      <c r="H420" s="77">
        <f t="shared" ref="H420:H428" si="62">ROUNDUP(F420/168*G420,2)</f>
        <v>0</v>
      </c>
    </row>
    <row r="421" spans="1:9" s="2" customFormat="1" ht="12" hidden="1" customHeight="1" x14ac:dyDescent="0.2">
      <c r="A421" s="247"/>
      <c r="B421" s="250"/>
      <c r="C421" s="252"/>
      <c r="D421" s="253"/>
      <c r="E421" s="254"/>
      <c r="F421" s="76"/>
      <c r="G421" s="76"/>
      <c r="H421" s="77">
        <f t="shared" si="62"/>
        <v>0</v>
      </c>
    </row>
    <row r="422" spans="1:9" s="2" customFormat="1" ht="12" hidden="1" customHeight="1" x14ac:dyDescent="0.2">
      <c r="A422" s="247"/>
      <c r="B422" s="250"/>
      <c r="C422" s="252"/>
      <c r="D422" s="253"/>
      <c r="E422" s="254"/>
      <c r="F422" s="76"/>
      <c r="G422" s="76"/>
      <c r="H422" s="77">
        <f t="shared" si="62"/>
        <v>0</v>
      </c>
    </row>
    <row r="423" spans="1:9" s="2" customFormat="1" ht="12" hidden="1" customHeight="1" x14ac:dyDescent="0.2">
      <c r="A423" s="247"/>
      <c r="B423" s="250"/>
      <c r="C423" s="252"/>
      <c r="D423" s="253"/>
      <c r="E423" s="254"/>
      <c r="F423" s="76"/>
      <c r="G423" s="76"/>
      <c r="H423" s="77">
        <f t="shared" si="62"/>
        <v>0</v>
      </c>
    </row>
    <row r="424" spans="1:9" s="2" customFormat="1" ht="12" hidden="1" customHeight="1" x14ac:dyDescent="0.2">
      <c r="A424" s="247"/>
      <c r="B424" s="250"/>
      <c r="C424" s="252"/>
      <c r="D424" s="253"/>
      <c r="E424" s="254"/>
      <c r="F424" s="76"/>
      <c r="G424" s="76"/>
      <c r="H424" s="77">
        <f t="shared" si="62"/>
        <v>0</v>
      </c>
    </row>
    <row r="425" spans="1:9" s="2" customFormat="1" ht="12" hidden="1" customHeight="1" x14ac:dyDescent="0.2">
      <c r="A425" s="247"/>
      <c r="B425" s="250"/>
      <c r="C425" s="252"/>
      <c r="D425" s="253"/>
      <c r="E425" s="254"/>
      <c r="F425" s="76"/>
      <c r="G425" s="76"/>
      <c r="H425" s="77">
        <f t="shared" si="62"/>
        <v>0</v>
      </c>
    </row>
    <row r="426" spans="1:9" s="2" customFormat="1" ht="12" hidden="1" customHeight="1" x14ac:dyDescent="0.2">
      <c r="A426" s="247"/>
      <c r="B426" s="250"/>
      <c r="C426" s="252"/>
      <c r="D426" s="253"/>
      <c r="E426" s="254"/>
      <c r="F426" s="76"/>
      <c r="G426" s="76"/>
      <c r="H426" s="77"/>
    </row>
    <row r="427" spans="1:9" s="2" customFormat="1" ht="12" hidden="1" customHeight="1" x14ac:dyDescent="0.2">
      <c r="A427" s="247"/>
      <c r="B427" s="250"/>
      <c r="C427" s="252"/>
      <c r="D427" s="253"/>
      <c r="E427" s="254"/>
      <c r="F427" s="76"/>
      <c r="G427" s="76"/>
      <c r="H427" s="77">
        <f t="shared" si="62"/>
        <v>0</v>
      </c>
    </row>
    <row r="428" spans="1:9" s="2" customFormat="1" ht="12.75" hidden="1" x14ac:dyDescent="0.2">
      <c r="A428" s="248"/>
      <c r="B428" s="251"/>
      <c r="C428" s="269"/>
      <c r="D428" s="270"/>
      <c r="E428" s="271"/>
      <c r="F428" s="78"/>
      <c r="G428" s="78"/>
      <c r="H428" s="79">
        <f t="shared" si="62"/>
        <v>0</v>
      </c>
    </row>
    <row r="429" spans="1:9" s="2" customFormat="1" ht="12.75" x14ac:dyDescent="0.2">
      <c r="A429" s="48" t="s">
        <v>93</v>
      </c>
      <c r="B429" s="277" t="s">
        <v>94</v>
      </c>
      <c r="C429" s="277"/>
      <c r="D429" s="277"/>
      <c r="E429" s="277"/>
      <c r="F429" s="277"/>
      <c r="G429" s="277"/>
      <c r="H429" s="43">
        <f>SUM(H430,H452,H441)</f>
        <v>0.88000000000000012</v>
      </c>
    </row>
    <row r="430" spans="1:9" s="2" customFormat="1" ht="15" customHeight="1" x14ac:dyDescent="0.2">
      <c r="A430" s="246">
        <v>2311</v>
      </c>
      <c r="B430" s="249" t="s">
        <v>19</v>
      </c>
      <c r="C430" s="266" t="s">
        <v>171</v>
      </c>
      <c r="D430" s="267"/>
      <c r="E430" s="268"/>
      <c r="F430" s="47" t="s">
        <v>326</v>
      </c>
      <c r="G430" s="47" t="s">
        <v>166</v>
      </c>
      <c r="H430" s="111">
        <f>SUM(H431:H440)</f>
        <v>0.14000000000000001</v>
      </c>
    </row>
    <row r="431" spans="1:9" s="2" customFormat="1" ht="12.75" x14ac:dyDescent="0.2">
      <c r="A431" s="247"/>
      <c r="B431" s="250"/>
      <c r="C431" s="255" t="s">
        <v>214</v>
      </c>
      <c r="D431" s="256"/>
      <c r="E431" s="257"/>
      <c r="F431" s="74">
        <f>ROUND(0.02*1.095,2)</f>
        <v>0.02</v>
      </c>
      <c r="G431" s="74">
        <v>2</v>
      </c>
      <c r="H431" s="75">
        <f>ROUND(F431*G431,2)</f>
        <v>0.04</v>
      </c>
      <c r="I431" s="2" t="s">
        <v>309</v>
      </c>
    </row>
    <row r="432" spans="1:9" s="2" customFormat="1" ht="12.75" x14ac:dyDescent="0.2">
      <c r="A432" s="247"/>
      <c r="B432" s="250"/>
      <c r="C432" s="252" t="s">
        <v>173</v>
      </c>
      <c r="D432" s="253"/>
      <c r="E432" s="254"/>
      <c r="F432" s="76">
        <f>ROUND(0.05*1.095,2)</f>
        <v>0.05</v>
      </c>
      <c r="G432" s="76">
        <v>2</v>
      </c>
      <c r="H432" s="77">
        <f>ROUND(F432*G432,2)</f>
        <v>0.1</v>
      </c>
    </row>
    <row r="433" spans="1:8" s="2" customFormat="1" ht="12.75" hidden="1" x14ac:dyDescent="0.2">
      <c r="A433" s="247"/>
      <c r="B433" s="250"/>
      <c r="C433" s="252"/>
      <c r="D433" s="253"/>
      <c r="E433" s="254"/>
      <c r="F433" s="76"/>
      <c r="G433" s="76"/>
      <c r="H433" s="77">
        <f t="shared" ref="H433:H440" si="63">ROUND(F433*G433,2)</f>
        <v>0</v>
      </c>
    </row>
    <row r="434" spans="1:8" s="2" customFormat="1" ht="12.75" hidden="1" x14ac:dyDescent="0.2">
      <c r="A434" s="247"/>
      <c r="B434" s="250"/>
      <c r="C434" s="252"/>
      <c r="D434" s="253"/>
      <c r="E434" s="254"/>
      <c r="F434" s="76"/>
      <c r="G434" s="76"/>
      <c r="H434" s="77">
        <f t="shared" si="63"/>
        <v>0</v>
      </c>
    </row>
    <row r="435" spans="1:8" s="2" customFormat="1" ht="12.75" hidden="1" x14ac:dyDescent="0.2">
      <c r="A435" s="247"/>
      <c r="B435" s="250"/>
      <c r="C435" s="252"/>
      <c r="D435" s="253"/>
      <c r="E435" s="254"/>
      <c r="F435" s="76"/>
      <c r="G435" s="76"/>
      <c r="H435" s="77">
        <f t="shared" si="63"/>
        <v>0</v>
      </c>
    </row>
    <row r="436" spans="1:8" s="2" customFormat="1" ht="12.75" hidden="1" x14ac:dyDescent="0.2">
      <c r="A436" s="247"/>
      <c r="B436" s="250"/>
      <c r="C436" s="252"/>
      <c r="D436" s="253"/>
      <c r="E436" s="254"/>
      <c r="F436" s="76"/>
      <c r="G436" s="76"/>
      <c r="H436" s="77">
        <f t="shared" si="63"/>
        <v>0</v>
      </c>
    </row>
    <row r="437" spans="1:8" s="2" customFormat="1" ht="12.75" hidden="1" x14ac:dyDescent="0.2">
      <c r="A437" s="247"/>
      <c r="B437" s="250"/>
      <c r="C437" s="252"/>
      <c r="D437" s="253"/>
      <c r="E437" s="254"/>
      <c r="F437" s="76"/>
      <c r="G437" s="76"/>
      <c r="H437" s="77">
        <f t="shared" si="63"/>
        <v>0</v>
      </c>
    </row>
    <row r="438" spans="1:8" s="2" customFormat="1" ht="12.75" hidden="1" x14ac:dyDescent="0.2">
      <c r="A438" s="247"/>
      <c r="B438" s="250"/>
      <c r="C438" s="252"/>
      <c r="D438" s="253"/>
      <c r="E438" s="254"/>
      <c r="F438" s="76"/>
      <c r="G438" s="76"/>
      <c r="H438" s="77">
        <f t="shared" si="63"/>
        <v>0</v>
      </c>
    </row>
    <row r="439" spans="1:8" s="2" customFormat="1" ht="12.75" hidden="1" x14ac:dyDescent="0.2">
      <c r="A439" s="247"/>
      <c r="B439" s="250"/>
      <c r="C439" s="252"/>
      <c r="D439" s="253"/>
      <c r="E439" s="254"/>
      <c r="F439" s="76"/>
      <c r="G439" s="76"/>
      <c r="H439" s="77">
        <f t="shared" si="63"/>
        <v>0</v>
      </c>
    </row>
    <row r="440" spans="1:8" s="2" customFormat="1" ht="12.75" hidden="1" x14ac:dyDescent="0.2">
      <c r="A440" s="248"/>
      <c r="B440" s="251"/>
      <c r="C440" s="269"/>
      <c r="D440" s="270"/>
      <c r="E440" s="271"/>
      <c r="F440" s="78"/>
      <c r="G440" s="78"/>
      <c r="H440" s="79">
        <f t="shared" si="63"/>
        <v>0</v>
      </c>
    </row>
    <row r="441" spans="1:8" s="2" customFormat="1" ht="38.25" x14ac:dyDescent="0.2">
      <c r="A441" s="246">
        <v>2312</v>
      </c>
      <c r="B441" s="249" t="s">
        <v>319</v>
      </c>
      <c r="C441" s="266" t="s">
        <v>171</v>
      </c>
      <c r="D441" s="267"/>
      <c r="E441" s="51" t="s">
        <v>325</v>
      </c>
      <c r="F441" s="51" t="s">
        <v>322</v>
      </c>
      <c r="G441" s="47" t="s">
        <v>157</v>
      </c>
      <c r="H441" s="111">
        <f>SUM(H442:H451)</f>
        <v>0.04</v>
      </c>
    </row>
    <row r="442" spans="1:8" s="2" customFormat="1" ht="12.75" x14ac:dyDescent="0.2">
      <c r="A442" s="247"/>
      <c r="B442" s="250"/>
      <c r="C442" s="255" t="s">
        <v>320</v>
      </c>
      <c r="D442" s="256"/>
      <c r="E442" s="74">
        <v>165</v>
      </c>
      <c r="F442" s="74">
        <v>5</v>
      </c>
      <c r="G442" s="154">
        <f>G26+G277</f>
        <v>1.0840000000000001</v>
      </c>
      <c r="H442" s="75">
        <f>ROUNDUP(E442/F442/12/168*G442,2)</f>
        <v>0.02</v>
      </c>
    </row>
    <row r="443" spans="1:8" s="2" customFormat="1" ht="12.75" x14ac:dyDescent="0.2">
      <c r="A443" s="247"/>
      <c r="B443" s="250"/>
      <c r="C443" s="252" t="s">
        <v>321</v>
      </c>
      <c r="D443" s="253"/>
      <c r="E443" s="153">
        <v>157</v>
      </c>
      <c r="F443" s="76">
        <v>5</v>
      </c>
      <c r="G443" s="155">
        <f>G442</f>
        <v>1.0840000000000001</v>
      </c>
      <c r="H443" s="77">
        <f>ROUNDUP(E443/F443/12/168*G443,2)</f>
        <v>0.02</v>
      </c>
    </row>
    <row r="444" spans="1:8" s="2" customFormat="1" ht="12.75" hidden="1" x14ac:dyDescent="0.2">
      <c r="A444" s="247"/>
      <c r="B444" s="250"/>
      <c r="C444" s="252"/>
      <c r="D444" s="253"/>
      <c r="E444" s="177"/>
      <c r="F444" s="76"/>
      <c r="G444" s="76"/>
      <c r="H444" s="77">
        <f t="shared" ref="H444:H451" si="64">ROUNDUP(F444/168*G444,2)</f>
        <v>0</v>
      </c>
    </row>
    <row r="445" spans="1:8" s="2" customFormat="1" ht="12.75" hidden="1" x14ac:dyDescent="0.2">
      <c r="A445" s="247"/>
      <c r="B445" s="250"/>
      <c r="C445" s="252"/>
      <c r="D445" s="253"/>
      <c r="E445" s="177"/>
      <c r="F445" s="76"/>
      <c r="G445" s="76"/>
      <c r="H445" s="77">
        <f t="shared" si="64"/>
        <v>0</v>
      </c>
    </row>
    <row r="446" spans="1:8" s="2" customFormat="1" ht="12.75" hidden="1" x14ac:dyDescent="0.2">
      <c r="A446" s="247"/>
      <c r="B446" s="250"/>
      <c r="C446" s="252"/>
      <c r="D446" s="253"/>
      <c r="E446" s="177"/>
      <c r="F446" s="76"/>
      <c r="G446" s="76"/>
      <c r="H446" s="77">
        <f t="shared" si="64"/>
        <v>0</v>
      </c>
    </row>
    <row r="447" spans="1:8" s="2" customFormat="1" ht="12.75" hidden="1" x14ac:dyDescent="0.2">
      <c r="A447" s="247"/>
      <c r="B447" s="250"/>
      <c r="C447" s="252"/>
      <c r="D447" s="253"/>
      <c r="E447" s="177"/>
      <c r="F447" s="76"/>
      <c r="G447" s="76"/>
      <c r="H447" s="77">
        <f t="shared" si="64"/>
        <v>0</v>
      </c>
    </row>
    <row r="448" spans="1:8" s="2" customFormat="1" ht="12.75" hidden="1" x14ac:dyDescent="0.2">
      <c r="A448" s="247"/>
      <c r="B448" s="250"/>
      <c r="C448" s="252"/>
      <c r="D448" s="253"/>
      <c r="E448" s="177"/>
      <c r="F448" s="76"/>
      <c r="G448" s="76"/>
      <c r="H448" s="77">
        <f t="shared" si="64"/>
        <v>0</v>
      </c>
    </row>
    <row r="449" spans="1:9" s="2" customFormat="1" ht="12.75" hidden="1" x14ac:dyDescent="0.2">
      <c r="A449" s="247"/>
      <c r="B449" s="250"/>
      <c r="C449" s="252"/>
      <c r="D449" s="253"/>
      <c r="E449" s="177"/>
      <c r="F449" s="76"/>
      <c r="G449" s="76"/>
      <c r="H449" s="77">
        <f t="shared" si="64"/>
        <v>0</v>
      </c>
    </row>
    <row r="450" spans="1:9" s="2" customFormat="1" ht="12.75" hidden="1" x14ac:dyDescent="0.2">
      <c r="A450" s="247"/>
      <c r="B450" s="250"/>
      <c r="C450" s="252"/>
      <c r="D450" s="253"/>
      <c r="E450" s="177"/>
      <c r="F450" s="76"/>
      <c r="G450" s="76"/>
      <c r="H450" s="77">
        <f t="shared" si="64"/>
        <v>0</v>
      </c>
    </row>
    <row r="451" spans="1:9" s="2" customFormat="1" ht="12.75" hidden="1" x14ac:dyDescent="0.2">
      <c r="A451" s="248"/>
      <c r="B451" s="251"/>
      <c r="C451" s="252"/>
      <c r="D451" s="253"/>
      <c r="E451" s="177"/>
      <c r="F451" s="78"/>
      <c r="G451" s="78"/>
      <c r="H451" s="79">
        <f t="shared" si="64"/>
        <v>0</v>
      </c>
    </row>
    <row r="452" spans="1:9" s="2" customFormat="1" ht="25.5" x14ac:dyDescent="0.2">
      <c r="A452" s="246">
        <v>2350</v>
      </c>
      <c r="B452" s="249" t="s">
        <v>391</v>
      </c>
      <c r="C452" s="266" t="s">
        <v>171</v>
      </c>
      <c r="D452" s="267"/>
      <c r="E452" s="268"/>
      <c r="F452" s="51" t="s">
        <v>327</v>
      </c>
      <c r="G452" s="47" t="s">
        <v>157</v>
      </c>
      <c r="H452" s="111">
        <f>SUM(H453:H462)</f>
        <v>0.70000000000000007</v>
      </c>
    </row>
    <row r="453" spans="1:9" s="2" customFormat="1" ht="26.25" customHeight="1" x14ac:dyDescent="0.2">
      <c r="A453" s="247"/>
      <c r="B453" s="250"/>
      <c r="C453" s="255" t="s">
        <v>218</v>
      </c>
      <c r="D453" s="256"/>
      <c r="E453" s="257"/>
      <c r="F453" s="74">
        <f>ROUND(85*1.162,2)</f>
        <v>98.77</v>
      </c>
      <c r="G453" s="74">
        <v>1.0840000000000001</v>
      </c>
      <c r="H453" s="75">
        <f>ROUNDUP(F453/168*G453,2)</f>
        <v>0.64</v>
      </c>
      <c r="I453" s="149" t="s">
        <v>383</v>
      </c>
    </row>
    <row r="454" spans="1:9" s="2" customFormat="1" ht="36" x14ac:dyDescent="0.2">
      <c r="A454" s="247"/>
      <c r="B454" s="250"/>
      <c r="C454" s="252" t="s">
        <v>215</v>
      </c>
      <c r="D454" s="253"/>
      <c r="E454" s="254"/>
      <c r="F454" s="76">
        <f>ROUND(7*1.162,2)</f>
        <v>8.1300000000000008</v>
      </c>
      <c r="G454" s="76">
        <v>1.1679999999999999</v>
      </c>
      <c r="H454" s="77">
        <f t="shared" ref="H454:H462" si="65">ROUNDUP(F454/168*G454,2)</f>
        <v>6.0000000000000005E-2</v>
      </c>
      <c r="I454" s="149" t="s">
        <v>382</v>
      </c>
    </row>
    <row r="455" spans="1:9" s="2" customFormat="1" ht="12.75" hidden="1" x14ac:dyDescent="0.2">
      <c r="A455" s="247"/>
      <c r="B455" s="250"/>
      <c r="C455" s="252"/>
      <c r="D455" s="253"/>
      <c r="E455" s="254"/>
      <c r="F455" s="76"/>
      <c r="G455" s="76"/>
      <c r="H455" s="77">
        <f t="shared" si="65"/>
        <v>0</v>
      </c>
    </row>
    <row r="456" spans="1:9" s="2" customFormat="1" ht="12.75" hidden="1" x14ac:dyDescent="0.2">
      <c r="A456" s="247"/>
      <c r="B456" s="250"/>
      <c r="C456" s="252"/>
      <c r="D456" s="253"/>
      <c r="E456" s="254"/>
      <c r="F456" s="76"/>
      <c r="G456" s="76"/>
      <c r="H456" s="77">
        <f t="shared" si="65"/>
        <v>0</v>
      </c>
    </row>
    <row r="457" spans="1:9" s="2" customFormat="1" ht="12.75" hidden="1" x14ac:dyDescent="0.2">
      <c r="A457" s="247"/>
      <c r="B457" s="250"/>
      <c r="C457" s="252"/>
      <c r="D457" s="253"/>
      <c r="E457" s="254"/>
      <c r="F457" s="76"/>
      <c r="G457" s="76"/>
      <c r="H457" s="77">
        <f t="shared" si="65"/>
        <v>0</v>
      </c>
    </row>
    <row r="458" spans="1:9" s="2" customFormat="1" ht="12.75" hidden="1" x14ac:dyDescent="0.2">
      <c r="A458" s="247"/>
      <c r="B458" s="250"/>
      <c r="C458" s="252"/>
      <c r="D458" s="253"/>
      <c r="E458" s="254"/>
      <c r="F458" s="76"/>
      <c r="G458" s="76"/>
      <c r="H458" s="77">
        <f t="shared" si="65"/>
        <v>0</v>
      </c>
    </row>
    <row r="459" spans="1:9" s="2" customFormat="1" ht="12.75" hidden="1" x14ac:dyDescent="0.2">
      <c r="A459" s="247"/>
      <c r="B459" s="250"/>
      <c r="C459" s="252"/>
      <c r="D459" s="253"/>
      <c r="E459" s="254"/>
      <c r="F459" s="76"/>
      <c r="G459" s="76"/>
      <c r="H459" s="77">
        <f t="shared" si="65"/>
        <v>0</v>
      </c>
    </row>
    <row r="460" spans="1:9" s="2" customFormat="1" ht="12.75" hidden="1" x14ac:dyDescent="0.2">
      <c r="A460" s="247"/>
      <c r="B460" s="250"/>
      <c r="C460" s="252"/>
      <c r="D460" s="253"/>
      <c r="E460" s="254"/>
      <c r="F460" s="76"/>
      <c r="G460" s="76"/>
      <c r="H460" s="77">
        <f t="shared" si="65"/>
        <v>0</v>
      </c>
    </row>
    <row r="461" spans="1:9" s="2" customFormat="1" ht="12.75" hidden="1" x14ac:dyDescent="0.2">
      <c r="A461" s="247"/>
      <c r="B461" s="250"/>
      <c r="C461" s="252"/>
      <c r="D461" s="253"/>
      <c r="E461" s="254"/>
      <c r="F461" s="76"/>
      <c r="G461" s="76"/>
      <c r="H461" s="77">
        <f t="shared" si="65"/>
        <v>0</v>
      </c>
    </row>
    <row r="462" spans="1:9" s="2" customFormat="1" ht="12.75" hidden="1" x14ac:dyDescent="0.2">
      <c r="A462" s="248"/>
      <c r="B462" s="251"/>
      <c r="C462" s="269"/>
      <c r="D462" s="270"/>
      <c r="E462" s="271"/>
      <c r="F462" s="78"/>
      <c r="G462" s="78"/>
      <c r="H462" s="79">
        <f t="shared" si="65"/>
        <v>0</v>
      </c>
    </row>
    <row r="463" spans="1:9" s="2" customFormat="1" ht="12.75" x14ac:dyDescent="0.2">
      <c r="A463" s="49" t="s">
        <v>109</v>
      </c>
      <c r="B463" s="277" t="s">
        <v>25</v>
      </c>
      <c r="C463" s="277"/>
      <c r="D463" s="277"/>
      <c r="E463" s="277"/>
      <c r="F463" s="277"/>
      <c r="G463" s="277"/>
      <c r="H463" s="43">
        <f>SUM(H464,H476)</f>
        <v>0.14000000000000001</v>
      </c>
    </row>
    <row r="464" spans="1:9" s="2" customFormat="1" ht="12.75" hidden="1" x14ac:dyDescent="0.2">
      <c r="A464" s="48">
        <v>5120</v>
      </c>
      <c r="B464" s="277" t="s">
        <v>168</v>
      </c>
      <c r="C464" s="277"/>
      <c r="D464" s="277"/>
      <c r="E464" s="277"/>
      <c r="F464" s="277"/>
      <c r="G464" s="277"/>
      <c r="H464" s="43">
        <f>SUM(H466:H475)</f>
        <v>0</v>
      </c>
    </row>
    <row r="465" spans="1:8" s="2" customFormat="1" ht="25.5" hidden="1" x14ac:dyDescent="0.2">
      <c r="A465" s="331">
        <v>5121</v>
      </c>
      <c r="B465" s="279" t="s">
        <v>169</v>
      </c>
      <c r="C465" s="287" t="s">
        <v>171</v>
      </c>
      <c r="D465" s="288"/>
      <c r="E465" s="47" t="s">
        <v>170</v>
      </c>
      <c r="F465" s="190" t="s">
        <v>325</v>
      </c>
      <c r="G465" s="47" t="s">
        <v>157</v>
      </c>
      <c r="H465" s="111">
        <f>SUM(H466:H475)</f>
        <v>0</v>
      </c>
    </row>
    <row r="466" spans="1:8" s="2" customFormat="1" ht="12.75" hidden="1" x14ac:dyDescent="0.2">
      <c r="A466" s="332"/>
      <c r="B466" s="280"/>
      <c r="C466" s="309"/>
      <c r="D466" s="310"/>
      <c r="E466" s="282"/>
      <c r="F466" s="67"/>
      <c r="G466" s="156"/>
      <c r="H466" s="54">
        <f>ROUNDUP(F466*$E$478%/12/168*G466,2)</f>
        <v>0</v>
      </c>
    </row>
    <row r="467" spans="1:8" s="2" customFormat="1" ht="12.75" hidden="1" x14ac:dyDescent="0.2">
      <c r="A467" s="332"/>
      <c r="B467" s="280"/>
      <c r="C467" s="311"/>
      <c r="D467" s="312"/>
      <c r="E467" s="283"/>
      <c r="F467" s="68"/>
      <c r="G467" s="68"/>
      <c r="H467" s="56">
        <f>ROUNDUP(F467*$E$478%/12/168*G467,2)</f>
        <v>0</v>
      </c>
    </row>
    <row r="468" spans="1:8" s="2" customFormat="1" ht="12.75" hidden="1" x14ac:dyDescent="0.2">
      <c r="A468" s="332"/>
      <c r="B468" s="280"/>
      <c r="C468" s="311"/>
      <c r="D468" s="312"/>
      <c r="E468" s="283"/>
      <c r="F468" s="68"/>
      <c r="G468" s="68"/>
      <c r="H468" s="56">
        <f t="shared" ref="H468:H475" si="66">ROUNDUP(F468*$D$489%/12/168*E468*$G$489,2)</f>
        <v>0</v>
      </c>
    </row>
    <row r="469" spans="1:8" s="2" customFormat="1" ht="12.75" hidden="1" x14ac:dyDescent="0.2">
      <c r="A469" s="332"/>
      <c r="B469" s="280"/>
      <c r="C469" s="311"/>
      <c r="D469" s="312"/>
      <c r="E469" s="283"/>
      <c r="F469" s="68"/>
      <c r="G469" s="68"/>
      <c r="H469" s="56">
        <f t="shared" si="66"/>
        <v>0</v>
      </c>
    </row>
    <row r="470" spans="1:8" s="2" customFormat="1" ht="12.75" hidden="1" x14ac:dyDescent="0.2">
      <c r="A470" s="332"/>
      <c r="B470" s="280"/>
      <c r="C470" s="311"/>
      <c r="D470" s="312"/>
      <c r="E470" s="283"/>
      <c r="F470" s="68"/>
      <c r="G470" s="68"/>
      <c r="H470" s="56">
        <f t="shared" si="66"/>
        <v>0</v>
      </c>
    </row>
    <row r="471" spans="1:8" s="2" customFormat="1" ht="13.5" hidden="1" customHeight="1" x14ac:dyDescent="0.2">
      <c r="A471" s="332"/>
      <c r="B471" s="280"/>
      <c r="C471" s="311"/>
      <c r="D471" s="312"/>
      <c r="E471" s="283"/>
      <c r="F471" s="68"/>
      <c r="G471" s="68"/>
      <c r="H471" s="56">
        <f t="shared" si="66"/>
        <v>0</v>
      </c>
    </row>
    <row r="472" spans="1:8" s="2" customFormat="1" ht="12.75" hidden="1" customHeight="1" x14ac:dyDescent="0.2">
      <c r="A472" s="332"/>
      <c r="B472" s="280"/>
      <c r="C472" s="311"/>
      <c r="D472" s="312"/>
      <c r="E472" s="283"/>
      <c r="F472" s="68"/>
      <c r="G472" s="68"/>
      <c r="H472" s="56">
        <f t="shared" si="66"/>
        <v>0</v>
      </c>
    </row>
    <row r="473" spans="1:8" s="2" customFormat="1" ht="12.75" hidden="1" customHeight="1" x14ac:dyDescent="0.2">
      <c r="A473" s="332"/>
      <c r="B473" s="280"/>
      <c r="C473" s="311"/>
      <c r="D473" s="312"/>
      <c r="E473" s="283"/>
      <c r="F473" s="68"/>
      <c r="G473" s="68"/>
      <c r="H473" s="56">
        <f t="shared" si="66"/>
        <v>0</v>
      </c>
    </row>
    <row r="474" spans="1:8" s="2" customFormat="1" ht="12.75" hidden="1" customHeight="1" x14ac:dyDescent="0.2">
      <c r="A474" s="332"/>
      <c r="B474" s="280"/>
      <c r="C474" s="311"/>
      <c r="D474" s="312"/>
      <c r="E474" s="283"/>
      <c r="F474" s="68"/>
      <c r="G474" s="68"/>
      <c r="H474" s="56">
        <f t="shared" si="66"/>
        <v>0</v>
      </c>
    </row>
    <row r="475" spans="1:8" s="2" customFormat="1" ht="12.75" hidden="1" customHeight="1" x14ac:dyDescent="0.2">
      <c r="A475" s="333"/>
      <c r="B475" s="281"/>
      <c r="C475" s="311"/>
      <c r="D475" s="312"/>
      <c r="E475" s="284"/>
      <c r="F475" s="70"/>
      <c r="G475" s="70"/>
      <c r="H475" s="58">
        <f t="shared" si="66"/>
        <v>0</v>
      </c>
    </row>
    <row r="476" spans="1:8" s="2" customFormat="1" ht="12.75" x14ac:dyDescent="0.2">
      <c r="A476" s="48" t="s">
        <v>110</v>
      </c>
      <c r="B476" s="277" t="s">
        <v>392</v>
      </c>
      <c r="C476" s="277"/>
      <c r="D476" s="277"/>
      <c r="E476" s="277"/>
      <c r="F476" s="277"/>
      <c r="G476" s="277"/>
      <c r="H476" s="43">
        <f>SUM(H477,H488)</f>
        <v>0.14000000000000001</v>
      </c>
    </row>
    <row r="477" spans="1:8" s="2" customFormat="1" ht="25.5" x14ac:dyDescent="0.2">
      <c r="A477" s="331" t="s">
        <v>117</v>
      </c>
      <c r="B477" s="279" t="s">
        <v>33</v>
      </c>
      <c r="C477" s="287" t="s">
        <v>171</v>
      </c>
      <c r="D477" s="288"/>
      <c r="E477" s="47" t="s">
        <v>170</v>
      </c>
      <c r="F477" s="190" t="s">
        <v>325</v>
      </c>
      <c r="G477" s="47" t="s">
        <v>157</v>
      </c>
      <c r="H477" s="111">
        <f>SUM(H478:H487)</f>
        <v>0.14000000000000001</v>
      </c>
    </row>
    <row r="478" spans="1:8" s="2" customFormat="1" ht="12.75" x14ac:dyDescent="0.2">
      <c r="A478" s="332"/>
      <c r="B478" s="280"/>
      <c r="C478" s="309" t="s">
        <v>323</v>
      </c>
      <c r="D478" s="310"/>
      <c r="E478" s="282">
        <v>20</v>
      </c>
      <c r="F478" s="67">
        <v>1200</v>
      </c>
      <c r="G478" s="156">
        <f>G453</f>
        <v>1.0840000000000001</v>
      </c>
      <c r="H478" s="54">
        <f>ROUNDUP(F478*$E$478%/12/168*G478,2)</f>
        <v>0.13</v>
      </c>
    </row>
    <row r="479" spans="1:8" s="2" customFormat="1" ht="12.75" x14ac:dyDescent="0.2">
      <c r="A479" s="332"/>
      <c r="B479" s="280"/>
      <c r="C479" s="311" t="s">
        <v>324</v>
      </c>
      <c r="D479" s="312"/>
      <c r="E479" s="283"/>
      <c r="F479" s="68">
        <v>500</v>
      </c>
      <c r="G479" s="68">
        <v>8.4000000000000005E-2</v>
      </c>
      <c r="H479" s="56">
        <f>ROUNDUP(F479*$E$478%/12/168*G479,2)</f>
        <v>0.01</v>
      </c>
    </row>
    <row r="480" spans="1:8" s="2" customFormat="1" ht="12.75" hidden="1" x14ac:dyDescent="0.2">
      <c r="A480" s="332"/>
      <c r="B480" s="280"/>
      <c r="C480" s="311"/>
      <c r="D480" s="312"/>
      <c r="E480" s="283"/>
      <c r="F480" s="68"/>
      <c r="G480" s="68"/>
      <c r="H480" s="56">
        <f t="shared" ref="H480:H487" si="67">ROUNDUP(F480*$D$489%/12/168*E480*$G$489,2)</f>
        <v>0</v>
      </c>
    </row>
    <row r="481" spans="1:8" s="2" customFormat="1" ht="12.75" hidden="1" x14ac:dyDescent="0.2">
      <c r="A481" s="332"/>
      <c r="B481" s="280"/>
      <c r="C481" s="311"/>
      <c r="D481" s="312"/>
      <c r="E481" s="283"/>
      <c r="F481" s="68"/>
      <c r="G481" s="68"/>
      <c r="H481" s="56">
        <f t="shared" si="67"/>
        <v>0</v>
      </c>
    </row>
    <row r="482" spans="1:8" s="2" customFormat="1" ht="12.75" hidden="1" x14ac:dyDescent="0.2">
      <c r="A482" s="332"/>
      <c r="B482" s="280"/>
      <c r="C482" s="311"/>
      <c r="D482" s="312"/>
      <c r="E482" s="283"/>
      <c r="F482" s="68"/>
      <c r="G482" s="68"/>
      <c r="H482" s="56">
        <f t="shared" si="67"/>
        <v>0</v>
      </c>
    </row>
    <row r="483" spans="1:8" s="2" customFormat="1" ht="12.75" hidden="1" customHeight="1" x14ac:dyDescent="0.2">
      <c r="A483" s="332"/>
      <c r="B483" s="280"/>
      <c r="C483" s="311"/>
      <c r="D483" s="312"/>
      <c r="E483" s="283"/>
      <c r="F483" s="68"/>
      <c r="G483" s="68"/>
      <c r="H483" s="56">
        <f t="shared" si="67"/>
        <v>0</v>
      </c>
    </row>
    <row r="484" spans="1:8" s="2" customFormat="1" ht="12.75" hidden="1" customHeight="1" x14ac:dyDescent="0.2">
      <c r="A484" s="332"/>
      <c r="B484" s="280"/>
      <c r="C484" s="311"/>
      <c r="D484" s="312"/>
      <c r="E484" s="283"/>
      <c r="F484" s="68"/>
      <c r="G484" s="68"/>
      <c r="H484" s="56">
        <f t="shared" si="67"/>
        <v>0</v>
      </c>
    </row>
    <row r="485" spans="1:8" s="2" customFormat="1" ht="12.75" hidden="1" customHeight="1" x14ac:dyDescent="0.2">
      <c r="A485" s="332"/>
      <c r="B485" s="280"/>
      <c r="C485" s="311"/>
      <c r="D485" s="312"/>
      <c r="E485" s="283"/>
      <c r="F485" s="68"/>
      <c r="G485" s="68"/>
      <c r="H485" s="56">
        <f t="shared" si="67"/>
        <v>0</v>
      </c>
    </row>
    <row r="486" spans="1:8" s="2" customFormat="1" ht="12.75" hidden="1" customHeight="1" x14ac:dyDescent="0.2">
      <c r="A486" s="332"/>
      <c r="B486" s="280"/>
      <c r="C486" s="311"/>
      <c r="D486" s="312"/>
      <c r="E486" s="283"/>
      <c r="F486" s="68"/>
      <c r="G486" s="68"/>
      <c r="H486" s="56">
        <f t="shared" si="67"/>
        <v>0</v>
      </c>
    </row>
    <row r="487" spans="1:8" s="2" customFormat="1" ht="12.75" hidden="1" customHeight="1" x14ac:dyDescent="0.2">
      <c r="A487" s="333"/>
      <c r="B487" s="281"/>
      <c r="C487" s="311"/>
      <c r="D487" s="312"/>
      <c r="E487" s="284"/>
      <c r="F487" s="70"/>
      <c r="G487" s="70"/>
      <c r="H487" s="58">
        <f t="shared" si="67"/>
        <v>0</v>
      </c>
    </row>
    <row r="488" spans="1:8" s="2" customFormat="1" ht="25.5" hidden="1" x14ac:dyDescent="0.2">
      <c r="A488" s="331" t="s">
        <v>118</v>
      </c>
      <c r="B488" s="279" t="s">
        <v>31</v>
      </c>
      <c r="C488" s="190" t="s">
        <v>171</v>
      </c>
      <c r="D488" s="47" t="s">
        <v>170</v>
      </c>
      <c r="E488" s="190" t="s">
        <v>166</v>
      </c>
      <c r="F488" s="190" t="s">
        <v>167</v>
      </c>
      <c r="G488" s="47" t="s">
        <v>157</v>
      </c>
      <c r="H488" s="111">
        <f>SUM(H489:H498)</f>
        <v>0</v>
      </c>
    </row>
    <row r="489" spans="1:8" s="2" customFormat="1" ht="12.75" hidden="1" x14ac:dyDescent="0.2">
      <c r="A489" s="332"/>
      <c r="B489" s="280"/>
      <c r="C489" s="67"/>
      <c r="D489" s="282">
        <v>20</v>
      </c>
      <c r="E489" s="67"/>
      <c r="F489" s="67"/>
      <c r="G489" s="260"/>
      <c r="H489" s="54">
        <f>ROUNDUP(F489*$D$466%/12/168*E489*$G$466,2)</f>
        <v>0</v>
      </c>
    </row>
    <row r="490" spans="1:8" s="2" customFormat="1" ht="12.75" hidden="1" x14ac:dyDescent="0.2">
      <c r="A490" s="332"/>
      <c r="B490" s="280"/>
      <c r="C490" s="68"/>
      <c r="D490" s="283"/>
      <c r="E490" s="68"/>
      <c r="F490" s="68"/>
      <c r="G490" s="261"/>
      <c r="H490" s="56">
        <f t="shared" ref="H490:H498" si="68">ROUNDUP(F490*$D$466%/12/168*E490*$G$466,2)</f>
        <v>0</v>
      </c>
    </row>
    <row r="491" spans="1:8" s="2" customFormat="1" ht="12.75" hidden="1" x14ac:dyDescent="0.2">
      <c r="A491" s="332"/>
      <c r="B491" s="280"/>
      <c r="C491" s="68"/>
      <c r="D491" s="283"/>
      <c r="E491" s="68"/>
      <c r="F491" s="68"/>
      <c r="G491" s="261"/>
      <c r="H491" s="56">
        <f t="shared" si="68"/>
        <v>0</v>
      </c>
    </row>
    <row r="492" spans="1:8" s="2" customFormat="1" ht="12.75" hidden="1" x14ac:dyDescent="0.2">
      <c r="A492" s="332"/>
      <c r="B492" s="280"/>
      <c r="C492" s="68"/>
      <c r="D492" s="283"/>
      <c r="E492" s="68"/>
      <c r="F492" s="68"/>
      <c r="G492" s="261"/>
      <c r="H492" s="56">
        <f t="shared" si="68"/>
        <v>0</v>
      </c>
    </row>
    <row r="493" spans="1:8" s="2" customFormat="1" ht="12.75" hidden="1" x14ac:dyDescent="0.2">
      <c r="A493" s="332"/>
      <c r="B493" s="280"/>
      <c r="C493" s="68"/>
      <c r="D493" s="283"/>
      <c r="E493" s="68"/>
      <c r="F493" s="68"/>
      <c r="G493" s="261"/>
      <c r="H493" s="56">
        <f t="shared" si="68"/>
        <v>0</v>
      </c>
    </row>
    <row r="494" spans="1:8" s="2" customFormat="1" ht="12.75" hidden="1" x14ac:dyDescent="0.2">
      <c r="A494" s="332"/>
      <c r="B494" s="280"/>
      <c r="C494" s="68"/>
      <c r="D494" s="283"/>
      <c r="E494" s="68"/>
      <c r="F494" s="68"/>
      <c r="G494" s="261"/>
      <c r="H494" s="56">
        <f t="shared" si="68"/>
        <v>0</v>
      </c>
    </row>
    <row r="495" spans="1:8" s="2" customFormat="1" ht="12.75" hidden="1" x14ac:dyDescent="0.2">
      <c r="A495" s="332"/>
      <c r="B495" s="280"/>
      <c r="C495" s="68"/>
      <c r="D495" s="283"/>
      <c r="E495" s="68"/>
      <c r="F495" s="68"/>
      <c r="G495" s="261"/>
      <c r="H495" s="56">
        <f t="shared" si="68"/>
        <v>0</v>
      </c>
    </row>
    <row r="496" spans="1:8" s="2" customFormat="1" ht="12.75" hidden="1" x14ac:dyDescent="0.2">
      <c r="A496" s="332"/>
      <c r="B496" s="280"/>
      <c r="C496" s="68"/>
      <c r="D496" s="283"/>
      <c r="E496" s="68"/>
      <c r="F496" s="68"/>
      <c r="G496" s="261"/>
      <c r="H496" s="56">
        <f t="shared" si="68"/>
        <v>0</v>
      </c>
    </row>
    <row r="497" spans="1:8" s="2" customFormat="1" ht="12.75" hidden="1" x14ac:dyDescent="0.2">
      <c r="A497" s="332"/>
      <c r="B497" s="280"/>
      <c r="C497" s="68"/>
      <c r="D497" s="283"/>
      <c r="E497" s="68"/>
      <c r="F497" s="68"/>
      <c r="G497" s="261"/>
      <c r="H497" s="56">
        <f t="shared" si="68"/>
        <v>0</v>
      </c>
    </row>
    <row r="498" spans="1:8" s="2" customFormat="1" ht="12.75" hidden="1" x14ac:dyDescent="0.2">
      <c r="A498" s="332"/>
      <c r="B498" s="280"/>
      <c r="C498" s="68"/>
      <c r="D498" s="284"/>
      <c r="E498" s="68"/>
      <c r="F498" s="68"/>
      <c r="G498" s="262"/>
      <c r="H498" s="56">
        <f t="shared" si="68"/>
        <v>0</v>
      </c>
    </row>
    <row r="499" spans="1:8" s="2" customFormat="1" ht="12.75" x14ac:dyDescent="0.2">
      <c r="A499" s="325" t="s">
        <v>122</v>
      </c>
      <c r="B499" s="326"/>
      <c r="C499" s="326"/>
      <c r="D499" s="326"/>
      <c r="E499" s="326"/>
      <c r="F499" s="326"/>
      <c r="G499" s="327"/>
      <c r="H499" s="46">
        <f>SUM(H463,H405,H263)</f>
        <v>2.4400000000000004</v>
      </c>
    </row>
    <row r="500" spans="1:8" s="2" customFormat="1" ht="12.75" x14ac:dyDescent="0.2">
      <c r="A500" s="328" t="s">
        <v>121</v>
      </c>
      <c r="B500" s="329"/>
      <c r="C500" s="329"/>
      <c r="D500" s="329"/>
      <c r="E500" s="329"/>
      <c r="F500" s="329"/>
      <c r="G500" s="330"/>
      <c r="H500" s="80">
        <f>H499+H260</f>
        <v>13.18</v>
      </c>
    </row>
    <row r="501" spans="1:8" x14ac:dyDescent="0.25">
      <c r="H501" s="29"/>
    </row>
    <row r="502" spans="1:8" hidden="1" x14ac:dyDescent="0.25">
      <c r="H502" s="30"/>
    </row>
    <row r="503" spans="1:8" hidden="1" x14ac:dyDescent="0.25"/>
    <row r="504" spans="1:8" hidden="1" x14ac:dyDescent="0.25"/>
    <row r="505" spans="1:8" hidden="1" x14ac:dyDescent="0.25"/>
    <row r="506" spans="1:8" hidden="1" x14ac:dyDescent="0.25"/>
    <row r="507" spans="1:8" hidden="1" x14ac:dyDescent="0.25"/>
    <row r="508" spans="1:8" hidden="1" x14ac:dyDescent="0.25"/>
    <row r="509" spans="1:8" hidden="1" x14ac:dyDescent="0.25"/>
    <row r="510" spans="1:8" hidden="1" x14ac:dyDescent="0.25"/>
    <row r="511" spans="1:8" hidden="1" x14ac:dyDescent="0.25"/>
    <row r="512" spans="1:8" hidden="1" x14ac:dyDescent="0.25"/>
    <row r="513" hidden="1" x14ac:dyDescent="0.25"/>
    <row r="514" hidden="1" x14ac:dyDescent="0.25"/>
    <row r="515" hidden="1" x14ac:dyDescent="0.25"/>
    <row r="516" hidden="1" x14ac:dyDescent="0.25"/>
    <row r="517" hidden="1" x14ac:dyDescent="0.25"/>
    <row r="518" hidden="1" x14ac:dyDescent="0.25"/>
    <row r="519" hidden="1" x14ac:dyDescent="0.25"/>
    <row r="520" hidden="1" x14ac:dyDescent="0.25"/>
    <row r="521" hidden="1" x14ac:dyDescent="0.25"/>
    <row r="522" hidden="1" x14ac:dyDescent="0.25"/>
    <row r="523" hidden="1" x14ac:dyDescent="0.25"/>
    <row r="524" hidden="1" x14ac:dyDescent="0.25"/>
    <row r="525" hidden="1" x14ac:dyDescent="0.25"/>
    <row r="526" hidden="1" x14ac:dyDescent="0.25"/>
    <row r="527" hidden="1" x14ac:dyDescent="0.25"/>
    <row r="528" hidden="1" x14ac:dyDescent="0.25"/>
    <row r="529" spans="1:9" hidden="1" x14ac:dyDescent="0.25"/>
    <row r="530" spans="1:9" hidden="1" x14ac:dyDescent="0.25"/>
    <row r="531" spans="1:9" hidden="1" x14ac:dyDescent="0.25"/>
    <row r="532" spans="1:9" hidden="1" x14ac:dyDescent="0.25"/>
    <row r="533" spans="1:9" hidden="1" x14ac:dyDescent="0.25"/>
    <row r="534" spans="1:9" hidden="1" x14ac:dyDescent="0.25"/>
    <row r="535" spans="1:9" hidden="1" x14ac:dyDescent="0.25"/>
    <row r="536" spans="1:9" hidden="1" x14ac:dyDescent="0.25"/>
    <row r="537" spans="1:9" hidden="1" x14ac:dyDescent="0.25"/>
    <row r="538" spans="1:9" ht="15.75" x14ac:dyDescent="0.25">
      <c r="A538" s="104" t="s">
        <v>13</v>
      </c>
      <c r="B538" s="104"/>
      <c r="C538" s="104"/>
      <c r="D538" s="104"/>
      <c r="E538" s="104"/>
      <c r="F538" s="104"/>
      <c r="G538" s="104"/>
      <c r="H538" s="105">
        <f ca="1">H539+H551+H562</f>
        <v>10.739999999999998</v>
      </c>
      <c r="I538" s="106" t="b">
        <f ca="1">H538=H260</f>
        <v>1</v>
      </c>
    </row>
    <row r="539" spans="1:9" x14ac:dyDescent="0.25">
      <c r="A539" s="98">
        <v>1000</v>
      </c>
      <c r="B539" s="97"/>
      <c r="H539" s="101">
        <f ca="1">SUM(H540,H547)</f>
        <v>9.8699999999999992</v>
      </c>
    </row>
    <row r="540" spans="1:9" x14ac:dyDescent="0.25">
      <c r="A540" s="191">
        <v>1100</v>
      </c>
      <c r="B540" s="97"/>
      <c r="H540" s="100">
        <f ca="1">SUM(H541:H546)</f>
        <v>7.67</v>
      </c>
    </row>
    <row r="541" spans="1:9" x14ac:dyDescent="0.25">
      <c r="A541" s="1">
        <v>1116</v>
      </c>
      <c r="B541" s="97"/>
      <c r="H541" s="99">
        <f t="shared" ref="H541:H546" ca="1" si="69">SUMIF($A$14:$H$260,A541,$H$14:$H$260)</f>
        <v>0</v>
      </c>
    </row>
    <row r="542" spans="1:9" x14ac:dyDescent="0.25">
      <c r="A542" s="1">
        <v>1119</v>
      </c>
      <c r="B542" s="97"/>
      <c r="H542" s="99">
        <f t="shared" ca="1" si="69"/>
        <v>7.67</v>
      </c>
    </row>
    <row r="543" spans="1:9" x14ac:dyDescent="0.25">
      <c r="A543" s="1">
        <v>1143</v>
      </c>
      <c r="B543" s="97"/>
      <c r="H543" s="99">
        <f t="shared" ca="1" si="69"/>
        <v>0</v>
      </c>
    </row>
    <row r="544" spans="1:9" x14ac:dyDescent="0.25">
      <c r="A544" s="1">
        <v>1146</v>
      </c>
      <c r="B544" s="97"/>
      <c r="H544" s="99">
        <f t="shared" ca="1" si="69"/>
        <v>0</v>
      </c>
    </row>
    <row r="545" spans="1:8" x14ac:dyDescent="0.25">
      <c r="A545" s="1">
        <v>1147</v>
      </c>
      <c r="B545" s="97"/>
      <c r="H545" s="99">
        <f t="shared" ca="1" si="69"/>
        <v>0</v>
      </c>
    </row>
    <row r="546" spans="1:8" x14ac:dyDescent="0.25">
      <c r="A546" s="1">
        <v>1148</v>
      </c>
      <c r="B546" s="97"/>
      <c r="H546" s="99">
        <f t="shared" ca="1" si="69"/>
        <v>0</v>
      </c>
    </row>
    <row r="547" spans="1:8" x14ac:dyDescent="0.25">
      <c r="A547" s="191">
        <v>1200</v>
      </c>
      <c r="B547" s="97"/>
      <c r="H547" s="100">
        <f ca="1">SUM(H548:H550)</f>
        <v>2.1999999999999997</v>
      </c>
    </row>
    <row r="548" spans="1:8" x14ac:dyDescent="0.25">
      <c r="A548" s="1">
        <v>1210</v>
      </c>
      <c r="B548" s="97"/>
      <c r="H548" s="99">
        <f ca="1">SUMIF($A$14:$H$260,A548,$H$14:$H$260)</f>
        <v>1.89</v>
      </c>
    </row>
    <row r="549" spans="1:8" x14ac:dyDescent="0.25">
      <c r="A549" s="1">
        <v>1221</v>
      </c>
      <c r="B549" s="97"/>
      <c r="H549" s="99">
        <f ca="1">SUMIF($A$14:$H$260,A549,$H$14:$H$260)</f>
        <v>0.31</v>
      </c>
    </row>
    <row r="550" spans="1:8" x14ac:dyDescent="0.25">
      <c r="A550" s="1">
        <v>1228</v>
      </c>
      <c r="B550" s="97"/>
      <c r="H550" s="99">
        <f ca="1">SUMIF($A$14:$H$260,A550,$H$14:$H$260)</f>
        <v>0</v>
      </c>
    </row>
    <row r="551" spans="1:8" x14ac:dyDescent="0.25">
      <c r="A551" s="98">
        <v>2000</v>
      </c>
      <c r="B551" s="97"/>
      <c r="H551" s="101">
        <f ca="1">H552+H555+H557</f>
        <v>0.87</v>
      </c>
    </row>
    <row r="552" spans="1:8" x14ac:dyDescent="0.25">
      <c r="A552" s="191">
        <v>2100</v>
      </c>
      <c r="B552" s="97"/>
      <c r="H552" s="100">
        <f ca="1">SUM(H553:H554)</f>
        <v>0</v>
      </c>
    </row>
    <row r="553" spans="1:8" x14ac:dyDescent="0.25">
      <c r="A553" s="1">
        <v>2111</v>
      </c>
      <c r="B553" s="97"/>
      <c r="H553" s="99">
        <f ca="1">SUMIF($A$14:$H$260,A553,$H$14:$H$260)</f>
        <v>0</v>
      </c>
    </row>
    <row r="554" spans="1:8" x14ac:dyDescent="0.25">
      <c r="A554" s="1">
        <v>2112</v>
      </c>
      <c r="B554" s="97"/>
      <c r="H554" s="99">
        <f ca="1">SUMIF($A$14:$H$260,A554,$H$14:$H$260)</f>
        <v>0</v>
      </c>
    </row>
    <row r="555" spans="1:8" x14ac:dyDescent="0.25">
      <c r="A555" s="191">
        <v>2200</v>
      </c>
      <c r="B555" s="97"/>
      <c r="H555" s="100">
        <f ca="1">SUM(H556)</f>
        <v>0</v>
      </c>
    </row>
    <row r="556" spans="1:8" x14ac:dyDescent="0.25">
      <c r="A556" s="1">
        <v>2220</v>
      </c>
      <c r="B556" s="97"/>
      <c r="H556" s="99">
        <f ca="1">SUMIF($A$14:$H$260,A556,$H$14:$H$260)</f>
        <v>0</v>
      </c>
    </row>
    <row r="557" spans="1:8" x14ac:dyDescent="0.25">
      <c r="A557" s="191">
        <v>2300</v>
      </c>
      <c r="B557" s="97"/>
      <c r="H557" s="100">
        <f ca="1">SUM(H558:H561)</f>
        <v>0.87</v>
      </c>
    </row>
    <row r="558" spans="1:8" x14ac:dyDescent="0.25">
      <c r="A558" s="1">
        <v>2311</v>
      </c>
      <c r="B558" s="97"/>
      <c r="H558" s="99">
        <f ca="1">SUMIF($A$14:$H$260,A558,$H$14:$H$260)</f>
        <v>0.87</v>
      </c>
    </row>
    <row r="559" spans="1:8" x14ac:dyDescent="0.25">
      <c r="A559" s="1">
        <v>2322</v>
      </c>
      <c r="B559" s="97"/>
      <c r="H559" s="99">
        <f ca="1">SUMIF($A$14:$H$260,A559,$H$14:$H$260)</f>
        <v>0</v>
      </c>
    </row>
    <row r="560" spans="1:8" x14ac:dyDescent="0.25">
      <c r="A560" s="1">
        <v>2329</v>
      </c>
      <c r="B560" s="97"/>
      <c r="H560" s="99">
        <f ca="1">SUMIF($A$14:$H$260,A560,$H$14:$H$260)</f>
        <v>0</v>
      </c>
    </row>
    <row r="561" spans="1:9" x14ac:dyDescent="0.25">
      <c r="A561" s="1">
        <v>2350</v>
      </c>
      <c r="B561" s="97"/>
      <c r="H561" s="99">
        <f ca="1">SUMIF($A$14:$H$260,A561,$H$14:$H$260)</f>
        <v>0</v>
      </c>
    </row>
    <row r="562" spans="1:9" x14ac:dyDescent="0.25">
      <c r="A562" s="98">
        <v>5000</v>
      </c>
      <c r="B562" s="97"/>
      <c r="H562" s="101">
        <f t="shared" ref="H562" ca="1" si="70">SUMIF($A$14:$H$260,A562,$H$14:$H$260)</f>
        <v>0</v>
      </c>
    </row>
    <row r="563" spans="1:9" x14ac:dyDescent="0.25">
      <c r="A563" s="191">
        <v>5200</v>
      </c>
      <c r="B563" s="97"/>
      <c r="H563" s="103"/>
    </row>
    <row r="564" spans="1:9" x14ac:dyDescent="0.25">
      <c r="A564" s="1">
        <v>5231</v>
      </c>
      <c r="B564" s="97"/>
      <c r="H564" s="99">
        <f ca="1">SUMIF($A$14:$H$260,A564,$H$14:$H$260)</f>
        <v>0</v>
      </c>
    </row>
    <row r="565" spans="1:9" x14ac:dyDescent="0.25">
      <c r="B565" s="97"/>
    </row>
    <row r="566" spans="1:9" x14ac:dyDescent="0.25">
      <c r="B566" s="97"/>
    </row>
    <row r="567" spans="1:9" x14ac:dyDescent="0.25">
      <c r="B567" s="97"/>
    </row>
    <row r="568" spans="1:9" s="106" customFormat="1" ht="15.75" x14ac:dyDescent="0.25">
      <c r="A568" s="104" t="s">
        <v>18</v>
      </c>
      <c r="B568" s="104"/>
      <c r="C568" s="104"/>
      <c r="D568" s="104"/>
      <c r="E568" s="104"/>
      <c r="F568" s="104"/>
      <c r="G568" s="104"/>
      <c r="H568" s="105">
        <f ca="1">H569+H581+H593</f>
        <v>2.4400000000000004</v>
      </c>
      <c r="I568" s="106" t="b">
        <f ca="1">H568=H499</f>
        <v>1</v>
      </c>
    </row>
    <row r="569" spans="1:9" x14ac:dyDescent="0.25">
      <c r="A569" s="98">
        <v>1000</v>
      </c>
      <c r="B569" s="97"/>
      <c r="H569" s="101">
        <f ca="1">SUM(H570,H577)</f>
        <v>1.36</v>
      </c>
    </row>
    <row r="570" spans="1:9" x14ac:dyDescent="0.25">
      <c r="A570" s="191">
        <v>1100</v>
      </c>
      <c r="B570" s="97"/>
      <c r="H570" s="100">
        <f ca="1">SUM(H571:H576)</f>
        <v>1.05</v>
      </c>
    </row>
    <row r="571" spans="1:9" x14ac:dyDescent="0.25">
      <c r="A571" s="1">
        <v>1116</v>
      </c>
      <c r="B571" s="97"/>
      <c r="H571" s="99">
        <f t="shared" ref="H571:H576" ca="1" si="71">SUMIF($A$265:$H$515,A571,$H$265:$H$515)</f>
        <v>0.38</v>
      </c>
    </row>
    <row r="572" spans="1:9" x14ac:dyDescent="0.25">
      <c r="A572" s="1">
        <v>1119</v>
      </c>
      <c r="B572" s="97"/>
      <c r="H572" s="99">
        <f t="shared" ca="1" si="71"/>
        <v>0.65</v>
      </c>
    </row>
    <row r="573" spans="1:9" x14ac:dyDescent="0.25">
      <c r="A573" s="1">
        <v>1143</v>
      </c>
      <c r="B573" s="97"/>
      <c r="H573" s="99">
        <f t="shared" ca="1" si="71"/>
        <v>0.02</v>
      </c>
    </row>
    <row r="574" spans="1:9" x14ac:dyDescent="0.25">
      <c r="A574" s="1">
        <v>1146</v>
      </c>
      <c r="B574" s="97"/>
      <c r="H574" s="99">
        <f t="shared" ca="1" si="71"/>
        <v>0</v>
      </c>
    </row>
    <row r="575" spans="1:9" x14ac:dyDescent="0.25">
      <c r="A575" s="1">
        <v>1147</v>
      </c>
      <c r="B575" s="97"/>
      <c r="H575" s="99">
        <f t="shared" ca="1" si="71"/>
        <v>0</v>
      </c>
    </row>
    <row r="576" spans="1:9" x14ac:dyDescent="0.25">
      <c r="A576" s="1">
        <v>1148</v>
      </c>
      <c r="B576" s="97"/>
      <c r="H576" s="99">
        <f t="shared" ca="1" si="71"/>
        <v>0</v>
      </c>
    </row>
    <row r="577" spans="1:8" x14ac:dyDescent="0.25">
      <c r="A577" s="191">
        <v>1200</v>
      </c>
      <c r="B577" s="97"/>
      <c r="H577" s="100">
        <f ca="1">SUM(H578:H580)</f>
        <v>0.31</v>
      </c>
    </row>
    <row r="578" spans="1:8" x14ac:dyDescent="0.25">
      <c r="A578" s="1">
        <v>1210</v>
      </c>
      <c r="B578" s="97"/>
      <c r="H578" s="99">
        <f ca="1">SUMIF($A$265:$H$515,A578,$H$265:$H$515)</f>
        <v>0.26</v>
      </c>
    </row>
    <row r="579" spans="1:8" x14ac:dyDescent="0.25">
      <c r="A579" s="1">
        <v>1221</v>
      </c>
      <c r="B579" s="97"/>
      <c r="H579" s="99">
        <f ca="1">SUMIF($A$265:$H$515,A579,$H$265:$H$515)</f>
        <v>0.05</v>
      </c>
    </row>
    <row r="580" spans="1:8" x14ac:dyDescent="0.25">
      <c r="A580" s="1">
        <v>1228</v>
      </c>
      <c r="B580" s="97"/>
      <c r="H580" s="99">
        <f ca="1">SUMIF($A$265:$H$515,A580,$H$265:$H$515)</f>
        <v>0</v>
      </c>
    </row>
    <row r="581" spans="1:8" x14ac:dyDescent="0.25">
      <c r="A581" s="98">
        <v>2000</v>
      </c>
      <c r="B581" s="97"/>
      <c r="H581" s="101">
        <f ca="1">H582+H585+H587</f>
        <v>0.94000000000000017</v>
      </c>
    </row>
    <row r="582" spans="1:8" x14ac:dyDescent="0.25">
      <c r="A582" s="191">
        <v>2100</v>
      </c>
      <c r="B582" s="97"/>
      <c r="H582" s="103">
        <f ca="1">SUM(H583:H584)</f>
        <v>0</v>
      </c>
    </row>
    <row r="583" spans="1:8" x14ac:dyDescent="0.25">
      <c r="A583" s="1">
        <v>2111</v>
      </c>
      <c r="B583" s="97"/>
      <c r="H583" s="2">
        <f ca="1">SUMIF($A$265:$H$515,A583,$H$265:$H$515)</f>
        <v>0</v>
      </c>
    </row>
    <row r="584" spans="1:8" x14ac:dyDescent="0.25">
      <c r="A584" s="1">
        <v>2112</v>
      </c>
      <c r="B584" s="97"/>
      <c r="H584" s="2">
        <f ca="1">SUMIF($A$265:$H$515,A584,$H$265:$H$515)</f>
        <v>0</v>
      </c>
    </row>
    <row r="585" spans="1:8" x14ac:dyDescent="0.25">
      <c r="A585" s="191">
        <v>2200</v>
      </c>
      <c r="B585" s="97"/>
      <c r="H585" s="100">
        <f ca="1">SUM(H586)</f>
        <v>6.0000000000000005E-2</v>
      </c>
    </row>
    <row r="586" spans="1:8" x14ac:dyDescent="0.25">
      <c r="A586" s="1">
        <v>2220</v>
      </c>
      <c r="B586" s="97"/>
      <c r="H586" s="99">
        <f ca="1">SUMIF($A$265:$H$515,A586,$H$265:$H$515)</f>
        <v>6.0000000000000005E-2</v>
      </c>
    </row>
    <row r="587" spans="1:8" x14ac:dyDescent="0.25">
      <c r="A587" s="191">
        <v>2300</v>
      </c>
      <c r="B587" s="97"/>
      <c r="H587" s="100">
        <f ca="1">SUM(H588:H592)</f>
        <v>0.88000000000000012</v>
      </c>
    </row>
    <row r="588" spans="1:8" x14ac:dyDescent="0.25">
      <c r="A588" s="1">
        <v>2311</v>
      </c>
      <c r="B588" s="97"/>
      <c r="H588" s="99">
        <f ca="1">SUMIF($A$265:$H$515,A588,$H$265:$H$515)</f>
        <v>0.14000000000000001</v>
      </c>
    </row>
    <row r="589" spans="1:8" x14ac:dyDescent="0.25">
      <c r="A589" s="1">
        <v>2312</v>
      </c>
      <c r="B589" s="97"/>
      <c r="H589" s="99">
        <f ca="1">SUMIF($A$265:$H$515,A589,$H$265:$H$515)</f>
        <v>0.04</v>
      </c>
    </row>
    <row r="590" spans="1:8" x14ac:dyDescent="0.25">
      <c r="A590" s="1">
        <v>2322</v>
      </c>
      <c r="B590" s="97"/>
      <c r="H590" s="2">
        <f ca="1">SUMIF($A$265:$H$515,A590,$H$265:$H$515)</f>
        <v>0</v>
      </c>
    </row>
    <row r="591" spans="1:8" x14ac:dyDescent="0.25">
      <c r="A591" s="1">
        <v>2329</v>
      </c>
      <c r="B591" s="97"/>
      <c r="H591" s="2">
        <f ca="1">SUMIF($A$265:$H$515,A591,$H$265:$H$515)</f>
        <v>0</v>
      </c>
    </row>
    <row r="592" spans="1:8" x14ac:dyDescent="0.25">
      <c r="A592" s="1">
        <v>2350</v>
      </c>
      <c r="B592" s="97"/>
      <c r="H592" s="99">
        <f ca="1">SUMIF($A$265:$H$515,A592,$H$265:$H$515)</f>
        <v>0.70000000000000007</v>
      </c>
    </row>
    <row r="593" spans="1:9" x14ac:dyDescent="0.25">
      <c r="A593" s="98">
        <v>5000</v>
      </c>
      <c r="B593" s="97"/>
      <c r="H593" s="101">
        <f ca="1">H594+H596</f>
        <v>0.14000000000000001</v>
      </c>
    </row>
    <row r="594" spans="1:9" x14ac:dyDescent="0.25">
      <c r="A594" s="191">
        <v>5100</v>
      </c>
      <c r="B594" s="97"/>
      <c r="H594" s="100">
        <f ca="1">SUM(H595)</f>
        <v>0</v>
      </c>
    </row>
    <row r="595" spans="1:9" x14ac:dyDescent="0.25">
      <c r="A595" s="1">
        <v>5121</v>
      </c>
      <c r="B595" s="97"/>
      <c r="H595" s="99">
        <f ca="1">SUMIF($A$265:$H$515,A595,$H$265:$H$515)</f>
        <v>0</v>
      </c>
    </row>
    <row r="596" spans="1:9" x14ac:dyDescent="0.25">
      <c r="A596" s="191">
        <v>5200</v>
      </c>
      <c r="B596" s="97"/>
      <c r="H596" s="100">
        <f ca="1">SUM(H597:H598)</f>
        <v>0.14000000000000001</v>
      </c>
    </row>
    <row r="597" spans="1:9" x14ac:dyDescent="0.25">
      <c r="A597" s="1">
        <v>5238</v>
      </c>
      <c r="B597" s="97"/>
      <c r="H597" s="99">
        <f ca="1">SUMIF($A$265:$H$515,A597,$H$265:$H$515)</f>
        <v>0.14000000000000001</v>
      </c>
    </row>
    <row r="598" spans="1:9" x14ac:dyDescent="0.25">
      <c r="A598" s="1">
        <v>5239</v>
      </c>
      <c r="B598" s="97"/>
      <c r="H598" s="99">
        <f ca="1">SUMIF($A$265:$H$515,A598,$H$265:$H$515)</f>
        <v>0</v>
      </c>
    </row>
    <row r="599" spans="1:9" s="106" customFormat="1" ht="15.75" x14ac:dyDescent="0.25">
      <c r="A599" s="104" t="s">
        <v>278</v>
      </c>
      <c r="B599" s="104"/>
      <c r="C599" s="104"/>
      <c r="D599" s="104"/>
      <c r="E599" s="104"/>
      <c r="F599" s="104"/>
      <c r="G599" s="104"/>
      <c r="H599" s="105">
        <f ca="1">H568+H538</f>
        <v>13.18</v>
      </c>
      <c r="I599" s="106" t="b">
        <f ca="1">H599=H500</f>
        <v>1</v>
      </c>
    </row>
  </sheetData>
  <mergeCells count="534">
    <mergeCell ref="A499:G499"/>
    <mergeCell ref="A500:G500"/>
    <mergeCell ref="C465:D465"/>
    <mergeCell ref="C466:D466"/>
    <mergeCell ref="E466:E475"/>
    <mergeCell ref="C467:D467"/>
    <mergeCell ref="C468:D468"/>
    <mergeCell ref="C469:D469"/>
    <mergeCell ref="C470:D470"/>
    <mergeCell ref="C471:D471"/>
    <mergeCell ref="C472:D472"/>
    <mergeCell ref="C473:D473"/>
    <mergeCell ref="C474:D474"/>
    <mergeCell ref="C475:D475"/>
    <mergeCell ref="C477:D477"/>
    <mergeCell ref="C478:D478"/>
    <mergeCell ref="E478:E487"/>
    <mergeCell ref="C479:D479"/>
    <mergeCell ref="C480:D480"/>
    <mergeCell ref="C481:D481"/>
    <mergeCell ref="C482:D482"/>
    <mergeCell ref="C483:D483"/>
    <mergeCell ref="C484:D484"/>
    <mergeCell ref="C485:D485"/>
    <mergeCell ref="C486:D486"/>
    <mergeCell ref="C487:D487"/>
    <mergeCell ref="A407:A417"/>
    <mergeCell ref="B407:B417"/>
    <mergeCell ref="C409:E409"/>
    <mergeCell ref="C410:E410"/>
    <mergeCell ref="C411:E411"/>
    <mergeCell ref="C412:E412"/>
    <mergeCell ref="C413:E413"/>
    <mergeCell ref="C414:E414"/>
    <mergeCell ref="C415:E415"/>
    <mergeCell ref="C416:E416"/>
    <mergeCell ref="C417:E417"/>
    <mergeCell ref="C440:E440"/>
    <mergeCell ref="A452:A462"/>
    <mergeCell ref="B452:B462"/>
    <mergeCell ref="C452:E452"/>
    <mergeCell ref="C453:E453"/>
    <mergeCell ref="C454:E454"/>
    <mergeCell ref="A441:A451"/>
    <mergeCell ref="B441:B451"/>
    <mergeCell ref="C441:D441"/>
    <mergeCell ref="C442:D442"/>
    <mergeCell ref="C443:D443"/>
    <mergeCell ref="I9:I10"/>
    <mergeCell ref="A488:A498"/>
    <mergeCell ref="B488:B498"/>
    <mergeCell ref="D489:D498"/>
    <mergeCell ref="G489:G498"/>
    <mergeCell ref="A465:A475"/>
    <mergeCell ref="B465:B475"/>
    <mergeCell ref="B476:G476"/>
    <mergeCell ref="A477:A487"/>
    <mergeCell ref="B477:B487"/>
    <mergeCell ref="C461:E461"/>
    <mergeCell ref="C462:E462"/>
    <mergeCell ref="B463:G463"/>
    <mergeCell ref="B464:G464"/>
    <mergeCell ref="C455:E455"/>
    <mergeCell ref="C456:E456"/>
    <mergeCell ref="C457:E457"/>
    <mergeCell ref="C458:E458"/>
    <mergeCell ref="C459:E459"/>
    <mergeCell ref="C460:E460"/>
    <mergeCell ref="C436:E436"/>
    <mergeCell ref="C437:E437"/>
    <mergeCell ref="C438:E438"/>
    <mergeCell ref="C439:E439"/>
    <mergeCell ref="C444:D444"/>
    <mergeCell ref="C445:D445"/>
    <mergeCell ref="C446:D446"/>
    <mergeCell ref="C447:D447"/>
    <mergeCell ref="C448:D448"/>
    <mergeCell ref="C449:D449"/>
    <mergeCell ref="C450:D450"/>
    <mergeCell ref="C451:D451"/>
    <mergeCell ref="C428:E428"/>
    <mergeCell ref="B429:G429"/>
    <mergeCell ref="A430:A440"/>
    <mergeCell ref="B430:B440"/>
    <mergeCell ref="C430:E430"/>
    <mergeCell ref="C431:E431"/>
    <mergeCell ref="C432:E432"/>
    <mergeCell ref="C433:E433"/>
    <mergeCell ref="C434:E434"/>
    <mergeCell ref="C435:E435"/>
    <mergeCell ref="A418:A428"/>
    <mergeCell ref="B418:B428"/>
    <mergeCell ref="C418:E418"/>
    <mergeCell ref="C419:E419"/>
    <mergeCell ref="C420:E420"/>
    <mergeCell ref="C421:E421"/>
    <mergeCell ref="C422:E422"/>
    <mergeCell ref="C423:E423"/>
    <mergeCell ref="C424:E424"/>
    <mergeCell ref="C425:E425"/>
    <mergeCell ref="C426:E426"/>
    <mergeCell ref="C427:E427"/>
    <mergeCell ref="B405:G405"/>
    <mergeCell ref="B406:G406"/>
    <mergeCell ref="C407:E407"/>
    <mergeCell ref="C408:E408"/>
    <mergeCell ref="C397:D397"/>
    <mergeCell ref="C398:D398"/>
    <mergeCell ref="C399:D399"/>
    <mergeCell ref="C400:D400"/>
    <mergeCell ref="C401:D401"/>
    <mergeCell ref="C402:D402"/>
    <mergeCell ref="E385:E404"/>
    <mergeCell ref="C391:D391"/>
    <mergeCell ref="C392:D392"/>
    <mergeCell ref="C393:D393"/>
    <mergeCell ref="C394:D394"/>
    <mergeCell ref="C395:D395"/>
    <mergeCell ref="C396:D396"/>
    <mergeCell ref="A384:A404"/>
    <mergeCell ref="B384:B404"/>
    <mergeCell ref="C384:D384"/>
    <mergeCell ref="C385:D385"/>
    <mergeCell ref="C386:D386"/>
    <mergeCell ref="C387:D387"/>
    <mergeCell ref="C388:D388"/>
    <mergeCell ref="C389:D389"/>
    <mergeCell ref="C390:D390"/>
    <mergeCell ref="C403:D403"/>
    <mergeCell ref="C404:D404"/>
    <mergeCell ref="C379:D379"/>
    <mergeCell ref="C380:D380"/>
    <mergeCell ref="C381:D381"/>
    <mergeCell ref="C382:D382"/>
    <mergeCell ref="C383:D383"/>
    <mergeCell ref="C372:D372"/>
    <mergeCell ref="C373:D373"/>
    <mergeCell ref="C374:D374"/>
    <mergeCell ref="C375:D375"/>
    <mergeCell ref="C376:D376"/>
    <mergeCell ref="C377:D377"/>
    <mergeCell ref="A363:A383"/>
    <mergeCell ref="B363:B383"/>
    <mergeCell ref="C363:D363"/>
    <mergeCell ref="C364:D364"/>
    <mergeCell ref="E364:E383"/>
    <mergeCell ref="C365:D365"/>
    <mergeCell ref="C353:D353"/>
    <mergeCell ref="C354:D354"/>
    <mergeCell ref="C355:D355"/>
    <mergeCell ref="C356:D356"/>
    <mergeCell ref="C357:D357"/>
    <mergeCell ref="C358:D358"/>
    <mergeCell ref="E341:E360"/>
    <mergeCell ref="C366:D366"/>
    <mergeCell ref="C367:D367"/>
    <mergeCell ref="C368:D368"/>
    <mergeCell ref="C369:D369"/>
    <mergeCell ref="C370:D370"/>
    <mergeCell ref="C371:D371"/>
    <mergeCell ref="C359:D359"/>
    <mergeCell ref="C360:D360"/>
    <mergeCell ref="B361:G361"/>
    <mergeCell ref="B362:G362"/>
    <mergeCell ref="C378:D378"/>
    <mergeCell ref="C347:D347"/>
    <mergeCell ref="C348:D348"/>
    <mergeCell ref="C349:D349"/>
    <mergeCell ref="C350:D350"/>
    <mergeCell ref="C351:D351"/>
    <mergeCell ref="C352:D352"/>
    <mergeCell ref="A340:A360"/>
    <mergeCell ref="B340:B360"/>
    <mergeCell ref="C340:D340"/>
    <mergeCell ref="C341:D341"/>
    <mergeCell ref="C342:D342"/>
    <mergeCell ref="C343:D343"/>
    <mergeCell ref="C344:D344"/>
    <mergeCell ref="C345:D345"/>
    <mergeCell ref="C346:D346"/>
    <mergeCell ref="E320:E339"/>
    <mergeCell ref="C321:D321"/>
    <mergeCell ref="C322:D322"/>
    <mergeCell ref="C323:D323"/>
    <mergeCell ref="C324:D324"/>
    <mergeCell ref="C325:D325"/>
    <mergeCell ref="C326:D326"/>
    <mergeCell ref="C327:D327"/>
    <mergeCell ref="C328:D328"/>
    <mergeCell ref="C329:D329"/>
    <mergeCell ref="C317:D317"/>
    <mergeCell ref="C318:D318"/>
    <mergeCell ref="A319:A339"/>
    <mergeCell ref="B319:B339"/>
    <mergeCell ref="C319:D319"/>
    <mergeCell ref="C320:D320"/>
    <mergeCell ref="C330:D330"/>
    <mergeCell ref="C331:D331"/>
    <mergeCell ref="C332:D332"/>
    <mergeCell ref="C333:D333"/>
    <mergeCell ref="A298:A318"/>
    <mergeCell ref="B298:B318"/>
    <mergeCell ref="C298:D298"/>
    <mergeCell ref="C299:D299"/>
    <mergeCell ref="C334:D334"/>
    <mergeCell ref="C335:D335"/>
    <mergeCell ref="C336:D336"/>
    <mergeCell ref="C337:D337"/>
    <mergeCell ref="C338:D338"/>
    <mergeCell ref="C339:D339"/>
    <mergeCell ref="E299:E318"/>
    <mergeCell ref="C300:D300"/>
    <mergeCell ref="C301:D301"/>
    <mergeCell ref="C302:D302"/>
    <mergeCell ref="C303:D303"/>
    <mergeCell ref="C304:D304"/>
    <mergeCell ref="C292:E292"/>
    <mergeCell ref="C293:E293"/>
    <mergeCell ref="C294:E294"/>
    <mergeCell ref="C295:E295"/>
    <mergeCell ref="C296:E296"/>
    <mergeCell ref="C297:E297"/>
    <mergeCell ref="C311:D311"/>
    <mergeCell ref="C312:D312"/>
    <mergeCell ref="C313:D313"/>
    <mergeCell ref="C314:D314"/>
    <mergeCell ref="C315:D315"/>
    <mergeCell ref="C316:D316"/>
    <mergeCell ref="C305:D305"/>
    <mergeCell ref="C306:D306"/>
    <mergeCell ref="C307:D307"/>
    <mergeCell ref="C308:D308"/>
    <mergeCell ref="C309:D309"/>
    <mergeCell ref="C310:D310"/>
    <mergeCell ref="C284:D284"/>
    <mergeCell ref="C285:D285"/>
    <mergeCell ref="C286:D286"/>
    <mergeCell ref="A287:A297"/>
    <mergeCell ref="B287:B297"/>
    <mergeCell ref="C287:E287"/>
    <mergeCell ref="C288:E288"/>
    <mergeCell ref="C289:E289"/>
    <mergeCell ref="C290:E290"/>
    <mergeCell ref="C291:E291"/>
    <mergeCell ref="A276:A286"/>
    <mergeCell ref="B276:B286"/>
    <mergeCell ref="C276:D276"/>
    <mergeCell ref="C277:D277"/>
    <mergeCell ref="C278:D278"/>
    <mergeCell ref="C279:D279"/>
    <mergeCell ref="C280:D280"/>
    <mergeCell ref="C281:D281"/>
    <mergeCell ref="C282:D282"/>
    <mergeCell ref="C283:D283"/>
    <mergeCell ref="C270:D270"/>
    <mergeCell ref="C271:D271"/>
    <mergeCell ref="C272:D272"/>
    <mergeCell ref="C273:D273"/>
    <mergeCell ref="C274:D274"/>
    <mergeCell ref="C275:D275"/>
    <mergeCell ref="A262:H262"/>
    <mergeCell ref="B263:G263"/>
    <mergeCell ref="B264:G264"/>
    <mergeCell ref="A265:A275"/>
    <mergeCell ref="B265:B275"/>
    <mergeCell ref="C265:D265"/>
    <mergeCell ref="C266:D266"/>
    <mergeCell ref="C267:D267"/>
    <mergeCell ref="C268:D268"/>
    <mergeCell ref="C269:D269"/>
    <mergeCell ref="A260:G260"/>
    <mergeCell ref="A261:H261"/>
    <mergeCell ref="A226:A236"/>
    <mergeCell ref="B226:B236"/>
    <mergeCell ref="D227:D236"/>
    <mergeCell ref="B237:G237"/>
    <mergeCell ref="A238:A248"/>
    <mergeCell ref="B238:B248"/>
    <mergeCell ref="D239:D248"/>
    <mergeCell ref="B224:G224"/>
    <mergeCell ref="B225:G225"/>
    <mergeCell ref="C216:E216"/>
    <mergeCell ref="C217:E217"/>
    <mergeCell ref="C218:E218"/>
    <mergeCell ref="C219:E219"/>
    <mergeCell ref="C220:E220"/>
    <mergeCell ref="C221:E221"/>
    <mergeCell ref="A249:A259"/>
    <mergeCell ref="B249:B259"/>
    <mergeCell ref="D250:D259"/>
    <mergeCell ref="A213:A223"/>
    <mergeCell ref="B213:B223"/>
    <mergeCell ref="C213:E213"/>
    <mergeCell ref="C214:E214"/>
    <mergeCell ref="C215:E215"/>
    <mergeCell ref="C222:E222"/>
    <mergeCell ref="C223:E223"/>
    <mergeCell ref="A156:A166"/>
    <mergeCell ref="B156:B166"/>
    <mergeCell ref="C200:E200"/>
    <mergeCell ref="B201:G201"/>
    <mergeCell ref="A202:A212"/>
    <mergeCell ref="B202:B212"/>
    <mergeCell ref="C202:E202"/>
    <mergeCell ref="C203:E203"/>
    <mergeCell ref="C204:E204"/>
    <mergeCell ref="C205:E205"/>
    <mergeCell ref="C206:E206"/>
    <mergeCell ref="C207:E207"/>
    <mergeCell ref="C208:E208"/>
    <mergeCell ref="C209:E209"/>
    <mergeCell ref="C210:E210"/>
    <mergeCell ref="C211:E211"/>
    <mergeCell ref="C212:E212"/>
    <mergeCell ref="A190:A200"/>
    <mergeCell ref="B190:B200"/>
    <mergeCell ref="C190:E190"/>
    <mergeCell ref="C191:E191"/>
    <mergeCell ref="C192:E192"/>
    <mergeCell ref="C193:E193"/>
    <mergeCell ref="C194:E194"/>
    <mergeCell ref="B154:G154"/>
    <mergeCell ref="B155:G155"/>
    <mergeCell ref="C156:E156"/>
    <mergeCell ref="C157:E157"/>
    <mergeCell ref="C146:D146"/>
    <mergeCell ref="C147:D147"/>
    <mergeCell ref="C148:D148"/>
    <mergeCell ref="C149:D149"/>
    <mergeCell ref="C150:D150"/>
    <mergeCell ref="C151:D151"/>
    <mergeCell ref="E134:E153"/>
    <mergeCell ref="C135:D135"/>
    <mergeCell ref="C136:D136"/>
    <mergeCell ref="C137:D137"/>
    <mergeCell ref="C138:D138"/>
    <mergeCell ref="C139:D139"/>
    <mergeCell ref="C140:D140"/>
    <mergeCell ref="C141:D141"/>
    <mergeCell ref="C142:D142"/>
    <mergeCell ref="C143:D143"/>
    <mergeCell ref="C131:D131"/>
    <mergeCell ref="C132:D132"/>
    <mergeCell ref="A133:A153"/>
    <mergeCell ref="B133:B153"/>
    <mergeCell ref="C133:D133"/>
    <mergeCell ref="C134:D134"/>
    <mergeCell ref="C144:D144"/>
    <mergeCell ref="C145:D145"/>
    <mergeCell ref="C152:D152"/>
    <mergeCell ref="C153:D153"/>
    <mergeCell ref="B110:G110"/>
    <mergeCell ref="B111:G111"/>
    <mergeCell ref="A112:A132"/>
    <mergeCell ref="B112:B132"/>
    <mergeCell ref="C112:D112"/>
    <mergeCell ref="C113:D113"/>
    <mergeCell ref="E113:E132"/>
    <mergeCell ref="C114:D114"/>
    <mergeCell ref="C115:D115"/>
    <mergeCell ref="C116:D116"/>
    <mergeCell ref="C123:D123"/>
    <mergeCell ref="C124:D124"/>
    <mergeCell ref="C125:D125"/>
    <mergeCell ref="C126:D126"/>
    <mergeCell ref="C127:D127"/>
    <mergeCell ref="C128:D128"/>
    <mergeCell ref="C117:D117"/>
    <mergeCell ref="C118:D118"/>
    <mergeCell ref="C119:D119"/>
    <mergeCell ref="C120:D120"/>
    <mergeCell ref="C121:D121"/>
    <mergeCell ref="C122:D122"/>
    <mergeCell ref="C129:D129"/>
    <mergeCell ref="C130:D130"/>
    <mergeCell ref="E90:E109"/>
    <mergeCell ref="C91:D91"/>
    <mergeCell ref="C92:D92"/>
    <mergeCell ref="C93:D93"/>
    <mergeCell ref="C94:D94"/>
    <mergeCell ref="C95:D95"/>
    <mergeCell ref="C96:D96"/>
    <mergeCell ref="C97:D97"/>
    <mergeCell ref="C98:D98"/>
    <mergeCell ref="C99:D99"/>
    <mergeCell ref="C78:D78"/>
    <mergeCell ref="C79:D79"/>
    <mergeCell ref="C86:D86"/>
    <mergeCell ref="C88:D88"/>
    <mergeCell ref="A89:A109"/>
    <mergeCell ref="B89:B109"/>
    <mergeCell ref="C89:D89"/>
    <mergeCell ref="C90:D90"/>
    <mergeCell ref="C100:D100"/>
    <mergeCell ref="C101:D101"/>
    <mergeCell ref="C102:D102"/>
    <mergeCell ref="C103:D103"/>
    <mergeCell ref="C104:D104"/>
    <mergeCell ref="C105:D105"/>
    <mergeCell ref="C106:D106"/>
    <mergeCell ref="C107:D107"/>
    <mergeCell ref="C108:D108"/>
    <mergeCell ref="C109:D109"/>
    <mergeCell ref="C59:D59"/>
    <mergeCell ref="C60:D60"/>
    <mergeCell ref="C67:D67"/>
    <mergeCell ref="A68:A88"/>
    <mergeCell ref="B68:B88"/>
    <mergeCell ref="C68:D68"/>
    <mergeCell ref="C69:D69"/>
    <mergeCell ref="E69:E88"/>
    <mergeCell ref="C70:D70"/>
    <mergeCell ref="C71:D71"/>
    <mergeCell ref="C72:D72"/>
    <mergeCell ref="C73:D73"/>
    <mergeCell ref="A47:A67"/>
    <mergeCell ref="B47:B67"/>
    <mergeCell ref="C80:D80"/>
    <mergeCell ref="C81:D81"/>
    <mergeCell ref="C82:D82"/>
    <mergeCell ref="C83:D83"/>
    <mergeCell ref="C84:D84"/>
    <mergeCell ref="C85:D85"/>
    <mergeCell ref="C74:D74"/>
    <mergeCell ref="C75:D75"/>
    <mergeCell ref="C76:D76"/>
    <mergeCell ref="C77:D77"/>
    <mergeCell ref="C49:D49"/>
    <mergeCell ref="C50:D50"/>
    <mergeCell ref="C51:D51"/>
    <mergeCell ref="C52:D52"/>
    <mergeCell ref="C53:D53"/>
    <mergeCell ref="C54:D54"/>
    <mergeCell ref="C42:E42"/>
    <mergeCell ref="C43:E43"/>
    <mergeCell ref="C44:E44"/>
    <mergeCell ref="C45:E45"/>
    <mergeCell ref="C46:E46"/>
    <mergeCell ref="C47:D47"/>
    <mergeCell ref="C48:D48"/>
    <mergeCell ref="E48:E67"/>
    <mergeCell ref="C61:D61"/>
    <mergeCell ref="C62:D62"/>
    <mergeCell ref="C63:D63"/>
    <mergeCell ref="C64:D64"/>
    <mergeCell ref="C65:D65"/>
    <mergeCell ref="C66:D66"/>
    <mergeCell ref="C55:D55"/>
    <mergeCell ref="C56:D56"/>
    <mergeCell ref="C57:D57"/>
    <mergeCell ref="C58:D58"/>
    <mergeCell ref="C34:D34"/>
    <mergeCell ref="C35:D35"/>
    <mergeCell ref="A36:A46"/>
    <mergeCell ref="B36:B46"/>
    <mergeCell ref="C36:E36"/>
    <mergeCell ref="C37:E37"/>
    <mergeCell ref="C38:E38"/>
    <mergeCell ref="C39:E39"/>
    <mergeCell ref="C40:E40"/>
    <mergeCell ref="C41:E41"/>
    <mergeCell ref="A25:A35"/>
    <mergeCell ref="B25:B35"/>
    <mergeCell ref="C28:D28"/>
    <mergeCell ref="C29:D29"/>
    <mergeCell ref="C30:D30"/>
    <mergeCell ref="C31:D31"/>
    <mergeCell ref="C32:D32"/>
    <mergeCell ref="C33:D33"/>
    <mergeCell ref="C20:D20"/>
    <mergeCell ref="C21:D21"/>
    <mergeCell ref="C22:D22"/>
    <mergeCell ref="C23:D23"/>
    <mergeCell ref="C24:D24"/>
    <mergeCell ref="C25:D25"/>
    <mergeCell ref="C26:D26"/>
    <mergeCell ref="C27:D27"/>
    <mergeCell ref="A1:H1"/>
    <mergeCell ref="A3:H3"/>
    <mergeCell ref="A5:B5"/>
    <mergeCell ref="C9:H9"/>
    <mergeCell ref="C10:H10"/>
    <mergeCell ref="A11:H11"/>
    <mergeCell ref="B12:G12"/>
    <mergeCell ref="B13:G13"/>
    <mergeCell ref="A14:A24"/>
    <mergeCell ref="B14:B24"/>
    <mergeCell ref="C14:D14"/>
    <mergeCell ref="C15:D15"/>
    <mergeCell ref="C16:D16"/>
    <mergeCell ref="C17:D17"/>
    <mergeCell ref="C18:D18"/>
    <mergeCell ref="C19:D19"/>
    <mergeCell ref="C158:E158"/>
    <mergeCell ref="C159:E159"/>
    <mergeCell ref="C160:E160"/>
    <mergeCell ref="C161:E161"/>
    <mergeCell ref="C162:E162"/>
    <mergeCell ref="C163:E163"/>
    <mergeCell ref="C164:E164"/>
    <mergeCell ref="C165:E165"/>
    <mergeCell ref="C166:E166"/>
    <mergeCell ref="A167:A177"/>
    <mergeCell ref="B167:B177"/>
    <mergeCell ref="C167:E167"/>
    <mergeCell ref="C168:E168"/>
    <mergeCell ref="C169:E169"/>
    <mergeCell ref="C170:E170"/>
    <mergeCell ref="C171:E171"/>
    <mergeCell ref="C172:E172"/>
    <mergeCell ref="C173:E173"/>
    <mergeCell ref="C174:E174"/>
    <mergeCell ref="C175:E175"/>
    <mergeCell ref="C176:E176"/>
    <mergeCell ref="C177:E177"/>
    <mergeCell ref="C197:E197"/>
    <mergeCell ref="C198:E198"/>
    <mergeCell ref="C199:E199"/>
    <mergeCell ref="B178:G178"/>
    <mergeCell ref="A179:A189"/>
    <mergeCell ref="B179:B189"/>
    <mergeCell ref="C179:E179"/>
    <mergeCell ref="C180:E180"/>
    <mergeCell ref="C181:E181"/>
    <mergeCell ref="C182:E182"/>
    <mergeCell ref="C183:E183"/>
    <mergeCell ref="C184:E184"/>
    <mergeCell ref="C185:E185"/>
    <mergeCell ref="C186:E186"/>
    <mergeCell ref="C187:E187"/>
    <mergeCell ref="C188:E188"/>
    <mergeCell ref="C189:E189"/>
    <mergeCell ref="C195:E195"/>
    <mergeCell ref="C196:E196"/>
  </mergeCells>
  <conditionalFormatting sqref="G38:H46">
    <cfRule type="cellIs" dxfId="832" priority="91" operator="equal">
      <formula>0</formula>
    </cfRule>
  </conditionalFormatting>
  <conditionalFormatting sqref="F49:H67">
    <cfRule type="cellIs" dxfId="831" priority="90" operator="equal">
      <formula>0</formula>
    </cfRule>
  </conditionalFormatting>
  <conditionalFormatting sqref="F69:H70 H71:H76 F71:G88">
    <cfRule type="cellIs" dxfId="830" priority="89" operator="equal">
      <formula>0</formula>
    </cfRule>
  </conditionalFormatting>
  <conditionalFormatting sqref="G289:G297">
    <cfRule type="cellIs" dxfId="829" priority="88" operator="equal">
      <formula>0</formula>
    </cfRule>
  </conditionalFormatting>
  <conditionalFormatting sqref="C309 C299:C300">
    <cfRule type="cellIs" dxfId="828" priority="87" operator="equal">
      <formula>0</formula>
    </cfRule>
  </conditionalFormatting>
  <conditionalFormatting sqref="F299:G310">
    <cfRule type="cellIs" dxfId="827" priority="86" operator="equal">
      <formula>0</formula>
    </cfRule>
  </conditionalFormatting>
  <conditionalFormatting sqref="F320:G320">
    <cfRule type="cellIs" dxfId="826" priority="85" operator="equal">
      <formula>0</formula>
    </cfRule>
  </conditionalFormatting>
  <conditionalFormatting sqref="F320:G339">
    <cfRule type="cellIs" dxfId="825" priority="84" operator="equal">
      <formula>0</formula>
    </cfRule>
  </conditionalFormatting>
  <conditionalFormatting sqref="G341:G360">
    <cfRule type="cellIs" dxfId="824" priority="83" operator="equal">
      <formula>0</formula>
    </cfRule>
  </conditionalFormatting>
  <conditionalFormatting sqref="C351:C352 C341:C342">
    <cfRule type="cellIs" dxfId="823" priority="82" operator="equal">
      <formula>0</formula>
    </cfRule>
  </conditionalFormatting>
  <conditionalFormatting sqref="F341:G360">
    <cfRule type="cellIs" dxfId="822" priority="81" operator="equal">
      <formula>0</formula>
    </cfRule>
  </conditionalFormatting>
  <conditionalFormatting sqref="G374:G383 G385:G396">
    <cfRule type="cellIs" dxfId="821" priority="80" operator="equal">
      <formula>0</formula>
    </cfRule>
  </conditionalFormatting>
  <conditionalFormatting sqref="G374:G383 G385:G396">
    <cfRule type="cellIs" dxfId="820" priority="79" operator="equal">
      <formula>0</formula>
    </cfRule>
  </conditionalFormatting>
  <conditionalFormatting sqref="H26:H35">
    <cfRule type="cellIs" dxfId="819" priority="78" operator="equal">
      <formula>0</formula>
    </cfRule>
  </conditionalFormatting>
  <conditionalFormatting sqref="H15:H24">
    <cfRule type="cellIs" dxfId="818" priority="77" operator="equal">
      <formula>0</formula>
    </cfRule>
  </conditionalFormatting>
  <conditionalFormatting sqref="C47:D56 C67:D67">
    <cfRule type="cellIs" dxfId="817" priority="76" operator="equal">
      <formula>0</formula>
    </cfRule>
  </conditionalFormatting>
  <conditionalFormatting sqref="C57:D66">
    <cfRule type="cellIs" dxfId="816" priority="75" operator="equal">
      <formula>0</formula>
    </cfRule>
  </conditionalFormatting>
  <conditionalFormatting sqref="C69:D88">
    <cfRule type="cellIs" dxfId="815" priority="72" operator="equal">
      <formula>0</formula>
    </cfRule>
  </conditionalFormatting>
  <conditionalFormatting sqref="C68:D68">
    <cfRule type="cellIs" dxfId="814" priority="74" operator="equal">
      <formula>0</formula>
    </cfRule>
  </conditionalFormatting>
  <conditionalFormatting sqref="H77:H88">
    <cfRule type="cellIs" dxfId="813" priority="73" operator="equal">
      <formula>0</formula>
    </cfRule>
  </conditionalFormatting>
  <conditionalFormatting sqref="F90:H90 H91:H97 F91:G109">
    <cfRule type="cellIs" dxfId="812" priority="71" operator="equal">
      <formula>0</formula>
    </cfRule>
  </conditionalFormatting>
  <conditionalFormatting sqref="C90:D109">
    <cfRule type="cellIs" dxfId="811" priority="69" operator="equal">
      <formula>0</formula>
    </cfRule>
  </conditionalFormatting>
  <conditionalFormatting sqref="H98:H109">
    <cfRule type="cellIs" dxfId="810" priority="70" operator="equal">
      <formula>0</formula>
    </cfRule>
  </conditionalFormatting>
  <conditionalFormatting sqref="C89:D89">
    <cfRule type="cellIs" dxfId="809" priority="68" operator="equal">
      <formula>0</formula>
    </cfRule>
  </conditionalFormatting>
  <conditionalFormatting sqref="C112:D112">
    <cfRule type="cellIs" dxfId="808" priority="67" operator="equal">
      <formula>0</formula>
    </cfRule>
  </conditionalFormatting>
  <conditionalFormatting sqref="F113:H113 H114:H120 F114:G132">
    <cfRule type="cellIs" dxfId="807" priority="66" operator="equal">
      <formula>0</formula>
    </cfRule>
  </conditionalFormatting>
  <conditionalFormatting sqref="C113:D132">
    <cfRule type="cellIs" dxfId="806" priority="64" operator="equal">
      <formula>0</formula>
    </cfRule>
  </conditionalFormatting>
  <conditionalFormatting sqref="H121:H132">
    <cfRule type="cellIs" dxfId="805" priority="65" operator="equal">
      <formula>0</formula>
    </cfRule>
  </conditionalFormatting>
  <conditionalFormatting sqref="F134:H134 H135:H141 F135:G153">
    <cfRule type="cellIs" dxfId="804" priority="63" operator="equal">
      <formula>0</formula>
    </cfRule>
  </conditionalFormatting>
  <conditionalFormatting sqref="C134:D153">
    <cfRule type="cellIs" dxfId="803" priority="61" operator="equal">
      <formula>0</formula>
    </cfRule>
  </conditionalFormatting>
  <conditionalFormatting sqref="H142:H153">
    <cfRule type="cellIs" dxfId="802" priority="62" operator="equal">
      <formula>0</formula>
    </cfRule>
  </conditionalFormatting>
  <conditionalFormatting sqref="C133:D133">
    <cfRule type="cellIs" dxfId="801" priority="60" operator="equal">
      <formula>0</formula>
    </cfRule>
  </conditionalFormatting>
  <conditionalFormatting sqref="F311:G318">
    <cfRule type="cellIs" dxfId="800" priority="59" operator="equal">
      <formula>0</formula>
    </cfRule>
  </conditionalFormatting>
  <conditionalFormatting sqref="C310:C318">
    <cfRule type="cellIs" dxfId="799" priority="58" operator="equal">
      <formula>0</formula>
    </cfRule>
  </conditionalFormatting>
  <conditionalFormatting sqref="C330 C320:C321">
    <cfRule type="cellIs" dxfId="798" priority="57" operator="equal">
      <formula>0</formula>
    </cfRule>
  </conditionalFormatting>
  <conditionalFormatting sqref="C331">
    <cfRule type="cellIs" dxfId="797" priority="56" operator="equal">
      <formula>0</formula>
    </cfRule>
  </conditionalFormatting>
  <conditionalFormatting sqref="C374:D383">
    <cfRule type="cellIs" dxfId="796" priority="55" operator="equal">
      <formula>0</formula>
    </cfRule>
  </conditionalFormatting>
  <conditionalFormatting sqref="F376:G383">
    <cfRule type="cellIs" dxfId="795" priority="54" operator="equal">
      <formula>0</formula>
    </cfRule>
  </conditionalFormatting>
  <conditionalFormatting sqref="C385:D385">
    <cfRule type="cellIs" dxfId="794" priority="53" operator="equal">
      <formula>0</formula>
    </cfRule>
  </conditionalFormatting>
  <conditionalFormatting sqref="C386:D404">
    <cfRule type="cellIs" dxfId="793" priority="52" operator="equal">
      <formula>0</formula>
    </cfRule>
  </conditionalFormatting>
  <conditionalFormatting sqref="F385:G404">
    <cfRule type="cellIs" dxfId="792" priority="51" operator="equal">
      <formula>0</formula>
    </cfRule>
  </conditionalFormatting>
  <conditionalFormatting sqref="C364:D373">
    <cfRule type="cellIs" dxfId="791" priority="50" operator="equal">
      <formula>0</formula>
    </cfRule>
  </conditionalFormatting>
  <conditionalFormatting sqref="F364:G373">
    <cfRule type="cellIs" dxfId="790" priority="49" operator="equal">
      <formula>0</formula>
    </cfRule>
  </conditionalFormatting>
  <conditionalFormatting sqref="H180:H189">
    <cfRule type="cellIs" dxfId="789" priority="40" operator="equal">
      <formula>0</formula>
    </cfRule>
  </conditionalFormatting>
  <conditionalFormatting sqref="H203:H212">
    <cfRule type="cellIs" dxfId="788" priority="48" operator="equal">
      <formula>0</formula>
    </cfRule>
  </conditionalFormatting>
  <conditionalFormatting sqref="C322:C329">
    <cfRule type="cellIs" dxfId="787" priority="45" operator="equal">
      <formula>0</formula>
    </cfRule>
  </conditionalFormatting>
  <conditionalFormatting sqref="H214:H223">
    <cfRule type="cellIs" dxfId="786" priority="47" operator="equal">
      <formula>0</formula>
    </cfRule>
  </conditionalFormatting>
  <conditionalFormatting sqref="C301:C308">
    <cfRule type="cellIs" dxfId="785" priority="46" operator="equal">
      <formula>0</formula>
    </cfRule>
  </conditionalFormatting>
  <conditionalFormatting sqref="H157:H166">
    <cfRule type="cellIs" dxfId="784" priority="38" operator="equal">
      <formula>0</formula>
    </cfRule>
  </conditionalFormatting>
  <conditionalFormatting sqref="C332:C339">
    <cfRule type="cellIs" dxfId="783" priority="44" operator="equal">
      <formula>0</formula>
    </cfRule>
  </conditionalFormatting>
  <conditionalFormatting sqref="C343:C350">
    <cfRule type="cellIs" dxfId="782" priority="43" operator="equal">
      <formula>0</formula>
    </cfRule>
  </conditionalFormatting>
  <conditionalFormatting sqref="C353:C360">
    <cfRule type="cellIs" dxfId="781" priority="42" operator="equal">
      <formula>0</formula>
    </cfRule>
  </conditionalFormatting>
  <conditionalFormatting sqref="G288">
    <cfRule type="cellIs" dxfId="780" priority="41" operator="equal">
      <formula>0</formula>
    </cfRule>
  </conditionalFormatting>
  <conditionalFormatting sqref="H191:H200">
    <cfRule type="cellIs" dxfId="779" priority="39" operator="equal">
      <formula>0</formula>
    </cfRule>
  </conditionalFormatting>
  <conditionalFormatting sqref="H168:H177">
    <cfRule type="cellIs" dxfId="778" priority="37" operator="equal">
      <formula>0</formula>
    </cfRule>
  </conditionalFormatting>
  <conditionalFormatting sqref="H227:H236 H239:H248 H250:H259">
    <cfRule type="cellIs" dxfId="777" priority="36" operator="equal">
      <formula>0</formula>
    </cfRule>
  </conditionalFormatting>
  <conditionalFormatting sqref="I599">
    <cfRule type="cellIs" dxfId="776" priority="29" operator="equal">
      <formula>TRUE</formula>
    </cfRule>
  </conditionalFormatting>
  <conditionalFormatting sqref="I538 I565:I567">
    <cfRule type="cellIs" dxfId="775" priority="35" operator="equal">
      <formula>TRUE</formula>
    </cfRule>
  </conditionalFormatting>
  <conditionalFormatting sqref="I568">
    <cfRule type="cellIs" dxfId="774" priority="33" operator="equal">
      <formula>TRUE</formula>
    </cfRule>
  </conditionalFormatting>
  <conditionalFormatting sqref="I593">
    <cfRule type="cellIs" dxfId="773" priority="32" operator="equal">
      <formula>TRUE</formula>
    </cfRule>
  </conditionalFormatting>
  <conditionalFormatting sqref="I594">
    <cfRule type="cellIs" dxfId="772" priority="31" operator="equal">
      <formula>TRUE</formula>
    </cfRule>
  </conditionalFormatting>
  <conditionalFormatting sqref="I596">
    <cfRule type="cellIs" dxfId="771" priority="30" operator="equal">
      <formula>TRUE</formula>
    </cfRule>
  </conditionalFormatting>
  <conditionalFormatting sqref="I569:I592 I595 I597:I598">
    <cfRule type="cellIs" dxfId="770" priority="34" operator="equal">
      <formula>TRUE</formula>
    </cfRule>
  </conditionalFormatting>
  <conditionalFormatting sqref="H288:H297">
    <cfRule type="cellIs" dxfId="769" priority="26" operator="equal">
      <formula>0</formula>
    </cfRule>
  </conditionalFormatting>
  <conditionalFormatting sqref="H277:H286">
    <cfRule type="cellIs" dxfId="768" priority="27" operator="equal">
      <formula>0</formula>
    </cfRule>
  </conditionalFormatting>
  <conditionalFormatting sqref="H266:H275">
    <cfRule type="cellIs" dxfId="767" priority="28" operator="equal">
      <formula>0</formula>
    </cfRule>
  </conditionalFormatting>
  <conditionalFormatting sqref="H299:H317">
    <cfRule type="cellIs" dxfId="766" priority="25" operator="equal">
      <formula>0</formula>
    </cfRule>
  </conditionalFormatting>
  <conditionalFormatting sqref="H320">
    <cfRule type="cellIs" dxfId="765" priority="24" operator="equal">
      <formula>0</formula>
    </cfRule>
  </conditionalFormatting>
  <conditionalFormatting sqref="H320:H339">
    <cfRule type="cellIs" dxfId="764" priority="23" operator="equal">
      <formula>0</formula>
    </cfRule>
  </conditionalFormatting>
  <conditionalFormatting sqref="H341">
    <cfRule type="cellIs" dxfId="763" priority="22" operator="equal">
      <formula>0</formula>
    </cfRule>
  </conditionalFormatting>
  <conditionalFormatting sqref="H341">
    <cfRule type="cellIs" dxfId="762" priority="21" operator="equal">
      <formula>0</formula>
    </cfRule>
  </conditionalFormatting>
  <conditionalFormatting sqref="H341:H360">
    <cfRule type="cellIs" dxfId="761" priority="20" operator="equal">
      <formula>0</formula>
    </cfRule>
  </conditionalFormatting>
  <conditionalFormatting sqref="H364:H383">
    <cfRule type="cellIs" dxfId="760" priority="19" operator="equal">
      <formula>0</formula>
    </cfRule>
  </conditionalFormatting>
  <conditionalFormatting sqref="H364:H383">
    <cfRule type="cellIs" dxfId="759" priority="18" operator="equal">
      <formula>0</formula>
    </cfRule>
  </conditionalFormatting>
  <conditionalFormatting sqref="H364:H383">
    <cfRule type="cellIs" dxfId="758" priority="17" operator="equal">
      <formula>0</formula>
    </cfRule>
  </conditionalFormatting>
  <conditionalFormatting sqref="H385:H404">
    <cfRule type="cellIs" dxfId="757" priority="16" operator="equal">
      <formula>0</formula>
    </cfRule>
  </conditionalFormatting>
  <conditionalFormatting sqref="H385:H404">
    <cfRule type="cellIs" dxfId="756" priority="15" operator="equal">
      <formula>0</formula>
    </cfRule>
  </conditionalFormatting>
  <conditionalFormatting sqref="H385:H404">
    <cfRule type="cellIs" dxfId="755" priority="14" operator="equal">
      <formula>0</formula>
    </cfRule>
  </conditionalFormatting>
  <conditionalFormatting sqref="H431:H440">
    <cfRule type="cellIs" dxfId="754" priority="13" operator="equal">
      <formula>0</formula>
    </cfRule>
  </conditionalFormatting>
  <conditionalFormatting sqref="H489:H498">
    <cfRule type="cellIs" dxfId="753" priority="11" operator="equal">
      <formula>0</formula>
    </cfRule>
  </conditionalFormatting>
  <conditionalFormatting sqref="H453:H462">
    <cfRule type="cellIs" dxfId="752" priority="12" operator="equal">
      <formula>0</formula>
    </cfRule>
  </conditionalFormatting>
  <conditionalFormatting sqref="H318">
    <cfRule type="cellIs" dxfId="751" priority="10" operator="equal">
      <formula>0</formula>
    </cfRule>
  </conditionalFormatting>
  <conditionalFormatting sqref="H376:H383">
    <cfRule type="cellIs" dxfId="750" priority="9" operator="equal">
      <formula>0</formula>
    </cfRule>
  </conditionalFormatting>
  <conditionalFormatting sqref="H385:H404">
    <cfRule type="cellIs" dxfId="749" priority="8" operator="equal">
      <formula>0</formula>
    </cfRule>
  </conditionalFormatting>
  <conditionalFormatting sqref="H364:H373">
    <cfRule type="cellIs" dxfId="748" priority="7" operator="equal">
      <formula>0</formula>
    </cfRule>
  </conditionalFormatting>
  <conditionalFormatting sqref="H408:H417">
    <cfRule type="cellIs" dxfId="747" priority="6" operator="equal">
      <formula>0</formula>
    </cfRule>
  </conditionalFormatting>
  <conditionalFormatting sqref="H419:H428">
    <cfRule type="cellIs" dxfId="746" priority="5" operator="equal">
      <formula>0</formula>
    </cfRule>
  </conditionalFormatting>
  <conditionalFormatting sqref="I539:I564">
    <cfRule type="cellIs" dxfId="745" priority="4" operator="equal">
      <formula>TRUE</formula>
    </cfRule>
  </conditionalFormatting>
  <conditionalFormatting sqref="H442:H451">
    <cfRule type="cellIs" dxfId="744" priority="3" operator="equal">
      <formula>0</formula>
    </cfRule>
  </conditionalFormatting>
  <conditionalFormatting sqref="H478:H487">
    <cfRule type="cellIs" dxfId="743" priority="2" operator="equal">
      <formula>0</formula>
    </cfRule>
  </conditionalFormatting>
  <conditionalFormatting sqref="H466:H475">
    <cfRule type="cellIs" dxfId="742" priority="1" operator="equal">
      <formula>0</formula>
    </cfRule>
  </conditionalFormatting>
  <printOptions horizontalCentered="1"/>
  <pageMargins left="0.23622047244094491" right="0.23622047244094491" top="0.74803149606299213" bottom="0.15748031496062992" header="0.31496062992125984" footer="0"/>
  <pageSetup paperSize="9" scale="65" orientation="portrait" r:id="rId1"/>
  <rowBreaks count="1" manualBreakCount="1">
    <brk id="404" max="16383" man="1"/>
  </row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I599"/>
  <sheetViews>
    <sheetView zoomScaleNormal="100" workbookViewId="0">
      <pane ySplit="10" topLeftCell="A429" activePane="bottomLeft" state="frozen"/>
      <selection activeCell="H263" sqref="H263:H489"/>
      <selection pane="bottomLeft" activeCell="B441" sqref="B441:B451"/>
    </sheetView>
  </sheetViews>
  <sheetFormatPr defaultColWidth="9.140625" defaultRowHeight="15" x14ac:dyDescent="0.25"/>
  <cols>
    <col min="1" max="1" width="9.28515625" style="1" customWidth="1"/>
    <col min="2" max="2" width="50.5703125" style="1" customWidth="1"/>
    <col min="3" max="3" width="48.5703125" style="1" customWidth="1"/>
    <col min="4" max="4" width="8.28515625" style="1" customWidth="1"/>
    <col min="5" max="5" width="8" style="1" customWidth="1"/>
    <col min="6" max="6" width="8.7109375" style="1" bestFit="1" customWidth="1"/>
    <col min="7" max="7" width="8.42578125" style="1" bestFit="1" customWidth="1"/>
    <col min="8" max="8" width="9" style="2" bestFit="1" customWidth="1"/>
    <col min="9" max="9" width="48.85546875" style="1" bestFit="1" customWidth="1"/>
    <col min="10" max="16384" width="9.140625" style="1"/>
  </cols>
  <sheetData>
    <row r="1" spans="1:9" ht="18.75" x14ac:dyDescent="0.3">
      <c r="A1" s="228" t="s">
        <v>34</v>
      </c>
      <c r="B1" s="228"/>
      <c r="C1" s="228"/>
      <c r="D1" s="228"/>
      <c r="E1" s="228"/>
      <c r="F1" s="228"/>
      <c r="G1" s="228"/>
      <c r="H1" s="228"/>
    </row>
    <row r="2" spans="1:9" ht="11.25" customHeight="1" x14ac:dyDescent="0.25"/>
    <row r="3" spans="1:9" x14ac:dyDescent="0.25">
      <c r="A3" s="230" t="s">
        <v>348</v>
      </c>
      <c r="B3" s="230"/>
      <c r="C3" s="230"/>
      <c r="D3" s="230"/>
      <c r="E3" s="230"/>
      <c r="F3" s="230"/>
      <c r="G3" s="230"/>
      <c r="H3" s="230"/>
    </row>
    <row r="4" spans="1:9" x14ac:dyDescent="0.25">
      <c r="A4" s="31" t="s">
        <v>457</v>
      </c>
    </row>
    <row r="5" spans="1:9" x14ac:dyDescent="0.25">
      <c r="A5" s="229" t="s">
        <v>458</v>
      </c>
      <c r="B5" s="229"/>
    </row>
    <row r="6" spans="1:9" ht="7.5" customHeight="1" x14ac:dyDescent="0.25"/>
    <row r="7" spans="1:9" ht="7.5" customHeight="1" x14ac:dyDescent="0.25"/>
    <row r="8" spans="1:9" ht="7.5" customHeight="1" x14ac:dyDescent="0.25"/>
    <row r="9" spans="1:9" s="3" customFormat="1" ht="36" customHeight="1" x14ac:dyDescent="0.25">
      <c r="A9" s="175" t="s">
        <v>165</v>
      </c>
      <c r="B9" s="175" t="s">
        <v>27</v>
      </c>
      <c r="C9" s="235" t="s">
        <v>35</v>
      </c>
      <c r="D9" s="235"/>
      <c r="E9" s="235"/>
      <c r="F9" s="235"/>
      <c r="G9" s="235"/>
      <c r="H9" s="235"/>
      <c r="I9" s="278" t="s">
        <v>226</v>
      </c>
    </row>
    <row r="10" spans="1:9" s="13" customFormat="1" ht="12" x14ac:dyDescent="0.25">
      <c r="A10" s="176">
        <v>1</v>
      </c>
      <c r="B10" s="176">
        <v>2</v>
      </c>
      <c r="C10" s="236">
        <v>3</v>
      </c>
      <c r="D10" s="236"/>
      <c r="E10" s="236"/>
      <c r="F10" s="236"/>
      <c r="G10" s="236"/>
      <c r="H10" s="236"/>
      <c r="I10" s="278"/>
    </row>
    <row r="11" spans="1:9" s="2" customFormat="1" ht="12" x14ac:dyDescent="0.2">
      <c r="A11" s="237" t="s">
        <v>13</v>
      </c>
      <c r="B11" s="238"/>
      <c r="C11" s="238"/>
      <c r="D11" s="238"/>
      <c r="E11" s="238"/>
      <c r="F11" s="238"/>
      <c r="G11" s="238"/>
      <c r="H11" s="239"/>
    </row>
    <row r="12" spans="1:9" s="5" customFormat="1" ht="15" customHeight="1" x14ac:dyDescent="0.2">
      <c r="A12" s="42" t="s">
        <v>36</v>
      </c>
      <c r="B12" s="277" t="s">
        <v>14</v>
      </c>
      <c r="C12" s="277"/>
      <c r="D12" s="277"/>
      <c r="E12" s="277"/>
      <c r="F12" s="277"/>
      <c r="G12" s="277"/>
      <c r="H12" s="43">
        <f>SUM(H13,H110)</f>
        <v>19.72</v>
      </c>
    </row>
    <row r="13" spans="1:9" s="5" customFormat="1" ht="15" customHeight="1" x14ac:dyDescent="0.2">
      <c r="A13" s="49" t="s">
        <v>37</v>
      </c>
      <c r="B13" s="277" t="s">
        <v>38</v>
      </c>
      <c r="C13" s="277"/>
      <c r="D13" s="277"/>
      <c r="E13" s="277"/>
      <c r="F13" s="277"/>
      <c r="G13" s="277"/>
      <c r="H13" s="43">
        <f>SUM(H14,H25,H36,H47,H68,H89)</f>
        <v>15.33</v>
      </c>
    </row>
    <row r="14" spans="1:9" s="2" customFormat="1" ht="25.5" hidden="1" x14ac:dyDescent="0.2">
      <c r="A14" s="246" t="s">
        <v>42</v>
      </c>
      <c r="B14" s="349" t="s">
        <v>43</v>
      </c>
      <c r="C14" s="287" t="s">
        <v>156</v>
      </c>
      <c r="D14" s="288"/>
      <c r="E14" s="47" t="s">
        <v>164</v>
      </c>
      <c r="F14" s="190" t="s">
        <v>39</v>
      </c>
      <c r="G14" s="47" t="s">
        <v>157</v>
      </c>
      <c r="H14" s="111">
        <f>SUM(H15:H24)</f>
        <v>0</v>
      </c>
    </row>
    <row r="15" spans="1:9" s="2" customFormat="1" ht="12.75" hidden="1" x14ac:dyDescent="0.2">
      <c r="A15" s="247"/>
      <c r="B15" s="350"/>
      <c r="C15" s="252"/>
      <c r="D15" s="254"/>
      <c r="E15" s="83"/>
      <c r="F15" s="84"/>
      <c r="G15" s="63"/>
      <c r="H15" s="54">
        <f>ROUNDUP((F15/168*G15),2)</f>
        <v>0</v>
      </c>
    </row>
    <row r="16" spans="1:9" s="2" customFormat="1" ht="12.75" hidden="1" x14ac:dyDescent="0.2">
      <c r="A16" s="247"/>
      <c r="B16" s="350"/>
      <c r="C16" s="274"/>
      <c r="D16" s="276"/>
      <c r="E16" s="188"/>
      <c r="F16" s="64"/>
      <c r="G16" s="63"/>
      <c r="H16" s="56">
        <f t="shared" ref="H16:H24" si="0">ROUNDUP((F16/168*G16),2)</f>
        <v>0</v>
      </c>
    </row>
    <row r="17" spans="1:8" s="2" customFormat="1" ht="12.75" hidden="1" x14ac:dyDescent="0.2">
      <c r="A17" s="247"/>
      <c r="B17" s="350"/>
      <c r="C17" s="274"/>
      <c r="D17" s="276"/>
      <c r="E17" s="188"/>
      <c r="F17" s="64"/>
      <c r="G17" s="63"/>
      <c r="H17" s="56">
        <f t="shared" si="0"/>
        <v>0</v>
      </c>
    </row>
    <row r="18" spans="1:8" s="2" customFormat="1" ht="12.75" hidden="1" x14ac:dyDescent="0.2">
      <c r="A18" s="247"/>
      <c r="B18" s="350"/>
      <c r="C18" s="274"/>
      <c r="D18" s="276"/>
      <c r="E18" s="188"/>
      <c r="F18" s="64"/>
      <c r="G18" s="63"/>
      <c r="H18" s="56">
        <f t="shared" si="0"/>
        <v>0</v>
      </c>
    </row>
    <row r="19" spans="1:8" s="2" customFormat="1" ht="12.75" hidden="1" x14ac:dyDescent="0.2">
      <c r="A19" s="247"/>
      <c r="B19" s="350"/>
      <c r="C19" s="274"/>
      <c r="D19" s="276"/>
      <c r="E19" s="188"/>
      <c r="F19" s="64"/>
      <c r="G19" s="63"/>
      <c r="H19" s="56">
        <f t="shared" si="0"/>
        <v>0</v>
      </c>
    </row>
    <row r="20" spans="1:8" s="2" customFormat="1" ht="12.75" hidden="1" x14ac:dyDescent="0.2">
      <c r="A20" s="247"/>
      <c r="B20" s="350"/>
      <c r="C20" s="252"/>
      <c r="D20" s="254"/>
      <c r="E20" s="83"/>
      <c r="F20" s="84"/>
      <c r="G20" s="63"/>
      <c r="H20" s="56">
        <f t="shared" si="0"/>
        <v>0</v>
      </c>
    </row>
    <row r="21" spans="1:8" s="2" customFormat="1" ht="12.75" hidden="1" x14ac:dyDescent="0.2">
      <c r="A21" s="247"/>
      <c r="B21" s="350"/>
      <c r="C21" s="274"/>
      <c r="D21" s="276"/>
      <c r="E21" s="188"/>
      <c r="F21" s="64"/>
      <c r="G21" s="63"/>
      <c r="H21" s="56">
        <f t="shared" si="0"/>
        <v>0</v>
      </c>
    </row>
    <row r="22" spans="1:8" s="2" customFormat="1" ht="12.75" hidden="1" x14ac:dyDescent="0.2">
      <c r="A22" s="247"/>
      <c r="B22" s="350"/>
      <c r="C22" s="274"/>
      <c r="D22" s="276"/>
      <c r="E22" s="188"/>
      <c r="F22" s="64"/>
      <c r="G22" s="63"/>
      <c r="H22" s="56">
        <f t="shared" si="0"/>
        <v>0</v>
      </c>
    </row>
    <row r="23" spans="1:8" s="2" customFormat="1" ht="12.75" hidden="1" x14ac:dyDescent="0.2">
      <c r="A23" s="247"/>
      <c r="B23" s="350"/>
      <c r="C23" s="274"/>
      <c r="D23" s="276"/>
      <c r="E23" s="188"/>
      <c r="F23" s="64"/>
      <c r="G23" s="63"/>
      <c r="H23" s="56">
        <f t="shared" si="0"/>
        <v>0</v>
      </c>
    </row>
    <row r="24" spans="1:8" s="2" customFormat="1" ht="12.75" hidden="1" x14ac:dyDescent="0.2">
      <c r="A24" s="248"/>
      <c r="B24" s="351"/>
      <c r="C24" s="296"/>
      <c r="D24" s="298"/>
      <c r="E24" s="189"/>
      <c r="F24" s="66"/>
      <c r="G24" s="65"/>
      <c r="H24" s="58">
        <f t="shared" si="0"/>
        <v>0</v>
      </c>
    </row>
    <row r="25" spans="1:8" s="2" customFormat="1" ht="25.5" x14ac:dyDescent="0.2">
      <c r="A25" s="246" t="s">
        <v>44</v>
      </c>
      <c r="B25" s="249" t="s">
        <v>45</v>
      </c>
      <c r="C25" s="287" t="s">
        <v>349</v>
      </c>
      <c r="D25" s="288"/>
      <c r="E25" s="47" t="s">
        <v>164</v>
      </c>
      <c r="F25" s="190" t="s">
        <v>39</v>
      </c>
      <c r="G25" s="47" t="s">
        <v>157</v>
      </c>
      <c r="H25" s="50">
        <f>SUM(H26:H35)</f>
        <v>15.33</v>
      </c>
    </row>
    <row r="26" spans="1:8" s="2" customFormat="1" ht="12.75" x14ac:dyDescent="0.2">
      <c r="A26" s="247"/>
      <c r="B26" s="250"/>
      <c r="C26" s="274" t="s">
        <v>211</v>
      </c>
      <c r="D26" s="276"/>
      <c r="E26" s="188">
        <v>10</v>
      </c>
      <c r="F26" s="64">
        <v>1287</v>
      </c>
      <c r="G26" s="63">
        <v>2</v>
      </c>
      <c r="H26" s="54">
        <f>ROUNDUP((F26/168*G26),2)</f>
        <v>15.33</v>
      </c>
    </row>
    <row r="27" spans="1:8" s="2" customFormat="1" ht="12.75" hidden="1" x14ac:dyDescent="0.2">
      <c r="A27" s="247"/>
      <c r="B27" s="250"/>
      <c r="C27" s="274"/>
      <c r="D27" s="276"/>
      <c r="E27" s="188"/>
      <c r="F27" s="64"/>
      <c r="G27" s="63"/>
      <c r="H27" s="56">
        <f t="shared" ref="H27:H35" si="1">ROUNDUP((F27/168*G27),2)</f>
        <v>0</v>
      </c>
    </row>
    <row r="28" spans="1:8" s="2" customFormat="1" ht="12.75" hidden="1" x14ac:dyDescent="0.2">
      <c r="A28" s="247"/>
      <c r="B28" s="250"/>
      <c r="C28" s="274"/>
      <c r="D28" s="276"/>
      <c r="E28" s="188"/>
      <c r="F28" s="64"/>
      <c r="G28" s="63"/>
      <c r="H28" s="56">
        <f t="shared" si="1"/>
        <v>0</v>
      </c>
    </row>
    <row r="29" spans="1:8" s="2" customFormat="1" ht="12.75" hidden="1" x14ac:dyDescent="0.2">
      <c r="A29" s="247"/>
      <c r="B29" s="250"/>
      <c r="C29" s="274"/>
      <c r="D29" s="276"/>
      <c r="E29" s="188"/>
      <c r="F29" s="64"/>
      <c r="G29" s="63"/>
      <c r="H29" s="56">
        <f t="shared" si="1"/>
        <v>0</v>
      </c>
    </row>
    <row r="30" spans="1:8" s="2" customFormat="1" ht="12.75" hidden="1" x14ac:dyDescent="0.2">
      <c r="A30" s="247"/>
      <c r="B30" s="250"/>
      <c r="C30" s="274"/>
      <c r="D30" s="276"/>
      <c r="E30" s="188"/>
      <c r="F30" s="64"/>
      <c r="G30" s="63"/>
      <c r="H30" s="56">
        <f t="shared" si="1"/>
        <v>0</v>
      </c>
    </row>
    <row r="31" spans="1:8" s="2" customFormat="1" ht="12.75" hidden="1" x14ac:dyDescent="0.2">
      <c r="A31" s="247"/>
      <c r="B31" s="250"/>
      <c r="C31" s="274"/>
      <c r="D31" s="276"/>
      <c r="E31" s="188"/>
      <c r="F31" s="64"/>
      <c r="G31" s="63"/>
      <c r="H31" s="56">
        <f t="shared" si="1"/>
        <v>0</v>
      </c>
    </row>
    <row r="32" spans="1:8" s="2" customFormat="1" ht="12.75" hidden="1" x14ac:dyDescent="0.2">
      <c r="A32" s="247"/>
      <c r="B32" s="250"/>
      <c r="C32" s="274"/>
      <c r="D32" s="276"/>
      <c r="E32" s="188"/>
      <c r="F32" s="64"/>
      <c r="G32" s="63"/>
      <c r="H32" s="56">
        <f t="shared" si="1"/>
        <v>0</v>
      </c>
    </row>
    <row r="33" spans="1:8" s="2" customFormat="1" ht="12.75" hidden="1" x14ac:dyDescent="0.2">
      <c r="A33" s="247"/>
      <c r="B33" s="250"/>
      <c r="C33" s="274"/>
      <c r="D33" s="276"/>
      <c r="E33" s="188"/>
      <c r="F33" s="64"/>
      <c r="G33" s="63"/>
      <c r="H33" s="56">
        <f t="shared" si="1"/>
        <v>0</v>
      </c>
    </row>
    <row r="34" spans="1:8" s="2" customFormat="1" ht="12.75" hidden="1" x14ac:dyDescent="0.2">
      <c r="A34" s="247"/>
      <c r="B34" s="250"/>
      <c r="C34" s="274"/>
      <c r="D34" s="276"/>
      <c r="E34" s="188"/>
      <c r="F34" s="64"/>
      <c r="G34" s="63"/>
      <c r="H34" s="56">
        <f t="shared" si="1"/>
        <v>0</v>
      </c>
    </row>
    <row r="35" spans="1:8" s="2" customFormat="1" ht="12.75" hidden="1" x14ac:dyDescent="0.2">
      <c r="A35" s="248"/>
      <c r="B35" s="251"/>
      <c r="C35" s="296"/>
      <c r="D35" s="298"/>
      <c r="E35" s="189"/>
      <c r="F35" s="66"/>
      <c r="G35" s="65"/>
      <c r="H35" s="58">
        <f t="shared" si="1"/>
        <v>0</v>
      </c>
    </row>
    <row r="36" spans="1:8" s="2" customFormat="1" ht="25.5" hidden="1" x14ac:dyDescent="0.2">
      <c r="A36" s="246" t="s">
        <v>51</v>
      </c>
      <c r="B36" s="249" t="s">
        <v>15</v>
      </c>
      <c r="C36" s="266" t="s">
        <v>158</v>
      </c>
      <c r="D36" s="267"/>
      <c r="E36" s="268"/>
      <c r="F36" s="51" t="s">
        <v>159</v>
      </c>
      <c r="G36" s="47" t="s">
        <v>157</v>
      </c>
      <c r="H36" s="111">
        <f>SUM(H37:H46)</f>
        <v>0</v>
      </c>
    </row>
    <row r="37" spans="1:8" s="2" customFormat="1" ht="12.75" hidden="1" x14ac:dyDescent="0.2">
      <c r="A37" s="247"/>
      <c r="B37" s="250"/>
      <c r="C37" s="258"/>
      <c r="D37" s="308"/>
      <c r="E37" s="259"/>
      <c r="F37" s="55"/>
      <c r="G37" s="85">
        <f t="shared" ref="G37:G46" si="2">G15</f>
        <v>0</v>
      </c>
      <c r="H37" s="54">
        <f>ROUNDUP((F37/168*G37),2)</f>
        <v>0</v>
      </c>
    </row>
    <row r="38" spans="1:8" s="2" customFormat="1" ht="12.75" hidden="1" customHeight="1" x14ac:dyDescent="0.2">
      <c r="A38" s="247"/>
      <c r="B38" s="250"/>
      <c r="C38" s="258"/>
      <c r="D38" s="308"/>
      <c r="E38" s="259"/>
      <c r="F38" s="55"/>
      <c r="G38" s="55">
        <f t="shared" si="2"/>
        <v>0</v>
      </c>
      <c r="H38" s="56">
        <f t="shared" ref="H38:H46" si="3">ROUNDUP((F38/168*G38),2)</f>
        <v>0</v>
      </c>
    </row>
    <row r="39" spans="1:8" s="2" customFormat="1" ht="12.75" hidden="1" customHeight="1" x14ac:dyDescent="0.2">
      <c r="A39" s="247"/>
      <c r="B39" s="250"/>
      <c r="C39" s="258"/>
      <c r="D39" s="308"/>
      <c r="E39" s="259"/>
      <c r="F39" s="55"/>
      <c r="G39" s="55">
        <f t="shared" si="2"/>
        <v>0</v>
      </c>
      <c r="H39" s="56">
        <f t="shared" si="3"/>
        <v>0</v>
      </c>
    </row>
    <row r="40" spans="1:8" s="2" customFormat="1" ht="12.75" hidden="1" customHeight="1" x14ac:dyDescent="0.2">
      <c r="A40" s="247"/>
      <c r="B40" s="250"/>
      <c r="C40" s="258"/>
      <c r="D40" s="308"/>
      <c r="E40" s="259"/>
      <c r="F40" s="55"/>
      <c r="G40" s="55">
        <f t="shared" si="2"/>
        <v>0</v>
      </c>
      <c r="H40" s="56">
        <f t="shared" si="3"/>
        <v>0</v>
      </c>
    </row>
    <row r="41" spans="1:8" s="2" customFormat="1" ht="12.75" hidden="1" customHeight="1" x14ac:dyDescent="0.2">
      <c r="A41" s="247"/>
      <c r="B41" s="250"/>
      <c r="C41" s="258"/>
      <c r="D41" s="308"/>
      <c r="E41" s="259"/>
      <c r="F41" s="55"/>
      <c r="G41" s="55">
        <f t="shared" si="2"/>
        <v>0</v>
      </c>
      <c r="H41" s="56">
        <f t="shared" si="3"/>
        <v>0</v>
      </c>
    </row>
    <row r="42" spans="1:8" s="2" customFormat="1" ht="12.75" hidden="1" customHeight="1" x14ac:dyDescent="0.2">
      <c r="A42" s="247"/>
      <c r="B42" s="250"/>
      <c r="C42" s="258"/>
      <c r="D42" s="308"/>
      <c r="E42" s="259"/>
      <c r="F42" s="55"/>
      <c r="G42" s="55">
        <f t="shared" si="2"/>
        <v>0</v>
      </c>
      <c r="H42" s="56">
        <f t="shared" si="3"/>
        <v>0</v>
      </c>
    </row>
    <row r="43" spans="1:8" s="2" customFormat="1" ht="12.75" hidden="1" customHeight="1" x14ac:dyDescent="0.2">
      <c r="A43" s="247"/>
      <c r="B43" s="250"/>
      <c r="C43" s="258"/>
      <c r="D43" s="308"/>
      <c r="E43" s="259"/>
      <c r="F43" s="55"/>
      <c r="G43" s="55">
        <f t="shared" si="2"/>
        <v>0</v>
      </c>
      <c r="H43" s="56">
        <f t="shared" si="3"/>
        <v>0</v>
      </c>
    </row>
    <row r="44" spans="1:8" s="2" customFormat="1" ht="12.75" hidden="1" customHeight="1" x14ac:dyDescent="0.2">
      <c r="A44" s="247"/>
      <c r="B44" s="250"/>
      <c r="C44" s="258"/>
      <c r="D44" s="308"/>
      <c r="E44" s="259"/>
      <c r="F44" s="55"/>
      <c r="G44" s="55">
        <f t="shared" si="2"/>
        <v>0</v>
      </c>
      <c r="H44" s="56">
        <f t="shared" si="3"/>
        <v>0</v>
      </c>
    </row>
    <row r="45" spans="1:8" s="2" customFormat="1" ht="12.75" hidden="1" customHeight="1" x14ac:dyDescent="0.2">
      <c r="A45" s="247"/>
      <c r="B45" s="250"/>
      <c r="C45" s="258"/>
      <c r="D45" s="308"/>
      <c r="E45" s="259"/>
      <c r="F45" s="55"/>
      <c r="G45" s="55">
        <f t="shared" si="2"/>
        <v>0</v>
      </c>
      <c r="H45" s="56">
        <f t="shared" si="3"/>
        <v>0</v>
      </c>
    </row>
    <row r="46" spans="1:8" s="2" customFormat="1" ht="12.75" hidden="1" customHeight="1" x14ac:dyDescent="0.2">
      <c r="A46" s="248"/>
      <c r="B46" s="251"/>
      <c r="C46" s="305"/>
      <c r="D46" s="306"/>
      <c r="E46" s="307"/>
      <c r="F46" s="57"/>
      <c r="G46" s="57">
        <f t="shared" si="2"/>
        <v>0</v>
      </c>
      <c r="H46" s="58">
        <f t="shared" si="3"/>
        <v>0</v>
      </c>
    </row>
    <row r="47" spans="1:8" s="2" customFormat="1" ht="25.5" hidden="1" x14ac:dyDescent="0.2">
      <c r="A47" s="246" t="s">
        <v>53</v>
      </c>
      <c r="B47" s="382" t="s">
        <v>54</v>
      </c>
      <c r="C47" s="287" t="s">
        <v>156</v>
      </c>
      <c r="D47" s="288"/>
      <c r="E47" s="47" t="s">
        <v>161</v>
      </c>
      <c r="F47" s="190" t="s">
        <v>39</v>
      </c>
      <c r="G47" s="47" t="s">
        <v>157</v>
      </c>
      <c r="H47" s="111">
        <f>SUM(H48:H67)</f>
        <v>0</v>
      </c>
    </row>
    <row r="48" spans="1:8" s="2" customFormat="1" ht="12.75" hidden="1" x14ac:dyDescent="0.2">
      <c r="A48" s="247"/>
      <c r="B48" s="383"/>
      <c r="C48" s="294">
        <f t="shared" ref="C48:C57" si="4">C15</f>
        <v>0</v>
      </c>
      <c r="D48" s="295"/>
      <c r="E48" s="292">
        <v>5</v>
      </c>
      <c r="F48" s="52">
        <f>F15</f>
        <v>0</v>
      </c>
      <c r="G48" s="85">
        <f>G15</f>
        <v>0</v>
      </c>
      <c r="H48" s="54">
        <f>ROUNDUP((F48*$E$48%)/168*G48,2)</f>
        <v>0</v>
      </c>
    </row>
    <row r="49" spans="1:8" s="2" customFormat="1" ht="12.75" hidden="1" x14ac:dyDescent="0.2">
      <c r="A49" s="247"/>
      <c r="B49" s="383"/>
      <c r="C49" s="274">
        <f t="shared" si="4"/>
        <v>0</v>
      </c>
      <c r="D49" s="276"/>
      <c r="E49" s="293"/>
      <c r="F49" s="59">
        <f t="shared" ref="F49:G57" si="5">F16</f>
        <v>0</v>
      </c>
      <c r="G49" s="73">
        <f t="shared" si="5"/>
        <v>0</v>
      </c>
      <c r="H49" s="56">
        <f t="shared" ref="H49:H67" si="6">ROUNDUP((F49*$E$48%)/168*G49,2)</f>
        <v>0</v>
      </c>
    </row>
    <row r="50" spans="1:8" s="2" customFormat="1" ht="12.75" hidden="1" x14ac:dyDescent="0.2">
      <c r="A50" s="247"/>
      <c r="B50" s="383"/>
      <c r="C50" s="274">
        <f t="shared" si="4"/>
        <v>0</v>
      </c>
      <c r="D50" s="276"/>
      <c r="E50" s="293"/>
      <c r="F50" s="59">
        <f t="shared" si="5"/>
        <v>0</v>
      </c>
      <c r="G50" s="73">
        <f t="shared" si="5"/>
        <v>0</v>
      </c>
      <c r="H50" s="56">
        <f t="shared" si="6"/>
        <v>0</v>
      </c>
    </row>
    <row r="51" spans="1:8" s="2" customFormat="1" ht="12.75" hidden="1" x14ac:dyDescent="0.2">
      <c r="A51" s="247"/>
      <c r="B51" s="383"/>
      <c r="C51" s="274">
        <f t="shared" si="4"/>
        <v>0</v>
      </c>
      <c r="D51" s="276"/>
      <c r="E51" s="293"/>
      <c r="F51" s="59">
        <f t="shared" si="5"/>
        <v>0</v>
      </c>
      <c r="G51" s="73">
        <f t="shared" si="5"/>
        <v>0</v>
      </c>
      <c r="H51" s="56">
        <f t="shared" si="6"/>
        <v>0</v>
      </c>
    </row>
    <row r="52" spans="1:8" s="2" customFormat="1" ht="12.75" hidden="1" x14ac:dyDescent="0.2">
      <c r="A52" s="247"/>
      <c r="B52" s="383"/>
      <c r="C52" s="274">
        <f t="shared" si="4"/>
        <v>0</v>
      </c>
      <c r="D52" s="276"/>
      <c r="E52" s="293"/>
      <c r="F52" s="59">
        <f t="shared" si="5"/>
        <v>0</v>
      </c>
      <c r="G52" s="73">
        <f t="shared" si="5"/>
        <v>0</v>
      </c>
      <c r="H52" s="56">
        <f t="shared" si="6"/>
        <v>0</v>
      </c>
    </row>
    <row r="53" spans="1:8" s="2" customFormat="1" ht="12.75" hidden="1" x14ac:dyDescent="0.2">
      <c r="A53" s="247"/>
      <c r="B53" s="383"/>
      <c r="C53" s="274">
        <f t="shared" si="4"/>
        <v>0</v>
      </c>
      <c r="D53" s="276"/>
      <c r="E53" s="293"/>
      <c r="F53" s="59">
        <f t="shared" si="5"/>
        <v>0</v>
      </c>
      <c r="G53" s="73">
        <f t="shared" si="5"/>
        <v>0</v>
      </c>
      <c r="H53" s="56">
        <f t="shared" si="6"/>
        <v>0</v>
      </c>
    </row>
    <row r="54" spans="1:8" s="2" customFormat="1" ht="12.75" hidden="1" x14ac:dyDescent="0.2">
      <c r="A54" s="247"/>
      <c r="B54" s="383"/>
      <c r="C54" s="274">
        <f t="shared" si="4"/>
        <v>0</v>
      </c>
      <c r="D54" s="276"/>
      <c r="E54" s="293"/>
      <c r="F54" s="59">
        <f t="shared" si="5"/>
        <v>0</v>
      </c>
      <c r="G54" s="73">
        <f t="shared" si="5"/>
        <v>0</v>
      </c>
      <c r="H54" s="56">
        <f t="shared" si="6"/>
        <v>0</v>
      </c>
    </row>
    <row r="55" spans="1:8" s="2" customFormat="1" ht="12.75" hidden="1" x14ac:dyDescent="0.2">
      <c r="A55" s="247"/>
      <c r="B55" s="383"/>
      <c r="C55" s="274">
        <f t="shared" si="4"/>
        <v>0</v>
      </c>
      <c r="D55" s="276"/>
      <c r="E55" s="293"/>
      <c r="F55" s="59">
        <f t="shared" si="5"/>
        <v>0</v>
      </c>
      <c r="G55" s="73">
        <f t="shared" si="5"/>
        <v>0</v>
      </c>
      <c r="H55" s="56">
        <f t="shared" si="6"/>
        <v>0</v>
      </c>
    </row>
    <row r="56" spans="1:8" s="2" customFormat="1" ht="12.75" hidden="1" x14ac:dyDescent="0.2">
      <c r="A56" s="247"/>
      <c r="B56" s="383"/>
      <c r="C56" s="274">
        <f t="shared" si="4"/>
        <v>0</v>
      </c>
      <c r="D56" s="276"/>
      <c r="E56" s="293"/>
      <c r="F56" s="59">
        <f t="shared" si="5"/>
        <v>0</v>
      </c>
      <c r="G56" s="73">
        <f t="shared" si="5"/>
        <v>0</v>
      </c>
      <c r="H56" s="56">
        <f t="shared" si="6"/>
        <v>0</v>
      </c>
    </row>
    <row r="57" spans="1:8" s="2" customFormat="1" ht="12.75" hidden="1" x14ac:dyDescent="0.2">
      <c r="A57" s="247"/>
      <c r="B57" s="383"/>
      <c r="C57" s="274">
        <f t="shared" si="4"/>
        <v>0</v>
      </c>
      <c r="D57" s="276"/>
      <c r="E57" s="293"/>
      <c r="F57" s="59">
        <f t="shared" si="5"/>
        <v>0</v>
      </c>
      <c r="G57" s="73">
        <f t="shared" si="5"/>
        <v>0</v>
      </c>
      <c r="H57" s="56">
        <f t="shared" si="6"/>
        <v>0</v>
      </c>
    </row>
    <row r="58" spans="1:8" s="2" customFormat="1" ht="12.75" hidden="1" x14ac:dyDescent="0.2">
      <c r="A58" s="247"/>
      <c r="B58" s="383"/>
      <c r="C58" s="274" t="str">
        <f>C26</f>
        <v>Vecākais speciālists Izglītības koordinācijas nodaļā</v>
      </c>
      <c r="D58" s="276"/>
      <c r="E58" s="293"/>
      <c r="F58" s="59">
        <f>F26</f>
        <v>1287</v>
      </c>
      <c r="G58" s="59"/>
      <c r="H58" s="56">
        <f t="shared" si="6"/>
        <v>0</v>
      </c>
    </row>
    <row r="59" spans="1:8" s="2" customFormat="1" ht="12.75" hidden="1" x14ac:dyDescent="0.2">
      <c r="A59" s="247"/>
      <c r="B59" s="383"/>
      <c r="C59" s="274">
        <f t="shared" ref="C59:C67" si="7">C27</f>
        <v>0</v>
      </c>
      <c r="D59" s="276"/>
      <c r="E59" s="293"/>
      <c r="F59" s="59">
        <f t="shared" ref="F59:G67" si="8">F27</f>
        <v>0</v>
      </c>
      <c r="G59" s="73">
        <f t="shared" si="8"/>
        <v>0</v>
      </c>
      <c r="H59" s="56">
        <f t="shared" si="6"/>
        <v>0</v>
      </c>
    </row>
    <row r="60" spans="1:8" s="2" customFormat="1" ht="12.75" hidden="1" x14ac:dyDescent="0.2">
      <c r="A60" s="247"/>
      <c r="B60" s="383"/>
      <c r="C60" s="274">
        <f t="shared" si="7"/>
        <v>0</v>
      </c>
      <c r="D60" s="276"/>
      <c r="E60" s="293"/>
      <c r="F60" s="59">
        <f t="shared" si="8"/>
        <v>0</v>
      </c>
      <c r="G60" s="73">
        <f t="shared" si="8"/>
        <v>0</v>
      </c>
      <c r="H60" s="56">
        <f t="shared" si="6"/>
        <v>0</v>
      </c>
    </row>
    <row r="61" spans="1:8" s="2" customFormat="1" ht="12.75" hidden="1" x14ac:dyDescent="0.2">
      <c r="A61" s="247"/>
      <c r="B61" s="383"/>
      <c r="C61" s="274">
        <f t="shared" si="7"/>
        <v>0</v>
      </c>
      <c r="D61" s="276"/>
      <c r="E61" s="293"/>
      <c r="F61" s="59">
        <f t="shared" si="8"/>
        <v>0</v>
      </c>
      <c r="G61" s="73">
        <f t="shared" si="8"/>
        <v>0</v>
      </c>
      <c r="H61" s="56">
        <f t="shared" si="6"/>
        <v>0</v>
      </c>
    </row>
    <row r="62" spans="1:8" s="2" customFormat="1" ht="12.75" hidden="1" x14ac:dyDescent="0.2">
      <c r="A62" s="247"/>
      <c r="B62" s="383"/>
      <c r="C62" s="274">
        <f t="shared" si="7"/>
        <v>0</v>
      </c>
      <c r="D62" s="276"/>
      <c r="E62" s="293"/>
      <c r="F62" s="59">
        <f t="shared" si="8"/>
        <v>0</v>
      </c>
      <c r="G62" s="73">
        <f t="shared" si="8"/>
        <v>0</v>
      </c>
      <c r="H62" s="56">
        <f t="shared" si="6"/>
        <v>0</v>
      </c>
    </row>
    <row r="63" spans="1:8" s="2" customFormat="1" ht="12.75" hidden="1" x14ac:dyDescent="0.2">
      <c r="A63" s="247"/>
      <c r="B63" s="383"/>
      <c r="C63" s="274">
        <f t="shared" si="7"/>
        <v>0</v>
      </c>
      <c r="D63" s="276"/>
      <c r="E63" s="293"/>
      <c r="F63" s="59">
        <f t="shared" si="8"/>
        <v>0</v>
      </c>
      <c r="G63" s="73">
        <f t="shared" si="8"/>
        <v>0</v>
      </c>
      <c r="H63" s="56">
        <f t="shared" si="6"/>
        <v>0</v>
      </c>
    </row>
    <row r="64" spans="1:8" s="2" customFormat="1" ht="12.75" hidden="1" x14ac:dyDescent="0.2">
      <c r="A64" s="247"/>
      <c r="B64" s="383"/>
      <c r="C64" s="274">
        <f t="shared" si="7"/>
        <v>0</v>
      </c>
      <c r="D64" s="276"/>
      <c r="E64" s="293"/>
      <c r="F64" s="59">
        <f t="shared" si="8"/>
        <v>0</v>
      </c>
      <c r="G64" s="73">
        <f t="shared" si="8"/>
        <v>0</v>
      </c>
      <c r="H64" s="56">
        <f t="shared" si="6"/>
        <v>0</v>
      </c>
    </row>
    <row r="65" spans="1:8" s="2" customFormat="1" ht="12.75" hidden="1" x14ac:dyDescent="0.2">
      <c r="A65" s="247"/>
      <c r="B65" s="383"/>
      <c r="C65" s="274">
        <f t="shared" si="7"/>
        <v>0</v>
      </c>
      <c r="D65" s="276"/>
      <c r="E65" s="293"/>
      <c r="F65" s="59">
        <f t="shared" si="8"/>
        <v>0</v>
      </c>
      <c r="G65" s="73">
        <f t="shared" si="8"/>
        <v>0</v>
      </c>
      <c r="H65" s="56">
        <f t="shared" si="6"/>
        <v>0</v>
      </c>
    </row>
    <row r="66" spans="1:8" s="2" customFormat="1" ht="12.75" hidden="1" x14ac:dyDescent="0.2">
      <c r="A66" s="247"/>
      <c r="B66" s="383"/>
      <c r="C66" s="274">
        <f t="shared" si="7"/>
        <v>0</v>
      </c>
      <c r="D66" s="276"/>
      <c r="E66" s="293"/>
      <c r="F66" s="59">
        <f t="shared" si="8"/>
        <v>0</v>
      </c>
      <c r="G66" s="73">
        <f t="shared" si="8"/>
        <v>0</v>
      </c>
      <c r="H66" s="56">
        <f t="shared" si="6"/>
        <v>0</v>
      </c>
    </row>
    <row r="67" spans="1:8" s="2" customFormat="1" ht="12.75" hidden="1" x14ac:dyDescent="0.2">
      <c r="A67" s="248"/>
      <c r="B67" s="384"/>
      <c r="C67" s="296">
        <f t="shared" si="7"/>
        <v>0</v>
      </c>
      <c r="D67" s="298"/>
      <c r="E67" s="302"/>
      <c r="F67" s="59">
        <f t="shared" si="8"/>
        <v>0</v>
      </c>
      <c r="G67" s="73">
        <f t="shared" si="8"/>
        <v>0</v>
      </c>
      <c r="H67" s="56">
        <f t="shared" si="6"/>
        <v>0</v>
      </c>
    </row>
    <row r="68" spans="1:8" s="2" customFormat="1" ht="25.5" hidden="1" x14ac:dyDescent="0.2">
      <c r="A68" s="246" t="s">
        <v>55</v>
      </c>
      <c r="B68" s="249" t="s">
        <v>56</v>
      </c>
      <c r="C68" s="287" t="s">
        <v>349</v>
      </c>
      <c r="D68" s="288"/>
      <c r="E68" s="47" t="s">
        <v>161</v>
      </c>
      <c r="F68" s="190" t="s">
        <v>39</v>
      </c>
      <c r="G68" s="47" t="s">
        <v>157</v>
      </c>
      <c r="H68" s="111">
        <f>SUM(H69:H88)</f>
        <v>0</v>
      </c>
    </row>
    <row r="69" spans="1:8" s="2" customFormat="1" ht="12.75" hidden="1" x14ac:dyDescent="0.2">
      <c r="A69" s="247"/>
      <c r="B69" s="250"/>
      <c r="C69" s="274">
        <f>C15</f>
        <v>0</v>
      </c>
      <c r="D69" s="276"/>
      <c r="E69" s="292">
        <v>5</v>
      </c>
      <c r="F69" s="59">
        <f>F15</f>
        <v>0</v>
      </c>
      <c r="G69" s="86">
        <f>G15</f>
        <v>0</v>
      </c>
      <c r="H69" s="56">
        <f>ROUNDUP((F69*$E$69%)/168*G69,2)</f>
        <v>0</v>
      </c>
    </row>
    <row r="70" spans="1:8" s="2" customFormat="1" ht="12.75" hidden="1" x14ac:dyDescent="0.2">
      <c r="A70" s="247"/>
      <c r="B70" s="250"/>
      <c r="C70" s="274">
        <f>C16</f>
        <v>0</v>
      </c>
      <c r="D70" s="276"/>
      <c r="E70" s="293"/>
      <c r="F70" s="59">
        <f>F16</f>
        <v>0</v>
      </c>
      <c r="G70" s="59">
        <f>G16</f>
        <v>0</v>
      </c>
      <c r="H70" s="56">
        <f t="shared" ref="H70:H88" si="9">ROUNDUP((F70*$E$69%)/168*G70,2)</f>
        <v>0</v>
      </c>
    </row>
    <row r="71" spans="1:8" s="2" customFormat="1" ht="12.75" hidden="1" customHeight="1" x14ac:dyDescent="0.2">
      <c r="A71" s="247"/>
      <c r="B71" s="250"/>
      <c r="C71" s="274">
        <f t="shared" ref="C71:C81" si="10">C17</f>
        <v>0</v>
      </c>
      <c r="D71" s="276"/>
      <c r="E71" s="293"/>
      <c r="F71" s="59">
        <f t="shared" ref="F71:G78" si="11">F17</f>
        <v>0</v>
      </c>
      <c r="G71" s="59">
        <f t="shared" si="11"/>
        <v>0</v>
      </c>
      <c r="H71" s="56">
        <f t="shared" si="9"/>
        <v>0</v>
      </c>
    </row>
    <row r="72" spans="1:8" s="2" customFormat="1" ht="12.75" hidden="1" x14ac:dyDescent="0.2">
      <c r="A72" s="247"/>
      <c r="B72" s="250"/>
      <c r="C72" s="274">
        <f t="shared" si="10"/>
        <v>0</v>
      </c>
      <c r="D72" s="276"/>
      <c r="E72" s="293"/>
      <c r="F72" s="59">
        <f t="shared" si="11"/>
        <v>0</v>
      </c>
      <c r="G72" s="59">
        <f t="shared" si="11"/>
        <v>0</v>
      </c>
      <c r="H72" s="56">
        <f t="shared" si="9"/>
        <v>0</v>
      </c>
    </row>
    <row r="73" spans="1:8" s="2" customFormat="1" ht="12.75" hidden="1" x14ac:dyDescent="0.2">
      <c r="A73" s="247"/>
      <c r="B73" s="250"/>
      <c r="C73" s="274">
        <f t="shared" si="10"/>
        <v>0</v>
      </c>
      <c r="D73" s="276"/>
      <c r="E73" s="293"/>
      <c r="F73" s="59">
        <f t="shared" si="11"/>
        <v>0</v>
      </c>
      <c r="G73" s="59">
        <f t="shared" si="11"/>
        <v>0</v>
      </c>
      <c r="H73" s="56">
        <f t="shared" si="9"/>
        <v>0</v>
      </c>
    </row>
    <row r="74" spans="1:8" s="2" customFormat="1" ht="12.75" hidden="1" x14ac:dyDescent="0.2">
      <c r="A74" s="247"/>
      <c r="B74" s="250"/>
      <c r="C74" s="274">
        <f t="shared" si="10"/>
        <v>0</v>
      </c>
      <c r="D74" s="276"/>
      <c r="E74" s="293"/>
      <c r="F74" s="59">
        <f t="shared" si="11"/>
        <v>0</v>
      </c>
      <c r="G74" s="59">
        <f t="shared" si="11"/>
        <v>0</v>
      </c>
      <c r="H74" s="56">
        <f t="shared" si="9"/>
        <v>0</v>
      </c>
    </row>
    <row r="75" spans="1:8" s="2" customFormat="1" ht="12.75" hidden="1" x14ac:dyDescent="0.2">
      <c r="A75" s="247"/>
      <c r="B75" s="250"/>
      <c r="C75" s="274">
        <f t="shared" si="10"/>
        <v>0</v>
      </c>
      <c r="D75" s="276"/>
      <c r="E75" s="293"/>
      <c r="F75" s="59">
        <f t="shared" si="11"/>
        <v>0</v>
      </c>
      <c r="G75" s="59">
        <f t="shared" si="11"/>
        <v>0</v>
      </c>
      <c r="H75" s="56">
        <f t="shared" si="9"/>
        <v>0</v>
      </c>
    </row>
    <row r="76" spans="1:8" s="2" customFormat="1" ht="12.75" hidden="1" x14ac:dyDescent="0.2">
      <c r="A76" s="247"/>
      <c r="B76" s="250"/>
      <c r="C76" s="274">
        <f t="shared" si="10"/>
        <v>0</v>
      </c>
      <c r="D76" s="276"/>
      <c r="E76" s="293"/>
      <c r="F76" s="59">
        <f t="shared" si="11"/>
        <v>0</v>
      </c>
      <c r="G76" s="59">
        <f t="shared" si="11"/>
        <v>0</v>
      </c>
      <c r="H76" s="56">
        <f t="shared" si="9"/>
        <v>0</v>
      </c>
    </row>
    <row r="77" spans="1:8" s="2" customFormat="1" ht="12.75" hidden="1" x14ac:dyDescent="0.2">
      <c r="A77" s="247"/>
      <c r="B77" s="250"/>
      <c r="C77" s="274">
        <f t="shared" si="10"/>
        <v>0</v>
      </c>
      <c r="D77" s="276"/>
      <c r="E77" s="293"/>
      <c r="F77" s="59">
        <f t="shared" si="11"/>
        <v>0</v>
      </c>
      <c r="G77" s="59">
        <f t="shared" si="11"/>
        <v>0</v>
      </c>
      <c r="H77" s="56">
        <f t="shared" si="9"/>
        <v>0</v>
      </c>
    </row>
    <row r="78" spans="1:8" s="2" customFormat="1" ht="12.75" hidden="1" x14ac:dyDescent="0.2">
      <c r="A78" s="247"/>
      <c r="B78" s="250"/>
      <c r="C78" s="274">
        <f t="shared" si="10"/>
        <v>0</v>
      </c>
      <c r="D78" s="276"/>
      <c r="E78" s="293"/>
      <c r="F78" s="59">
        <f t="shared" si="11"/>
        <v>0</v>
      </c>
      <c r="G78" s="59">
        <f t="shared" si="11"/>
        <v>0</v>
      </c>
      <c r="H78" s="56">
        <f t="shared" si="9"/>
        <v>0</v>
      </c>
    </row>
    <row r="79" spans="1:8" s="2" customFormat="1" ht="12.75" hidden="1" x14ac:dyDescent="0.2">
      <c r="A79" s="247"/>
      <c r="B79" s="250"/>
      <c r="C79" s="274" t="str">
        <f>C26</f>
        <v>Vecākais speciālists Izglītības koordinācijas nodaļā</v>
      </c>
      <c r="D79" s="276"/>
      <c r="E79" s="293"/>
      <c r="F79" s="59">
        <f>F26</f>
        <v>1287</v>
      </c>
      <c r="G79" s="59"/>
      <c r="H79" s="56">
        <f t="shared" si="9"/>
        <v>0</v>
      </c>
    </row>
    <row r="80" spans="1:8" s="2" customFormat="1" ht="12.75" hidden="1" x14ac:dyDescent="0.2">
      <c r="A80" s="247"/>
      <c r="B80" s="250"/>
      <c r="C80" s="274">
        <f>C27</f>
        <v>0</v>
      </c>
      <c r="D80" s="276"/>
      <c r="E80" s="293"/>
      <c r="F80" s="59">
        <f t="shared" ref="F80:G88" si="12">F27</f>
        <v>0</v>
      </c>
      <c r="G80" s="59">
        <f t="shared" si="12"/>
        <v>0</v>
      </c>
      <c r="H80" s="56">
        <f t="shared" si="9"/>
        <v>0</v>
      </c>
    </row>
    <row r="81" spans="1:8" s="2" customFormat="1" ht="12.75" hidden="1" x14ac:dyDescent="0.2">
      <c r="A81" s="247"/>
      <c r="B81" s="250"/>
      <c r="C81" s="274">
        <f t="shared" si="10"/>
        <v>0</v>
      </c>
      <c r="D81" s="276"/>
      <c r="E81" s="293"/>
      <c r="F81" s="59">
        <f t="shared" si="12"/>
        <v>0</v>
      </c>
      <c r="G81" s="59">
        <f t="shared" si="12"/>
        <v>0</v>
      </c>
      <c r="H81" s="56">
        <f t="shared" si="9"/>
        <v>0</v>
      </c>
    </row>
    <row r="82" spans="1:8" s="2" customFormat="1" ht="12.75" hidden="1" x14ac:dyDescent="0.2">
      <c r="A82" s="247"/>
      <c r="B82" s="250"/>
      <c r="C82" s="274">
        <f>C30</f>
        <v>0</v>
      </c>
      <c r="D82" s="276"/>
      <c r="E82" s="293"/>
      <c r="F82" s="59">
        <f t="shared" si="12"/>
        <v>0</v>
      </c>
      <c r="G82" s="59">
        <f t="shared" si="12"/>
        <v>0</v>
      </c>
      <c r="H82" s="56">
        <f t="shared" si="9"/>
        <v>0</v>
      </c>
    </row>
    <row r="83" spans="1:8" s="2" customFormat="1" ht="12.75" hidden="1" x14ac:dyDescent="0.2">
      <c r="A83" s="247"/>
      <c r="B83" s="250"/>
      <c r="C83" s="274">
        <f>C31</f>
        <v>0</v>
      </c>
      <c r="D83" s="276"/>
      <c r="E83" s="293"/>
      <c r="F83" s="59">
        <f t="shared" si="12"/>
        <v>0</v>
      </c>
      <c r="G83" s="59">
        <f t="shared" si="12"/>
        <v>0</v>
      </c>
      <c r="H83" s="56">
        <f t="shared" si="9"/>
        <v>0</v>
      </c>
    </row>
    <row r="84" spans="1:8" s="2" customFormat="1" ht="12.75" hidden="1" x14ac:dyDescent="0.2">
      <c r="A84" s="247"/>
      <c r="B84" s="250"/>
      <c r="C84" s="274">
        <f>C32</f>
        <v>0</v>
      </c>
      <c r="D84" s="276"/>
      <c r="E84" s="293"/>
      <c r="F84" s="59">
        <f t="shared" si="12"/>
        <v>0</v>
      </c>
      <c r="G84" s="59">
        <f t="shared" si="12"/>
        <v>0</v>
      </c>
      <c r="H84" s="56">
        <f t="shared" si="9"/>
        <v>0</v>
      </c>
    </row>
    <row r="85" spans="1:8" s="2" customFormat="1" ht="12.75" hidden="1" x14ac:dyDescent="0.2">
      <c r="A85" s="247"/>
      <c r="B85" s="250"/>
      <c r="C85" s="274">
        <f>C33</f>
        <v>0</v>
      </c>
      <c r="D85" s="276"/>
      <c r="E85" s="293"/>
      <c r="F85" s="59">
        <f t="shared" si="12"/>
        <v>0</v>
      </c>
      <c r="G85" s="59">
        <f t="shared" si="12"/>
        <v>0</v>
      </c>
      <c r="H85" s="56">
        <f t="shared" si="9"/>
        <v>0</v>
      </c>
    </row>
    <row r="86" spans="1:8" s="2" customFormat="1" ht="12.75" hidden="1" x14ac:dyDescent="0.2">
      <c r="A86" s="247"/>
      <c r="B86" s="250"/>
      <c r="C86" s="274">
        <f>C34</f>
        <v>0</v>
      </c>
      <c r="D86" s="276"/>
      <c r="E86" s="293"/>
      <c r="F86" s="59">
        <f t="shared" si="12"/>
        <v>0</v>
      </c>
      <c r="G86" s="59">
        <f t="shared" si="12"/>
        <v>0</v>
      </c>
      <c r="H86" s="56">
        <f t="shared" si="9"/>
        <v>0</v>
      </c>
    </row>
    <row r="87" spans="1:8" s="2" customFormat="1" ht="12.75" hidden="1" x14ac:dyDescent="0.2">
      <c r="A87" s="247"/>
      <c r="B87" s="250"/>
      <c r="C87" s="182"/>
      <c r="D87" s="183"/>
      <c r="E87" s="293"/>
      <c r="F87" s="59">
        <f t="shared" si="12"/>
        <v>0</v>
      </c>
      <c r="G87" s="59">
        <f t="shared" si="12"/>
        <v>0</v>
      </c>
      <c r="H87" s="56">
        <f t="shared" si="9"/>
        <v>0</v>
      </c>
    </row>
    <row r="88" spans="1:8" s="2" customFormat="1" ht="12.75" hidden="1" x14ac:dyDescent="0.2">
      <c r="A88" s="247"/>
      <c r="B88" s="250"/>
      <c r="C88" s="274">
        <f>C35</f>
        <v>0</v>
      </c>
      <c r="D88" s="276"/>
      <c r="E88" s="293"/>
      <c r="F88" s="59">
        <f t="shared" si="12"/>
        <v>0</v>
      </c>
      <c r="G88" s="59">
        <f t="shared" si="12"/>
        <v>0</v>
      </c>
      <c r="H88" s="56">
        <f t="shared" si="9"/>
        <v>0</v>
      </c>
    </row>
    <row r="89" spans="1:8" s="2" customFormat="1" ht="25.5" hidden="1" x14ac:dyDescent="0.2">
      <c r="A89" s="246" t="s">
        <v>57</v>
      </c>
      <c r="B89" s="249" t="s">
        <v>58</v>
      </c>
      <c r="C89" s="287" t="s">
        <v>349</v>
      </c>
      <c r="D89" s="288"/>
      <c r="E89" s="47" t="s">
        <v>161</v>
      </c>
      <c r="F89" s="190" t="s">
        <v>39</v>
      </c>
      <c r="G89" s="47" t="s">
        <v>157</v>
      </c>
      <c r="H89" s="111">
        <f>SUM(H90:H109)</f>
        <v>0</v>
      </c>
    </row>
    <row r="90" spans="1:8" s="2" customFormat="1" ht="12.75" hidden="1" x14ac:dyDescent="0.2">
      <c r="A90" s="247"/>
      <c r="B90" s="250"/>
      <c r="C90" s="274">
        <f t="shared" ref="C90:C99" si="13">C15</f>
        <v>0</v>
      </c>
      <c r="D90" s="276"/>
      <c r="E90" s="292">
        <v>10</v>
      </c>
      <c r="F90" s="59">
        <f t="shared" ref="F90:G99" si="14">F15</f>
        <v>0</v>
      </c>
      <c r="G90" s="86">
        <f t="shared" si="14"/>
        <v>0</v>
      </c>
      <c r="H90" s="56">
        <f>ROUNDUP((F90*$E$90%)/168*$G$90,2)</f>
        <v>0</v>
      </c>
    </row>
    <row r="91" spans="1:8" s="2" customFormat="1" ht="12.75" hidden="1" x14ac:dyDescent="0.2">
      <c r="A91" s="247"/>
      <c r="B91" s="250"/>
      <c r="C91" s="274">
        <f t="shared" si="13"/>
        <v>0</v>
      </c>
      <c r="D91" s="276"/>
      <c r="E91" s="293"/>
      <c r="F91" s="59">
        <f t="shared" si="14"/>
        <v>0</v>
      </c>
      <c r="G91" s="73">
        <f t="shared" si="14"/>
        <v>0</v>
      </c>
      <c r="H91" s="56">
        <f t="shared" ref="H91:H109" si="15">ROUNDUP((F91*$E$90%)/168*$G$90,2)</f>
        <v>0</v>
      </c>
    </row>
    <row r="92" spans="1:8" s="2" customFormat="1" ht="12.75" hidden="1" x14ac:dyDescent="0.2">
      <c r="A92" s="247"/>
      <c r="B92" s="250"/>
      <c r="C92" s="274">
        <f t="shared" si="13"/>
        <v>0</v>
      </c>
      <c r="D92" s="276"/>
      <c r="E92" s="293"/>
      <c r="F92" s="59">
        <f t="shared" si="14"/>
        <v>0</v>
      </c>
      <c r="G92" s="73">
        <f t="shared" si="14"/>
        <v>0</v>
      </c>
      <c r="H92" s="56">
        <f t="shared" si="15"/>
        <v>0</v>
      </c>
    </row>
    <row r="93" spans="1:8" s="2" customFormat="1" ht="12.75" hidden="1" customHeight="1" x14ac:dyDescent="0.2">
      <c r="A93" s="247"/>
      <c r="B93" s="250"/>
      <c r="C93" s="274">
        <f t="shared" si="13"/>
        <v>0</v>
      </c>
      <c r="D93" s="276"/>
      <c r="E93" s="293"/>
      <c r="F93" s="59">
        <f t="shared" si="14"/>
        <v>0</v>
      </c>
      <c r="G93" s="73">
        <f t="shared" si="14"/>
        <v>0</v>
      </c>
      <c r="H93" s="56">
        <f t="shared" si="15"/>
        <v>0</v>
      </c>
    </row>
    <row r="94" spans="1:8" s="2" customFormat="1" ht="12.75" hidden="1" x14ac:dyDescent="0.2">
      <c r="A94" s="247"/>
      <c r="B94" s="250"/>
      <c r="C94" s="274">
        <f t="shared" si="13"/>
        <v>0</v>
      </c>
      <c r="D94" s="276"/>
      <c r="E94" s="293"/>
      <c r="F94" s="59">
        <f t="shared" si="14"/>
        <v>0</v>
      </c>
      <c r="G94" s="73">
        <f t="shared" si="14"/>
        <v>0</v>
      </c>
      <c r="H94" s="56">
        <f t="shared" si="15"/>
        <v>0</v>
      </c>
    </row>
    <row r="95" spans="1:8" s="2" customFormat="1" ht="12.75" hidden="1" x14ac:dyDescent="0.2">
      <c r="A95" s="247"/>
      <c r="B95" s="250"/>
      <c r="C95" s="274">
        <f t="shared" si="13"/>
        <v>0</v>
      </c>
      <c r="D95" s="276"/>
      <c r="E95" s="293"/>
      <c r="F95" s="59">
        <f t="shared" si="14"/>
        <v>0</v>
      </c>
      <c r="G95" s="73">
        <f t="shared" si="14"/>
        <v>0</v>
      </c>
      <c r="H95" s="56">
        <f t="shared" si="15"/>
        <v>0</v>
      </c>
    </row>
    <row r="96" spans="1:8" s="2" customFormat="1" ht="12.75" hidden="1" x14ac:dyDescent="0.2">
      <c r="A96" s="247"/>
      <c r="B96" s="250"/>
      <c r="C96" s="274">
        <f t="shared" si="13"/>
        <v>0</v>
      </c>
      <c r="D96" s="276"/>
      <c r="E96" s="293"/>
      <c r="F96" s="59">
        <f t="shared" si="14"/>
        <v>0</v>
      </c>
      <c r="G96" s="73">
        <f t="shared" si="14"/>
        <v>0</v>
      </c>
      <c r="H96" s="56">
        <f t="shared" si="15"/>
        <v>0</v>
      </c>
    </row>
    <row r="97" spans="1:8" s="2" customFormat="1" ht="12.75" hidden="1" x14ac:dyDescent="0.2">
      <c r="A97" s="247"/>
      <c r="B97" s="250"/>
      <c r="C97" s="274">
        <f t="shared" si="13"/>
        <v>0</v>
      </c>
      <c r="D97" s="276"/>
      <c r="E97" s="293"/>
      <c r="F97" s="59">
        <f t="shared" si="14"/>
        <v>0</v>
      </c>
      <c r="G97" s="73">
        <f t="shared" si="14"/>
        <v>0</v>
      </c>
      <c r="H97" s="56">
        <f t="shared" si="15"/>
        <v>0</v>
      </c>
    </row>
    <row r="98" spans="1:8" s="2" customFormat="1" ht="12.75" hidden="1" x14ac:dyDescent="0.2">
      <c r="A98" s="247"/>
      <c r="B98" s="250"/>
      <c r="C98" s="274">
        <f t="shared" si="13"/>
        <v>0</v>
      </c>
      <c r="D98" s="276"/>
      <c r="E98" s="293"/>
      <c r="F98" s="59">
        <f t="shared" si="14"/>
        <v>0</v>
      </c>
      <c r="G98" s="73">
        <f t="shared" si="14"/>
        <v>0</v>
      </c>
      <c r="H98" s="56">
        <f t="shared" si="15"/>
        <v>0</v>
      </c>
    </row>
    <row r="99" spans="1:8" s="2" customFormat="1" ht="12.75" hidden="1" x14ac:dyDescent="0.2">
      <c r="A99" s="247"/>
      <c r="B99" s="250"/>
      <c r="C99" s="274">
        <f t="shared" si="13"/>
        <v>0</v>
      </c>
      <c r="D99" s="276"/>
      <c r="E99" s="293"/>
      <c r="F99" s="59">
        <f t="shared" si="14"/>
        <v>0</v>
      </c>
      <c r="G99" s="73">
        <f t="shared" si="14"/>
        <v>0</v>
      </c>
      <c r="H99" s="56">
        <f t="shared" si="15"/>
        <v>0</v>
      </c>
    </row>
    <row r="100" spans="1:8" s="2" customFormat="1" ht="12.75" hidden="1" x14ac:dyDescent="0.2">
      <c r="A100" s="247"/>
      <c r="B100" s="250"/>
      <c r="C100" s="274" t="str">
        <f t="shared" ref="C100:C109" si="16">C26</f>
        <v>Vecākais speciālists Izglītības koordinācijas nodaļā</v>
      </c>
      <c r="D100" s="276"/>
      <c r="E100" s="293"/>
      <c r="F100" s="59">
        <f t="shared" ref="F100:G109" si="17">F26</f>
        <v>1287</v>
      </c>
      <c r="G100" s="59"/>
      <c r="H100" s="56">
        <f>ROUNDUP((F100*$E$90%)/168*$G$100,2)</f>
        <v>0</v>
      </c>
    </row>
    <row r="101" spans="1:8" s="2" customFormat="1" ht="12.75" hidden="1" x14ac:dyDescent="0.2">
      <c r="A101" s="247"/>
      <c r="B101" s="250"/>
      <c r="C101" s="274">
        <f t="shared" si="16"/>
        <v>0</v>
      </c>
      <c r="D101" s="276"/>
      <c r="E101" s="293"/>
      <c r="F101" s="59">
        <f t="shared" si="17"/>
        <v>0</v>
      </c>
      <c r="G101" s="59">
        <f t="shared" si="17"/>
        <v>0</v>
      </c>
      <c r="H101" s="56">
        <f t="shared" si="15"/>
        <v>0</v>
      </c>
    </row>
    <row r="102" spans="1:8" s="2" customFormat="1" ht="12.75" hidden="1" x14ac:dyDescent="0.2">
      <c r="A102" s="247"/>
      <c r="B102" s="250"/>
      <c r="C102" s="274">
        <f t="shared" si="16"/>
        <v>0</v>
      </c>
      <c r="D102" s="276"/>
      <c r="E102" s="293"/>
      <c r="F102" s="59">
        <f t="shared" si="17"/>
        <v>0</v>
      </c>
      <c r="G102" s="59">
        <f t="shared" si="17"/>
        <v>0</v>
      </c>
      <c r="H102" s="56">
        <f t="shared" si="15"/>
        <v>0</v>
      </c>
    </row>
    <row r="103" spans="1:8" s="2" customFormat="1" ht="12.75" hidden="1" x14ac:dyDescent="0.2">
      <c r="A103" s="247"/>
      <c r="B103" s="250"/>
      <c r="C103" s="274">
        <f t="shared" si="16"/>
        <v>0</v>
      </c>
      <c r="D103" s="276"/>
      <c r="E103" s="293"/>
      <c r="F103" s="59">
        <f t="shared" si="17"/>
        <v>0</v>
      </c>
      <c r="G103" s="59">
        <f t="shared" si="17"/>
        <v>0</v>
      </c>
      <c r="H103" s="56">
        <f t="shared" si="15"/>
        <v>0</v>
      </c>
    </row>
    <row r="104" spans="1:8" s="2" customFormat="1" ht="12.75" hidden="1" x14ac:dyDescent="0.2">
      <c r="A104" s="247"/>
      <c r="B104" s="250"/>
      <c r="C104" s="274">
        <f t="shared" si="16"/>
        <v>0</v>
      </c>
      <c r="D104" s="276"/>
      <c r="E104" s="293"/>
      <c r="F104" s="59">
        <f t="shared" si="17"/>
        <v>0</v>
      </c>
      <c r="G104" s="59">
        <f t="shared" si="17"/>
        <v>0</v>
      </c>
      <c r="H104" s="56">
        <f t="shared" si="15"/>
        <v>0</v>
      </c>
    </row>
    <row r="105" spans="1:8" s="2" customFormat="1" ht="12.75" hidden="1" x14ac:dyDescent="0.2">
      <c r="A105" s="247"/>
      <c r="B105" s="250"/>
      <c r="C105" s="274">
        <f t="shared" si="16"/>
        <v>0</v>
      </c>
      <c r="D105" s="276"/>
      <c r="E105" s="293"/>
      <c r="F105" s="59">
        <f t="shared" si="17"/>
        <v>0</v>
      </c>
      <c r="G105" s="59">
        <f t="shared" si="17"/>
        <v>0</v>
      </c>
      <c r="H105" s="56">
        <f t="shared" si="15"/>
        <v>0</v>
      </c>
    </row>
    <row r="106" spans="1:8" s="2" customFormat="1" ht="12.75" hidden="1" x14ac:dyDescent="0.2">
      <c r="A106" s="247"/>
      <c r="B106" s="250"/>
      <c r="C106" s="274">
        <f t="shared" si="16"/>
        <v>0</v>
      </c>
      <c r="D106" s="276"/>
      <c r="E106" s="293"/>
      <c r="F106" s="59">
        <f t="shared" si="17"/>
        <v>0</v>
      </c>
      <c r="G106" s="59">
        <f t="shared" si="17"/>
        <v>0</v>
      </c>
      <c r="H106" s="56">
        <f t="shared" si="15"/>
        <v>0</v>
      </c>
    </row>
    <row r="107" spans="1:8" s="2" customFormat="1" ht="12.75" hidden="1" x14ac:dyDescent="0.2">
      <c r="A107" s="247"/>
      <c r="B107" s="250"/>
      <c r="C107" s="274">
        <f t="shared" si="16"/>
        <v>0</v>
      </c>
      <c r="D107" s="276"/>
      <c r="E107" s="293"/>
      <c r="F107" s="59">
        <f t="shared" si="17"/>
        <v>0</v>
      </c>
      <c r="G107" s="59">
        <f t="shared" si="17"/>
        <v>0</v>
      </c>
      <c r="H107" s="56">
        <f t="shared" si="15"/>
        <v>0</v>
      </c>
    </row>
    <row r="108" spans="1:8" s="2" customFormat="1" ht="12.75" hidden="1" x14ac:dyDescent="0.2">
      <c r="A108" s="247"/>
      <c r="B108" s="250"/>
      <c r="C108" s="274">
        <f t="shared" si="16"/>
        <v>0</v>
      </c>
      <c r="D108" s="276"/>
      <c r="E108" s="293"/>
      <c r="F108" s="59">
        <f t="shared" si="17"/>
        <v>0</v>
      </c>
      <c r="G108" s="59">
        <f t="shared" si="17"/>
        <v>0</v>
      </c>
      <c r="H108" s="56">
        <f t="shared" si="15"/>
        <v>0</v>
      </c>
    </row>
    <row r="109" spans="1:8" s="2" customFormat="1" ht="12.75" hidden="1" x14ac:dyDescent="0.2">
      <c r="A109" s="248"/>
      <c r="B109" s="251"/>
      <c r="C109" s="274">
        <f t="shared" si="16"/>
        <v>0</v>
      </c>
      <c r="D109" s="276"/>
      <c r="E109" s="302"/>
      <c r="F109" s="59">
        <f t="shared" si="17"/>
        <v>0</v>
      </c>
      <c r="G109" s="59">
        <f t="shared" si="17"/>
        <v>0</v>
      </c>
      <c r="H109" s="56">
        <f t="shared" si="15"/>
        <v>0</v>
      </c>
    </row>
    <row r="110" spans="1:8" s="5" customFormat="1" ht="12.75" x14ac:dyDescent="0.2">
      <c r="A110" s="49" t="s">
        <v>65</v>
      </c>
      <c r="B110" s="277" t="s">
        <v>66</v>
      </c>
      <c r="C110" s="277"/>
      <c r="D110" s="277"/>
      <c r="E110" s="277"/>
      <c r="F110" s="277"/>
      <c r="G110" s="277"/>
      <c r="H110" s="43">
        <f>SUM(H111,H112,H133)</f>
        <v>4.3899999999999997</v>
      </c>
    </row>
    <row r="111" spans="1:8" s="2" customFormat="1" ht="12.75" x14ac:dyDescent="0.2">
      <c r="A111" s="181" t="s">
        <v>67</v>
      </c>
      <c r="B111" s="304" t="s">
        <v>163</v>
      </c>
      <c r="C111" s="304"/>
      <c r="D111" s="304"/>
      <c r="E111" s="304"/>
      <c r="F111" s="304"/>
      <c r="G111" s="304"/>
      <c r="H111" s="44">
        <f>ROUNDUP((H13+H112)*0.2359,2)</f>
        <v>3.7699999999999996</v>
      </c>
    </row>
    <row r="112" spans="1:8" s="2" customFormat="1" ht="25.5" x14ac:dyDescent="0.2">
      <c r="A112" s="246" t="s">
        <v>70</v>
      </c>
      <c r="B112" s="263" t="s">
        <v>71</v>
      </c>
      <c r="C112" s="287" t="s">
        <v>349</v>
      </c>
      <c r="D112" s="288"/>
      <c r="E112" s="47" t="s">
        <v>161</v>
      </c>
      <c r="F112" s="190" t="s">
        <v>39</v>
      </c>
      <c r="G112" s="47" t="s">
        <v>157</v>
      </c>
      <c r="H112" s="111">
        <f>SUM(H113:H132)</f>
        <v>0.62</v>
      </c>
    </row>
    <row r="113" spans="1:8" s="2" customFormat="1" ht="12.75" hidden="1" x14ac:dyDescent="0.2">
      <c r="A113" s="247"/>
      <c r="B113" s="264"/>
      <c r="C113" s="274">
        <f t="shared" ref="C113:C122" si="18">C15</f>
        <v>0</v>
      </c>
      <c r="D113" s="276"/>
      <c r="E113" s="292">
        <v>4</v>
      </c>
      <c r="F113" s="59">
        <f t="shared" ref="F113:G122" si="19">F15</f>
        <v>0</v>
      </c>
      <c r="G113" s="86">
        <f t="shared" si="19"/>
        <v>0</v>
      </c>
      <c r="H113" s="56">
        <f>ROUNDUP((F113*$E$113%)/168*G113,2)</f>
        <v>0</v>
      </c>
    </row>
    <row r="114" spans="1:8" s="2" customFormat="1" ht="12.75" hidden="1" x14ac:dyDescent="0.2">
      <c r="A114" s="247"/>
      <c r="B114" s="264"/>
      <c r="C114" s="274">
        <f t="shared" si="18"/>
        <v>0</v>
      </c>
      <c r="D114" s="276"/>
      <c r="E114" s="293"/>
      <c r="F114" s="59">
        <f t="shared" si="19"/>
        <v>0</v>
      </c>
      <c r="G114" s="73">
        <f t="shared" si="19"/>
        <v>0</v>
      </c>
      <c r="H114" s="56">
        <f t="shared" ref="H114:H132" si="20">ROUNDUP((F114*$E$113%)/168*G114,2)</f>
        <v>0</v>
      </c>
    </row>
    <row r="115" spans="1:8" s="2" customFormat="1" ht="12.75" hidden="1" x14ac:dyDescent="0.2">
      <c r="A115" s="247"/>
      <c r="B115" s="264"/>
      <c r="C115" s="274">
        <f t="shared" si="18"/>
        <v>0</v>
      </c>
      <c r="D115" s="276"/>
      <c r="E115" s="293"/>
      <c r="F115" s="59">
        <f t="shared" si="19"/>
        <v>0</v>
      </c>
      <c r="G115" s="73">
        <f t="shared" si="19"/>
        <v>0</v>
      </c>
      <c r="H115" s="56">
        <f t="shared" si="20"/>
        <v>0</v>
      </c>
    </row>
    <row r="116" spans="1:8" s="2" customFormat="1" ht="12.75" hidden="1" x14ac:dyDescent="0.2">
      <c r="A116" s="247"/>
      <c r="B116" s="264"/>
      <c r="C116" s="274">
        <f t="shared" si="18"/>
        <v>0</v>
      </c>
      <c r="D116" s="276"/>
      <c r="E116" s="293"/>
      <c r="F116" s="59">
        <f t="shared" si="19"/>
        <v>0</v>
      </c>
      <c r="G116" s="73">
        <f t="shared" si="19"/>
        <v>0</v>
      </c>
      <c r="H116" s="56">
        <f t="shared" si="20"/>
        <v>0</v>
      </c>
    </row>
    <row r="117" spans="1:8" s="2" customFormat="1" ht="12.75" hidden="1" x14ac:dyDescent="0.2">
      <c r="A117" s="247"/>
      <c r="B117" s="264"/>
      <c r="C117" s="274">
        <f t="shared" si="18"/>
        <v>0</v>
      </c>
      <c r="D117" s="276"/>
      <c r="E117" s="293"/>
      <c r="F117" s="59">
        <f t="shared" si="19"/>
        <v>0</v>
      </c>
      <c r="G117" s="73">
        <f t="shared" si="19"/>
        <v>0</v>
      </c>
      <c r="H117" s="56">
        <f t="shared" si="20"/>
        <v>0</v>
      </c>
    </row>
    <row r="118" spans="1:8" s="2" customFormat="1" ht="12.75" hidden="1" x14ac:dyDescent="0.2">
      <c r="A118" s="247"/>
      <c r="B118" s="264"/>
      <c r="C118" s="274">
        <f t="shared" si="18"/>
        <v>0</v>
      </c>
      <c r="D118" s="276"/>
      <c r="E118" s="293"/>
      <c r="F118" s="59">
        <f t="shared" si="19"/>
        <v>0</v>
      </c>
      <c r="G118" s="73">
        <f t="shared" si="19"/>
        <v>0</v>
      </c>
      <c r="H118" s="56">
        <f t="shared" si="20"/>
        <v>0</v>
      </c>
    </row>
    <row r="119" spans="1:8" s="2" customFormat="1" ht="12.75" hidden="1" x14ac:dyDescent="0.2">
      <c r="A119" s="247"/>
      <c r="B119" s="264"/>
      <c r="C119" s="274">
        <f t="shared" si="18"/>
        <v>0</v>
      </c>
      <c r="D119" s="276"/>
      <c r="E119" s="293"/>
      <c r="F119" s="59">
        <f t="shared" si="19"/>
        <v>0</v>
      </c>
      <c r="G119" s="73">
        <f t="shared" si="19"/>
        <v>0</v>
      </c>
      <c r="H119" s="56">
        <f t="shared" si="20"/>
        <v>0</v>
      </c>
    </row>
    <row r="120" spans="1:8" s="2" customFormat="1" ht="12.75" hidden="1" x14ac:dyDescent="0.2">
      <c r="A120" s="247"/>
      <c r="B120" s="264"/>
      <c r="C120" s="274">
        <f t="shared" si="18"/>
        <v>0</v>
      </c>
      <c r="D120" s="276"/>
      <c r="E120" s="293"/>
      <c r="F120" s="59">
        <f t="shared" si="19"/>
        <v>0</v>
      </c>
      <c r="G120" s="73">
        <f t="shared" si="19"/>
        <v>0</v>
      </c>
      <c r="H120" s="56">
        <f t="shared" si="20"/>
        <v>0</v>
      </c>
    </row>
    <row r="121" spans="1:8" s="2" customFormat="1" ht="12.75" hidden="1" x14ac:dyDescent="0.2">
      <c r="A121" s="247"/>
      <c r="B121" s="264"/>
      <c r="C121" s="274">
        <f t="shared" si="18"/>
        <v>0</v>
      </c>
      <c r="D121" s="276"/>
      <c r="E121" s="293"/>
      <c r="F121" s="59">
        <f t="shared" si="19"/>
        <v>0</v>
      </c>
      <c r="G121" s="73">
        <f t="shared" si="19"/>
        <v>0</v>
      </c>
      <c r="H121" s="56">
        <f t="shared" si="20"/>
        <v>0</v>
      </c>
    </row>
    <row r="122" spans="1:8" s="2" customFormat="1" ht="12.75" hidden="1" x14ac:dyDescent="0.2">
      <c r="A122" s="247"/>
      <c r="B122" s="264"/>
      <c r="C122" s="274">
        <f t="shared" si="18"/>
        <v>0</v>
      </c>
      <c r="D122" s="276"/>
      <c r="E122" s="293"/>
      <c r="F122" s="59">
        <f t="shared" si="19"/>
        <v>0</v>
      </c>
      <c r="G122" s="73">
        <f t="shared" si="19"/>
        <v>0</v>
      </c>
      <c r="H122" s="56">
        <f t="shared" si="20"/>
        <v>0</v>
      </c>
    </row>
    <row r="123" spans="1:8" s="2" customFormat="1" ht="12.75" x14ac:dyDescent="0.2">
      <c r="A123" s="247"/>
      <c r="B123" s="264"/>
      <c r="C123" s="274" t="str">
        <f t="shared" ref="C123:C132" si="21">C26</f>
        <v>Vecākais speciālists Izglītības koordinācijas nodaļā</v>
      </c>
      <c r="D123" s="276"/>
      <c r="E123" s="293"/>
      <c r="F123" s="59">
        <f t="shared" ref="F123:G132" si="22">F26</f>
        <v>1287</v>
      </c>
      <c r="G123" s="59">
        <f t="shared" si="22"/>
        <v>2</v>
      </c>
      <c r="H123" s="56">
        <f t="shared" si="20"/>
        <v>0.62</v>
      </c>
    </row>
    <row r="124" spans="1:8" s="2" customFormat="1" ht="12.75" hidden="1" x14ac:dyDescent="0.2">
      <c r="A124" s="247"/>
      <c r="B124" s="264"/>
      <c r="C124" s="274">
        <f t="shared" si="21"/>
        <v>0</v>
      </c>
      <c r="D124" s="276"/>
      <c r="E124" s="293"/>
      <c r="F124" s="59">
        <f t="shared" si="22"/>
        <v>0</v>
      </c>
      <c r="G124" s="59">
        <f t="shared" si="22"/>
        <v>0</v>
      </c>
      <c r="H124" s="56">
        <f t="shared" si="20"/>
        <v>0</v>
      </c>
    </row>
    <row r="125" spans="1:8" s="2" customFormat="1" ht="12.75" hidden="1" x14ac:dyDescent="0.2">
      <c r="A125" s="247"/>
      <c r="B125" s="264"/>
      <c r="C125" s="274">
        <f t="shared" si="21"/>
        <v>0</v>
      </c>
      <c r="D125" s="276"/>
      <c r="E125" s="293"/>
      <c r="F125" s="59">
        <f t="shared" si="22"/>
        <v>0</v>
      </c>
      <c r="G125" s="59">
        <f t="shared" si="22"/>
        <v>0</v>
      </c>
      <c r="H125" s="56">
        <f t="shared" si="20"/>
        <v>0</v>
      </c>
    </row>
    <row r="126" spans="1:8" s="2" customFormat="1" ht="12.75" hidden="1" x14ac:dyDescent="0.2">
      <c r="A126" s="247"/>
      <c r="B126" s="264"/>
      <c r="C126" s="274">
        <f t="shared" si="21"/>
        <v>0</v>
      </c>
      <c r="D126" s="276"/>
      <c r="E126" s="293"/>
      <c r="F126" s="59">
        <f t="shared" si="22"/>
        <v>0</v>
      </c>
      <c r="G126" s="59">
        <f t="shared" si="22"/>
        <v>0</v>
      </c>
      <c r="H126" s="56">
        <f t="shared" si="20"/>
        <v>0</v>
      </c>
    </row>
    <row r="127" spans="1:8" s="2" customFormat="1" ht="12.75" hidden="1" x14ac:dyDescent="0.2">
      <c r="A127" s="247"/>
      <c r="B127" s="264"/>
      <c r="C127" s="274">
        <f t="shared" si="21"/>
        <v>0</v>
      </c>
      <c r="D127" s="276"/>
      <c r="E127" s="293"/>
      <c r="F127" s="59">
        <f t="shared" si="22"/>
        <v>0</v>
      </c>
      <c r="G127" s="59">
        <f t="shared" si="22"/>
        <v>0</v>
      </c>
      <c r="H127" s="56">
        <f t="shared" si="20"/>
        <v>0</v>
      </c>
    </row>
    <row r="128" spans="1:8" s="2" customFormat="1" ht="12.75" hidden="1" x14ac:dyDescent="0.2">
      <c r="A128" s="247"/>
      <c r="B128" s="264"/>
      <c r="C128" s="274">
        <f t="shared" si="21"/>
        <v>0</v>
      </c>
      <c r="D128" s="276"/>
      <c r="E128" s="293"/>
      <c r="F128" s="59">
        <f t="shared" si="22"/>
        <v>0</v>
      </c>
      <c r="G128" s="59">
        <f t="shared" si="22"/>
        <v>0</v>
      </c>
      <c r="H128" s="56">
        <f t="shared" si="20"/>
        <v>0</v>
      </c>
    </row>
    <row r="129" spans="1:8" s="2" customFormat="1" ht="12.75" hidden="1" x14ac:dyDescent="0.2">
      <c r="A129" s="247"/>
      <c r="B129" s="264"/>
      <c r="C129" s="274">
        <f t="shared" si="21"/>
        <v>0</v>
      </c>
      <c r="D129" s="276"/>
      <c r="E129" s="293"/>
      <c r="F129" s="59">
        <f t="shared" si="22"/>
        <v>0</v>
      </c>
      <c r="G129" s="59">
        <f t="shared" si="22"/>
        <v>0</v>
      </c>
      <c r="H129" s="56">
        <f t="shared" si="20"/>
        <v>0</v>
      </c>
    </row>
    <row r="130" spans="1:8" s="2" customFormat="1" ht="12.75" hidden="1" x14ac:dyDescent="0.2">
      <c r="A130" s="247"/>
      <c r="B130" s="264"/>
      <c r="C130" s="274">
        <f t="shared" si="21"/>
        <v>0</v>
      </c>
      <c r="D130" s="276"/>
      <c r="E130" s="293"/>
      <c r="F130" s="59">
        <f t="shared" si="22"/>
        <v>0</v>
      </c>
      <c r="G130" s="59">
        <f t="shared" si="22"/>
        <v>0</v>
      </c>
      <c r="H130" s="56">
        <f t="shared" si="20"/>
        <v>0</v>
      </c>
    </row>
    <row r="131" spans="1:8" s="2" customFormat="1" ht="12.75" hidden="1" x14ac:dyDescent="0.2">
      <c r="A131" s="247"/>
      <c r="B131" s="264"/>
      <c r="C131" s="274">
        <f t="shared" si="21"/>
        <v>0</v>
      </c>
      <c r="D131" s="276"/>
      <c r="E131" s="293"/>
      <c r="F131" s="59">
        <f t="shared" si="22"/>
        <v>0</v>
      </c>
      <c r="G131" s="59">
        <f t="shared" si="22"/>
        <v>0</v>
      </c>
      <c r="H131" s="56">
        <f t="shared" si="20"/>
        <v>0</v>
      </c>
    </row>
    <row r="132" spans="1:8" s="2" customFormat="1" ht="12.75" hidden="1" x14ac:dyDescent="0.2">
      <c r="A132" s="248"/>
      <c r="B132" s="265"/>
      <c r="C132" s="274">
        <f t="shared" si="21"/>
        <v>0</v>
      </c>
      <c r="D132" s="276"/>
      <c r="E132" s="302"/>
      <c r="F132" s="59">
        <f t="shared" si="22"/>
        <v>0</v>
      </c>
      <c r="G132" s="59">
        <f t="shared" si="22"/>
        <v>0</v>
      </c>
      <c r="H132" s="56">
        <f t="shared" si="20"/>
        <v>0</v>
      </c>
    </row>
    <row r="133" spans="1:8" s="2" customFormat="1" ht="25.5" hidden="1" x14ac:dyDescent="0.2">
      <c r="A133" s="246" t="s">
        <v>82</v>
      </c>
      <c r="B133" s="388" t="s">
        <v>83</v>
      </c>
      <c r="C133" s="287" t="s">
        <v>349</v>
      </c>
      <c r="D133" s="288"/>
      <c r="E133" s="47" t="s">
        <v>161</v>
      </c>
      <c r="F133" s="190" t="s">
        <v>39</v>
      </c>
      <c r="G133" s="47" t="s">
        <v>157</v>
      </c>
      <c r="H133" s="111">
        <f>SUM(H134:H153)</f>
        <v>0</v>
      </c>
    </row>
    <row r="134" spans="1:8" s="2" customFormat="1" ht="12.75" hidden="1" x14ac:dyDescent="0.2">
      <c r="A134" s="247"/>
      <c r="B134" s="389"/>
      <c r="C134" s="274">
        <f t="shared" ref="C134:C143" si="23">C15</f>
        <v>0</v>
      </c>
      <c r="D134" s="276"/>
      <c r="E134" s="292">
        <v>1</v>
      </c>
      <c r="F134" s="59">
        <f t="shared" ref="F134:G143" si="24">F15</f>
        <v>0</v>
      </c>
      <c r="G134" s="86">
        <f t="shared" si="24"/>
        <v>0</v>
      </c>
      <c r="H134" s="56">
        <f>ROUNDUP((F134*$E$134%)/168*G134,2)</f>
        <v>0</v>
      </c>
    </row>
    <row r="135" spans="1:8" s="2" customFormat="1" ht="12.75" hidden="1" x14ac:dyDescent="0.2">
      <c r="A135" s="247"/>
      <c r="B135" s="389"/>
      <c r="C135" s="274">
        <f t="shared" si="23"/>
        <v>0</v>
      </c>
      <c r="D135" s="276"/>
      <c r="E135" s="293"/>
      <c r="F135" s="59">
        <f t="shared" si="24"/>
        <v>0</v>
      </c>
      <c r="G135" s="73">
        <f t="shared" si="24"/>
        <v>0</v>
      </c>
      <c r="H135" s="56">
        <f t="shared" ref="H135:H153" si="25">ROUNDUP((F135*$E$134%)/168*G135,2)</f>
        <v>0</v>
      </c>
    </row>
    <row r="136" spans="1:8" s="2" customFormat="1" ht="12.75" hidden="1" x14ac:dyDescent="0.2">
      <c r="A136" s="247"/>
      <c r="B136" s="389"/>
      <c r="C136" s="274">
        <f t="shared" si="23"/>
        <v>0</v>
      </c>
      <c r="D136" s="276"/>
      <c r="E136" s="293"/>
      <c r="F136" s="59">
        <f t="shared" si="24"/>
        <v>0</v>
      </c>
      <c r="G136" s="73">
        <f t="shared" si="24"/>
        <v>0</v>
      </c>
      <c r="H136" s="56">
        <f t="shared" si="25"/>
        <v>0</v>
      </c>
    </row>
    <row r="137" spans="1:8" s="2" customFormat="1" ht="12.75" hidden="1" x14ac:dyDescent="0.2">
      <c r="A137" s="247"/>
      <c r="B137" s="389"/>
      <c r="C137" s="274">
        <f t="shared" si="23"/>
        <v>0</v>
      </c>
      <c r="D137" s="276"/>
      <c r="E137" s="293"/>
      <c r="F137" s="59">
        <f t="shared" si="24"/>
        <v>0</v>
      </c>
      <c r="G137" s="73">
        <f t="shared" si="24"/>
        <v>0</v>
      </c>
      <c r="H137" s="56">
        <f t="shared" si="25"/>
        <v>0</v>
      </c>
    </row>
    <row r="138" spans="1:8" s="2" customFormat="1" ht="12.75" hidden="1" x14ac:dyDescent="0.2">
      <c r="A138" s="247"/>
      <c r="B138" s="389"/>
      <c r="C138" s="274">
        <f t="shared" si="23"/>
        <v>0</v>
      </c>
      <c r="D138" s="276"/>
      <c r="E138" s="293"/>
      <c r="F138" s="59">
        <f t="shared" si="24"/>
        <v>0</v>
      </c>
      <c r="G138" s="73">
        <f t="shared" si="24"/>
        <v>0</v>
      </c>
      <c r="H138" s="56">
        <f t="shared" si="25"/>
        <v>0</v>
      </c>
    </row>
    <row r="139" spans="1:8" s="2" customFormat="1" ht="12.75" hidden="1" x14ac:dyDescent="0.2">
      <c r="A139" s="247"/>
      <c r="B139" s="389"/>
      <c r="C139" s="274">
        <f t="shared" si="23"/>
        <v>0</v>
      </c>
      <c r="D139" s="276"/>
      <c r="E139" s="293"/>
      <c r="F139" s="59">
        <f t="shared" si="24"/>
        <v>0</v>
      </c>
      <c r="G139" s="73">
        <f t="shared" si="24"/>
        <v>0</v>
      </c>
      <c r="H139" s="56">
        <f t="shared" si="25"/>
        <v>0</v>
      </c>
    </row>
    <row r="140" spans="1:8" s="2" customFormat="1" ht="12.75" hidden="1" x14ac:dyDescent="0.2">
      <c r="A140" s="247"/>
      <c r="B140" s="389"/>
      <c r="C140" s="274">
        <f t="shared" si="23"/>
        <v>0</v>
      </c>
      <c r="D140" s="276"/>
      <c r="E140" s="293"/>
      <c r="F140" s="59">
        <f t="shared" si="24"/>
        <v>0</v>
      </c>
      <c r="G140" s="73">
        <f t="shared" si="24"/>
        <v>0</v>
      </c>
      <c r="H140" s="56">
        <f t="shared" si="25"/>
        <v>0</v>
      </c>
    </row>
    <row r="141" spans="1:8" s="2" customFormat="1" ht="12.75" hidden="1" x14ac:dyDescent="0.2">
      <c r="A141" s="247"/>
      <c r="B141" s="389"/>
      <c r="C141" s="274">
        <f t="shared" si="23"/>
        <v>0</v>
      </c>
      <c r="D141" s="276"/>
      <c r="E141" s="293"/>
      <c r="F141" s="59">
        <f t="shared" si="24"/>
        <v>0</v>
      </c>
      <c r="G141" s="73">
        <f t="shared" si="24"/>
        <v>0</v>
      </c>
      <c r="H141" s="56">
        <f t="shared" si="25"/>
        <v>0</v>
      </c>
    </row>
    <row r="142" spans="1:8" s="2" customFormat="1" ht="12.75" hidden="1" x14ac:dyDescent="0.2">
      <c r="A142" s="247"/>
      <c r="B142" s="389"/>
      <c r="C142" s="274">
        <f t="shared" si="23"/>
        <v>0</v>
      </c>
      <c r="D142" s="276"/>
      <c r="E142" s="293"/>
      <c r="F142" s="59">
        <f t="shared" si="24"/>
        <v>0</v>
      </c>
      <c r="G142" s="73">
        <f t="shared" si="24"/>
        <v>0</v>
      </c>
      <c r="H142" s="56">
        <f t="shared" si="25"/>
        <v>0</v>
      </c>
    </row>
    <row r="143" spans="1:8" s="2" customFormat="1" ht="12.75" hidden="1" x14ac:dyDescent="0.2">
      <c r="A143" s="247"/>
      <c r="B143" s="389"/>
      <c r="C143" s="274">
        <f t="shared" si="23"/>
        <v>0</v>
      </c>
      <c r="D143" s="276"/>
      <c r="E143" s="293"/>
      <c r="F143" s="59">
        <f t="shared" si="24"/>
        <v>0</v>
      </c>
      <c r="G143" s="73">
        <f t="shared" si="24"/>
        <v>0</v>
      </c>
      <c r="H143" s="56">
        <f t="shared" si="25"/>
        <v>0</v>
      </c>
    </row>
    <row r="144" spans="1:8" s="2" customFormat="1" ht="12.75" hidden="1" x14ac:dyDescent="0.2">
      <c r="A144" s="247"/>
      <c r="B144" s="389"/>
      <c r="C144" s="274" t="str">
        <f t="shared" ref="C144:C153" si="26">C26</f>
        <v>Vecākais speciālists Izglītības koordinācijas nodaļā</v>
      </c>
      <c r="D144" s="276"/>
      <c r="E144" s="293"/>
      <c r="F144" s="59">
        <f t="shared" ref="F144:G153" si="27">F26</f>
        <v>1287</v>
      </c>
      <c r="G144" s="59"/>
      <c r="H144" s="56">
        <f t="shared" si="25"/>
        <v>0</v>
      </c>
    </row>
    <row r="145" spans="1:8" s="2" customFormat="1" ht="12.75" hidden="1" x14ac:dyDescent="0.2">
      <c r="A145" s="247"/>
      <c r="B145" s="389"/>
      <c r="C145" s="274">
        <f t="shared" si="26"/>
        <v>0</v>
      </c>
      <c r="D145" s="276"/>
      <c r="E145" s="293"/>
      <c r="F145" s="59">
        <f t="shared" si="27"/>
        <v>0</v>
      </c>
      <c r="G145" s="59">
        <f t="shared" si="27"/>
        <v>0</v>
      </c>
      <c r="H145" s="56">
        <f t="shared" si="25"/>
        <v>0</v>
      </c>
    </row>
    <row r="146" spans="1:8" s="2" customFormat="1" ht="12.75" hidden="1" x14ac:dyDescent="0.2">
      <c r="A146" s="247"/>
      <c r="B146" s="389"/>
      <c r="C146" s="274">
        <f t="shared" si="26"/>
        <v>0</v>
      </c>
      <c r="D146" s="276"/>
      <c r="E146" s="293"/>
      <c r="F146" s="59">
        <f t="shared" si="27"/>
        <v>0</v>
      </c>
      <c r="G146" s="59">
        <f t="shared" si="27"/>
        <v>0</v>
      </c>
      <c r="H146" s="56">
        <f t="shared" si="25"/>
        <v>0</v>
      </c>
    </row>
    <row r="147" spans="1:8" s="2" customFormat="1" ht="12.75" hidden="1" x14ac:dyDescent="0.2">
      <c r="A147" s="247"/>
      <c r="B147" s="389"/>
      <c r="C147" s="274">
        <f t="shared" si="26"/>
        <v>0</v>
      </c>
      <c r="D147" s="276"/>
      <c r="E147" s="293"/>
      <c r="F147" s="59">
        <f t="shared" si="27"/>
        <v>0</v>
      </c>
      <c r="G147" s="59">
        <f t="shared" si="27"/>
        <v>0</v>
      </c>
      <c r="H147" s="56">
        <f t="shared" si="25"/>
        <v>0</v>
      </c>
    </row>
    <row r="148" spans="1:8" s="2" customFormat="1" ht="12.75" hidden="1" x14ac:dyDescent="0.2">
      <c r="A148" s="247"/>
      <c r="B148" s="389"/>
      <c r="C148" s="274">
        <f t="shared" si="26"/>
        <v>0</v>
      </c>
      <c r="D148" s="276"/>
      <c r="E148" s="293"/>
      <c r="F148" s="59">
        <f t="shared" si="27"/>
        <v>0</v>
      </c>
      <c r="G148" s="59">
        <f t="shared" si="27"/>
        <v>0</v>
      </c>
      <c r="H148" s="56">
        <f t="shared" si="25"/>
        <v>0</v>
      </c>
    </row>
    <row r="149" spans="1:8" s="2" customFormat="1" ht="12.75" hidden="1" x14ac:dyDescent="0.2">
      <c r="A149" s="247"/>
      <c r="B149" s="389"/>
      <c r="C149" s="274">
        <f t="shared" si="26"/>
        <v>0</v>
      </c>
      <c r="D149" s="276"/>
      <c r="E149" s="293"/>
      <c r="F149" s="59">
        <f t="shared" si="27"/>
        <v>0</v>
      </c>
      <c r="G149" s="59">
        <f t="shared" si="27"/>
        <v>0</v>
      </c>
      <c r="H149" s="56">
        <f t="shared" si="25"/>
        <v>0</v>
      </c>
    </row>
    <row r="150" spans="1:8" s="2" customFormat="1" ht="12.75" hidden="1" x14ac:dyDescent="0.2">
      <c r="A150" s="247"/>
      <c r="B150" s="389"/>
      <c r="C150" s="274">
        <f t="shared" si="26"/>
        <v>0</v>
      </c>
      <c r="D150" s="276"/>
      <c r="E150" s="293"/>
      <c r="F150" s="59">
        <f t="shared" si="27"/>
        <v>0</v>
      </c>
      <c r="G150" s="59">
        <f t="shared" si="27"/>
        <v>0</v>
      </c>
      <c r="H150" s="56">
        <f t="shared" si="25"/>
        <v>0</v>
      </c>
    </row>
    <row r="151" spans="1:8" s="2" customFormat="1" ht="12.75" hidden="1" x14ac:dyDescent="0.2">
      <c r="A151" s="247"/>
      <c r="B151" s="389"/>
      <c r="C151" s="274">
        <f t="shared" si="26"/>
        <v>0</v>
      </c>
      <c r="D151" s="276"/>
      <c r="E151" s="293"/>
      <c r="F151" s="59">
        <f t="shared" si="27"/>
        <v>0</v>
      </c>
      <c r="G151" s="59">
        <f t="shared" si="27"/>
        <v>0</v>
      </c>
      <c r="H151" s="56">
        <f t="shared" si="25"/>
        <v>0</v>
      </c>
    </row>
    <row r="152" spans="1:8" s="2" customFormat="1" ht="12.75" hidden="1" x14ac:dyDescent="0.2">
      <c r="A152" s="247"/>
      <c r="B152" s="389"/>
      <c r="C152" s="274">
        <f t="shared" si="26"/>
        <v>0</v>
      </c>
      <c r="D152" s="276"/>
      <c r="E152" s="293"/>
      <c r="F152" s="59">
        <f t="shared" si="27"/>
        <v>0</v>
      </c>
      <c r="G152" s="59">
        <f t="shared" si="27"/>
        <v>0</v>
      </c>
      <c r="H152" s="56">
        <f t="shared" si="25"/>
        <v>0</v>
      </c>
    </row>
    <row r="153" spans="1:8" s="2" customFormat="1" ht="12.75" hidden="1" x14ac:dyDescent="0.2">
      <c r="A153" s="248"/>
      <c r="B153" s="390"/>
      <c r="C153" s="274">
        <f t="shared" si="26"/>
        <v>0</v>
      </c>
      <c r="D153" s="276"/>
      <c r="E153" s="302"/>
      <c r="F153" s="59">
        <f t="shared" si="27"/>
        <v>0</v>
      </c>
      <c r="G153" s="59">
        <f t="shared" si="27"/>
        <v>0</v>
      </c>
      <c r="H153" s="56">
        <f t="shared" si="25"/>
        <v>0</v>
      </c>
    </row>
    <row r="154" spans="1:8" s="2" customFormat="1" ht="12.75" x14ac:dyDescent="0.2">
      <c r="A154" s="49" t="s">
        <v>84</v>
      </c>
      <c r="B154" s="277" t="s">
        <v>17</v>
      </c>
      <c r="C154" s="277"/>
      <c r="D154" s="277"/>
      <c r="E154" s="277"/>
      <c r="F154" s="277"/>
      <c r="G154" s="277"/>
      <c r="H154" s="43">
        <f>SUM(H155,H178,H201)</f>
        <v>0.2</v>
      </c>
    </row>
    <row r="155" spans="1:8" s="2" customFormat="1" ht="12.75" hidden="1" x14ac:dyDescent="0.2">
      <c r="A155" s="42">
        <v>2100</v>
      </c>
      <c r="B155" s="277" t="s">
        <v>204</v>
      </c>
      <c r="C155" s="277"/>
      <c r="D155" s="277"/>
      <c r="E155" s="277"/>
      <c r="F155" s="277"/>
      <c r="G155" s="277"/>
      <c r="H155" s="43">
        <f>SUM(H156,H167)</f>
        <v>0</v>
      </c>
    </row>
    <row r="156" spans="1:8" s="2" customFormat="1" ht="25.5" hidden="1" x14ac:dyDescent="0.2">
      <c r="A156" s="260"/>
      <c r="B156" s="263"/>
      <c r="C156" s="266"/>
      <c r="D156" s="267"/>
      <c r="E156" s="268"/>
      <c r="F156" s="51" t="s">
        <v>167</v>
      </c>
      <c r="G156" s="47" t="s">
        <v>157</v>
      </c>
      <c r="H156" s="111">
        <f>SUM(H157:H166)</f>
        <v>0</v>
      </c>
    </row>
    <row r="157" spans="1:8" s="2" customFormat="1" ht="12.75" hidden="1" x14ac:dyDescent="0.2">
      <c r="A157" s="261"/>
      <c r="B157" s="264"/>
      <c r="C157" s="255"/>
      <c r="D157" s="256"/>
      <c r="E157" s="257"/>
      <c r="F157" s="74"/>
      <c r="G157" s="74"/>
      <c r="H157" s="75"/>
    </row>
    <row r="158" spans="1:8" s="2" customFormat="1" ht="12.75" hidden="1" x14ac:dyDescent="0.2">
      <c r="A158" s="261"/>
      <c r="B158" s="264"/>
      <c r="C158" s="252"/>
      <c r="D158" s="253"/>
      <c r="E158" s="254"/>
      <c r="F158" s="76"/>
      <c r="G158" s="76"/>
      <c r="H158" s="77"/>
    </row>
    <row r="159" spans="1:8" s="2" customFormat="1" ht="12.75" hidden="1" x14ac:dyDescent="0.2">
      <c r="A159" s="261"/>
      <c r="B159" s="264"/>
      <c r="C159" s="252"/>
      <c r="D159" s="253"/>
      <c r="E159" s="254"/>
      <c r="F159" s="76"/>
      <c r="G159" s="76"/>
      <c r="H159" s="77"/>
    </row>
    <row r="160" spans="1:8" s="2" customFormat="1" ht="12.75" hidden="1" x14ac:dyDescent="0.2">
      <c r="A160" s="261"/>
      <c r="B160" s="264"/>
      <c r="C160" s="252"/>
      <c r="D160" s="253"/>
      <c r="E160" s="254"/>
      <c r="F160" s="76"/>
      <c r="G160" s="76"/>
      <c r="H160" s="77"/>
    </row>
    <row r="161" spans="1:8" s="2" customFormat="1" ht="12.75" hidden="1" x14ac:dyDescent="0.2">
      <c r="A161" s="261"/>
      <c r="B161" s="264"/>
      <c r="C161" s="252"/>
      <c r="D161" s="253"/>
      <c r="E161" s="254"/>
      <c r="F161" s="76"/>
      <c r="G161" s="76"/>
      <c r="H161" s="77"/>
    </row>
    <row r="162" spans="1:8" s="2" customFormat="1" ht="12.75" hidden="1" x14ac:dyDescent="0.2">
      <c r="A162" s="261"/>
      <c r="B162" s="264"/>
      <c r="C162" s="252"/>
      <c r="D162" s="253"/>
      <c r="E162" s="254"/>
      <c r="F162" s="76"/>
      <c r="G162" s="76"/>
      <c r="H162" s="77"/>
    </row>
    <row r="163" spans="1:8" s="2" customFormat="1" ht="12.75" hidden="1" x14ac:dyDescent="0.2">
      <c r="A163" s="261"/>
      <c r="B163" s="264"/>
      <c r="C163" s="252"/>
      <c r="D163" s="253"/>
      <c r="E163" s="254"/>
      <c r="F163" s="76"/>
      <c r="G163" s="76"/>
      <c r="H163" s="77"/>
    </row>
    <row r="164" spans="1:8" s="2" customFormat="1" ht="12.75" hidden="1" x14ac:dyDescent="0.2">
      <c r="A164" s="261"/>
      <c r="B164" s="264"/>
      <c r="C164" s="252"/>
      <c r="D164" s="253"/>
      <c r="E164" s="254"/>
      <c r="F164" s="76"/>
      <c r="G164" s="76"/>
      <c r="H164" s="77"/>
    </row>
    <row r="165" spans="1:8" s="2" customFormat="1" ht="12.75" hidden="1" x14ac:dyDescent="0.2">
      <c r="A165" s="261"/>
      <c r="B165" s="264"/>
      <c r="C165" s="252"/>
      <c r="D165" s="253"/>
      <c r="E165" s="254"/>
      <c r="F165" s="76"/>
      <c r="G165" s="76"/>
      <c r="H165" s="77"/>
    </row>
    <row r="166" spans="1:8" s="2" customFormat="1" ht="12.75" hidden="1" x14ac:dyDescent="0.2">
      <c r="A166" s="262"/>
      <c r="B166" s="265"/>
      <c r="C166" s="269"/>
      <c r="D166" s="270"/>
      <c r="E166" s="271"/>
      <c r="F166" s="78"/>
      <c r="G166" s="78"/>
      <c r="H166" s="79">
        <f>ROUNDUP(F166/168*G166,2)</f>
        <v>0</v>
      </c>
    </row>
    <row r="167" spans="1:8" s="2" customFormat="1" ht="25.5" hidden="1" x14ac:dyDescent="0.2">
      <c r="A167" s="260"/>
      <c r="B167" s="263"/>
      <c r="C167" s="266"/>
      <c r="D167" s="267"/>
      <c r="E167" s="268"/>
      <c r="F167" s="51" t="s">
        <v>167</v>
      </c>
      <c r="G167" s="47" t="s">
        <v>157</v>
      </c>
      <c r="H167" s="111">
        <f>SUM(H168:H177)</f>
        <v>0</v>
      </c>
    </row>
    <row r="168" spans="1:8" s="2" customFormat="1" ht="12.75" hidden="1" x14ac:dyDescent="0.2">
      <c r="A168" s="261"/>
      <c r="B168" s="264"/>
      <c r="C168" s="255"/>
      <c r="D168" s="256"/>
      <c r="E168" s="257"/>
      <c r="F168" s="74"/>
      <c r="G168" s="74"/>
      <c r="H168" s="75"/>
    </row>
    <row r="169" spans="1:8" s="2" customFormat="1" ht="12.75" hidden="1" x14ac:dyDescent="0.2">
      <c r="A169" s="261"/>
      <c r="B169" s="264"/>
      <c r="C169" s="252"/>
      <c r="D169" s="253"/>
      <c r="E169" s="254"/>
      <c r="F169" s="76"/>
      <c r="G169" s="76"/>
      <c r="H169" s="77"/>
    </row>
    <row r="170" spans="1:8" s="2" customFormat="1" ht="12.75" hidden="1" x14ac:dyDescent="0.2">
      <c r="A170" s="261"/>
      <c r="B170" s="264"/>
      <c r="C170" s="252"/>
      <c r="D170" s="253"/>
      <c r="E170" s="254"/>
      <c r="F170" s="76"/>
      <c r="G170" s="76"/>
      <c r="H170" s="77"/>
    </row>
    <row r="171" spans="1:8" s="2" customFormat="1" ht="12.75" hidden="1" x14ac:dyDescent="0.2">
      <c r="A171" s="261"/>
      <c r="B171" s="264"/>
      <c r="C171" s="252"/>
      <c r="D171" s="253"/>
      <c r="E171" s="254"/>
      <c r="F171" s="76"/>
      <c r="G171" s="76"/>
      <c r="H171" s="77"/>
    </row>
    <row r="172" spans="1:8" s="2" customFormat="1" ht="12.75" hidden="1" x14ac:dyDescent="0.2">
      <c r="A172" s="261"/>
      <c r="B172" s="264"/>
      <c r="C172" s="252"/>
      <c r="D172" s="253"/>
      <c r="E172" s="254"/>
      <c r="F172" s="76"/>
      <c r="G172" s="76"/>
      <c r="H172" s="77"/>
    </row>
    <row r="173" spans="1:8" s="2" customFormat="1" ht="12.75" hidden="1" x14ac:dyDescent="0.2">
      <c r="A173" s="261"/>
      <c r="B173" s="264"/>
      <c r="C173" s="252"/>
      <c r="D173" s="253"/>
      <c r="E173" s="254"/>
      <c r="F173" s="76"/>
      <c r="G173" s="76"/>
      <c r="H173" s="77"/>
    </row>
    <row r="174" spans="1:8" s="2" customFormat="1" ht="12.75" hidden="1" x14ac:dyDescent="0.2">
      <c r="A174" s="261"/>
      <c r="B174" s="264"/>
      <c r="C174" s="252"/>
      <c r="D174" s="253"/>
      <c r="E174" s="254"/>
      <c r="F174" s="76"/>
      <c r="G174" s="76"/>
      <c r="H174" s="77"/>
    </row>
    <row r="175" spans="1:8" s="2" customFormat="1" ht="12.75" hidden="1" x14ac:dyDescent="0.2">
      <c r="A175" s="261"/>
      <c r="B175" s="264"/>
      <c r="C175" s="252"/>
      <c r="D175" s="253"/>
      <c r="E175" s="254"/>
      <c r="F175" s="76"/>
      <c r="G175" s="76"/>
      <c r="H175" s="77"/>
    </row>
    <row r="176" spans="1:8" s="2" customFormat="1" ht="12.75" hidden="1" x14ac:dyDescent="0.2">
      <c r="A176" s="261"/>
      <c r="B176" s="264"/>
      <c r="C176" s="252"/>
      <c r="D176" s="253"/>
      <c r="E176" s="254"/>
      <c r="F176" s="76"/>
      <c r="G176" s="76"/>
      <c r="H176" s="77"/>
    </row>
    <row r="177" spans="1:8" s="2" customFormat="1" ht="12.75" hidden="1" x14ac:dyDescent="0.2">
      <c r="A177" s="262"/>
      <c r="B177" s="265"/>
      <c r="C177" s="269"/>
      <c r="D177" s="270"/>
      <c r="E177" s="271"/>
      <c r="F177" s="78"/>
      <c r="G177" s="78"/>
      <c r="H177" s="79">
        <f>ROUNDUP(F177/168*G177,2)</f>
        <v>0</v>
      </c>
    </row>
    <row r="178" spans="1:8" s="2" customFormat="1" ht="12.75" hidden="1" x14ac:dyDescent="0.2">
      <c r="A178" s="48" t="s">
        <v>85</v>
      </c>
      <c r="B178" s="277" t="s">
        <v>86</v>
      </c>
      <c r="C178" s="277"/>
      <c r="D178" s="277"/>
      <c r="E178" s="277"/>
      <c r="F178" s="277"/>
      <c r="G178" s="277"/>
      <c r="H178" s="43">
        <f>SUM(H179)</f>
        <v>0</v>
      </c>
    </row>
    <row r="179" spans="1:8" s="2" customFormat="1" hidden="1" x14ac:dyDescent="0.2">
      <c r="A179" s="246"/>
      <c r="B179" s="249"/>
      <c r="C179" s="266"/>
      <c r="D179" s="267"/>
      <c r="E179" s="268"/>
      <c r="F179" s="47" t="s">
        <v>167</v>
      </c>
      <c r="G179" s="47" t="s">
        <v>166</v>
      </c>
      <c r="H179" s="111">
        <f>SUM(H180:H189)</f>
        <v>0</v>
      </c>
    </row>
    <row r="180" spans="1:8" s="2" customFormat="1" ht="12.75" hidden="1" x14ac:dyDescent="0.2">
      <c r="A180" s="247"/>
      <c r="B180" s="250"/>
      <c r="C180" s="255"/>
      <c r="D180" s="256"/>
      <c r="E180" s="257"/>
      <c r="F180" s="74"/>
      <c r="G180" s="74"/>
      <c r="H180" s="75">
        <f>ROUND(F180*G180,2)</f>
        <v>0</v>
      </c>
    </row>
    <row r="181" spans="1:8" s="2" customFormat="1" ht="12.75" hidden="1" x14ac:dyDescent="0.2">
      <c r="A181" s="247"/>
      <c r="B181" s="250"/>
      <c r="C181" s="252"/>
      <c r="D181" s="253"/>
      <c r="E181" s="254"/>
      <c r="F181" s="76"/>
      <c r="G181" s="76"/>
      <c r="H181" s="77">
        <f>ROUND(F181*G181,2)</f>
        <v>0</v>
      </c>
    </row>
    <row r="182" spans="1:8" s="2" customFormat="1" ht="12.75" hidden="1" x14ac:dyDescent="0.2">
      <c r="A182" s="247"/>
      <c r="B182" s="250"/>
      <c r="C182" s="252"/>
      <c r="D182" s="253"/>
      <c r="E182" s="254"/>
      <c r="F182" s="76"/>
      <c r="G182" s="76"/>
      <c r="H182" s="77">
        <f t="shared" ref="H182:H189" si="28">ROUND(F182*G182,2)</f>
        <v>0</v>
      </c>
    </row>
    <row r="183" spans="1:8" s="2" customFormat="1" ht="12.75" hidden="1" x14ac:dyDescent="0.2">
      <c r="A183" s="247"/>
      <c r="B183" s="250"/>
      <c r="C183" s="252"/>
      <c r="D183" s="253"/>
      <c r="E183" s="254"/>
      <c r="F183" s="76"/>
      <c r="G183" s="76"/>
      <c r="H183" s="77">
        <f t="shared" si="28"/>
        <v>0</v>
      </c>
    </row>
    <row r="184" spans="1:8" s="2" customFormat="1" ht="12.75" hidden="1" x14ac:dyDescent="0.2">
      <c r="A184" s="247"/>
      <c r="B184" s="250"/>
      <c r="C184" s="252"/>
      <c r="D184" s="253"/>
      <c r="E184" s="254"/>
      <c r="F184" s="76"/>
      <c r="G184" s="76"/>
      <c r="H184" s="77">
        <f t="shared" si="28"/>
        <v>0</v>
      </c>
    </row>
    <row r="185" spans="1:8" s="2" customFormat="1" ht="12.75" hidden="1" x14ac:dyDescent="0.2">
      <c r="A185" s="247"/>
      <c r="B185" s="250"/>
      <c r="C185" s="252"/>
      <c r="D185" s="253"/>
      <c r="E185" s="254"/>
      <c r="F185" s="76"/>
      <c r="G185" s="76"/>
      <c r="H185" s="77">
        <f t="shared" si="28"/>
        <v>0</v>
      </c>
    </row>
    <row r="186" spans="1:8" s="2" customFormat="1" ht="12.75" hidden="1" x14ac:dyDescent="0.2">
      <c r="A186" s="247"/>
      <c r="B186" s="250"/>
      <c r="C186" s="252"/>
      <c r="D186" s="253"/>
      <c r="E186" s="254"/>
      <c r="F186" s="76"/>
      <c r="G186" s="76"/>
      <c r="H186" s="77">
        <f t="shared" si="28"/>
        <v>0</v>
      </c>
    </row>
    <row r="187" spans="1:8" s="2" customFormat="1" ht="12.75" hidden="1" x14ac:dyDescent="0.2">
      <c r="A187" s="247"/>
      <c r="B187" s="250"/>
      <c r="C187" s="252"/>
      <c r="D187" s="253"/>
      <c r="E187" s="254"/>
      <c r="F187" s="76"/>
      <c r="G187" s="76"/>
      <c r="H187" s="77">
        <f t="shared" si="28"/>
        <v>0</v>
      </c>
    </row>
    <row r="188" spans="1:8" s="2" customFormat="1" ht="12.75" hidden="1" x14ac:dyDescent="0.2">
      <c r="A188" s="247"/>
      <c r="B188" s="250"/>
      <c r="C188" s="252"/>
      <c r="D188" s="253"/>
      <c r="E188" s="254"/>
      <c r="F188" s="76"/>
      <c r="G188" s="76"/>
      <c r="H188" s="77">
        <f t="shared" si="28"/>
        <v>0</v>
      </c>
    </row>
    <row r="189" spans="1:8" s="2" customFormat="1" ht="12.75" hidden="1" x14ac:dyDescent="0.2">
      <c r="A189" s="248"/>
      <c r="B189" s="251"/>
      <c r="C189" s="269"/>
      <c r="D189" s="270"/>
      <c r="E189" s="271"/>
      <c r="F189" s="78"/>
      <c r="G189" s="78"/>
      <c r="H189" s="79">
        <f t="shared" si="28"/>
        <v>0</v>
      </c>
    </row>
    <row r="190" spans="1:8" s="2" customFormat="1" ht="25.5" hidden="1" x14ac:dyDescent="0.2">
      <c r="A190" s="246"/>
      <c r="B190" s="249"/>
      <c r="C190" s="266"/>
      <c r="D190" s="267"/>
      <c r="E190" s="268"/>
      <c r="F190" s="51" t="s">
        <v>167</v>
      </c>
      <c r="G190" s="47" t="s">
        <v>157</v>
      </c>
      <c r="H190" s="111">
        <f>SUM(H191:H200)</f>
        <v>0</v>
      </c>
    </row>
    <row r="191" spans="1:8" s="2" customFormat="1" ht="12.75" hidden="1" x14ac:dyDescent="0.2">
      <c r="A191" s="247"/>
      <c r="B191" s="250"/>
      <c r="C191" s="255"/>
      <c r="D191" s="256"/>
      <c r="E191" s="257"/>
      <c r="F191" s="74"/>
      <c r="G191" s="74"/>
      <c r="H191" s="75">
        <f>ROUNDUP(F191/168*G191,2)</f>
        <v>0</v>
      </c>
    </row>
    <row r="192" spans="1:8" s="2" customFormat="1" ht="12.75" hidden="1" x14ac:dyDescent="0.2">
      <c r="A192" s="247"/>
      <c r="B192" s="250"/>
      <c r="C192" s="252"/>
      <c r="D192" s="253"/>
      <c r="E192" s="254"/>
      <c r="F192" s="76"/>
      <c r="G192" s="76"/>
      <c r="H192" s="77">
        <f t="shared" ref="H192:H200" si="29">ROUNDUP(F192/168*G192,2)</f>
        <v>0</v>
      </c>
    </row>
    <row r="193" spans="1:8" s="2" customFormat="1" ht="12.75" hidden="1" x14ac:dyDescent="0.2">
      <c r="A193" s="247"/>
      <c r="B193" s="250"/>
      <c r="C193" s="252"/>
      <c r="D193" s="253"/>
      <c r="E193" s="254"/>
      <c r="F193" s="76"/>
      <c r="G193" s="76"/>
      <c r="H193" s="77">
        <f t="shared" si="29"/>
        <v>0</v>
      </c>
    </row>
    <row r="194" spans="1:8" s="2" customFormat="1" ht="12.75" hidden="1" x14ac:dyDescent="0.2">
      <c r="A194" s="247"/>
      <c r="B194" s="250"/>
      <c r="C194" s="252"/>
      <c r="D194" s="253"/>
      <c r="E194" s="254"/>
      <c r="F194" s="76"/>
      <c r="G194" s="76"/>
      <c r="H194" s="77">
        <f t="shared" si="29"/>
        <v>0</v>
      </c>
    </row>
    <row r="195" spans="1:8" s="2" customFormat="1" ht="12.75" hidden="1" x14ac:dyDescent="0.2">
      <c r="A195" s="247"/>
      <c r="B195" s="250"/>
      <c r="C195" s="252"/>
      <c r="D195" s="253"/>
      <c r="E195" s="254"/>
      <c r="F195" s="76"/>
      <c r="G195" s="76"/>
      <c r="H195" s="77">
        <f t="shared" si="29"/>
        <v>0</v>
      </c>
    </row>
    <row r="196" spans="1:8" s="2" customFormat="1" ht="12.75" hidden="1" x14ac:dyDescent="0.2">
      <c r="A196" s="247"/>
      <c r="B196" s="250"/>
      <c r="C196" s="252"/>
      <c r="D196" s="253"/>
      <c r="E196" s="254"/>
      <c r="F196" s="76"/>
      <c r="G196" s="76"/>
      <c r="H196" s="77">
        <f t="shared" si="29"/>
        <v>0</v>
      </c>
    </row>
    <row r="197" spans="1:8" s="2" customFormat="1" ht="12.75" hidden="1" x14ac:dyDescent="0.2">
      <c r="A197" s="247"/>
      <c r="B197" s="250"/>
      <c r="C197" s="252"/>
      <c r="D197" s="253"/>
      <c r="E197" s="254"/>
      <c r="F197" s="76"/>
      <c r="G197" s="76"/>
      <c r="H197" s="77">
        <f t="shared" si="29"/>
        <v>0</v>
      </c>
    </row>
    <row r="198" spans="1:8" s="2" customFormat="1" ht="12.75" hidden="1" x14ac:dyDescent="0.2">
      <c r="A198" s="247"/>
      <c r="B198" s="250"/>
      <c r="C198" s="252"/>
      <c r="D198" s="253"/>
      <c r="E198" s="254"/>
      <c r="F198" s="76"/>
      <c r="G198" s="76"/>
      <c r="H198" s="77">
        <f t="shared" si="29"/>
        <v>0</v>
      </c>
    </row>
    <row r="199" spans="1:8" s="2" customFormat="1" ht="12.75" hidden="1" x14ac:dyDescent="0.2">
      <c r="A199" s="247"/>
      <c r="B199" s="250"/>
      <c r="C199" s="252"/>
      <c r="D199" s="253"/>
      <c r="E199" s="254"/>
      <c r="F199" s="76"/>
      <c r="G199" s="76"/>
      <c r="H199" s="77">
        <f t="shared" si="29"/>
        <v>0</v>
      </c>
    </row>
    <row r="200" spans="1:8" s="2" customFormat="1" ht="12.75" hidden="1" x14ac:dyDescent="0.2">
      <c r="A200" s="248"/>
      <c r="B200" s="251"/>
      <c r="C200" s="269"/>
      <c r="D200" s="270"/>
      <c r="E200" s="271"/>
      <c r="F200" s="78"/>
      <c r="G200" s="78"/>
      <c r="H200" s="79">
        <f t="shared" si="29"/>
        <v>0</v>
      </c>
    </row>
    <row r="201" spans="1:8" s="2" customFormat="1" ht="12.75" customHeight="1" x14ac:dyDescent="0.2">
      <c r="A201" s="48" t="s">
        <v>93</v>
      </c>
      <c r="B201" s="277" t="s">
        <v>94</v>
      </c>
      <c r="C201" s="277"/>
      <c r="D201" s="277"/>
      <c r="E201" s="277"/>
      <c r="F201" s="277"/>
      <c r="G201" s="277"/>
      <c r="H201" s="43">
        <f>SUM(H202,H213)</f>
        <v>0.2</v>
      </c>
    </row>
    <row r="202" spans="1:8" s="2" customFormat="1" x14ac:dyDescent="0.2">
      <c r="A202" s="246">
        <v>2311</v>
      </c>
      <c r="B202" s="249" t="s">
        <v>19</v>
      </c>
      <c r="C202" s="266" t="s">
        <v>171</v>
      </c>
      <c r="D202" s="267"/>
      <c r="E202" s="268"/>
      <c r="F202" s="47" t="s">
        <v>326</v>
      </c>
      <c r="G202" s="47" t="s">
        <v>166</v>
      </c>
      <c r="H202" s="111">
        <f>SUM(H203:H212)</f>
        <v>0.2</v>
      </c>
    </row>
    <row r="203" spans="1:8" s="2" customFormat="1" ht="12.75" x14ac:dyDescent="0.2">
      <c r="A203" s="247"/>
      <c r="B203" s="250"/>
      <c r="C203" s="252" t="s">
        <v>290</v>
      </c>
      <c r="D203" s="253"/>
      <c r="E203" s="254"/>
      <c r="F203" s="76">
        <v>0.15</v>
      </c>
      <c r="G203" s="76">
        <v>1</v>
      </c>
      <c r="H203" s="75">
        <f>ROUND(F203*G203,2)</f>
        <v>0.15</v>
      </c>
    </row>
    <row r="204" spans="1:8" s="2" customFormat="1" ht="12.75" customHeight="1" x14ac:dyDescent="0.2">
      <c r="A204" s="247"/>
      <c r="B204" s="250"/>
      <c r="C204" s="252" t="s">
        <v>172</v>
      </c>
      <c r="D204" s="253"/>
      <c r="E204" s="254"/>
      <c r="F204" s="76">
        <v>0.05</v>
      </c>
      <c r="G204" s="76">
        <v>1</v>
      </c>
      <c r="H204" s="77">
        <f>ROUND(F204*G204,2)</f>
        <v>0.05</v>
      </c>
    </row>
    <row r="205" spans="1:8" s="2" customFormat="1" ht="12.75" hidden="1" x14ac:dyDescent="0.2">
      <c r="A205" s="247"/>
      <c r="B205" s="250"/>
      <c r="C205" s="252"/>
      <c r="D205" s="253"/>
      <c r="E205" s="254"/>
      <c r="F205" s="76"/>
      <c r="G205" s="76"/>
      <c r="H205" s="77">
        <f t="shared" ref="H205:H212" si="30">ROUND(F205*G205,2)</f>
        <v>0</v>
      </c>
    </row>
    <row r="206" spans="1:8" s="2" customFormat="1" ht="12.75" hidden="1" x14ac:dyDescent="0.2">
      <c r="A206" s="247"/>
      <c r="B206" s="250"/>
      <c r="C206" s="252"/>
      <c r="D206" s="253"/>
      <c r="E206" s="254"/>
      <c r="F206" s="76"/>
      <c r="G206" s="76"/>
      <c r="H206" s="77">
        <f t="shared" si="30"/>
        <v>0</v>
      </c>
    </row>
    <row r="207" spans="1:8" s="2" customFormat="1" ht="12.75" hidden="1" x14ac:dyDescent="0.2">
      <c r="A207" s="247"/>
      <c r="B207" s="250"/>
      <c r="C207" s="252"/>
      <c r="D207" s="253"/>
      <c r="E207" s="254"/>
      <c r="F207" s="76"/>
      <c r="G207" s="76"/>
      <c r="H207" s="77">
        <f t="shared" si="30"/>
        <v>0</v>
      </c>
    </row>
    <row r="208" spans="1:8" s="2" customFormat="1" ht="12.75" hidden="1" x14ac:dyDescent="0.2">
      <c r="A208" s="247"/>
      <c r="B208" s="250"/>
      <c r="C208" s="252"/>
      <c r="D208" s="253"/>
      <c r="E208" s="254"/>
      <c r="F208" s="76"/>
      <c r="G208" s="76"/>
      <c r="H208" s="77">
        <f t="shared" si="30"/>
        <v>0</v>
      </c>
    </row>
    <row r="209" spans="1:8" s="2" customFormat="1" ht="12.75" hidden="1" x14ac:dyDescent="0.2">
      <c r="A209" s="247"/>
      <c r="B209" s="250"/>
      <c r="C209" s="252"/>
      <c r="D209" s="253"/>
      <c r="E209" s="254"/>
      <c r="F209" s="76"/>
      <c r="G209" s="76"/>
      <c r="H209" s="77">
        <f t="shared" si="30"/>
        <v>0</v>
      </c>
    </row>
    <row r="210" spans="1:8" s="2" customFormat="1" ht="12.75" hidden="1" x14ac:dyDescent="0.2">
      <c r="A210" s="247"/>
      <c r="B210" s="250"/>
      <c r="C210" s="252"/>
      <c r="D210" s="253"/>
      <c r="E210" s="254"/>
      <c r="F210" s="76"/>
      <c r="G210" s="76"/>
      <c r="H210" s="77">
        <f t="shared" si="30"/>
        <v>0</v>
      </c>
    </row>
    <row r="211" spans="1:8" s="2" customFormat="1" ht="12.75" hidden="1" x14ac:dyDescent="0.2">
      <c r="A211" s="247"/>
      <c r="B211" s="250"/>
      <c r="C211" s="252"/>
      <c r="D211" s="253"/>
      <c r="E211" s="254"/>
      <c r="F211" s="76"/>
      <c r="G211" s="76"/>
      <c r="H211" s="77">
        <f t="shared" si="30"/>
        <v>0</v>
      </c>
    </row>
    <row r="212" spans="1:8" s="2" customFormat="1" ht="12.75" hidden="1" x14ac:dyDescent="0.2">
      <c r="A212" s="248"/>
      <c r="B212" s="251"/>
      <c r="C212" s="269"/>
      <c r="D212" s="270"/>
      <c r="E212" s="271"/>
      <c r="F212" s="78"/>
      <c r="G212" s="78"/>
      <c r="H212" s="79">
        <f t="shared" si="30"/>
        <v>0</v>
      </c>
    </row>
    <row r="213" spans="1:8" s="2" customFormat="1" ht="25.5" hidden="1" x14ac:dyDescent="0.2">
      <c r="A213" s="246">
        <v>2350</v>
      </c>
      <c r="B213" s="249" t="s">
        <v>24</v>
      </c>
      <c r="C213" s="266"/>
      <c r="D213" s="267"/>
      <c r="E213" s="268"/>
      <c r="F213" s="51" t="s">
        <v>167</v>
      </c>
      <c r="G213" s="47" t="s">
        <v>157</v>
      </c>
      <c r="H213" s="50">
        <f>SUM(H214:H223)</f>
        <v>0</v>
      </c>
    </row>
    <row r="214" spans="1:8" s="2" customFormat="1" ht="12.75" hidden="1" customHeight="1" x14ac:dyDescent="0.2">
      <c r="A214" s="247"/>
      <c r="B214" s="250"/>
      <c r="C214" s="255"/>
      <c r="D214" s="256"/>
      <c r="E214" s="257"/>
      <c r="F214" s="74"/>
      <c r="G214" s="74"/>
      <c r="H214" s="75">
        <f>ROUNDUP(F214/168*G214,2)</f>
        <v>0</v>
      </c>
    </row>
    <row r="215" spans="1:8" s="2" customFormat="1" ht="12.75" hidden="1" x14ac:dyDescent="0.2">
      <c r="A215" s="247"/>
      <c r="B215" s="250"/>
      <c r="C215" s="252"/>
      <c r="D215" s="253"/>
      <c r="E215" s="254"/>
      <c r="F215" s="76"/>
      <c r="G215" s="76"/>
      <c r="H215" s="77">
        <f t="shared" ref="H215:H223" si="31">ROUNDUP(F215/168*G215,2)</f>
        <v>0</v>
      </c>
    </row>
    <row r="216" spans="1:8" s="2" customFormat="1" ht="12.75" hidden="1" x14ac:dyDescent="0.2">
      <c r="A216" s="247"/>
      <c r="B216" s="250"/>
      <c r="C216" s="252"/>
      <c r="D216" s="253"/>
      <c r="E216" s="254"/>
      <c r="F216" s="76"/>
      <c r="G216" s="76"/>
      <c r="H216" s="77">
        <f t="shared" si="31"/>
        <v>0</v>
      </c>
    </row>
    <row r="217" spans="1:8" s="2" customFormat="1" ht="12.75" hidden="1" x14ac:dyDescent="0.2">
      <c r="A217" s="247"/>
      <c r="B217" s="250"/>
      <c r="C217" s="252"/>
      <c r="D217" s="253"/>
      <c r="E217" s="254"/>
      <c r="F217" s="76"/>
      <c r="G217" s="76"/>
      <c r="H217" s="77">
        <f t="shared" si="31"/>
        <v>0</v>
      </c>
    </row>
    <row r="218" spans="1:8" s="2" customFormat="1" ht="12.75" hidden="1" x14ac:dyDescent="0.2">
      <c r="A218" s="247"/>
      <c r="B218" s="250"/>
      <c r="C218" s="252"/>
      <c r="D218" s="253"/>
      <c r="E218" s="254"/>
      <c r="F218" s="76"/>
      <c r="G218" s="76"/>
      <c r="H218" s="77">
        <f t="shared" si="31"/>
        <v>0</v>
      </c>
    </row>
    <row r="219" spans="1:8" s="2" customFormat="1" ht="12.75" hidden="1" x14ac:dyDescent="0.2">
      <c r="A219" s="247"/>
      <c r="B219" s="250"/>
      <c r="C219" s="252"/>
      <c r="D219" s="253"/>
      <c r="E219" s="254"/>
      <c r="F219" s="76"/>
      <c r="G219" s="76"/>
      <c r="H219" s="77">
        <f t="shared" si="31"/>
        <v>0</v>
      </c>
    </row>
    <row r="220" spans="1:8" s="2" customFormat="1" ht="12.75" hidden="1" x14ac:dyDescent="0.2">
      <c r="A220" s="247"/>
      <c r="B220" s="250"/>
      <c r="C220" s="252"/>
      <c r="D220" s="253"/>
      <c r="E220" s="254"/>
      <c r="F220" s="76"/>
      <c r="G220" s="76"/>
      <c r="H220" s="77">
        <f t="shared" si="31"/>
        <v>0</v>
      </c>
    </row>
    <row r="221" spans="1:8" s="2" customFormat="1" ht="12.75" hidden="1" x14ac:dyDescent="0.2">
      <c r="A221" s="247"/>
      <c r="B221" s="250"/>
      <c r="C221" s="252"/>
      <c r="D221" s="253"/>
      <c r="E221" s="254"/>
      <c r="F221" s="76"/>
      <c r="G221" s="76"/>
      <c r="H221" s="77">
        <f t="shared" si="31"/>
        <v>0</v>
      </c>
    </row>
    <row r="222" spans="1:8" s="2" customFormat="1" ht="12.75" hidden="1" x14ac:dyDescent="0.2">
      <c r="A222" s="247"/>
      <c r="B222" s="250"/>
      <c r="C222" s="252"/>
      <c r="D222" s="253"/>
      <c r="E222" s="254"/>
      <c r="F222" s="76"/>
      <c r="G222" s="76"/>
      <c r="H222" s="77">
        <f t="shared" si="31"/>
        <v>0</v>
      </c>
    </row>
    <row r="223" spans="1:8" s="2" customFormat="1" ht="12.75" hidden="1" x14ac:dyDescent="0.2">
      <c r="A223" s="248"/>
      <c r="B223" s="251"/>
      <c r="C223" s="269"/>
      <c r="D223" s="270"/>
      <c r="E223" s="271"/>
      <c r="F223" s="78"/>
      <c r="G223" s="78"/>
      <c r="H223" s="79">
        <f t="shared" si="31"/>
        <v>0</v>
      </c>
    </row>
    <row r="224" spans="1:8" s="2" customFormat="1" ht="12.75" hidden="1" x14ac:dyDescent="0.2">
      <c r="A224" s="49" t="s">
        <v>109</v>
      </c>
      <c r="B224" s="277" t="s">
        <v>25</v>
      </c>
      <c r="C224" s="277"/>
      <c r="D224" s="277"/>
      <c r="E224" s="277"/>
      <c r="F224" s="277"/>
      <c r="G224" s="277"/>
      <c r="H224" s="43">
        <f>SUM(H225,H237)</f>
        <v>0</v>
      </c>
    </row>
    <row r="225" spans="1:8" s="2" customFormat="1" ht="12.75" hidden="1" customHeight="1" x14ac:dyDescent="0.2">
      <c r="A225" s="48">
        <v>5120</v>
      </c>
      <c r="B225" s="277" t="s">
        <v>168</v>
      </c>
      <c r="C225" s="277"/>
      <c r="D225" s="277"/>
      <c r="E225" s="277"/>
      <c r="F225" s="277"/>
      <c r="G225" s="277"/>
      <c r="H225" s="43">
        <f>SUM(H226)</f>
        <v>0</v>
      </c>
    </row>
    <row r="226" spans="1:8" s="2" customFormat="1" ht="25.5" hidden="1" x14ac:dyDescent="0.2">
      <c r="A226" s="331">
        <v>5121</v>
      </c>
      <c r="B226" s="279" t="s">
        <v>169</v>
      </c>
      <c r="C226" s="190" t="s">
        <v>171</v>
      </c>
      <c r="D226" s="47" t="s">
        <v>170</v>
      </c>
      <c r="E226" s="190" t="s">
        <v>166</v>
      </c>
      <c r="F226" s="190" t="s">
        <v>167</v>
      </c>
      <c r="G226" s="47" t="s">
        <v>157</v>
      </c>
      <c r="H226" s="111">
        <f>SUM(H227:H236)</f>
        <v>0</v>
      </c>
    </row>
    <row r="227" spans="1:8" s="2" customFormat="1" ht="12.75" hidden="1" x14ac:dyDescent="0.2">
      <c r="A227" s="332"/>
      <c r="B227" s="280"/>
      <c r="C227" s="67"/>
      <c r="D227" s="282">
        <v>20</v>
      </c>
      <c r="E227" s="67"/>
      <c r="F227" s="67"/>
      <c r="G227" s="67"/>
      <c r="H227" s="54">
        <f>ROUNDUP(F227*$D$227%/12/168*E227*$G$227,2)</f>
        <v>0</v>
      </c>
    </row>
    <row r="228" spans="1:8" s="2" customFormat="1" ht="12.75" hidden="1" x14ac:dyDescent="0.2">
      <c r="A228" s="332"/>
      <c r="B228" s="280"/>
      <c r="C228" s="68"/>
      <c r="D228" s="283"/>
      <c r="E228" s="68"/>
      <c r="F228" s="68"/>
      <c r="G228" s="68"/>
      <c r="H228" s="56">
        <f t="shared" ref="H228:H236" si="32">ROUNDUP(F228*$D$227%/12/168*E228*$G$227,2)</f>
        <v>0</v>
      </c>
    </row>
    <row r="229" spans="1:8" s="2" customFormat="1" ht="12.75" hidden="1" x14ac:dyDescent="0.2">
      <c r="A229" s="332"/>
      <c r="B229" s="280"/>
      <c r="C229" s="68"/>
      <c r="D229" s="283"/>
      <c r="E229" s="68"/>
      <c r="F229" s="68"/>
      <c r="G229" s="68"/>
      <c r="H229" s="56">
        <f t="shared" si="32"/>
        <v>0</v>
      </c>
    </row>
    <row r="230" spans="1:8" s="2" customFormat="1" ht="12.75" hidden="1" x14ac:dyDescent="0.2">
      <c r="A230" s="332"/>
      <c r="B230" s="280"/>
      <c r="C230" s="68"/>
      <c r="D230" s="283"/>
      <c r="E230" s="68"/>
      <c r="F230" s="68"/>
      <c r="G230" s="68"/>
      <c r="H230" s="56">
        <f t="shared" si="32"/>
        <v>0</v>
      </c>
    </row>
    <row r="231" spans="1:8" s="2" customFormat="1" ht="12.75" hidden="1" x14ac:dyDescent="0.2">
      <c r="A231" s="332"/>
      <c r="B231" s="280"/>
      <c r="C231" s="68"/>
      <c r="D231" s="283"/>
      <c r="E231" s="68"/>
      <c r="F231" s="68"/>
      <c r="G231" s="68"/>
      <c r="H231" s="56">
        <f t="shared" si="32"/>
        <v>0</v>
      </c>
    </row>
    <row r="232" spans="1:8" s="2" customFormat="1" ht="12.75" hidden="1" x14ac:dyDescent="0.2">
      <c r="A232" s="332"/>
      <c r="B232" s="280"/>
      <c r="C232" s="68"/>
      <c r="D232" s="283"/>
      <c r="E232" s="68"/>
      <c r="F232" s="68"/>
      <c r="G232" s="68"/>
      <c r="H232" s="56">
        <f t="shared" si="32"/>
        <v>0</v>
      </c>
    </row>
    <row r="233" spans="1:8" s="2" customFormat="1" ht="12.75" hidden="1" x14ac:dyDescent="0.2">
      <c r="A233" s="332"/>
      <c r="B233" s="280"/>
      <c r="C233" s="68"/>
      <c r="D233" s="283"/>
      <c r="E233" s="68"/>
      <c r="F233" s="68"/>
      <c r="G233" s="68"/>
      <c r="H233" s="56">
        <f t="shared" si="32"/>
        <v>0</v>
      </c>
    </row>
    <row r="234" spans="1:8" s="2" customFormat="1" ht="12.75" hidden="1" x14ac:dyDescent="0.2">
      <c r="A234" s="332"/>
      <c r="B234" s="280"/>
      <c r="C234" s="68"/>
      <c r="D234" s="283"/>
      <c r="E234" s="68"/>
      <c r="F234" s="68"/>
      <c r="G234" s="68"/>
      <c r="H234" s="56">
        <f t="shared" si="32"/>
        <v>0</v>
      </c>
    </row>
    <row r="235" spans="1:8" s="2" customFormat="1" ht="12.75" hidden="1" x14ac:dyDescent="0.2">
      <c r="A235" s="332"/>
      <c r="B235" s="280"/>
      <c r="C235" s="68"/>
      <c r="D235" s="283"/>
      <c r="E235" s="68"/>
      <c r="F235" s="68"/>
      <c r="G235" s="68"/>
      <c r="H235" s="56">
        <f t="shared" si="32"/>
        <v>0</v>
      </c>
    </row>
    <row r="236" spans="1:8" s="2" customFormat="1" ht="12.75" hidden="1" x14ac:dyDescent="0.2">
      <c r="A236" s="333"/>
      <c r="B236" s="281"/>
      <c r="C236" s="70"/>
      <c r="D236" s="284"/>
      <c r="E236" s="70"/>
      <c r="F236" s="70"/>
      <c r="G236" s="70"/>
      <c r="H236" s="58">
        <f t="shared" si="32"/>
        <v>0</v>
      </c>
    </row>
    <row r="237" spans="1:8" s="2" customFormat="1" ht="12.75" hidden="1" x14ac:dyDescent="0.2">
      <c r="A237" s="48" t="s">
        <v>110</v>
      </c>
      <c r="B237" s="277" t="s">
        <v>111</v>
      </c>
      <c r="C237" s="277"/>
      <c r="D237" s="277"/>
      <c r="E237" s="277"/>
      <c r="F237" s="277"/>
      <c r="G237" s="277"/>
      <c r="H237" s="43">
        <f>SUM(H238,H249)</f>
        <v>0</v>
      </c>
    </row>
    <row r="238" spans="1:8" s="2" customFormat="1" ht="25.5" hidden="1" x14ac:dyDescent="0.2">
      <c r="A238" s="331" t="s">
        <v>117</v>
      </c>
      <c r="B238" s="279" t="s">
        <v>33</v>
      </c>
      <c r="C238" s="190" t="s">
        <v>171</v>
      </c>
      <c r="D238" s="47" t="s">
        <v>170</v>
      </c>
      <c r="E238" s="190" t="s">
        <v>166</v>
      </c>
      <c r="F238" s="190" t="s">
        <v>167</v>
      </c>
      <c r="G238" s="47" t="s">
        <v>157</v>
      </c>
      <c r="H238" s="111">
        <f>SUM(H239:H248)</f>
        <v>0</v>
      </c>
    </row>
    <row r="239" spans="1:8" s="2" customFormat="1" ht="12.75" hidden="1" x14ac:dyDescent="0.2">
      <c r="A239" s="332"/>
      <c r="B239" s="280"/>
      <c r="C239" s="67"/>
      <c r="D239" s="282">
        <v>20</v>
      </c>
      <c r="E239" s="67"/>
      <c r="F239" s="67"/>
      <c r="G239" s="67"/>
      <c r="H239" s="54">
        <f>ROUNDUP(F239*$D$239%/12/168*E239*$G$239,2)</f>
        <v>0</v>
      </c>
    </row>
    <row r="240" spans="1:8" s="2" customFormat="1" ht="12.75" hidden="1" x14ac:dyDescent="0.2">
      <c r="A240" s="332"/>
      <c r="B240" s="280"/>
      <c r="C240" s="68"/>
      <c r="D240" s="283"/>
      <c r="E240" s="68"/>
      <c r="F240" s="68"/>
      <c r="G240" s="68"/>
      <c r="H240" s="56">
        <f t="shared" ref="H240:H248" si="33">ROUNDUP(F240*$D$239%/12/168*E240*$G$239,2)</f>
        <v>0</v>
      </c>
    </row>
    <row r="241" spans="1:8" s="2" customFormat="1" ht="12.75" hidden="1" x14ac:dyDescent="0.2">
      <c r="A241" s="332"/>
      <c r="B241" s="280"/>
      <c r="C241" s="68"/>
      <c r="D241" s="283"/>
      <c r="E241" s="68"/>
      <c r="F241" s="68"/>
      <c r="G241" s="68"/>
      <c r="H241" s="56">
        <f t="shared" si="33"/>
        <v>0</v>
      </c>
    </row>
    <row r="242" spans="1:8" s="2" customFormat="1" ht="12.75" hidden="1" x14ac:dyDescent="0.2">
      <c r="A242" s="332"/>
      <c r="B242" s="280"/>
      <c r="C242" s="68"/>
      <c r="D242" s="283"/>
      <c r="E242" s="68"/>
      <c r="F242" s="68"/>
      <c r="G242" s="68"/>
      <c r="H242" s="56">
        <f t="shared" si="33"/>
        <v>0</v>
      </c>
    </row>
    <row r="243" spans="1:8" s="2" customFormat="1" ht="12.75" hidden="1" x14ac:dyDescent="0.2">
      <c r="A243" s="332"/>
      <c r="B243" s="280"/>
      <c r="C243" s="68"/>
      <c r="D243" s="283"/>
      <c r="E243" s="68"/>
      <c r="F243" s="68"/>
      <c r="G243" s="68"/>
      <c r="H243" s="56">
        <f t="shared" si="33"/>
        <v>0</v>
      </c>
    </row>
    <row r="244" spans="1:8" s="2" customFormat="1" ht="12.75" hidden="1" x14ac:dyDescent="0.2">
      <c r="A244" s="332"/>
      <c r="B244" s="280"/>
      <c r="C244" s="68"/>
      <c r="D244" s="283"/>
      <c r="E244" s="68"/>
      <c r="F244" s="68"/>
      <c r="G244" s="68"/>
      <c r="H244" s="56">
        <f t="shared" si="33"/>
        <v>0</v>
      </c>
    </row>
    <row r="245" spans="1:8" s="2" customFormat="1" ht="12.75" hidden="1" x14ac:dyDescent="0.2">
      <c r="A245" s="332"/>
      <c r="B245" s="280"/>
      <c r="C245" s="68"/>
      <c r="D245" s="283"/>
      <c r="E245" s="68"/>
      <c r="F245" s="68"/>
      <c r="G245" s="68"/>
      <c r="H245" s="56">
        <f t="shared" si="33"/>
        <v>0</v>
      </c>
    </row>
    <row r="246" spans="1:8" s="2" customFormat="1" ht="12.75" hidden="1" x14ac:dyDescent="0.2">
      <c r="A246" s="332"/>
      <c r="B246" s="280"/>
      <c r="C246" s="68"/>
      <c r="D246" s="283"/>
      <c r="E246" s="68"/>
      <c r="F246" s="68"/>
      <c r="G246" s="68"/>
      <c r="H246" s="56">
        <f t="shared" si="33"/>
        <v>0</v>
      </c>
    </row>
    <row r="247" spans="1:8" s="2" customFormat="1" ht="12.75" hidden="1" x14ac:dyDescent="0.2">
      <c r="A247" s="332"/>
      <c r="B247" s="280"/>
      <c r="C247" s="68"/>
      <c r="D247" s="283"/>
      <c r="E247" s="68"/>
      <c r="F247" s="68"/>
      <c r="G247" s="68"/>
      <c r="H247" s="56">
        <f t="shared" si="33"/>
        <v>0</v>
      </c>
    </row>
    <row r="248" spans="1:8" s="2" customFormat="1" ht="12.75" hidden="1" x14ac:dyDescent="0.2">
      <c r="A248" s="333"/>
      <c r="B248" s="281"/>
      <c r="C248" s="70"/>
      <c r="D248" s="284"/>
      <c r="E248" s="70"/>
      <c r="F248" s="70"/>
      <c r="G248" s="70"/>
      <c r="H248" s="58">
        <f t="shared" si="33"/>
        <v>0</v>
      </c>
    </row>
    <row r="249" spans="1:8" s="2" customFormat="1" ht="25.5" hidden="1" x14ac:dyDescent="0.2">
      <c r="A249" s="331" t="s">
        <v>118</v>
      </c>
      <c r="B249" s="279" t="s">
        <v>31</v>
      </c>
      <c r="C249" s="190" t="s">
        <v>171</v>
      </c>
      <c r="D249" s="47" t="s">
        <v>170</v>
      </c>
      <c r="E249" s="190" t="s">
        <v>166</v>
      </c>
      <c r="F249" s="190" t="s">
        <v>167</v>
      </c>
      <c r="G249" s="47" t="s">
        <v>157</v>
      </c>
      <c r="H249" s="111">
        <f>SUM(H250:H259)</f>
        <v>0</v>
      </c>
    </row>
    <row r="250" spans="1:8" s="2" customFormat="1" ht="12.75" hidden="1" x14ac:dyDescent="0.2">
      <c r="A250" s="332"/>
      <c r="B250" s="280"/>
      <c r="C250" s="67"/>
      <c r="D250" s="282">
        <v>20</v>
      </c>
      <c r="E250" s="67"/>
      <c r="F250" s="67"/>
      <c r="G250" s="67"/>
      <c r="H250" s="54">
        <f>ROUNDUP(F250*$D$250%/12/168*E250*$G$250,2)</f>
        <v>0</v>
      </c>
    </row>
    <row r="251" spans="1:8" s="2" customFormat="1" ht="12.75" hidden="1" x14ac:dyDescent="0.2">
      <c r="A251" s="332"/>
      <c r="B251" s="280"/>
      <c r="C251" s="68"/>
      <c r="D251" s="283"/>
      <c r="E251" s="68"/>
      <c r="F251" s="68"/>
      <c r="G251" s="68"/>
      <c r="H251" s="56">
        <f t="shared" ref="H251:H259" si="34">ROUNDUP(F251*$D$250%/12/168*E251*$G$250,2)</f>
        <v>0</v>
      </c>
    </row>
    <row r="252" spans="1:8" s="2" customFormat="1" ht="12.75" hidden="1" x14ac:dyDescent="0.2">
      <c r="A252" s="332"/>
      <c r="B252" s="280"/>
      <c r="C252" s="68"/>
      <c r="D252" s="283"/>
      <c r="E252" s="68"/>
      <c r="F252" s="68"/>
      <c r="G252" s="68"/>
      <c r="H252" s="56">
        <f t="shared" si="34"/>
        <v>0</v>
      </c>
    </row>
    <row r="253" spans="1:8" s="2" customFormat="1" ht="12.75" hidden="1" x14ac:dyDescent="0.2">
      <c r="A253" s="332"/>
      <c r="B253" s="280"/>
      <c r="C253" s="68"/>
      <c r="D253" s="283"/>
      <c r="E253" s="68"/>
      <c r="F253" s="68"/>
      <c r="G253" s="68"/>
      <c r="H253" s="56">
        <f t="shared" si="34"/>
        <v>0</v>
      </c>
    </row>
    <row r="254" spans="1:8" s="2" customFormat="1" ht="12.75" hidden="1" x14ac:dyDescent="0.2">
      <c r="A254" s="332"/>
      <c r="B254" s="280"/>
      <c r="C254" s="68"/>
      <c r="D254" s="283"/>
      <c r="E254" s="68"/>
      <c r="F254" s="68"/>
      <c r="G254" s="68"/>
      <c r="H254" s="56">
        <f t="shared" si="34"/>
        <v>0</v>
      </c>
    </row>
    <row r="255" spans="1:8" s="2" customFormat="1" ht="12.75" hidden="1" x14ac:dyDescent="0.2">
      <c r="A255" s="332"/>
      <c r="B255" s="280"/>
      <c r="C255" s="68"/>
      <c r="D255" s="283"/>
      <c r="E255" s="68"/>
      <c r="F255" s="68"/>
      <c r="G255" s="68"/>
      <c r="H255" s="56">
        <f t="shared" si="34"/>
        <v>0</v>
      </c>
    </row>
    <row r="256" spans="1:8" s="2" customFormat="1" ht="12.75" hidden="1" x14ac:dyDescent="0.2">
      <c r="A256" s="332"/>
      <c r="B256" s="280"/>
      <c r="C256" s="68"/>
      <c r="D256" s="283"/>
      <c r="E256" s="68"/>
      <c r="F256" s="68"/>
      <c r="G256" s="68"/>
      <c r="H256" s="56">
        <f t="shared" si="34"/>
        <v>0</v>
      </c>
    </row>
    <row r="257" spans="1:9" s="2" customFormat="1" ht="12.75" hidden="1" x14ac:dyDescent="0.2">
      <c r="A257" s="332"/>
      <c r="B257" s="280"/>
      <c r="C257" s="68"/>
      <c r="D257" s="283"/>
      <c r="E257" s="68"/>
      <c r="F257" s="68"/>
      <c r="G257" s="68"/>
      <c r="H257" s="56">
        <f t="shared" si="34"/>
        <v>0</v>
      </c>
    </row>
    <row r="258" spans="1:9" s="2" customFormat="1" ht="12.75" hidden="1" x14ac:dyDescent="0.2">
      <c r="A258" s="332"/>
      <c r="B258" s="280"/>
      <c r="C258" s="68"/>
      <c r="D258" s="283"/>
      <c r="E258" s="68"/>
      <c r="F258" s="68"/>
      <c r="G258" s="68"/>
      <c r="H258" s="56">
        <f t="shared" si="34"/>
        <v>0</v>
      </c>
    </row>
    <row r="259" spans="1:9" s="2" customFormat="1" ht="12.75" hidden="1" x14ac:dyDescent="0.2">
      <c r="A259" s="332"/>
      <c r="B259" s="280"/>
      <c r="C259" s="68"/>
      <c r="D259" s="284"/>
      <c r="E259" s="68"/>
      <c r="F259" s="68"/>
      <c r="G259" s="70"/>
      <c r="H259" s="56">
        <f t="shared" si="34"/>
        <v>0</v>
      </c>
    </row>
    <row r="260" spans="1:9" s="2" customFormat="1" ht="12.75" x14ac:dyDescent="0.2">
      <c r="A260" s="289" t="s">
        <v>120</v>
      </c>
      <c r="B260" s="290"/>
      <c r="C260" s="290"/>
      <c r="D260" s="290"/>
      <c r="E260" s="290"/>
      <c r="F260" s="290"/>
      <c r="G260" s="291"/>
      <c r="H260" s="45">
        <f>SUM(H224,H154,H12)</f>
        <v>19.919999999999998</v>
      </c>
    </row>
    <row r="261" spans="1:9" s="2" customFormat="1" ht="6" customHeight="1" x14ac:dyDescent="0.2">
      <c r="A261" s="321"/>
      <c r="B261" s="321"/>
      <c r="C261" s="321"/>
      <c r="D261" s="321"/>
      <c r="E261" s="321"/>
      <c r="F261" s="321"/>
      <c r="G261" s="321"/>
      <c r="H261" s="321"/>
    </row>
    <row r="262" spans="1:9" s="2" customFormat="1" ht="12.75" x14ac:dyDescent="0.2">
      <c r="A262" s="322" t="s">
        <v>18</v>
      </c>
      <c r="B262" s="323"/>
      <c r="C262" s="323"/>
      <c r="D262" s="323"/>
      <c r="E262" s="323"/>
      <c r="F262" s="323"/>
      <c r="G262" s="323"/>
      <c r="H262" s="324"/>
    </row>
    <row r="263" spans="1:9" s="2" customFormat="1" ht="12.75" x14ac:dyDescent="0.2">
      <c r="A263" s="42" t="s">
        <v>36</v>
      </c>
      <c r="B263" s="277" t="s">
        <v>14</v>
      </c>
      <c r="C263" s="277"/>
      <c r="D263" s="277"/>
      <c r="E263" s="277"/>
      <c r="F263" s="277"/>
      <c r="G263" s="277"/>
      <c r="H263" s="43">
        <f>SUM(H264,H361)</f>
        <v>1.36</v>
      </c>
    </row>
    <row r="264" spans="1:9" s="2" customFormat="1" ht="12.75" x14ac:dyDescent="0.2">
      <c r="A264" s="49" t="s">
        <v>37</v>
      </c>
      <c r="B264" s="277" t="s">
        <v>38</v>
      </c>
      <c r="C264" s="277"/>
      <c r="D264" s="277"/>
      <c r="E264" s="277"/>
      <c r="F264" s="277"/>
      <c r="G264" s="277"/>
      <c r="H264" s="43">
        <f>SUM(H265,H276,H287,H298,H340,H319,)</f>
        <v>1.05</v>
      </c>
    </row>
    <row r="265" spans="1:9" s="2" customFormat="1" ht="25.5" x14ac:dyDescent="0.2">
      <c r="A265" s="303" t="s">
        <v>42</v>
      </c>
      <c r="B265" s="304" t="s">
        <v>43</v>
      </c>
      <c r="C265" s="287" t="s">
        <v>349</v>
      </c>
      <c r="D265" s="288"/>
      <c r="E265" s="47" t="s">
        <v>164</v>
      </c>
      <c r="F265" s="190" t="s">
        <v>39</v>
      </c>
      <c r="G265" s="47" t="s">
        <v>157</v>
      </c>
      <c r="H265" s="111">
        <f>SUM(H266:H275)</f>
        <v>0.38</v>
      </c>
    </row>
    <row r="266" spans="1:9" s="2" customFormat="1" ht="12.75" x14ac:dyDescent="0.2">
      <c r="A266" s="303"/>
      <c r="B266" s="304"/>
      <c r="C266" s="294" t="s">
        <v>191</v>
      </c>
      <c r="D266" s="295"/>
      <c r="E266" s="187">
        <v>16</v>
      </c>
      <c r="F266" s="62">
        <v>3125</v>
      </c>
      <c r="G266" s="61">
        <v>0.02</v>
      </c>
      <c r="H266" s="54">
        <f>ROUNDUP((F266/168*G266),2)</f>
        <v>0.38</v>
      </c>
      <c r="I266" s="2" t="s">
        <v>217</v>
      </c>
    </row>
    <row r="267" spans="1:9" s="2" customFormat="1" ht="12.75" hidden="1" x14ac:dyDescent="0.2">
      <c r="A267" s="303"/>
      <c r="B267" s="304"/>
      <c r="C267" s="274"/>
      <c r="D267" s="276"/>
      <c r="E267" s="188"/>
      <c r="F267" s="64"/>
      <c r="G267" s="63"/>
      <c r="H267" s="56">
        <f t="shared" ref="H267:H286" si="35">ROUNDUP((F267/168*G267),2)</f>
        <v>0</v>
      </c>
    </row>
    <row r="268" spans="1:9" s="2" customFormat="1" ht="12.75" hidden="1" x14ac:dyDescent="0.2">
      <c r="A268" s="303"/>
      <c r="B268" s="304"/>
      <c r="C268" s="274"/>
      <c r="D268" s="276"/>
      <c r="E268" s="188"/>
      <c r="F268" s="64"/>
      <c r="G268" s="63"/>
      <c r="H268" s="56">
        <f t="shared" si="35"/>
        <v>0</v>
      </c>
    </row>
    <row r="269" spans="1:9" s="2" customFormat="1" ht="12.75" hidden="1" x14ac:dyDescent="0.2">
      <c r="A269" s="303"/>
      <c r="B269" s="304"/>
      <c r="C269" s="274"/>
      <c r="D269" s="276"/>
      <c r="E269" s="188"/>
      <c r="F269" s="64"/>
      <c r="G269" s="63"/>
      <c r="H269" s="56">
        <f t="shared" si="35"/>
        <v>0</v>
      </c>
    </row>
    <row r="270" spans="1:9" s="2" customFormat="1" ht="12.75" hidden="1" x14ac:dyDescent="0.2">
      <c r="A270" s="303"/>
      <c r="B270" s="304"/>
      <c r="C270" s="274"/>
      <c r="D270" s="276"/>
      <c r="E270" s="188"/>
      <c r="F270" s="64"/>
      <c r="G270" s="63"/>
      <c r="H270" s="56">
        <f t="shared" si="35"/>
        <v>0</v>
      </c>
    </row>
    <row r="271" spans="1:9" s="2" customFormat="1" ht="12.75" hidden="1" x14ac:dyDescent="0.2">
      <c r="A271" s="303"/>
      <c r="B271" s="304"/>
      <c r="C271" s="274"/>
      <c r="D271" s="276"/>
      <c r="E271" s="188"/>
      <c r="F271" s="64"/>
      <c r="G271" s="63"/>
      <c r="H271" s="56">
        <f t="shared" si="35"/>
        <v>0</v>
      </c>
    </row>
    <row r="272" spans="1:9" s="2" customFormat="1" ht="12.75" hidden="1" x14ac:dyDescent="0.2">
      <c r="A272" s="303"/>
      <c r="B272" s="304"/>
      <c r="C272" s="274"/>
      <c r="D272" s="276"/>
      <c r="E272" s="188"/>
      <c r="F272" s="64"/>
      <c r="G272" s="63"/>
      <c r="H272" s="56">
        <f t="shared" si="35"/>
        <v>0</v>
      </c>
    </row>
    <row r="273" spans="1:9" s="2" customFormat="1" ht="12.75" hidden="1" x14ac:dyDescent="0.2">
      <c r="A273" s="303"/>
      <c r="B273" s="304"/>
      <c r="C273" s="274"/>
      <c r="D273" s="276"/>
      <c r="E273" s="188"/>
      <c r="F273" s="64"/>
      <c r="G273" s="63"/>
      <c r="H273" s="56">
        <f t="shared" si="35"/>
        <v>0</v>
      </c>
    </row>
    <row r="274" spans="1:9" s="2" customFormat="1" ht="12.75" hidden="1" x14ac:dyDescent="0.2">
      <c r="A274" s="303"/>
      <c r="B274" s="304"/>
      <c r="C274" s="274"/>
      <c r="D274" s="276"/>
      <c r="E274" s="188"/>
      <c r="F274" s="64"/>
      <c r="G274" s="63"/>
      <c r="H274" s="56">
        <f t="shared" si="35"/>
        <v>0</v>
      </c>
    </row>
    <row r="275" spans="1:9" s="2" customFormat="1" ht="12.75" hidden="1" x14ac:dyDescent="0.2">
      <c r="A275" s="303"/>
      <c r="B275" s="304"/>
      <c r="C275" s="296"/>
      <c r="D275" s="298"/>
      <c r="E275" s="189"/>
      <c r="F275" s="66"/>
      <c r="G275" s="65"/>
      <c r="H275" s="58">
        <f t="shared" si="35"/>
        <v>0</v>
      </c>
    </row>
    <row r="276" spans="1:9" s="2" customFormat="1" ht="25.5" x14ac:dyDescent="0.2">
      <c r="A276" s="303" t="s">
        <v>44</v>
      </c>
      <c r="B276" s="304" t="s">
        <v>45</v>
      </c>
      <c r="C276" s="287" t="s">
        <v>349</v>
      </c>
      <c r="D276" s="288"/>
      <c r="E276" s="47" t="s">
        <v>164</v>
      </c>
      <c r="F276" s="190" t="s">
        <v>39</v>
      </c>
      <c r="G276" s="47" t="s">
        <v>157</v>
      </c>
      <c r="H276" s="111">
        <f>SUM(H277:H286)</f>
        <v>0.65</v>
      </c>
    </row>
    <row r="277" spans="1:9" s="2" customFormat="1" ht="12.75" x14ac:dyDescent="0.2">
      <c r="A277" s="303"/>
      <c r="B277" s="304"/>
      <c r="C277" s="274" t="s">
        <v>357</v>
      </c>
      <c r="D277" s="276"/>
      <c r="E277" s="188">
        <v>10</v>
      </c>
      <c r="F277" s="64">
        <v>1287</v>
      </c>
      <c r="G277" s="63">
        <v>8.4000000000000005E-2</v>
      </c>
      <c r="H277" s="54">
        <f t="shared" si="35"/>
        <v>0.65</v>
      </c>
      <c r="I277" s="2" t="s">
        <v>212</v>
      </c>
    </row>
    <row r="278" spans="1:9" s="2" customFormat="1" ht="26.25" hidden="1" customHeight="1" x14ac:dyDescent="0.2">
      <c r="A278" s="303"/>
      <c r="B278" s="304"/>
      <c r="C278" s="274"/>
      <c r="D278" s="276"/>
      <c r="E278" s="188"/>
      <c r="F278" s="64"/>
      <c r="G278" s="63"/>
      <c r="H278" s="56">
        <f t="shared" si="35"/>
        <v>0</v>
      </c>
    </row>
    <row r="279" spans="1:9" s="2" customFormat="1" ht="12.75" hidden="1" x14ac:dyDescent="0.2">
      <c r="A279" s="303"/>
      <c r="B279" s="304"/>
      <c r="C279" s="274"/>
      <c r="D279" s="276"/>
      <c r="E279" s="188"/>
      <c r="F279" s="64"/>
      <c r="G279" s="63"/>
      <c r="H279" s="56">
        <f t="shared" si="35"/>
        <v>0</v>
      </c>
    </row>
    <row r="280" spans="1:9" s="2" customFormat="1" ht="12.75" hidden="1" x14ac:dyDescent="0.2">
      <c r="A280" s="303"/>
      <c r="B280" s="304"/>
      <c r="C280" s="274"/>
      <c r="D280" s="276"/>
      <c r="E280" s="188"/>
      <c r="F280" s="64"/>
      <c r="G280" s="63"/>
      <c r="H280" s="56">
        <f t="shared" si="35"/>
        <v>0</v>
      </c>
    </row>
    <row r="281" spans="1:9" s="2" customFormat="1" ht="12.75" hidden="1" x14ac:dyDescent="0.2">
      <c r="A281" s="303"/>
      <c r="B281" s="304"/>
      <c r="C281" s="274"/>
      <c r="D281" s="276"/>
      <c r="E281" s="188"/>
      <c r="F281" s="64"/>
      <c r="G281" s="63"/>
      <c r="H281" s="56">
        <f t="shared" si="35"/>
        <v>0</v>
      </c>
    </row>
    <row r="282" spans="1:9" s="2" customFormat="1" ht="12.75" hidden="1" x14ac:dyDescent="0.2">
      <c r="A282" s="303"/>
      <c r="B282" s="304"/>
      <c r="C282" s="274"/>
      <c r="D282" s="276"/>
      <c r="E282" s="188"/>
      <c r="F282" s="64"/>
      <c r="G282" s="63"/>
      <c r="H282" s="56">
        <f t="shared" si="35"/>
        <v>0</v>
      </c>
    </row>
    <row r="283" spans="1:9" s="2" customFormat="1" ht="12.75" hidden="1" x14ac:dyDescent="0.2">
      <c r="A283" s="303"/>
      <c r="B283" s="304"/>
      <c r="C283" s="274"/>
      <c r="D283" s="276"/>
      <c r="E283" s="188"/>
      <c r="F283" s="64"/>
      <c r="G283" s="63"/>
      <c r="H283" s="56">
        <f t="shared" si="35"/>
        <v>0</v>
      </c>
    </row>
    <row r="284" spans="1:9" s="2" customFormat="1" ht="12.75" hidden="1" x14ac:dyDescent="0.2">
      <c r="A284" s="303"/>
      <c r="B284" s="304"/>
      <c r="C284" s="274"/>
      <c r="D284" s="276"/>
      <c r="E284" s="188"/>
      <c r="F284" s="64"/>
      <c r="G284" s="63"/>
      <c r="H284" s="56">
        <f t="shared" si="35"/>
        <v>0</v>
      </c>
    </row>
    <row r="285" spans="1:9" s="2" customFormat="1" ht="12.75" hidden="1" x14ac:dyDescent="0.2">
      <c r="A285" s="303"/>
      <c r="B285" s="304"/>
      <c r="C285" s="274"/>
      <c r="D285" s="276"/>
      <c r="E285" s="188"/>
      <c r="F285" s="64"/>
      <c r="G285" s="63"/>
      <c r="H285" s="56">
        <f t="shared" si="35"/>
        <v>0</v>
      </c>
    </row>
    <row r="286" spans="1:9" s="2" customFormat="1" ht="12.75" hidden="1" x14ac:dyDescent="0.2">
      <c r="A286" s="303"/>
      <c r="B286" s="304"/>
      <c r="C286" s="296"/>
      <c r="D286" s="298"/>
      <c r="E286" s="189"/>
      <c r="F286" s="66"/>
      <c r="G286" s="65"/>
      <c r="H286" s="58">
        <f t="shared" si="35"/>
        <v>0</v>
      </c>
    </row>
    <row r="287" spans="1:9" s="2" customFormat="1" ht="25.5" x14ac:dyDescent="0.2">
      <c r="A287" s="303" t="s">
        <v>51</v>
      </c>
      <c r="B287" s="304" t="s">
        <v>15</v>
      </c>
      <c r="C287" s="266" t="s">
        <v>158</v>
      </c>
      <c r="D287" s="267"/>
      <c r="E287" s="268"/>
      <c r="F287" s="51" t="s">
        <v>159</v>
      </c>
      <c r="G287" s="47" t="s">
        <v>157</v>
      </c>
      <c r="H287" s="111">
        <f>SUM(H288:H297)</f>
        <v>0.02</v>
      </c>
    </row>
    <row r="288" spans="1:9" s="2" customFormat="1" ht="12.75" x14ac:dyDescent="0.2">
      <c r="A288" s="303"/>
      <c r="B288" s="304"/>
      <c r="C288" s="294" t="s">
        <v>179</v>
      </c>
      <c r="D288" s="301"/>
      <c r="E288" s="295"/>
      <c r="F288" s="62">
        <v>135</v>
      </c>
      <c r="G288" s="61">
        <f>G266</f>
        <v>0.02</v>
      </c>
      <c r="H288" s="54">
        <f>ROUNDUP((F288/168*G288),2)</f>
        <v>0.02</v>
      </c>
    </row>
    <row r="289" spans="1:8" s="2" customFormat="1" ht="12.75" hidden="1" x14ac:dyDescent="0.2">
      <c r="A289" s="303"/>
      <c r="B289" s="304"/>
      <c r="C289" s="274"/>
      <c r="D289" s="275"/>
      <c r="E289" s="276"/>
      <c r="F289" s="64"/>
      <c r="G289" s="63">
        <f t="shared" ref="G289:G297" si="36">G267</f>
        <v>0</v>
      </c>
      <c r="H289" s="56">
        <f t="shared" ref="H289:H297" si="37">ROUNDUP((F289/168*G289),2)</f>
        <v>0</v>
      </c>
    </row>
    <row r="290" spans="1:8" s="2" customFormat="1" ht="12.75" hidden="1" x14ac:dyDescent="0.2">
      <c r="A290" s="303"/>
      <c r="B290" s="304"/>
      <c r="C290" s="274"/>
      <c r="D290" s="275"/>
      <c r="E290" s="276"/>
      <c r="F290" s="64"/>
      <c r="G290" s="63">
        <f t="shared" si="36"/>
        <v>0</v>
      </c>
      <c r="H290" s="56">
        <f t="shared" si="37"/>
        <v>0</v>
      </c>
    </row>
    <row r="291" spans="1:8" s="2" customFormat="1" ht="12.75" hidden="1" x14ac:dyDescent="0.2">
      <c r="A291" s="303"/>
      <c r="B291" s="304"/>
      <c r="C291" s="274"/>
      <c r="D291" s="275"/>
      <c r="E291" s="276"/>
      <c r="F291" s="64"/>
      <c r="G291" s="63">
        <f t="shared" si="36"/>
        <v>0</v>
      </c>
      <c r="H291" s="56">
        <f t="shared" si="37"/>
        <v>0</v>
      </c>
    </row>
    <row r="292" spans="1:8" s="2" customFormat="1" ht="12.75" hidden="1" x14ac:dyDescent="0.2">
      <c r="A292" s="303"/>
      <c r="B292" s="304"/>
      <c r="C292" s="274"/>
      <c r="D292" s="275"/>
      <c r="E292" s="276"/>
      <c r="F292" s="64"/>
      <c r="G292" s="63">
        <f t="shared" si="36"/>
        <v>0</v>
      </c>
      <c r="H292" s="56">
        <f t="shared" si="37"/>
        <v>0</v>
      </c>
    </row>
    <row r="293" spans="1:8" s="2" customFormat="1" ht="12.75" hidden="1" x14ac:dyDescent="0.2">
      <c r="A293" s="303"/>
      <c r="B293" s="304"/>
      <c r="C293" s="274"/>
      <c r="D293" s="275"/>
      <c r="E293" s="276"/>
      <c r="F293" s="64"/>
      <c r="G293" s="63">
        <f t="shared" si="36"/>
        <v>0</v>
      </c>
      <c r="H293" s="56">
        <f t="shared" si="37"/>
        <v>0</v>
      </c>
    </row>
    <row r="294" spans="1:8" s="2" customFormat="1" ht="12.75" hidden="1" x14ac:dyDescent="0.2">
      <c r="A294" s="303"/>
      <c r="B294" s="304"/>
      <c r="C294" s="274"/>
      <c r="D294" s="275"/>
      <c r="E294" s="276"/>
      <c r="F294" s="64"/>
      <c r="G294" s="63">
        <f t="shared" si="36"/>
        <v>0</v>
      </c>
      <c r="H294" s="56">
        <f t="shared" si="37"/>
        <v>0</v>
      </c>
    </row>
    <row r="295" spans="1:8" s="2" customFormat="1" ht="12.75" hidden="1" x14ac:dyDescent="0.2">
      <c r="A295" s="303"/>
      <c r="B295" s="304"/>
      <c r="C295" s="274"/>
      <c r="D295" s="275"/>
      <c r="E295" s="276"/>
      <c r="F295" s="64"/>
      <c r="G295" s="63">
        <f t="shared" si="36"/>
        <v>0</v>
      </c>
      <c r="H295" s="56">
        <f t="shared" si="37"/>
        <v>0</v>
      </c>
    </row>
    <row r="296" spans="1:8" s="2" customFormat="1" ht="12.75" hidden="1" x14ac:dyDescent="0.2">
      <c r="A296" s="303"/>
      <c r="B296" s="304"/>
      <c r="C296" s="274"/>
      <c r="D296" s="275"/>
      <c r="E296" s="276"/>
      <c r="F296" s="64"/>
      <c r="G296" s="63">
        <f t="shared" si="36"/>
        <v>0</v>
      </c>
      <c r="H296" s="56">
        <f t="shared" si="37"/>
        <v>0</v>
      </c>
    </row>
    <row r="297" spans="1:8" s="2" customFormat="1" ht="12.75" hidden="1" x14ac:dyDescent="0.2">
      <c r="A297" s="303"/>
      <c r="B297" s="304"/>
      <c r="C297" s="296"/>
      <c r="D297" s="297"/>
      <c r="E297" s="298"/>
      <c r="F297" s="66"/>
      <c r="G297" s="65">
        <f t="shared" si="36"/>
        <v>0</v>
      </c>
      <c r="H297" s="58">
        <f t="shared" si="37"/>
        <v>0</v>
      </c>
    </row>
    <row r="298" spans="1:8" s="2" customFormat="1" ht="25.5" hidden="1" x14ac:dyDescent="0.2">
      <c r="A298" s="303" t="s">
        <v>53</v>
      </c>
      <c r="B298" s="304" t="s">
        <v>54</v>
      </c>
      <c r="C298" s="287" t="s">
        <v>349</v>
      </c>
      <c r="D298" s="288"/>
      <c r="E298" s="47" t="s">
        <v>161</v>
      </c>
      <c r="F298" s="190" t="s">
        <v>39</v>
      </c>
      <c r="G298" s="47" t="s">
        <v>157</v>
      </c>
      <c r="H298" s="111">
        <f>SUM(H299:H318)</f>
        <v>0</v>
      </c>
    </row>
    <row r="299" spans="1:8" s="2" customFormat="1" ht="12.75" hidden="1" customHeight="1" x14ac:dyDescent="0.2">
      <c r="A299" s="303"/>
      <c r="B299" s="304"/>
      <c r="C299" s="299" t="str">
        <f>C266</f>
        <v>VP koledžas direktors</v>
      </c>
      <c r="D299" s="300"/>
      <c r="E299" s="292">
        <v>5</v>
      </c>
      <c r="F299" s="52">
        <f>F266</f>
        <v>3125</v>
      </c>
      <c r="G299" s="53"/>
      <c r="H299" s="54">
        <f>ROUNDUP((F299*$E$299%)/168*G299,2)</f>
        <v>0</v>
      </c>
    </row>
    <row r="300" spans="1:8" s="2" customFormat="1" ht="12.75" hidden="1" customHeight="1" x14ac:dyDescent="0.2">
      <c r="A300" s="303"/>
      <c r="B300" s="304"/>
      <c r="C300" s="258">
        <f t="shared" ref="C300:F308" si="38">C267</f>
        <v>0</v>
      </c>
      <c r="D300" s="259"/>
      <c r="E300" s="293"/>
      <c r="F300" s="59">
        <f t="shared" si="38"/>
        <v>0</v>
      </c>
      <c r="G300" s="55"/>
      <c r="H300" s="56">
        <f t="shared" ref="H300:H318" si="39">ROUNDUP((F300*$E$299%)/168*G300,2)</f>
        <v>0</v>
      </c>
    </row>
    <row r="301" spans="1:8" s="2" customFormat="1" ht="12.75" hidden="1" customHeight="1" x14ac:dyDescent="0.2">
      <c r="A301" s="303"/>
      <c r="B301" s="304"/>
      <c r="C301" s="258">
        <f t="shared" si="38"/>
        <v>0</v>
      </c>
      <c r="D301" s="259"/>
      <c r="E301" s="293"/>
      <c r="F301" s="59">
        <f t="shared" si="38"/>
        <v>0</v>
      </c>
      <c r="G301" s="55"/>
      <c r="H301" s="56">
        <f t="shared" si="39"/>
        <v>0</v>
      </c>
    </row>
    <row r="302" spans="1:8" s="2" customFormat="1" ht="12.75" hidden="1" customHeight="1" x14ac:dyDescent="0.2">
      <c r="A302" s="303"/>
      <c r="B302" s="304"/>
      <c r="C302" s="258">
        <f t="shared" si="38"/>
        <v>0</v>
      </c>
      <c r="D302" s="259"/>
      <c r="E302" s="293"/>
      <c r="F302" s="59">
        <f t="shared" si="38"/>
        <v>0</v>
      </c>
      <c r="G302" s="55"/>
      <c r="H302" s="56">
        <f t="shared" si="39"/>
        <v>0</v>
      </c>
    </row>
    <row r="303" spans="1:8" s="2" customFormat="1" ht="12.75" hidden="1" customHeight="1" x14ac:dyDescent="0.2">
      <c r="A303" s="303"/>
      <c r="B303" s="304"/>
      <c r="C303" s="258">
        <f t="shared" si="38"/>
        <v>0</v>
      </c>
      <c r="D303" s="259"/>
      <c r="E303" s="293"/>
      <c r="F303" s="59">
        <f t="shared" si="38"/>
        <v>0</v>
      </c>
      <c r="G303" s="55"/>
      <c r="H303" s="56">
        <f t="shared" si="39"/>
        <v>0</v>
      </c>
    </row>
    <row r="304" spans="1:8" s="2" customFormat="1" ht="12.75" hidden="1" customHeight="1" x14ac:dyDescent="0.2">
      <c r="A304" s="303"/>
      <c r="B304" s="304"/>
      <c r="C304" s="258">
        <f t="shared" si="38"/>
        <v>0</v>
      </c>
      <c r="D304" s="259"/>
      <c r="E304" s="293"/>
      <c r="F304" s="59">
        <f t="shared" si="38"/>
        <v>0</v>
      </c>
      <c r="G304" s="55"/>
      <c r="H304" s="56">
        <f t="shared" si="39"/>
        <v>0</v>
      </c>
    </row>
    <row r="305" spans="1:8" s="2" customFormat="1" ht="12.75" hidden="1" customHeight="1" x14ac:dyDescent="0.2">
      <c r="A305" s="303"/>
      <c r="B305" s="304"/>
      <c r="C305" s="258">
        <f t="shared" si="38"/>
        <v>0</v>
      </c>
      <c r="D305" s="259"/>
      <c r="E305" s="293"/>
      <c r="F305" s="59">
        <f t="shared" si="38"/>
        <v>0</v>
      </c>
      <c r="G305" s="55"/>
      <c r="H305" s="56">
        <f t="shared" si="39"/>
        <v>0</v>
      </c>
    </row>
    <row r="306" spans="1:8" s="2" customFormat="1" ht="12.75" hidden="1" customHeight="1" x14ac:dyDescent="0.2">
      <c r="A306" s="303"/>
      <c r="B306" s="304"/>
      <c r="C306" s="258">
        <f t="shared" si="38"/>
        <v>0</v>
      </c>
      <c r="D306" s="259"/>
      <c r="E306" s="293"/>
      <c r="F306" s="59">
        <f t="shared" si="38"/>
        <v>0</v>
      </c>
      <c r="G306" s="55"/>
      <c r="H306" s="56">
        <f t="shared" si="39"/>
        <v>0</v>
      </c>
    </row>
    <row r="307" spans="1:8" s="2" customFormat="1" ht="12.75" hidden="1" customHeight="1" x14ac:dyDescent="0.2">
      <c r="A307" s="303"/>
      <c r="B307" s="304"/>
      <c r="C307" s="258">
        <f t="shared" si="38"/>
        <v>0</v>
      </c>
      <c r="D307" s="259"/>
      <c r="E307" s="293"/>
      <c r="F307" s="59">
        <f t="shared" si="38"/>
        <v>0</v>
      </c>
      <c r="G307" s="55"/>
      <c r="H307" s="56">
        <f t="shared" si="39"/>
        <v>0</v>
      </c>
    </row>
    <row r="308" spans="1:8" s="2" customFormat="1" ht="12.75" hidden="1" customHeight="1" x14ac:dyDescent="0.2">
      <c r="A308" s="303"/>
      <c r="B308" s="304"/>
      <c r="C308" s="258">
        <f t="shared" si="38"/>
        <v>0</v>
      </c>
      <c r="D308" s="259"/>
      <c r="E308" s="293"/>
      <c r="F308" s="59">
        <f t="shared" si="38"/>
        <v>0</v>
      </c>
      <c r="G308" s="55"/>
      <c r="H308" s="56">
        <f t="shared" si="39"/>
        <v>0</v>
      </c>
    </row>
    <row r="309" spans="1:8" s="2" customFormat="1" ht="12.75" hidden="1" x14ac:dyDescent="0.2">
      <c r="A309" s="303"/>
      <c r="B309" s="304"/>
      <c r="C309" s="258" t="str">
        <f>C277</f>
        <v xml:space="preserve">Vecākais grāmatvedis </v>
      </c>
      <c r="D309" s="259"/>
      <c r="E309" s="293"/>
      <c r="F309" s="59">
        <f>F277</f>
        <v>1287</v>
      </c>
      <c r="G309" s="55"/>
      <c r="H309" s="56">
        <f t="shared" si="39"/>
        <v>0</v>
      </c>
    </row>
    <row r="310" spans="1:8" s="2" customFormat="1" ht="27" hidden="1" customHeight="1" x14ac:dyDescent="0.2">
      <c r="A310" s="303"/>
      <c r="B310" s="304"/>
      <c r="C310" s="258">
        <f t="shared" ref="C310:G318" si="40">C278</f>
        <v>0</v>
      </c>
      <c r="D310" s="259"/>
      <c r="E310" s="293"/>
      <c r="F310" s="59">
        <f t="shared" si="40"/>
        <v>0</v>
      </c>
      <c r="G310" s="55">
        <f t="shared" si="40"/>
        <v>0</v>
      </c>
      <c r="H310" s="56">
        <f>ROUNDUP((F310*$E$299%)/168*G310,2)</f>
        <v>0</v>
      </c>
    </row>
    <row r="311" spans="1:8" s="2" customFormat="1" ht="12.75" hidden="1" x14ac:dyDescent="0.2">
      <c r="A311" s="303"/>
      <c r="B311" s="304"/>
      <c r="C311" s="258">
        <f t="shared" si="40"/>
        <v>0</v>
      </c>
      <c r="D311" s="259"/>
      <c r="E311" s="293"/>
      <c r="F311" s="59">
        <f t="shared" si="40"/>
        <v>0</v>
      </c>
      <c r="G311" s="55">
        <f t="shared" si="40"/>
        <v>0</v>
      </c>
      <c r="H311" s="56">
        <f t="shared" si="39"/>
        <v>0</v>
      </c>
    </row>
    <row r="312" spans="1:8" s="2" customFormat="1" ht="12.75" hidden="1" x14ac:dyDescent="0.2">
      <c r="A312" s="303"/>
      <c r="B312" s="304"/>
      <c r="C312" s="258">
        <f t="shared" si="40"/>
        <v>0</v>
      </c>
      <c r="D312" s="259"/>
      <c r="E312" s="293"/>
      <c r="F312" s="59">
        <f t="shared" si="40"/>
        <v>0</v>
      </c>
      <c r="G312" s="55">
        <f t="shared" si="40"/>
        <v>0</v>
      </c>
      <c r="H312" s="56">
        <f t="shared" si="39"/>
        <v>0</v>
      </c>
    </row>
    <row r="313" spans="1:8" s="2" customFormat="1" ht="12.75" hidden="1" x14ac:dyDescent="0.2">
      <c r="A313" s="303"/>
      <c r="B313" s="304"/>
      <c r="C313" s="258">
        <f t="shared" si="40"/>
        <v>0</v>
      </c>
      <c r="D313" s="259"/>
      <c r="E313" s="293"/>
      <c r="F313" s="59">
        <f t="shared" si="40"/>
        <v>0</v>
      </c>
      <c r="G313" s="55">
        <f t="shared" si="40"/>
        <v>0</v>
      </c>
      <c r="H313" s="56">
        <f t="shared" si="39"/>
        <v>0</v>
      </c>
    </row>
    <row r="314" spans="1:8" s="2" customFormat="1" ht="12.75" hidden="1" x14ac:dyDescent="0.2">
      <c r="A314" s="303"/>
      <c r="B314" s="304"/>
      <c r="C314" s="258">
        <f t="shared" si="40"/>
        <v>0</v>
      </c>
      <c r="D314" s="259"/>
      <c r="E314" s="293"/>
      <c r="F314" s="59">
        <f t="shared" si="40"/>
        <v>0</v>
      </c>
      <c r="G314" s="55">
        <f t="shared" si="40"/>
        <v>0</v>
      </c>
      <c r="H314" s="56">
        <f t="shared" si="39"/>
        <v>0</v>
      </c>
    </row>
    <row r="315" spans="1:8" s="2" customFormat="1" ht="12.75" hidden="1" x14ac:dyDescent="0.2">
      <c r="A315" s="303"/>
      <c r="B315" s="304"/>
      <c r="C315" s="258">
        <f t="shared" si="40"/>
        <v>0</v>
      </c>
      <c r="D315" s="259"/>
      <c r="E315" s="293"/>
      <c r="F315" s="59">
        <f t="shared" si="40"/>
        <v>0</v>
      </c>
      <c r="G315" s="55">
        <f t="shared" si="40"/>
        <v>0</v>
      </c>
      <c r="H315" s="56">
        <f t="shared" si="39"/>
        <v>0</v>
      </c>
    </row>
    <row r="316" spans="1:8" s="2" customFormat="1" ht="12.75" hidden="1" x14ac:dyDescent="0.2">
      <c r="A316" s="303"/>
      <c r="B316" s="304"/>
      <c r="C316" s="258">
        <f t="shared" si="40"/>
        <v>0</v>
      </c>
      <c r="D316" s="259"/>
      <c r="E316" s="293"/>
      <c r="F316" s="59">
        <f t="shared" si="40"/>
        <v>0</v>
      </c>
      <c r="G316" s="55">
        <f t="shared" si="40"/>
        <v>0</v>
      </c>
      <c r="H316" s="56">
        <f t="shared" si="39"/>
        <v>0</v>
      </c>
    </row>
    <row r="317" spans="1:8" s="2" customFormat="1" ht="12" hidden="1" customHeight="1" x14ac:dyDescent="0.2">
      <c r="A317" s="303"/>
      <c r="B317" s="304"/>
      <c r="C317" s="258">
        <f t="shared" si="40"/>
        <v>0</v>
      </c>
      <c r="D317" s="259"/>
      <c r="E317" s="293"/>
      <c r="F317" s="59">
        <f t="shared" si="40"/>
        <v>0</v>
      </c>
      <c r="G317" s="55">
        <f t="shared" si="40"/>
        <v>0</v>
      </c>
      <c r="H317" s="56">
        <f t="shared" si="39"/>
        <v>0</v>
      </c>
    </row>
    <row r="318" spans="1:8" s="2" customFormat="1" ht="12.75" hidden="1" x14ac:dyDescent="0.2">
      <c r="A318" s="303"/>
      <c r="B318" s="304"/>
      <c r="C318" s="258">
        <f t="shared" si="40"/>
        <v>0</v>
      </c>
      <c r="D318" s="259"/>
      <c r="E318" s="293"/>
      <c r="F318" s="59">
        <f t="shared" si="40"/>
        <v>0</v>
      </c>
      <c r="G318" s="55">
        <f t="shared" si="40"/>
        <v>0</v>
      </c>
      <c r="H318" s="56">
        <f t="shared" si="39"/>
        <v>0</v>
      </c>
    </row>
    <row r="319" spans="1:8" s="2" customFormat="1" ht="25.5" hidden="1" x14ac:dyDescent="0.2">
      <c r="A319" s="303" t="s">
        <v>55</v>
      </c>
      <c r="B319" s="304" t="s">
        <v>56</v>
      </c>
      <c r="C319" s="287" t="s">
        <v>349</v>
      </c>
      <c r="D319" s="288"/>
      <c r="E319" s="47" t="s">
        <v>161</v>
      </c>
      <c r="F319" s="190" t="s">
        <v>39</v>
      </c>
      <c r="G319" s="47" t="s">
        <v>157</v>
      </c>
      <c r="H319" s="111">
        <f>SUM(H320:H339)</f>
        <v>0</v>
      </c>
    </row>
    <row r="320" spans="1:8" s="2" customFormat="1" ht="12.75" hidden="1" x14ac:dyDescent="0.2">
      <c r="A320" s="303"/>
      <c r="B320" s="304"/>
      <c r="C320" s="299" t="str">
        <f t="shared" ref="C320:C329" si="41">C266</f>
        <v>VP koledžas direktors</v>
      </c>
      <c r="D320" s="300"/>
      <c r="E320" s="313">
        <v>5</v>
      </c>
      <c r="F320" s="52">
        <f t="shared" ref="F320:F329" si="42">F266</f>
        <v>3125</v>
      </c>
      <c r="G320" s="142"/>
      <c r="H320" s="54">
        <f>ROUNDUP((F320*$E$320%)/168*G320,2)</f>
        <v>0</v>
      </c>
    </row>
    <row r="321" spans="1:8" s="2" customFormat="1" ht="12.75" hidden="1" x14ac:dyDescent="0.2">
      <c r="A321" s="303"/>
      <c r="B321" s="304"/>
      <c r="C321" s="258">
        <f t="shared" si="41"/>
        <v>0</v>
      </c>
      <c r="D321" s="259"/>
      <c r="E321" s="314"/>
      <c r="F321" s="59">
        <f t="shared" si="42"/>
        <v>0</v>
      </c>
      <c r="G321" s="55"/>
      <c r="H321" s="56">
        <f t="shared" ref="H321:H339" si="43">ROUNDUP((F321*$E$320%)/168*G321,2)</f>
        <v>0</v>
      </c>
    </row>
    <row r="322" spans="1:8" s="2" customFormat="1" ht="12.75" hidden="1" x14ac:dyDescent="0.2">
      <c r="A322" s="303"/>
      <c r="B322" s="304"/>
      <c r="C322" s="258">
        <f t="shared" si="41"/>
        <v>0</v>
      </c>
      <c r="D322" s="259"/>
      <c r="E322" s="314"/>
      <c r="F322" s="59">
        <f t="shared" si="42"/>
        <v>0</v>
      </c>
      <c r="G322" s="55"/>
      <c r="H322" s="56">
        <f t="shared" si="43"/>
        <v>0</v>
      </c>
    </row>
    <row r="323" spans="1:8" s="2" customFormat="1" ht="12.75" hidden="1" x14ac:dyDescent="0.2">
      <c r="A323" s="303"/>
      <c r="B323" s="304"/>
      <c r="C323" s="258">
        <f t="shared" si="41"/>
        <v>0</v>
      </c>
      <c r="D323" s="259"/>
      <c r="E323" s="314"/>
      <c r="F323" s="59">
        <f t="shared" si="42"/>
        <v>0</v>
      </c>
      <c r="G323" s="55"/>
      <c r="H323" s="56">
        <f t="shared" si="43"/>
        <v>0</v>
      </c>
    </row>
    <row r="324" spans="1:8" s="2" customFormat="1" ht="12.75" hidden="1" x14ac:dyDescent="0.2">
      <c r="A324" s="303"/>
      <c r="B324" s="304"/>
      <c r="C324" s="258">
        <f t="shared" si="41"/>
        <v>0</v>
      </c>
      <c r="D324" s="259"/>
      <c r="E324" s="314"/>
      <c r="F324" s="59">
        <f t="shared" si="42"/>
        <v>0</v>
      </c>
      <c r="G324" s="55"/>
      <c r="H324" s="56">
        <f t="shared" si="43"/>
        <v>0</v>
      </c>
    </row>
    <row r="325" spans="1:8" s="2" customFormat="1" ht="12.75" hidden="1" x14ac:dyDescent="0.2">
      <c r="A325" s="303"/>
      <c r="B325" s="304"/>
      <c r="C325" s="258">
        <f t="shared" si="41"/>
        <v>0</v>
      </c>
      <c r="D325" s="259"/>
      <c r="E325" s="314"/>
      <c r="F325" s="59">
        <f t="shared" si="42"/>
        <v>0</v>
      </c>
      <c r="G325" s="55"/>
      <c r="H325" s="56">
        <f t="shared" si="43"/>
        <v>0</v>
      </c>
    </row>
    <row r="326" spans="1:8" s="2" customFormat="1" ht="12.75" hidden="1" x14ac:dyDescent="0.2">
      <c r="A326" s="303"/>
      <c r="B326" s="304"/>
      <c r="C326" s="258">
        <f t="shared" si="41"/>
        <v>0</v>
      </c>
      <c r="D326" s="259"/>
      <c r="E326" s="314"/>
      <c r="F326" s="59">
        <f t="shared" si="42"/>
        <v>0</v>
      </c>
      <c r="G326" s="55"/>
      <c r="H326" s="56">
        <f t="shared" si="43"/>
        <v>0</v>
      </c>
    </row>
    <row r="327" spans="1:8" s="2" customFormat="1" ht="12.75" hidden="1" x14ac:dyDescent="0.2">
      <c r="A327" s="303"/>
      <c r="B327" s="304"/>
      <c r="C327" s="258">
        <f t="shared" si="41"/>
        <v>0</v>
      </c>
      <c r="D327" s="259"/>
      <c r="E327" s="314"/>
      <c r="F327" s="59">
        <f t="shared" si="42"/>
        <v>0</v>
      </c>
      <c r="G327" s="55"/>
      <c r="H327" s="56">
        <f t="shared" si="43"/>
        <v>0</v>
      </c>
    </row>
    <row r="328" spans="1:8" s="2" customFormat="1" ht="12.75" hidden="1" x14ac:dyDescent="0.2">
      <c r="A328" s="303"/>
      <c r="B328" s="304"/>
      <c r="C328" s="258">
        <f t="shared" si="41"/>
        <v>0</v>
      </c>
      <c r="D328" s="259"/>
      <c r="E328" s="314"/>
      <c r="F328" s="59">
        <f t="shared" si="42"/>
        <v>0</v>
      </c>
      <c r="G328" s="55"/>
      <c r="H328" s="56">
        <f t="shared" si="43"/>
        <v>0</v>
      </c>
    </row>
    <row r="329" spans="1:8" s="2" customFormat="1" ht="12.75" hidden="1" x14ac:dyDescent="0.2">
      <c r="A329" s="303"/>
      <c r="B329" s="304"/>
      <c r="C329" s="258">
        <f t="shared" si="41"/>
        <v>0</v>
      </c>
      <c r="D329" s="259"/>
      <c r="E329" s="314"/>
      <c r="F329" s="59">
        <f t="shared" si="42"/>
        <v>0</v>
      </c>
      <c r="G329" s="55"/>
      <c r="H329" s="56">
        <f t="shared" si="43"/>
        <v>0</v>
      </c>
    </row>
    <row r="330" spans="1:8" s="2" customFormat="1" ht="12.75" hidden="1" x14ac:dyDescent="0.2">
      <c r="A330" s="303"/>
      <c r="B330" s="304"/>
      <c r="C330" s="258" t="str">
        <f t="shared" ref="C330:C339" si="44">C277</f>
        <v xml:space="preserve">Vecākais grāmatvedis </v>
      </c>
      <c r="D330" s="259"/>
      <c r="E330" s="314"/>
      <c r="F330" s="59">
        <f t="shared" ref="F330:G339" si="45">F277</f>
        <v>1287</v>
      </c>
      <c r="G330" s="55"/>
      <c r="H330" s="56">
        <f t="shared" si="43"/>
        <v>0</v>
      </c>
    </row>
    <row r="331" spans="1:8" s="2" customFormat="1" ht="31.5" hidden="1" customHeight="1" x14ac:dyDescent="0.2">
      <c r="A331" s="303"/>
      <c r="B331" s="304"/>
      <c r="C331" s="258">
        <f t="shared" si="44"/>
        <v>0</v>
      </c>
      <c r="D331" s="259"/>
      <c r="E331" s="314"/>
      <c r="F331" s="59">
        <f t="shared" si="45"/>
        <v>0</v>
      </c>
      <c r="G331" s="55">
        <f t="shared" si="45"/>
        <v>0</v>
      </c>
      <c r="H331" s="56">
        <f t="shared" si="43"/>
        <v>0</v>
      </c>
    </row>
    <row r="332" spans="1:8" s="2" customFormat="1" ht="12.75" hidden="1" x14ac:dyDescent="0.2">
      <c r="A332" s="303"/>
      <c r="B332" s="304"/>
      <c r="C332" s="258">
        <f t="shared" si="44"/>
        <v>0</v>
      </c>
      <c r="D332" s="259"/>
      <c r="E332" s="314"/>
      <c r="F332" s="59">
        <f t="shared" si="45"/>
        <v>0</v>
      </c>
      <c r="G332" s="55">
        <f t="shared" si="45"/>
        <v>0</v>
      </c>
      <c r="H332" s="56">
        <f t="shared" si="43"/>
        <v>0</v>
      </c>
    </row>
    <row r="333" spans="1:8" s="2" customFormat="1" ht="12.75" hidden="1" x14ac:dyDescent="0.2">
      <c r="A333" s="303"/>
      <c r="B333" s="304"/>
      <c r="C333" s="258">
        <f t="shared" si="44"/>
        <v>0</v>
      </c>
      <c r="D333" s="259"/>
      <c r="E333" s="314"/>
      <c r="F333" s="59">
        <f t="shared" si="45"/>
        <v>0</v>
      </c>
      <c r="G333" s="55">
        <f t="shared" si="45"/>
        <v>0</v>
      </c>
      <c r="H333" s="56">
        <f t="shared" si="43"/>
        <v>0</v>
      </c>
    </row>
    <row r="334" spans="1:8" s="2" customFormat="1" ht="12.75" hidden="1" x14ac:dyDescent="0.2">
      <c r="A334" s="303"/>
      <c r="B334" s="304"/>
      <c r="C334" s="258">
        <f t="shared" si="44"/>
        <v>0</v>
      </c>
      <c r="D334" s="259"/>
      <c r="E334" s="314"/>
      <c r="F334" s="59">
        <f t="shared" si="45"/>
        <v>0</v>
      </c>
      <c r="G334" s="55">
        <f t="shared" si="45"/>
        <v>0</v>
      </c>
      <c r="H334" s="56">
        <f t="shared" si="43"/>
        <v>0</v>
      </c>
    </row>
    <row r="335" spans="1:8" s="2" customFormat="1" ht="12.75" hidden="1" x14ac:dyDescent="0.2">
      <c r="A335" s="303"/>
      <c r="B335" s="304"/>
      <c r="C335" s="258">
        <f t="shared" si="44"/>
        <v>0</v>
      </c>
      <c r="D335" s="259"/>
      <c r="E335" s="314"/>
      <c r="F335" s="59">
        <f t="shared" si="45"/>
        <v>0</v>
      </c>
      <c r="G335" s="55">
        <f t="shared" si="45"/>
        <v>0</v>
      </c>
      <c r="H335" s="56">
        <f t="shared" si="43"/>
        <v>0</v>
      </c>
    </row>
    <row r="336" spans="1:8" s="2" customFormat="1" ht="12.75" hidden="1" x14ac:dyDescent="0.2">
      <c r="A336" s="303"/>
      <c r="B336" s="304"/>
      <c r="C336" s="258">
        <f t="shared" si="44"/>
        <v>0</v>
      </c>
      <c r="D336" s="259"/>
      <c r="E336" s="314"/>
      <c r="F336" s="59">
        <f t="shared" si="45"/>
        <v>0</v>
      </c>
      <c r="G336" s="55">
        <f t="shared" si="45"/>
        <v>0</v>
      </c>
      <c r="H336" s="56">
        <f t="shared" si="43"/>
        <v>0</v>
      </c>
    </row>
    <row r="337" spans="1:8" s="2" customFormat="1" ht="12.75" hidden="1" x14ac:dyDescent="0.2">
      <c r="A337" s="303"/>
      <c r="B337" s="304"/>
      <c r="C337" s="258">
        <f t="shared" si="44"/>
        <v>0</v>
      </c>
      <c r="D337" s="259"/>
      <c r="E337" s="314"/>
      <c r="F337" s="59">
        <f t="shared" si="45"/>
        <v>0</v>
      </c>
      <c r="G337" s="55">
        <f t="shared" si="45"/>
        <v>0</v>
      </c>
      <c r="H337" s="56">
        <f t="shared" si="43"/>
        <v>0</v>
      </c>
    </row>
    <row r="338" spans="1:8" s="2" customFormat="1" ht="12.75" hidden="1" x14ac:dyDescent="0.2">
      <c r="A338" s="303"/>
      <c r="B338" s="304"/>
      <c r="C338" s="258">
        <f t="shared" si="44"/>
        <v>0</v>
      </c>
      <c r="D338" s="259"/>
      <c r="E338" s="314"/>
      <c r="F338" s="59">
        <f t="shared" si="45"/>
        <v>0</v>
      </c>
      <c r="G338" s="55">
        <f t="shared" si="45"/>
        <v>0</v>
      </c>
      <c r="H338" s="56">
        <f t="shared" si="43"/>
        <v>0</v>
      </c>
    </row>
    <row r="339" spans="1:8" s="2" customFormat="1" ht="12.75" hidden="1" x14ac:dyDescent="0.2">
      <c r="A339" s="303"/>
      <c r="B339" s="304"/>
      <c r="C339" s="258">
        <f t="shared" si="44"/>
        <v>0</v>
      </c>
      <c r="D339" s="259"/>
      <c r="E339" s="315"/>
      <c r="F339" s="60">
        <f t="shared" si="45"/>
        <v>0</v>
      </c>
      <c r="G339" s="57">
        <f t="shared" si="45"/>
        <v>0</v>
      </c>
      <c r="H339" s="58">
        <f t="shared" si="43"/>
        <v>0</v>
      </c>
    </row>
    <row r="340" spans="1:8" s="2" customFormat="1" ht="25.5" hidden="1" x14ac:dyDescent="0.2">
      <c r="A340" s="303" t="s">
        <v>57</v>
      </c>
      <c r="B340" s="304" t="s">
        <v>58</v>
      </c>
      <c r="C340" s="287" t="s">
        <v>349</v>
      </c>
      <c r="D340" s="288"/>
      <c r="E340" s="47" t="s">
        <v>161</v>
      </c>
      <c r="F340" s="190" t="s">
        <v>39</v>
      </c>
      <c r="G340" s="47" t="s">
        <v>157</v>
      </c>
      <c r="H340" s="111">
        <f>SUM(H341:H360)</f>
        <v>0</v>
      </c>
    </row>
    <row r="341" spans="1:8" s="2" customFormat="1" ht="12.75" hidden="1" x14ac:dyDescent="0.2">
      <c r="A341" s="303"/>
      <c r="B341" s="304"/>
      <c r="C341" s="309" t="str">
        <f t="shared" ref="C341:C350" si="46">C266</f>
        <v>VP koledžas direktors</v>
      </c>
      <c r="D341" s="310"/>
      <c r="E341" s="282">
        <v>10</v>
      </c>
      <c r="F341" s="67">
        <f t="shared" ref="F341:F350" si="47">F266</f>
        <v>3125</v>
      </c>
      <c r="G341" s="53"/>
      <c r="H341" s="54">
        <f>ROUNDUP((F341*$E$341%)/168*G341,2)</f>
        <v>0</v>
      </c>
    </row>
    <row r="342" spans="1:8" s="2" customFormat="1" ht="12.75" hidden="1" x14ac:dyDescent="0.2">
      <c r="A342" s="303"/>
      <c r="B342" s="304"/>
      <c r="C342" s="311">
        <f t="shared" si="46"/>
        <v>0</v>
      </c>
      <c r="D342" s="312"/>
      <c r="E342" s="283"/>
      <c r="F342" s="68">
        <f t="shared" si="47"/>
        <v>0</v>
      </c>
      <c r="G342" s="55"/>
      <c r="H342" s="56">
        <f t="shared" ref="H342:H360" si="48">ROUNDUP((F342*$E$341%)/168*G342,2)</f>
        <v>0</v>
      </c>
    </row>
    <row r="343" spans="1:8" s="2" customFormat="1" ht="12.75" hidden="1" x14ac:dyDescent="0.2">
      <c r="A343" s="303"/>
      <c r="B343" s="304"/>
      <c r="C343" s="311">
        <f t="shared" si="46"/>
        <v>0</v>
      </c>
      <c r="D343" s="312"/>
      <c r="E343" s="283"/>
      <c r="F343" s="68">
        <f t="shared" si="47"/>
        <v>0</v>
      </c>
      <c r="G343" s="55"/>
      <c r="H343" s="56">
        <f t="shared" si="48"/>
        <v>0</v>
      </c>
    </row>
    <row r="344" spans="1:8" s="2" customFormat="1" ht="12.75" hidden="1" x14ac:dyDescent="0.2">
      <c r="A344" s="303"/>
      <c r="B344" s="304"/>
      <c r="C344" s="311">
        <f t="shared" si="46"/>
        <v>0</v>
      </c>
      <c r="D344" s="312"/>
      <c r="E344" s="283"/>
      <c r="F344" s="68">
        <f t="shared" si="47"/>
        <v>0</v>
      </c>
      <c r="G344" s="55"/>
      <c r="H344" s="56">
        <f t="shared" si="48"/>
        <v>0</v>
      </c>
    </row>
    <row r="345" spans="1:8" s="2" customFormat="1" ht="12.75" hidden="1" x14ac:dyDescent="0.2">
      <c r="A345" s="303"/>
      <c r="B345" s="304"/>
      <c r="C345" s="311">
        <f t="shared" si="46"/>
        <v>0</v>
      </c>
      <c r="D345" s="312"/>
      <c r="E345" s="283"/>
      <c r="F345" s="68">
        <f t="shared" si="47"/>
        <v>0</v>
      </c>
      <c r="G345" s="55"/>
      <c r="H345" s="56">
        <f t="shared" si="48"/>
        <v>0</v>
      </c>
    </row>
    <row r="346" spans="1:8" s="2" customFormat="1" ht="12.75" hidden="1" x14ac:dyDescent="0.2">
      <c r="A346" s="303"/>
      <c r="B346" s="304"/>
      <c r="C346" s="311">
        <f t="shared" si="46"/>
        <v>0</v>
      </c>
      <c r="D346" s="312"/>
      <c r="E346" s="283"/>
      <c r="F346" s="68">
        <f t="shared" si="47"/>
        <v>0</v>
      </c>
      <c r="G346" s="55"/>
      <c r="H346" s="56">
        <f t="shared" si="48"/>
        <v>0</v>
      </c>
    </row>
    <row r="347" spans="1:8" s="2" customFormat="1" ht="12.75" hidden="1" x14ac:dyDescent="0.2">
      <c r="A347" s="303"/>
      <c r="B347" s="304"/>
      <c r="C347" s="311">
        <f t="shared" si="46"/>
        <v>0</v>
      </c>
      <c r="D347" s="312"/>
      <c r="E347" s="283"/>
      <c r="F347" s="68">
        <f t="shared" si="47"/>
        <v>0</v>
      </c>
      <c r="G347" s="55"/>
      <c r="H347" s="56">
        <f t="shared" si="48"/>
        <v>0</v>
      </c>
    </row>
    <row r="348" spans="1:8" s="2" customFormat="1" ht="12.75" hidden="1" x14ac:dyDescent="0.2">
      <c r="A348" s="303"/>
      <c r="B348" s="304"/>
      <c r="C348" s="311">
        <f t="shared" si="46"/>
        <v>0</v>
      </c>
      <c r="D348" s="312"/>
      <c r="E348" s="283"/>
      <c r="F348" s="68">
        <f t="shared" si="47"/>
        <v>0</v>
      </c>
      <c r="G348" s="55"/>
      <c r="H348" s="56">
        <f t="shared" si="48"/>
        <v>0</v>
      </c>
    </row>
    <row r="349" spans="1:8" s="2" customFormat="1" ht="12.75" hidden="1" x14ac:dyDescent="0.2">
      <c r="A349" s="303"/>
      <c r="B349" s="304"/>
      <c r="C349" s="311">
        <f t="shared" si="46"/>
        <v>0</v>
      </c>
      <c r="D349" s="312"/>
      <c r="E349" s="283"/>
      <c r="F349" s="68">
        <f t="shared" si="47"/>
        <v>0</v>
      </c>
      <c r="G349" s="55"/>
      <c r="H349" s="56">
        <f t="shared" si="48"/>
        <v>0</v>
      </c>
    </row>
    <row r="350" spans="1:8" s="2" customFormat="1" ht="12.75" hidden="1" x14ac:dyDescent="0.2">
      <c r="A350" s="303"/>
      <c r="B350" s="304"/>
      <c r="C350" s="311">
        <f t="shared" si="46"/>
        <v>0</v>
      </c>
      <c r="D350" s="312"/>
      <c r="E350" s="283"/>
      <c r="F350" s="68">
        <f t="shared" si="47"/>
        <v>0</v>
      </c>
      <c r="G350" s="55"/>
      <c r="H350" s="56">
        <f t="shared" si="48"/>
        <v>0</v>
      </c>
    </row>
    <row r="351" spans="1:8" s="2" customFormat="1" ht="12.75" hidden="1" x14ac:dyDescent="0.2">
      <c r="A351" s="303"/>
      <c r="B351" s="304"/>
      <c r="C351" s="274" t="str">
        <f t="shared" ref="C351:C360" si="49">C277</f>
        <v xml:space="preserve">Vecākais grāmatvedis </v>
      </c>
      <c r="D351" s="276"/>
      <c r="E351" s="283"/>
      <c r="F351" s="69">
        <f t="shared" ref="F351:G360" si="50">F277</f>
        <v>1287</v>
      </c>
      <c r="G351" s="55"/>
      <c r="H351" s="56">
        <f t="shared" si="48"/>
        <v>0</v>
      </c>
    </row>
    <row r="352" spans="1:8" s="2" customFormat="1" ht="30" hidden="1" customHeight="1" x14ac:dyDescent="0.2">
      <c r="A352" s="303"/>
      <c r="B352" s="304"/>
      <c r="C352" s="274">
        <f t="shared" si="49"/>
        <v>0</v>
      </c>
      <c r="D352" s="276"/>
      <c r="E352" s="283"/>
      <c r="F352" s="69">
        <f t="shared" si="50"/>
        <v>0</v>
      </c>
      <c r="G352" s="55">
        <f t="shared" si="50"/>
        <v>0</v>
      </c>
      <c r="H352" s="56">
        <f t="shared" si="48"/>
        <v>0</v>
      </c>
    </row>
    <row r="353" spans="1:8" s="2" customFormat="1" ht="12.75" hidden="1" customHeight="1" x14ac:dyDescent="0.2">
      <c r="A353" s="303"/>
      <c r="B353" s="304"/>
      <c r="C353" s="311">
        <f t="shared" si="49"/>
        <v>0</v>
      </c>
      <c r="D353" s="312"/>
      <c r="E353" s="283"/>
      <c r="F353" s="69">
        <f t="shared" si="50"/>
        <v>0</v>
      </c>
      <c r="G353" s="55">
        <f t="shared" si="50"/>
        <v>0</v>
      </c>
      <c r="H353" s="56">
        <f t="shared" si="48"/>
        <v>0</v>
      </c>
    </row>
    <row r="354" spans="1:8" s="2" customFormat="1" ht="12.75" hidden="1" customHeight="1" x14ac:dyDescent="0.2">
      <c r="A354" s="303"/>
      <c r="B354" s="304"/>
      <c r="C354" s="311">
        <f t="shared" si="49"/>
        <v>0</v>
      </c>
      <c r="D354" s="312"/>
      <c r="E354" s="283"/>
      <c r="F354" s="69">
        <f t="shared" si="50"/>
        <v>0</v>
      </c>
      <c r="G354" s="55">
        <f t="shared" si="50"/>
        <v>0</v>
      </c>
      <c r="H354" s="56">
        <f t="shared" si="48"/>
        <v>0</v>
      </c>
    </row>
    <row r="355" spans="1:8" s="2" customFormat="1" ht="12.75" hidden="1" customHeight="1" x14ac:dyDescent="0.2">
      <c r="A355" s="303"/>
      <c r="B355" s="304"/>
      <c r="C355" s="311">
        <f t="shared" si="49"/>
        <v>0</v>
      </c>
      <c r="D355" s="312"/>
      <c r="E355" s="283"/>
      <c r="F355" s="69">
        <f t="shared" si="50"/>
        <v>0</v>
      </c>
      <c r="G355" s="55">
        <f t="shared" si="50"/>
        <v>0</v>
      </c>
      <c r="H355" s="56">
        <f t="shared" si="48"/>
        <v>0</v>
      </c>
    </row>
    <row r="356" spans="1:8" s="2" customFormat="1" ht="12.75" hidden="1" customHeight="1" x14ac:dyDescent="0.2">
      <c r="A356" s="303"/>
      <c r="B356" s="304"/>
      <c r="C356" s="311">
        <f t="shared" si="49"/>
        <v>0</v>
      </c>
      <c r="D356" s="312"/>
      <c r="E356" s="283"/>
      <c r="F356" s="69">
        <f t="shared" si="50"/>
        <v>0</v>
      </c>
      <c r="G356" s="55">
        <f t="shared" si="50"/>
        <v>0</v>
      </c>
      <c r="H356" s="56">
        <f t="shared" si="48"/>
        <v>0</v>
      </c>
    </row>
    <row r="357" spans="1:8" s="2" customFormat="1" ht="12.75" hidden="1" customHeight="1" x14ac:dyDescent="0.2">
      <c r="A357" s="303"/>
      <c r="B357" s="304"/>
      <c r="C357" s="311">
        <f t="shared" si="49"/>
        <v>0</v>
      </c>
      <c r="D357" s="312"/>
      <c r="E357" s="283"/>
      <c r="F357" s="69">
        <f t="shared" si="50"/>
        <v>0</v>
      </c>
      <c r="G357" s="55">
        <f t="shared" si="50"/>
        <v>0</v>
      </c>
      <c r="H357" s="56">
        <f t="shared" si="48"/>
        <v>0</v>
      </c>
    </row>
    <row r="358" spans="1:8" s="2" customFormat="1" ht="12.75" hidden="1" customHeight="1" x14ac:dyDescent="0.2">
      <c r="A358" s="303"/>
      <c r="B358" s="304"/>
      <c r="C358" s="311">
        <f t="shared" si="49"/>
        <v>0</v>
      </c>
      <c r="D358" s="312"/>
      <c r="E358" s="283"/>
      <c r="F358" s="69">
        <f t="shared" si="50"/>
        <v>0</v>
      </c>
      <c r="G358" s="55">
        <f t="shared" si="50"/>
        <v>0</v>
      </c>
      <c r="H358" s="56">
        <f t="shared" si="48"/>
        <v>0</v>
      </c>
    </row>
    <row r="359" spans="1:8" s="2" customFormat="1" ht="12.75" hidden="1" customHeight="1" x14ac:dyDescent="0.2">
      <c r="A359" s="303"/>
      <c r="B359" s="304"/>
      <c r="C359" s="311">
        <f t="shared" si="49"/>
        <v>0</v>
      </c>
      <c r="D359" s="312"/>
      <c r="E359" s="283"/>
      <c r="F359" s="69">
        <f t="shared" si="50"/>
        <v>0</v>
      </c>
      <c r="G359" s="55">
        <f t="shared" si="50"/>
        <v>0</v>
      </c>
      <c r="H359" s="56">
        <f t="shared" si="48"/>
        <v>0</v>
      </c>
    </row>
    <row r="360" spans="1:8" s="2" customFormat="1" ht="12.75" hidden="1" x14ac:dyDescent="0.2">
      <c r="A360" s="303"/>
      <c r="B360" s="304"/>
      <c r="C360" s="311">
        <f t="shared" si="49"/>
        <v>0</v>
      </c>
      <c r="D360" s="312"/>
      <c r="E360" s="284"/>
      <c r="F360" s="71">
        <f t="shared" si="50"/>
        <v>0</v>
      </c>
      <c r="G360" s="57">
        <f t="shared" si="50"/>
        <v>0</v>
      </c>
      <c r="H360" s="58">
        <f t="shared" si="48"/>
        <v>0</v>
      </c>
    </row>
    <row r="361" spans="1:8" s="2" customFormat="1" ht="12.75" x14ac:dyDescent="0.2">
      <c r="A361" s="49" t="s">
        <v>65</v>
      </c>
      <c r="B361" s="277" t="s">
        <v>66</v>
      </c>
      <c r="C361" s="277"/>
      <c r="D361" s="277"/>
      <c r="E361" s="277"/>
      <c r="F361" s="277"/>
      <c r="G361" s="277"/>
      <c r="H361" s="43">
        <f>SUM(H362,H363,H384)</f>
        <v>0.31</v>
      </c>
    </row>
    <row r="362" spans="1:8" s="2" customFormat="1" ht="12.75" x14ac:dyDescent="0.2">
      <c r="A362" s="181" t="s">
        <v>67</v>
      </c>
      <c r="B362" s="304" t="s">
        <v>163</v>
      </c>
      <c r="C362" s="304"/>
      <c r="D362" s="304"/>
      <c r="E362" s="304"/>
      <c r="F362" s="304"/>
      <c r="G362" s="304"/>
      <c r="H362" s="44">
        <f>ROUNDUP((H264+H363)*0.2359,2)</f>
        <v>0.26</v>
      </c>
    </row>
    <row r="363" spans="1:8" s="2" customFormat="1" ht="25.5" x14ac:dyDescent="0.2">
      <c r="A363" s="246" t="s">
        <v>70</v>
      </c>
      <c r="B363" s="249" t="s">
        <v>71</v>
      </c>
      <c r="C363" s="287" t="s">
        <v>349</v>
      </c>
      <c r="D363" s="288"/>
      <c r="E363" s="47" t="s">
        <v>161</v>
      </c>
      <c r="F363" s="190" t="s">
        <v>39</v>
      </c>
      <c r="G363" s="47" t="s">
        <v>157</v>
      </c>
      <c r="H363" s="111">
        <f>SUM(H364:H383)</f>
        <v>0.05</v>
      </c>
    </row>
    <row r="364" spans="1:8" s="2" customFormat="1" ht="12.75" customHeight="1" x14ac:dyDescent="0.2">
      <c r="A364" s="247"/>
      <c r="B364" s="250"/>
      <c r="C364" s="294" t="str">
        <f t="shared" ref="C364:C373" si="51">C266</f>
        <v>VP koledžas direktors</v>
      </c>
      <c r="D364" s="295"/>
      <c r="E364" s="316">
        <v>4</v>
      </c>
      <c r="F364" s="62">
        <f t="shared" ref="F364:G373" si="52">F266</f>
        <v>3125</v>
      </c>
      <c r="G364" s="144">
        <f t="shared" si="52"/>
        <v>0.02</v>
      </c>
      <c r="H364" s="54">
        <f>ROUNDUP((F364*$E$364%)/168*G364,2)</f>
        <v>0.02</v>
      </c>
    </row>
    <row r="365" spans="1:8" s="2" customFormat="1" ht="12.75" hidden="1" customHeight="1" x14ac:dyDescent="0.2">
      <c r="A365" s="247"/>
      <c r="B365" s="250"/>
      <c r="C365" s="274">
        <f t="shared" si="51"/>
        <v>0</v>
      </c>
      <c r="D365" s="276"/>
      <c r="E365" s="317"/>
      <c r="F365" s="64">
        <f t="shared" si="52"/>
        <v>0</v>
      </c>
      <c r="G365" s="64">
        <f t="shared" si="52"/>
        <v>0</v>
      </c>
      <c r="H365" s="56">
        <f t="shared" ref="H365:H383" si="53">ROUNDUP((F365*$E$364%)/168*G365,2)</f>
        <v>0</v>
      </c>
    </row>
    <row r="366" spans="1:8" s="2" customFormat="1" ht="12.75" hidden="1" customHeight="1" x14ac:dyDescent="0.2">
      <c r="A366" s="247"/>
      <c r="B366" s="250"/>
      <c r="C366" s="274">
        <f t="shared" si="51"/>
        <v>0</v>
      </c>
      <c r="D366" s="276"/>
      <c r="E366" s="317"/>
      <c r="F366" s="64">
        <f t="shared" si="52"/>
        <v>0</v>
      </c>
      <c r="G366" s="64">
        <f t="shared" si="52"/>
        <v>0</v>
      </c>
      <c r="H366" s="56">
        <f t="shared" si="53"/>
        <v>0</v>
      </c>
    </row>
    <row r="367" spans="1:8" s="2" customFormat="1" ht="12.75" hidden="1" customHeight="1" x14ac:dyDescent="0.2">
      <c r="A367" s="247"/>
      <c r="B367" s="250"/>
      <c r="C367" s="274">
        <f t="shared" si="51"/>
        <v>0</v>
      </c>
      <c r="D367" s="276"/>
      <c r="E367" s="317"/>
      <c r="F367" s="64">
        <f t="shared" si="52"/>
        <v>0</v>
      </c>
      <c r="G367" s="64">
        <f t="shared" si="52"/>
        <v>0</v>
      </c>
      <c r="H367" s="56">
        <f t="shared" si="53"/>
        <v>0</v>
      </c>
    </row>
    <row r="368" spans="1:8" s="2" customFormat="1" ht="12.75" hidden="1" customHeight="1" x14ac:dyDescent="0.2">
      <c r="A368" s="247"/>
      <c r="B368" s="250"/>
      <c r="C368" s="274">
        <f t="shared" si="51"/>
        <v>0</v>
      </c>
      <c r="D368" s="276"/>
      <c r="E368" s="317"/>
      <c r="F368" s="64">
        <f t="shared" si="52"/>
        <v>0</v>
      </c>
      <c r="G368" s="64">
        <f t="shared" si="52"/>
        <v>0</v>
      </c>
      <c r="H368" s="56">
        <f t="shared" si="53"/>
        <v>0</v>
      </c>
    </row>
    <row r="369" spans="1:8" s="2" customFormat="1" ht="12.75" hidden="1" customHeight="1" x14ac:dyDescent="0.2">
      <c r="A369" s="247"/>
      <c r="B369" s="250"/>
      <c r="C369" s="274">
        <f t="shared" si="51"/>
        <v>0</v>
      </c>
      <c r="D369" s="276"/>
      <c r="E369" s="317"/>
      <c r="F369" s="64">
        <f t="shared" si="52"/>
        <v>0</v>
      </c>
      <c r="G369" s="64">
        <f t="shared" si="52"/>
        <v>0</v>
      </c>
      <c r="H369" s="56">
        <f t="shared" si="53"/>
        <v>0</v>
      </c>
    </row>
    <row r="370" spans="1:8" s="2" customFormat="1" ht="12.75" hidden="1" customHeight="1" x14ac:dyDescent="0.2">
      <c r="A370" s="247"/>
      <c r="B370" s="250"/>
      <c r="C370" s="274">
        <f t="shared" si="51"/>
        <v>0</v>
      </c>
      <c r="D370" s="276"/>
      <c r="E370" s="317"/>
      <c r="F370" s="64">
        <f t="shared" si="52"/>
        <v>0</v>
      </c>
      <c r="G370" s="64">
        <f t="shared" si="52"/>
        <v>0</v>
      </c>
      <c r="H370" s="56">
        <f t="shared" si="53"/>
        <v>0</v>
      </c>
    </row>
    <row r="371" spans="1:8" s="2" customFormat="1" ht="12.75" hidden="1" customHeight="1" x14ac:dyDescent="0.2">
      <c r="A371" s="247"/>
      <c r="B371" s="250"/>
      <c r="C371" s="274">
        <f t="shared" si="51"/>
        <v>0</v>
      </c>
      <c r="D371" s="276"/>
      <c r="E371" s="317"/>
      <c r="F371" s="64">
        <f t="shared" si="52"/>
        <v>0</v>
      </c>
      <c r="G371" s="64">
        <f t="shared" si="52"/>
        <v>0</v>
      </c>
      <c r="H371" s="56">
        <f t="shared" si="53"/>
        <v>0</v>
      </c>
    </row>
    <row r="372" spans="1:8" s="2" customFormat="1" ht="12.75" hidden="1" customHeight="1" x14ac:dyDescent="0.2">
      <c r="A372" s="247"/>
      <c r="B372" s="250"/>
      <c r="C372" s="274">
        <f t="shared" si="51"/>
        <v>0</v>
      </c>
      <c r="D372" s="276"/>
      <c r="E372" s="317"/>
      <c r="F372" s="64">
        <f t="shared" si="52"/>
        <v>0</v>
      </c>
      <c r="G372" s="64">
        <f t="shared" si="52"/>
        <v>0</v>
      </c>
      <c r="H372" s="56">
        <f t="shared" si="53"/>
        <v>0</v>
      </c>
    </row>
    <row r="373" spans="1:8" s="2" customFormat="1" ht="12.75" hidden="1" customHeight="1" x14ac:dyDescent="0.2">
      <c r="A373" s="247"/>
      <c r="B373" s="250"/>
      <c r="C373" s="274">
        <f t="shared" si="51"/>
        <v>0</v>
      </c>
      <c r="D373" s="276"/>
      <c r="E373" s="317"/>
      <c r="F373" s="64">
        <f t="shared" si="52"/>
        <v>0</v>
      </c>
      <c r="G373" s="64">
        <f t="shared" si="52"/>
        <v>0</v>
      </c>
      <c r="H373" s="56">
        <f t="shared" si="53"/>
        <v>0</v>
      </c>
    </row>
    <row r="374" spans="1:8" s="2" customFormat="1" ht="12.75" x14ac:dyDescent="0.2">
      <c r="A374" s="247"/>
      <c r="B374" s="250"/>
      <c r="C374" s="274" t="str">
        <f t="shared" ref="C374:C383" si="54">C277</f>
        <v xml:space="preserve">Vecākais grāmatvedis </v>
      </c>
      <c r="D374" s="276"/>
      <c r="E374" s="317"/>
      <c r="F374" s="64">
        <f t="shared" ref="F374:G383" si="55">F277</f>
        <v>1287</v>
      </c>
      <c r="G374" s="55">
        <f t="shared" si="55"/>
        <v>8.4000000000000005E-2</v>
      </c>
      <c r="H374" s="56">
        <f t="shared" si="53"/>
        <v>0.03</v>
      </c>
    </row>
    <row r="375" spans="1:8" s="2" customFormat="1" ht="24.75" hidden="1" customHeight="1" x14ac:dyDescent="0.2">
      <c r="A375" s="247"/>
      <c r="B375" s="250"/>
      <c r="C375" s="274">
        <f t="shared" si="54"/>
        <v>0</v>
      </c>
      <c r="D375" s="276"/>
      <c r="E375" s="317"/>
      <c r="F375" s="64">
        <f t="shared" si="55"/>
        <v>0</v>
      </c>
      <c r="G375" s="55">
        <f t="shared" si="55"/>
        <v>0</v>
      </c>
      <c r="H375" s="56">
        <f t="shared" si="53"/>
        <v>0</v>
      </c>
    </row>
    <row r="376" spans="1:8" s="2" customFormat="1" ht="12.75" hidden="1" x14ac:dyDescent="0.2">
      <c r="A376" s="247"/>
      <c r="B376" s="250"/>
      <c r="C376" s="274">
        <f t="shared" si="54"/>
        <v>0</v>
      </c>
      <c r="D376" s="276"/>
      <c r="E376" s="317"/>
      <c r="F376" s="64">
        <f t="shared" si="55"/>
        <v>0</v>
      </c>
      <c r="G376" s="55">
        <f t="shared" si="55"/>
        <v>0</v>
      </c>
      <c r="H376" s="56">
        <f t="shared" si="53"/>
        <v>0</v>
      </c>
    </row>
    <row r="377" spans="1:8" s="2" customFormat="1" ht="12.75" hidden="1" x14ac:dyDescent="0.2">
      <c r="A377" s="247"/>
      <c r="B377" s="250"/>
      <c r="C377" s="274">
        <f t="shared" si="54"/>
        <v>0</v>
      </c>
      <c r="D377" s="276"/>
      <c r="E377" s="317"/>
      <c r="F377" s="64">
        <f t="shared" si="55"/>
        <v>0</v>
      </c>
      <c r="G377" s="55">
        <f t="shared" si="55"/>
        <v>0</v>
      </c>
      <c r="H377" s="56">
        <f t="shared" si="53"/>
        <v>0</v>
      </c>
    </row>
    <row r="378" spans="1:8" s="2" customFormat="1" ht="12.75" hidden="1" x14ac:dyDescent="0.2">
      <c r="A378" s="247"/>
      <c r="B378" s="250"/>
      <c r="C378" s="274">
        <f t="shared" si="54"/>
        <v>0</v>
      </c>
      <c r="D378" s="276"/>
      <c r="E378" s="317"/>
      <c r="F378" s="64">
        <f t="shared" si="55"/>
        <v>0</v>
      </c>
      <c r="G378" s="55">
        <f t="shared" si="55"/>
        <v>0</v>
      </c>
      <c r="H378" s="56">
        <f t="shared" si="53"/>
        <v>0</v>
      </c>
    </row>
    <row r="379" spans="1:8" s="2" customFormat="1" ht="12.75" hidden="1" x14ac:dyDescent="0.2">
      <c r="A379" s="247"/>
      <c r="B379" s="250"/>
      <c r="C379" s="274">
        <f t="shared" si="54"/>
        <v>0</v>
      </c>
      <c r="D379" s="276"/>
      <c r="E379" s="317"/>
      <c r="F379" s="64">
        <f t="shared" si="55"/>
        <v>0</v>
      </c>
      <c r="G379" s="55">
        <f t="shared" si="55"/>
        <v>0</v>
      </c>
      <c r="H379" s="56">
        <f t="shared" si="53"/>
        <v>0</v>
      </c>
    </row>
    <row r="380" spans="1:8" s="2" customFormat="1" ht="12.75" hidden="1" x14ac:dyDescent="0.2">
      <c r="A380" s="247"/>
      <c r="B380" s="250"/>
      <c r="C380" s="274">
        <f t="shared" si="54"/>
        <v>0</v>
      </c>
      <c r="D380" s="276"/>
      <c r="E380" s="317"/>
      <c r="F380" s="64">
        <f t="shared" si="55"/>
        <v>0</v>
      </c>
      <c r="G380" s="55">
        <f t="shared" si="55"/>
        <v>0</v>
      </c>
      <c r="H380" s="56">
        <f t="shared" si="53"/>
        <v>0</v>
      </c>
    </row>
    <row r="381" spans="1:8" s="2" customFormat="1" ht="12.75" hidden="1" x14ac:dyDescent="0.2">
      <c r="A381" s="247"/>
      <c r="B381" s="250"/>
      <c r="C381" s="274">
        <f t="shared" si="54"/>
        <v>0</v>
      </c>
      <c r="D381" s="276"/>
      <c r="E381" s="317"/>
      <c r="F381" s="64">
        <f t="shared" si="55"/>
        <v>0</v>
      </c>
      <c r="G381" s="55">
        <f t="shared" si="55"/>
        <v>0</v>
      </c>
      <c r="H381" s="56">
        <f t="shared" si="53"/>
        <v>0</v>
      </c>
    </row>
    <row r="382" spans="1:8" s="2" customFormat="1" ht="12.75" hidden="1" x14ac:dyDescent="0.2">
      <c r="A382" s="247"/>
      <c r="B382" s="250"/>
      <c r="C382" s="274">
        <f t="shared" si="54"/>
        <v>0</v>
      </c>
      <c r="D382" s="276"/>
      <c r="E382" s="317"/>
      <c r="F382" s="64">
        <f t="shared" si="55"/>
        <v>0</v>
      </c>
      <c r="G382" s="55">
        <f t="shared" si="55"/>
        <v>0</v>
      </c>
      <c r="H382" s="56">
        <f t="shared" si="53"/>
        <v>0</v>
      </c>
    </row>
    <row r="383" spans="1:8" s="2" customFormat="1" ht="12.75" hidden="1" x14ac:dyDescent="0.2">
      <c r="A383" s="248"/>
      <c r="B383" s="251"/>
      <c r="C383" s="274">
        <f t="shared" si="54"/>
        <v>0</v>
      </c>
      <c r="D383" s="276"/>
      <c r="E383" s="318"/>
      <c r="F383" s="66">
        <f t="shared" si="55"/>
        <v>0</v>
      </c>
      <c r="G383" s="55">
        <f t="shared" si="55"/>
        <v>0</v>
      </c>
      <c r="H383" s="58">
        <f t="shared" si="53"/>
        <v>0</v>
      </c>
    </row>
    <row r="384" spans="1:8" s="2" customFormat="1" ht="25.5" hidden="1" x14ac:dyDescent="0.2">
      <c r="A384" s="246" t="s">
        <v>82</v>
      </c>
      <c r="B384" s="249" t="s">
        <v>83</v>
      </c>
      <c r="C384" s="287" t="s">
        <v>349</v>
      </c>
      <c r="D384" s="288"/>
      <c r="E384" s="47" t="s">
        <v>161</v>
      </c>
      <c r="F384" s="190" t="s">
        <v>39</v>
      </c>
      <c r="G384" s="47" t="s">
        <v>157</v>
      </c>
      <c r="H384" s="111">
        <f>SUM(H385:H404)</f>
        <v>0</v>
      </c>
    </row>
    <row r="385" spans="1:8" s="2" customFormat="1" ht="12.75" hidden="1" customHeight="1" x14ac:dyDescent="0.2">
      <c r="A385" s="247"/>
      <c r="B385" s="250"/>
      <c r="C385" s="294" t="str">
        <f t="shared" ref="C385:C394" si="56">C266</f>
        <v>VP koledžas direktors</v>
      </c>
      <c r="D385" s="295"/>
      <c r="E385" s="316">
        <v>1</v>
      </c>
      <c r="F385" s="62">
        <f t="shared" ref="F385:F394" si="57">F266</f>
        <v>3125</v>
      </c>
      <c r="G385" s="55"/>
      <c r="H385" s="54">
        <f>ROUNDUP((F385*$E$385%)/168*G385,2)</f>
        <v>0</v>
      </c>
    </row>
    <row r="386" spans="1:8" s="2" customFormat="1" ht="12.75" hidden="1" x14ac:dyDescent="0.2">
      <c r="A386" s="247"/>
      <c r="B386" s="250"/>
      <c r="C386" s="274">
        <f t="shared" si="56"/>
        <v>0</v>
      </c>
      <c r="D386" s="276"/>
      <c r="E386" s="317"/>
      <c r="F386" s="64">
        <f t="shared" si="57"/>
        <v>0</v>
      </c>
      <c r="G386" s="55"/>
      <c r="H386" s="56">
        <f t="shared" ref="H386:H404" si="58">ROUNDUP((F386*$E$385%)/168*G386,2)</f>
        <v>0</v>
      </c>
    </row>
    <row r="387" spans="1:8" s="2" customFormat="1" ht="12.75" hidden="1" x14ac:dyDescent="0.2">
      <c r="A387" s="247"/>
      <c r="B387" s="250"/>
      <c r="C387" s="274">
        <f t="shared" si="56"/>
        <v>0</v>
      </c>
      <c r="D387" s="276"/>
      <c r="E387" s="317"/>
      <c r="F387" s="64">
        <f t="shared" si="57"/>
        <v>0</v>
      </c>
      <c r="G387" s="55"/>
      <c r="H387" s="56">
        <f t="shared" si="58"/>
        <v>0</v>
      </c>
    </row>
    <row r="388" spans="1:8" s="2" customFormat="1" ht="12.75" hidden="1" x14ac:dyDescent="0.2">
      <c r="A388" s="247"/>
      <c r="B388" s="250"/>
      <c r="C388" s="274">
        <f t="shared" si="56"/>
        <v>0</v>
      </c>
      <c r="D388" s="276"/>
      <c r="E388" s="317"/>
      <c r="F388" s="64">
        <f t="shared" si="57"/>
        <v>0</v>
      </c>
      <c r="G388" s="55"/>
      <c r="H388" s="56">
        <f t="shared" si="58"/>
        <v>0</v>
      </c>
    </row>
    <row r="389" spans="1:8" s="2" customFormat="1" ht="12.75" hidden="1" x14ac:dyDescent="0.2">
      <c r="A389" s="247"/>
      <c r="B389" s="250"/>
      <c r="C389" s="274">
        <f t="shared" si="56"/>
        <v>0</v>
      </c>
      <c r="D389" s="276"/>
      <c r="E389" s="317"/>
      <c r="F389" s="64">
        <f t="shared" si="57"/>
        <v>0</v>
      </c>
      <c r="G389" s="55"/>
      <c r="H389" s="56">
        <f t="shared" si="58"/>
        <v>0</v>
      </c>
    </row>
    <row r="390" spans="1:8" s="2" customFormat="1" ht="12.75" hidden="1" x14ac:dyDescent="0.2">
      <c r="A390" s="247"/>
      <c r="B390" s="250"/>
      <c r="C390" s="274">
        <f t="shared" si="56"/>
        <v>0</v>
      </c>
      <c r="D390" s="276"/>
      <c r="E390" s="317"/>
      <c r="F390" s="64">
        <f t="shared" si="57"/>
        <v>0</v>
      </c>
      <c r="G390" s="55"/>
      <c r="H390" s="56">
        <f t="shared" si="58"/>
        <v>0</v>
      </c>
    </row>
    <row r="391" spans="1:8" s="2" customFormat="1" ht="12.75" hidden="1" x14ac:dyDescent="0.2">
      <c r="A391" s="247"/>
      <c r="B391" s="250"/>
      <c r="C391" s="274">
        <f t="shared" si="56"/>
        <v>0</v>
      </c>
      <c r="D391" s="276"/>
      <c r="E391" s="317"/>
      <c r="F391" s="64">
        <f t="shared" si="57"/>
        <v>0</v>
      </c>
      <c r="G391" s="55"/>
      <c r="H391" s="56">
        <f t="shared" si="58"/>
        <v>0</v>
      </c>
    </row>
    <row r="392" spans="1:8" s="2" customFormat="1" ht="12.75" hidden="1" x14ac:dyDescent="0.2">
      <c r="A392" s="247"/>
      <c r="B392" s="250"/>
      <c r="C392" s="274">
        <f t="shared" si="56"/>
        <v>0</v>
      </c>
      <c r="D392" s="276"/>
      <c r="E392" s="317"/>
      <c r="F392" s="64">
        <f t="shared" si="57"/>
        <v>0</v>
      </c>
      <c r="G392" s="55"/>
      <c r="H392" s="56">
        <f t="shared" si="58"/>
        <v>0</v>
      </c>
    </row>
    <row r="393" spans="1:8" s="2" customFormat="1" ht="12.75" hidden="1" x14ac:dyDescent="0.2">
      <c r="A393" s="247"/>
      <c r="B393" s="250"/>
      <c r="C393" s="274">
        <f t="shared" si="56"/>
        <v>0</v>
      </c>
      <c r="D393" s="276"/>
      <c r="E393" s="317"/>
      <c r="F393" s="64">
        <f t="shared" si="57"/>
        <v>0</v>
      </c>
      <c r="G393" s="55"/>
      <c r="H393" s="56">
        <f t="shared" si="58"/>
        <v>0</v>
      </c>
    </row>
    <row r="394" spans="1:8" s="2" customFormat="1" ht="12.75" hidden="1" x14ac:dyDescent="0.2">
      <c r="A394" s="247"/>
      <c r="B394" s="250"/>
      <c r="C394" s="274">
        <f t="shared" si="56"/>
        <v>0</v>
      </c>
      <c r="D394" s="276"/>
      <c r="E394" s="317"/>
      <c r="F394" s="64">
        <f t="shared" si="57"/>
        <v>0</v>
      </c>
      <c r="G394" s="55"/>
      <c r="H394" s="56">
        <f t="shared" si="58"/>
        <v>0</v>
      </c>
    </row>
    <row r="395" spans="1:8" s="2" customFormat="1" ht="12.75" hidden="1" x14ac:dyDescent="0.2">
      <c r="A395" s="247"/>
      <c r="B395" s="250"/>
      <c r="C395" s="274" t="str">
        <f t="shared" ref="C395:C404" si="59">C277</f>
        <v xml:space="preserve">Vecākais grāmatvedis </v>
      </c>
      <c r="D395" s="276"/>
      <c r="E395" s="317"/>
      <c r="F395" s="64">
        <f t="shared" ref="F395:G404" si="60">F277</f>
        <v>1287</v>
      </c>
      <c r="G395" s="55"/>
      <c r="H395" s="56">
        <f t="shared" si="58"/>
        <v>0</v>
      </c>
    </row>
    <row r="396" spans="1:8" s="2" customFormat="1" ht="27" hidden="1" customHeight="1" x14ac:dyDescent="0.2">
      <c r="A396" s="247"/>
      <c r="B396" s="250"/>
      <c r="C396" s="274">
        <f t="shared" si="59"/>
        <v>0</v>
      </c>
      <c r="D396" s="276"/>
      <c r="E396" s="317"/>
      <c r="F396" s="64">
        <f t="shared" si="60"/>
        <v>0</v>
      </c>
      <c r="G396" s="55">
        <f t="shared" si="60"/>
        <v>0</v>
      </c>
      <c r="H396" s="56">
        <f t="shared" si="58"/>
        <v>0</v>
      </c>
    </row>
    <row r="397" spans="1:8" s="2" customFormat="1" ht="12.75" hidden="1" x14ac:dyDescent="0.2">
      <c r="A397" s="247"/>
      <c r="B397" s="250"/>
      <c r="C397" s="274">
        <f t="shared" si="59"/>
        <v>0</v>
      </c>
      <c r="D397" s="276"/>
      <c r="E397" s="317"/>
      <c r="F397" s="64">
        <f t="shared" si="60"/>
        <v>0</v>
      </c>
      <c r="G397" s="64">
        <f t="shared" si="60"/>
        <v>0</v>
      </c>
      <c r="H397" s="56">
        <f t="shared" si="58"/>
        <v>0</v>
      </c>
    </row>
    <row r="398" spans="1:8" s="2" customFormat="1" ht="12.75" hidden="1" x14ac:dyDescent="0.2">
      <c r="A398" s="247"/>
      <c r="B398" s="250"/>
      <c r="C398" s="274">
        <f t="shared" si="59"/>
        <v>0</v>
      </c>
      <c r="D398" s="276"/>
      <c r="E398" s="317"/>
      <c r="F398" s="64">
        <f t="shared" si="60"/>
        <v>0</v>
      </c>
      <c r="G398" s="64">
        <f t="shared" si="60"/>
        <v>0</v>
      </c>
      <c r="H398" s="56">
        <f t="shared" si="58"/>
        <v>0</v>
      </c>
    </row>
    <row r="399" spans="1:8" s="2" customFormat="1" ht="12.75" hidden="1" x14ac:dyDescent="0.2">
      <c r="A399" s="247"/>
      <c r="B399" s="250"/>
      <c r="C399" s="274">
        <f t="shared" si="59"/>
        <v>0</v>
      </c>
      <c r="D399" s="276"/>
      <c r="E399" s="317"/>
      <c r="F399" s="64">
        <f t="shared" si="60"/>
        <v>0</v>
      </c>
      <c r="G399" s="64">
        <f t="shared" si="60"/>
        <v>0</v>
      </c>
      <c r="H399" s="56">
        <f t="shared" si="58"/>
        <v>0</v>
      </c>
    </row>
    <row r="400" spans="1:8" s="2" customFormat="1" ht="12.75" hidden="1" x14ac:dyDescent="0.2">
      <c r="A400" s="247"/>
      <c r="B400" s="250"/>
      <c r="C400" s="274">
        <f t="shared" si="59"/>
        <v>0</v>
      </c>
      <c r="D400" s="276"/>
      <c r="E400" s="317"/>
      <c r="F400" s="64">
        <f t="shared" si="60"/>
        <v>0</v>
      </c>
      <c r="G400" s="64">
        <f t="shared" si="60"/>
        <v>0</v>
      </c>
      <c r="H400" s="56">
        <f t="shared" si="58"/>
        <v>0</v>
      </c>
    </row>
    <row r="401" spans="1:9" s="2" customFormat="1" ht="12.75" hidden="1" x14ac:dyDescent="0.2">
      <c r="A401" s="247"/>
      <c r="B401" s="250"/>
      <c r="C401" s="274">
        <f t="shared" si="59"/>
        <v>0</v>
      </c>
      <c r="D401" s="276"/>
      <c r="E401" s="317"/>
      <c r="F401" s="64">
        <f t="shared" si="60"/>
        <v>0</v>
      </c>
      <c r="G401" s="64">
        <f t="shared" si="60"/>
        <v>0</v>
      </c>
      <c r="H401" s="56">
        <f t="shared" si="58"/>
        <v>0</v>
      </c>
    </row>
    <row r="402" spans="1:9" s="2" customFormat="1" ht="12.75" hidden="1" x14ac:dyDescent="0.2">
      <c r="A402" s="247"/>
      <c r="B402" s="250"/>
      <c r="C402" s="274">
        <f t="shared" si="59"/>
        <v>0</v>
      </c>
      <c r="D402" s="276"/>
      <c r="E402" s="317"/>
      <c r="F402" s="64">
        <f t="shared" si="60"/>
        <v>0</v>
      </c>
      <c r="G402" s="64">
        <f t="shared" si="60"/>
        <v>0</v>
      </c>
      <c r="H402" s="56">
        <f t="shared" si="58"/>
        <v>0</v>
      </c>
    </row>
    <row r="403" spans="1:9" s="2" customFormat="1" ht="12.75" hidden="1" x14ac:dyDescent="0.2">
      <c r="A403" s="247"/>
      <c r="B403" s="250"/>
      <c r="C403" s="274">
        <f t="shared" si="59"/>
        <v>0</v>
      </c>
      <c r="D403" s="276"/>
      <c r="E403" s="317"/>
      <c r="F403" s="64">
        <f t="shared" si="60"/>
        <v>0</v>
      </c>
      <c r="G403" s="64">
        <f t="shared" si="60"/>
        <v>0</v>
      </c>
      <c r="H403" s="56">
        <f t="shared" si="58"/>
        <v>0</v>
      </c>
    </row>
    <row r="404" spans="1:9" s="2" customFormat="1" ht="12.75" hidden="1" x14ac:dyDescent="0.2">
      <c r="A404" s="248"/>
      <c r="B404" s="251"/>
      <c r="C404" s="296">
        <f t="shared" si="59"/>
        <v>0</v>
      </c>
      <c r="D404" s="298"/>
      <c r="E404" s="318"/>
      <c r="F404" s="66">
        <f t="shared" si="60"/>
        <v>0</v>
      </c>
      <c r="G404" s="66">
        <f t="shared" si="60"/>
        <v>0</v>
      </c>
      <c r="H404" s="58">
        <f t="shared" si="58"/>
        <v>0</v>
      </c>
    </row>
    <row r="405" spans="1:9" s="2" customFormat="1" ht="12.75" x14ac:dyDescent="0.2">
      <c r="A405" s="49" t="s">
        <v>84</v>
      </c>
      <c r="B405" s="277" t="s">
        <v>17</v>
      </c>
      <c r="C405" s="277"/>
      <c r="D405" s="277"/>
      <c r="E405" s="277"/>
      <c r="F405" s="277"/>
      <c r="G405" s="277"/>
      <c r="H405" s="43">
        <f>SUM(H406,H429)</f>
        <v>1.6700000000000002</v>
      </c>
    </row>
    <row r="406" spans="1:9" s="2" customFormat="1" ht="12.75" x14ac:dyDescent="0.2">
      <c r="A406" s="48" t="s">
        <v>85</v>
      </c>
      <c r="B406" s="277" t="s">
        <v>86</v>
      </c>
      <c r="C406" s="277"/>
      <c r="D406" s="277"/>
      <c r="E406" s="277"/>
      <c r="F406" s="277"/>
      <c r="G406" s="277"/>
      <c r="H406" s="43">
        <f>SUM(H407,H418)</f>
        <v>0.11</v>
      </c>
    </row>
    <row r="407" spans="1:9" s="2" customFormat="1" ht="25.5" x14ac:dyDescent="0.2">
      <c r="A407" s="246">
        <v>2220</v>
      </c>
      <c r="B407" s="249" t="s">
        <v>88</v>
      </c>
      <c r="C407" s="266" t="s">
        <v>171</v>
      </c>
      <c r="D407" s="267"/>
      <c r="E407" s="268"/>
      <c r="F407" s="47" t="s">
        <v>327</v>
      </c>
      <c r="G407" s="47" t="s">
        <v>157</v>
      </c>
      <c r="H407" s="111">
        <f>SUM(H408:H417)</f>
        <v>0.11</v>
      </c>
    </row>
    <row r="408" spans="1:9" s="2" customFormat="1" ht="36" x14ac:dyDescent="0.2">
      <c r="A408" s="247"/>
      <c r="B408" s="250"/>
      <c r="C408" s="255" t="s">
        <v>198</v>
      </c>
      <c r="D408" s="256"/>
      <c r="E408" s="257"/>
      <c r="F408" s="74">
        <f>ROUND(7*1.147,2)</f>
        <v>8.0299999999999994</v>
      </c>
      <c r="G408" s="74">
        <f>G26+G266+G277</f>
        <v>2.1040000000000001</v>
      </c>
      <c r="H408" s="75">
        <f>ROUNDUP(F408/168*G408,2)</f>
        <v>0.11</v>
      </c>
      <c r="I408" s="149" t="s">
        <v>384</v>
      </c>
    </row>
    <row r="409" spans="1:9" s="2" customFormat="1" ht="12" hidden="1" customHeight="1" x14ac:dyDescent="0.2">
      <c r="A409" s="247"/>
      <c r="B409" s="250"/>
      <c r="C409" s="252"/>
      <c r="D409" s="253"/>
      <c r="E409" s="254"/>
      <c r="F409" s="76"/>
      <c r="G409" s="76"/>
      <c r="H409" s="77">
        <f t="shared" ref="H409:H417" si="61">ROUNDUP(F409/168*G409,2)</f>
        <v>0</v>
      </c>
    </row>
    <row r="410" spans="1:9" s="2" customFormat="1" ht="12" hidden="1" customHeight="1" x14ac:dyDescent="0.2">
      <c r="A410" s="247"/>
      <c r="B410" s="250"/>
      <c r="C410" s="252"/>
      <c r="D410" s="253"/>
      <c r="E410" s="254"/>
      <c r="F410" s="76"/>
      <c r="G410" s="76"/>
      <c r="H410" s="77">
        <f t="shared" si="61"/>
        <v>0</v>
      </c>
    </row>
    <row r="411" spans="1:9" s="2" customFormat="1" ht="12" hidden="1" customHeight="1" x14ac:dyDescent="0.2">
      <c r="A411" s="247"/>
      <c r="B411" s="250"/>
      <c r="C411" s="252"/>
      <c r="D411" s="253"/>
      <c r="E411" s="254"/>
      <c r="F411" s="76"/>
      <c r="G411" s="76"/>
      <c r="H411" s="77">
        <f t="shared" si="61"/>
        <v>0</v>
      </c>
    </row>
    <row r="412" spans="1:9" s="2" customFormat="1" ht="12" hidden="1" customHeight="1" x14ac:dyDescent="0.2">
      <c r="A412" s="247"/>
      <c r="B412" s="250"/>
      <c r="C412" s="252"/>
      <c r="D412" s="253"/>
      <c r="E412" s="254"/>
      <c r="F412" s="76"/>
      <c r="G412" s="76"/>
      <c r="H412" s="77">
        <f t="shared" si="61"/>
        <v>0</v>
      </c>
    </row>
    <row r="413" spans="1:9" s="2" customFormat="1" ht="12" hidden="1" customHeight="1" x14ac:dyDescent="0.2">
      <c r="A413" s="247"/>
      <c r="B413" s="250"/>
      <c r="C413" s="252"/>
      <c r="D413" s="253"/>
      <c r="E413" s="254"/>
      <c r="F413" s="76"/>
      <c r="G413" s="76"/>
      <c r="H413" s="77">
        <f t="shared" si="61"/>
        <v>0</v>
      </c>
    </row>
    <row r="414" spans="1:9" s="2" customFormat="1" ht="12" hidden="1" customHeight="1" x14ac:dyDescent="0.2">
      <c r="A414" s="247"/>
      <c r="B414" s="250"/>
      <c r="C414" s="252"/>
      <c r="D414" s="253"/>
      <c r="E414" s="254"/>
      <c r="F414" s="76"/>
      <c r="G414" s="76"/>
      <c r="H414" s="77">
        <f t="shared" si="61"/>
        <v>0</v>
      </c>
    </row>
    <row r="415" spans="1:9" s="2" customFormat="1" ht="12" hidden="1" customHeight="1" x14ac:dyDescent="0.2">
      <c r="A415" s="247"/>
      <c r="B415" s="250"/>
      <c r="C415" s="252"/>
      <c r="D415" s="253"/>
      <c r="E415" s="254"/>
      <c r="F415" s="76"/>
      <c r="G415" s="76"/>
      <c r="H415" s="77">
        <f t="shared" si="61"/>
        <v>0</v>
      </c>
    </row>
    <row r="416" spans="1:9" s="2" customFormat="1" ht="12" hidden="1" customHeight="1" x14ac:dyDescent="0.2">
      <c r="A416" s="247"/>
      <c r="B416" s="250"/>
      <c r="C416" s="252"/>
      <c r="D416" s="253"/>
      <c r="E416" s="254"/>
      <c r="F416" s="76"/>
      <c r="G416" s="76"/>
      <c r="H416" s="77">
        <f t="shared" si="61"/>
        <v>0</v>
      </c>
    </row>
    <row r="417" spans="1:9" s="2" customFormat="1" ht="12" hidden="1" customHeight="1" x14ac:dyDescent="0.2">
      <c r="A417" s="248"/>
      <c r="B417" s="251"/>
      <c r="C417" s="269"/>
      <c r="D417" s="270"/>
      <c r="E417" s="271"/>
      <c r="F417" s="78"/>
      <c r="G417" s="78"/>
      <c r="H417" s="79">
        <f t="shared" si="61"/>
        <v>0</v>
      </c>
    </row>
    <row r="418" spans="1:9" s="2" customFormat="1" ht="12" hidden="1" customHeight="1" x14ac:dyDescent="0.2">
      <c r="A418" s="246"/>
      <c r="B418" s="249"/>
      <c r="C418" s="266" t="s">
        <v>171</v>
      </c>
      <c r="D418" s="267"/>
      <c r="E418" s="268"/>
      <c r="F418" s="47" t="s">
        <v>167</v>
      </c>
      <c r="G418" s="47" t="s">
        <v>157</v>
      </c>
      <c r="H418" s="111">
        <f>SUM(H419:H428)</f>
        <v>0</v>
      </c>
    </row>
    <row r="419" spans="1:9" s="2" customFormat="1" ht="12" hidden="1" customHeight="1" x14ac:dyDescent="0.2">
      <c r="A419" s="247"/>
      <c r="B419" s="250"/>
      <c r="C419" s="255"/>
      <c r="D419" s="256"/>
      <c r="E419" s="257"/>
      <c r="F419" s="74"/>
      <c r="G419" s="74"/>
      <c r="H419" s="75">
        <f>ROUNDUP(F419/168*G419,2)</f>
        <v>0</v>
      </c>
    </row>
    <row r="420" spans="1:9" s="2" customFormat="1" ht="12" hidden="1" customHeight="1" x14ac:dyDescent="0.2">
      <c r="A420" s="247"/>
      <c r="B420" s="250"/>
      <c r="C420" s="252"/>
      <c r="D420" s="253"/>
      <c r="E420" s="254"/>
      <c r="F420" s="76"/>
      <c r="G420" s="76"/>
      <c r="H420" s="77">
        <f t="shared" ref="H420:H428" si="62">ROUNDUP(F420/168*G420,2)</f>
        <v>0</v>
      </c>
    </row>
    <row r="421" spans="1:9" s="2" customFormat="1" ht="12" hidden="1" customHeight="1" x14ac:dyDescent="0.2">
      <c r="A421" s="247"/>
      <c r="B421" s="250"/>
      <c r="C421" s="252"/>
      <c r="D421" s="253"/>
      <c r="E421" s="254"/>
      <c r="F421" s="76"/>
      <c r="G421" s="76"/>
      <c r="H421" s="77">
        <f t="shared" si="62"/>
        <v>0</v>
      </c>
    </row>
    <row r="422" spans="1:9" s="2" customFormat="1" ht="12" hidden="1" customHeight="1" x14ac:dyDescent="0.2">
      <c r="A422" s="247"/>
      <c r="B422" s="250"/>
      <c r="C422" s="252"/>
      <c r="D422" s="253"/>
      <c r="E422" s="254"/>
      <c r="F422" s="76"/>
      <c r="G422" s="76"/>
      <c r="H422" s="77">
        <f t="shared" si="62"/>
        <v>0</v>
      </c>
    </row>
    <row r="423" spans="1:9" s="2" customFormat="1" ht="12" hidden="1" customHeight="1" x14ac:dyDescent="0.2">
      <c r="A423" s="247"/>
      <c r="B423" s="250"/>
      <c r="C423" s="252"/>
      <c r="D423" s="253"/>
      <c r="E423" s="254"/>
      <c r="F423" s="76"/>
      <c r="G423" s="76"/>
      <c r="H423" s="77">
        <f t="shared" si="62"/>
        <v>0</v>
      </c>
    </row>
    <row r="424" spans="1:9" s="2" customFormat="1" ht="12" hidden="1" customHeight="1" x14ac:dyDescent="0.2">
      <c r="A424" s="247"/>
      <c r="B424" s="250"/>
      <c r="C424" s="252"/>
      <c r="D424" s="253"/>
      <c r="E424" s="254"/>
      <c r="F424" s="76"/>
      <c r="G424" s="76"/>
      <c r="H424" s="77">
        <f t="shared" si="62"/>
        <v>0</v>
      </c>
    </row>
    <row r="425" spans="1:9" s="2" customFormat="1" ht="12" hidden="1" customHeight="1" x14ac:dyDescent="0.2">
      <c r="A425" s="247"/>
      <c r="B425" s="250"/>
      <c r="C425" s="252"/>
      <c r="D425" s="253"/>
      <c r="E425" s="254"/>
      <c r="F425" s="76"/>
      <c r="G425" s="76"/>
      <c r="H425" s="77">
        <f t="shared" si="62"/>
        <v>0</v>
      </c>
    </row>
    <row r="426" spans="1:9" s="2" customFormat="1" ht="12" hidden="1" customHeight="1" x14ac:dyDescent="0.2">
      <c r="A426" s="247"/>
      <c r="B426" s="250"/>
      <c r="C426" s="252"/>
      <c r="D426" s="253"/>
      <c r="E426" s="254"/>
      <c r="F426" s="76"/>
      <c r="G426" s="76"/>
      <c r="H426" s="77"/>
    </row>
    <row r="427" spans="1:9" s="2" customFormat="1" ht="12" hidden="1" customHeight="1" x14ac:dyDescent="0.2">
      <c r="A427" s="247"/>
      <c r="B427" s="250"/>
      <c r="C427" s="252"/>
      <c r="D427" s="253"/>
      <c r="E427" s="254"/>
      <c r="F427" s="76"/>
      <c r="G427" s="76"/>
      <c r="H427" s="77">
        <f t="shared" si="62"/>
        <v>0</v>
      </c>
    </row>
    <row r="428" spans="1:9" s="2" customFormat="1" ht="12.75" hidden="1" x14ac:dyDescent="0.2">
      <c r="A428" s="248"/>
      <c r="B428" s="251"/>
      <c r="C428" s="269"/>
      <c r="D428" s="270"/>
      <c r="E428" s="271"/>
      <c r="F428" s="78"/>
      <c r="G428" s="78"/>
      <c r="H428" s="79">
        <f t="shared" si="62"/>
        <v>0</v>
      </c>
    </row>
    <row r="429" spans="1:9" s="2" customFormat="1" ht="12.75" x14ac:dyDescent="0.2">
      <c r="A429" s="48" t="s">
        <v>93</v>
      </c>
      <c r="B429" s="277" t="s">
        <v>94</v>
      </c>
      <c r="C429" s="277"/>
      <c r="D429" s="277"/>
      <c r="E429" s="277"/>
      <c r="F429" s="277"/>
      <c r="G429" s="277"/>
      <c r="H429" s="43">
        <f>SUM(H430,H452,H441)</f>
        <v>1.56</v>
      </c>
    </row>
    <row r="430" spans="1:9" s="2" customFormat="1" ht="15" customHeight="1" x14ac:dyDescent="0.2">
      <c r="A430" s="246">
        <v>2311</v>
      </c>
      <c r="B430" s="249" t="s">
        <v>19</v>
      </c>
      <c r="C430" s="266" t="s">
        <v>171</v>
      </c>
      <c r="D430" s="267"/>
      <c r="E430" s="268"/>
      <c r="F430" s="47" t="s">
        <v>326</v>
      </c>
      <c r="G430" s="47" t="s">
        <v>166</v>
      </c>
      <c r="H430" s="111">
        <f>SUM(H431:H440)</f>
        <v>0.14000000000000001</v>
      </c>
    </row>
    <row r="431" spans="1:9" s="2" customFormat="1" ht="12.75" x14ac:dyDescent="0.2">
      <c r="A431" s="247"/>
      <c r="B431" s="250"/>
      <c r="C431" s="255" t="s">
        <v>214</v>
      </c>
      <c r="D431" s="256"/>
      <c r="E431" s="257"/>
      <c r="F431" s="74">
        <f>ROUND(0.02*1.095,2)</f>
        <v>0.02</v>
      </c>
      <c r="G431" s="74">
        <v>2</v>
      </c>
      <c r="H431" s="75">
        <f>ROUND(F431*G431,2)</f>
        <v>0.04</v>
      </c>
      <c r="I431" s="2" t="s">
        <v>310</v>
      </c>
    </row>
    <row r="432" spans="1:9" s="2" customFormat="1" ht="12.75" x14ac:dyDescent="0.2">
      <c r="A432" s="247"/>
      <c r="B432" s="250"/>
      <c r="C432" s="252" t="s">
        <v>173</v>
      </c>
      <c r="D432" s="253"/>
      <c r="E432" s="254"/>
      <c r="F432" s="76">
        <f>ROUND(0.05*1.095,2)</f>
        <v>0.05</v>
      </c>
      <c r="G432" s="76">
        <v>2</v>
      </c>
      <c r="H432" s="77">
        <f>ROUND(F432*G432,2)</f>
        <v>0.1</v>
      </c>
    </row>
    <row r="433" spans="1:8" s="2" customFormat="1" ht="12.75" hidden="1" x14ac:dyDescent="0.2">
      <c r="A433" s="247"/>
      <c r="B433" s="250"/>
      <c r="C433" s="252"/>
      <c r="D433" s="253"/>
      <c r="E433" s="254"/>
      <c r="F433" s="76"/>
      <c r="G433" s="76"/>
      <c r="H433" s="77">
        <f t="shared" ref="H433:H440" si="63">ROUND(F433*G433,2)</f>
        <v>0</v>
      </c>
    </row>
    <row r="434" spans="1:8" s="2" customFormat="1" ht="12.75" hidden="1" x14ac:dyDescent="0.2">
      <c r="A434" s="247"/>
      <c r="B434" s="250"/>
      <c r="C434" s="252"/>
      <c r="D434" s="253"/>
      <c r="E434" s="254"/>
      <c r="F434" s="76"/>
      <c r="G434" s="76"/>
      <c r="H434" s="77">
        <f t="shared" si="63"/>
        <v>0</v>
      </c>
    </row>
    <row r="435" spans="1:8" s="2" customFormat="1" ht="12.75" hidden="1" x14ac:dyDescent="0.2">
      <c r="A435" s="247"/>
      <c r="B435" s="250"/>
      <c r="C435" s="252"/>
      <c r="D435" s="253"/>
      <c r="E435" s="254"/>
      <c r="F435" s="76"/>
      <c r="G435" s="76"/>
      <c r="H435" s="77">
        <f t="shared" si="63"/>
        <v>0</v>
      </c>
    </row>
    <row r="436" spans="1:8" s="2" customFormat="1" ht="12.75" hidden="1" x14ac:dyDescent="0.2">
      <c r="A436" s="247"/>
      <c r="B436" s="250"/>
      <c r="C436" s="252"/>
      <c r="D436" s="253"/>
      <c r="E436" s="254"/>
      <c r="F436" s="76"/>
      <c r="G436" s="76"/>
      <c r="H436" s="77">
        <f t="shared" si="63"/>
        <v>0</v>
      </c>
    </row>
    <row r="437" spans="1:8" s="2" customFormat="1" ht="12.75" hidden="1" x14ac:dyDescent="0.2">
      <c r="A437" s="247"/>
      <c r="B437" s="250"/>
      <c r="C437" s="252"/>
      <c r="D437" s="253"/>
      <c r="E437" s="254"/>
      <c r="F437" s="76"/>
      <c r="G437" s="76"/>
      <c r="H437" s="77">
        <f t="shared" si="63"/>
        <v>0</v>
      </c>
    </row>
    <row r="438" spans="1:8" s="2" customFormat="1" ht="12.75" hidden="1" x14ac:dyDescent="0.2">
      <c r="A438" s="247"/>
      <c r="B438" s="250"/>
      <c r="C438" s="252"/>
      <c r="D438" s="253"/>
      <c r="E438" s="254"/>
      <c r="F438" s="76"/>
      <c r="G438" s="76"/>
      <c r="H438" s="77">
        <f t="shared" si="63"/>
        <v>0</v>
      </c>
    </row>
    <row r="439" spans="1:8" s="2" customFormat="1" ht="12.75" hidden="1" x14ac:dyDescent="0.2">
      <c r="A439" s="247"/>
      <c r="B439" s="250"/>
      <c r="C439" s="252"/>
      <c r="D439" s="253"/>
      <c r="E439" s="254"/>
      <c r="F439" s="76"/>
      <c r="G439" s="76"/>
      <c r="H439" s="77">
        <f t="shared" si="63"/>
        <v>0</v>
      </c>
    </row>
    <row r="440" spans="1:8" s="2" customFormat="1" ht="12.75" hidden="1" x14ac:dyDescent="0.2">
      <c r="A440" s="248"/>
      <c r="B440" s="251"/>
      <c r="C440" s="269"/>
      <c r="D440" s="270"/>
      <c r="E440" s="271"/>
      <c r="F440" s="78"/>
      <c r="G440" s="78"/>
      <c r="H440" s="79">
        <f t="shared" si="63"/>
        <v>0</v>
      </c>
    </row>
    <row r="441" spans="1:8" s="2" customFormat="1" ht="38.25" x14ac:dyDescent="0.2">
      <c r="A441" s="246">
        <v>2312</v>
      </c>
      <c r="B441" s="249" t="s">
        <v>319</v>
      </c>
      <c r="C441" s="266" t="s">
        <v>171</v>
      </c>
      <c r="D441" s="267"/>
      <c r="E441" s="51" t="s">
        <v>325</v>
      </c>
      <c r="F441" s="51" t="s">
        <v>322</v>
      </c>
      <c r="G441" s="47" t="s">
        <v>157</v>
      </c>
      <c r="H441" s="111">
        <f>SUM(H442:H451)</f>
        <v>0.08</v>
      </c>
    </row>
    <row r="442" spans="1:8" s="2" customFormat="1" ht="12.75" x14ac:dyDescent="0.2">
      <c r="A442" s="247"/>
      <c r="B442" s="250"/>
      <c r="C442" s="255" t="s">
        <v>320</v>
      </c>
      <c r="D442" s="256"/>
      <c r="E442" s="74">
        <v>165</v>
      </c>
      <c r="F442" s="74">
        <v>5</v>
      </c>
      <c r="G442" s="154">
        <f>G26+G277</f>
        <v>2.0840000000000001</v>
      </c>
      <c r="H442" s="75">
        <f>ROUNDUP(E442/F442/12/168*G442,2)</f>
        <v>0.04</v>
      </c>
    </row>
    <row r="443" spans="1:8" s="2" customFormat="1" ht="12.75" x14ac:dyDescent="0.2">
      <c r="A443" s="247"/>
      <c r="B443" s="250"/>
      <c r="C443" s="252" t="s">
        <v>321</v>
      </c>
      <c r="D443" s="253"/>
      <c r="E443" s="153">
        <v>157</v>
      </c>
      <c r="F443" s="76">
        <v>5</v>
      </c>
      <c r="G443" s="155">
        <f>G442</f>
        <v>2.0840000000000001</v>
      </c>
      <c r="H443" s="77">
        <f>ROUNDUP(E443/F443/12/168*G443,2)</f>
        <v>0.04</v>
      </c>
    </row>
    <row r="444" spans="1:8" s="2" customFormat="1" ht="12.75" hidden="1" x14ac:dyDescent="0.2">
      <c r="A444" s="247"/>
      <c r="B444" s="250"/>
      <c r="C444" s="252"/>
      <c r="D444" s="253"/>
      <c r="E444" s="177"/>
      <c r="F444" s="76"/>
      <c r="G444" s="76"/>
      <c r="H444" s="77">
        <f t="shared" ref="H444:H451" si="64">ROUNDUP(F444/168*G444,2)</f>
        <v>0</v>
      </c>
    </row>
    <row r="445" spans="1:8" s="2" customFormat="1" ht="12.75" hidden="1" x14ac:dyDescent="0.2">
      <c r="A445" s="247"/>
      <c r="B445" s="250"/>
      <c r="C445" s="252"/>
      <c r="D445" s="253"/>
      <c r="E445" s="177"/>
      <c r="F445" s="76"/>
      <c r="G445" s="76"/>
      <c r="H445" s="77">
        <f t="shared" si="64"/>
        <v>0</v>
      </c>
    </row>
    <row r="446" spans="1:8" s="2" customFormat="1" ht="12.75" hidden="1" x14ac:dyDescent="0.2">
      <c r="A446" s="247"/>
      <c r="B446" s="250"/>
      <c r="C446" s="252"/>
      <c r="D446" s="253"/>
      <c r="E446" s="177"/>
      <c r="F446" s="76"/>
      <c r="G446" s="76"/>
      <c r="H446" s="77">
        <f t="shared" si="64"/>
        <v>0</v>
      </c>
    </row>
    <row r="447" spans="1:8" s="2" customFormat="1" ht="12.75" hidden="1" x14ac:dyDescent="0.2">
      <c r="A447" s="247"/>
      <c r="B447" s="250"/>
      <c r="C447" s="252"/>
      <c r="D447" s="253"/>
      <c r="E447" s="177"/>
      <c r="F447" s="76"/>
      <c r="G447" s="76"/>
      <c r="H447" s="77">
        <f t="shared" si="64"/>
        <v>0</v>
      </c>
    </row>
    <row r="448" spans="1:8" s="2" customFormat="1" ht="12.75" hidden="1" x14ac:dyDescent="0.2">
      <c r="A448" s="247"/>
      <c r="B448" s="250"/>
      <c r="C448" s="252"/>
      <c r="D448" s="253"/>
      <c r="E448" s="177"/>
      <c r="F448" s="76"/>
      <c r="G448" s="76"/>
      <c r="H448" s="77">
        <f t="shared" si="64"/>
        <v>0</v>
      </c>
    </row>
    <row r="449" spans="1:9" s="2" customFormat="1" ht="12.75" hidden="1" x14ac:dyDescent="0.2">
      <c r="A449" s="247"/>
      <c r="B449" s="250"/>
      <c r="C449" s="252"/>
      <c r="D449" s="253"/>
      <c r="E449" s="177"/>
      <c r="F449" s="76"/>
      <c r="G449" s="76"/>
      <c r="H449" s="77">
        <f t="shared" si="64"/>
        <v>0</v>
      </c>
    </row>
    <row r="450" spans="1:9" s="2" customFormat="1" ht="12.75" hidden="1" x14ac:dyDescent="0.2">
      <c r="A450" s="247"/>
      <c r="B450" s="250"/>
      <c r="C450" s="252"/>
      <c r="D450" s="253"/>
      <c r="E450" s="177"/>
      <c r="F450" s="76"/>
      <c r="G450" s="76"/>
      <c r="H450" s="77">
        <f t="shared" si="64"/>
        <v>0</v>
      </c>
    </row>
    <row r="451" spans="1:9" s="2" customFormat="1" ht="12.75" hidden="1" x14ac:dyDescent="0.2">
      <c r="A451" s="248"/>
      <c r="B451" s="251"/>
      <c r="C451" s="252"/>
      <c r="D451" s="253"/>
      <c r="E451" s="177"/>
      <c r="F451" s="78"/>
      <c r="G451" s="78"/>
      <c r="H451" s="79">
        <f t="shared" si="64"/>
        <v>0</v>
      </c>
    </row>
    <row r="452" spans="1:9" s="2" customFormat="1" ht="25.5" x14ac:dyDescent="0.2">
      <c r="A452" s="246">
        <v>2350</v>
      </c>
      <c r="B452" s="249" t="s">
        <v>391</v>
      </c>
      <c r="C452" s="266" t="s">
        <v>171</v>
      </c>
      <c r="D452" s="267"/>
      <c r="E452" s="268"/>
      <c r="F452" s="51" t="s">
        <v>327</v>
      </c>
      <c r="G452" s="47" t="s">
        <v>157</v>
      </c>
      <c r="H452" s="111">
        <f>SUM(H453:H462)</f>
        <v>1.34</v>
      </c>
    </row>
    <row r="453" spans="1:9" s="2" customFormat="1" ht="26.25" customHeight="1" x14ac:dyDescent="0.2">
      <c r="A453" s="247"/>
      <c r="B453" s="250"/>
      <c r="C453" s="255" t="s">
        <v>218</v>
      </c>
      <c r="D453" s="256"/>
      <c r="E453" s="257"/>
      <c r="F453" s="74">
        <f>ROUND(85*1.162,2)</f>
        <v>98.77</v>
      </c>
      <c r="G453" s="154">
        <f>G442</f>
        <v>2.0840000000000001</v>
      </c>
      <c r="H453" s="75">
        <f>ROUNDUP(F453/168*G453,2)</f>
        <v>1.23</v>
      </c>
      <c r="I453" s="149" t="s">
        <v>383</v>
      </c>
    </row>
    <row r="454" spans="1:9" s="2" customFormat="1" ht="36" x14ac:dyDescent="0.2">
      <c r="A454" s="247"/>
      <c r="B454" s="250"/>
      <c r="C454" s="252" t="s">
        <v>215</v>
      </c>
      <c r="D454" s="253"/>
      <c r="E454" s="254"/>
      <c r="F454" s="76">
        <f>ROUND(7*1.162,2)</f>
        <v>8.1300000000000008</v>
      </c>
      <c r="G454" s="76">
        <f>G408</f>
        <v>2.1040000000000001</v>
      </c>
      <c r="H454" s="77">
        <f t="shared" ref="H454:H462" si="65">ROUNDUP(F454/168*G454,2)</f>
        <v>0.11</v>
      </c>
      <c r="I454" s="149" t="s">
        <v>382</v>
      </c>
    </row>
    <row r="455" spans="1:9" s="2" customFormat="1" ht="12.75" hidden="1" x14ac:dyDescent="0.2">
      <c r="A455" s="247"/>
      <c r="B455" s="250"/>
      <c r="C455" s="252"/>
      <c r="D455" s="253"/>
      <c r="E455" s="254"/>
      <c r="F455" s="76"/>
      <c r="G455" s="76"/>
      <c r="H455" s="77">
        <f t="shared" si="65"/>
        <v>0</v>
      </c>
    </row>
    <row r="456" spans="1:9" s="2" customFormat="1" ht="12.75" hidden="1" x14ac:dyDescent="0.2">
      <c r="A456" s="247"/>
      <c r="B456" s="250"/>
      <c r="C456" s="252"/>
      <c r="D456" s="253"/>
      <c r="E456" s="254"/>
      <c r="F456" s="76"/>
      <c r="G456" s="76"/>
      <c r="H456" s="77">
        <f t="shared" si="65"/>
        <v>0</v>
      </c>
    </row>
    <row r="457" spans="1:9" s="2" customFormat="1" ht="12.75" hidden="1" x14ac:dyDescent="0.2">
      <c r="A457" s="247"/>
      <c r="B457" s="250"/>
      <c r="C457" s="252"/>
      <c r="D457" s="253"/>
      <c r="E457" s="254"/>
      <c r="F457" s="76"/>
      <c r="G457" s="76"/>
      <c r="H457" s="77">
        <f t="shared" si="65"/>
        <v>0</v>
      </c>
    </row>
    <row r="458" spans="1:9" s="2" customFormat="1" ht="12.75" hidden="1" x14ac:dyDescent="0.2">
      <c r="A458" s="247"/>
      <c r="B458" s="250"/>
      <c r="C458" s="252"/>
      <c r="D458" s="253"/>
      <c r="E458" s="254"/>
      <c r="F458" s="76"/>
      <c r="G458" s="76"/>
      <c r="H458" s="77">
        <f t="shared" si="65"/>
        <v>0</v>
      </c>
    </row>
    <row r="459" spans="1:9" s="2" customFormat="1" ht="12.75" hidden="1" x14ac:dyDescent="0.2">
      <c r="A459" s="247"/>
      <c r="B459" s="250"/>
      <c r="C459" s="252"/>
      <c r="D459" s="253"/>
      <c r="E459" s="254"/>
      <c r="F459" s="76"/>
      <c r="G459" s="76"/>
      <c r="H459" s="77">
        <f t="shared" si="65"/>
        <v>0</v>
      </c>
    </row>
    <row r="460" spans="1:9" s="2" customFormat="1" ht="12.75" hidden="1" x14ac:dyDescent="0.2">
      <c r="A460" s="247"/>
      <c r="B460" s="250"/>
      <c r="C460" s="252"/>
      <c r="D460" s="253"/>
      <c r="E460" s="254"/>
      <c r="F460" s="76"/>
      <c r="G460" s="76"/>
      <c r="H460" s="77">
        <f t="shared" si="65"/>
        <v>0</v>
      </c>
    </row>
    <row r="461" spans="1:9" s="2" customFormat="1" ht="12.75" hidden="1" x14ac:dyDescent="0.2">
      <c r="A461" s="247"/>
      <c r="B461" s="250"/>
      <c r="C461" s="252"/>
      <c r="D461" s="253"/>
      <c r="E461" s="254"/>
      <c r="F461" s="76"/>
      <c r="G461" s="76"/>
      <c r="H461" s="77">
        <f t="shared" si="65"/>
        <v>0</v>
      </c>
    </row>
    <row r="462" spans="1:9" s="2" customFormat="1" ht="12.75" hidden="1" x14ac:dyDescent="0.2">
      <c r="A462" s="248"/>
      <c r="B462" s="251"/>
      <c r="C462" s="269"/>
      <c r="D462" s="270"/>
      <c r="E462" s="271"/>
      <c r="F462" s="78"/>
      <c r="G462" s="78"/>
      <c r="H462" s="79">
        <f t="shared" si="65"/>
        <v>0</v>
      </c>
    </row>
    <row r="463" spans="1:9" s="2" customFormat="1" ht="12.75" x14ac:dyDescent="0.2">
      <c r="A463" s="49" t="s">
        <v>109</v>
      </c>
      <c r="B463" s="277" t="s">
        <v>25</v>
      </c>
      <c r="C463" s="277"/>
      <c r="D463" s="277"/>
      <c r="E463" s="277"/>
      <c r="F463" s="277"/>
      <c r="G463" s="277"/>
      <c r="H463" s="43">
        <f>SUM(H464,H476)</f>
        <v>0.26</v>
      </c>
    </row>
    <row r="464" spans="1:9" s="2" customFormat="1" ht="12.75" hidden="1" x14ac:dyDescent="0.2">
      <c r="A464" s="48">
        <v>5120</v>
      </c>
      <c r="B464" s="277" t="s">
        <v>168</v>
      </c>
      <c r="C464" s="277"/>
      <c r="D464" s="277"/>
      <c r="E464" s="277"/>
      <c r="F464" s="277"/>
      <c r="G464" s="277"/>
      <c r="H464" s="43">
        <f>SUM(H466:H475)</f>
        <v>0</v>
      </c>
    </row>
    <row r="465" spans="1:8" s="2" customFormat="1" ht="25.5" hidden="1" x14ac:dyDescent="0.2">
      <c r="A465" s="331">
        <v>5121</v>
      </c>
      <c r="B465" s="279" t="s">
        <v>169</v>
      </c>
      <c r="C465" s="287" t="s">
        <v>171</v>
      </c>
      <c r="D465" s="288"/>
      <c r="E465" s="47" t="s">
        <v>170</v>
      </c>
      <c r="F465" s="190" t="s">
        <v>325</v>
      </c>
      <c r="G465" s="47" t="s">
        <v>157</v>
      </c>
      <c r="H465" s="111">
        <f>SUM(H466:H475)</f>
        <v>0</v>
      </c>
    </row>
    <row r="466" spans="1:8" s="2" customFormat="1" ht="12.75" hidden="1" x14ac:dyDescent="0.2">
      <c r="A466" s="332"/>
      <c r="B466" s="280"/>
      <c r="C466" s="309"/>
      <c r="D466" s="310"/>
      <c r="E466" s="282"/>
      <c r="F466" s="67"/>
      <c r="G466" s="156"/>
      <c r="H466" s="54">
        <f>ROUNDUP(F466*$E$478%/12/168*G466,2)</f>
        <v>0</v>
      </c>
    </row>
    <row r="467" spans="1:8" s="2" customFormat="1" ht="12.75" hidden="1" x14ac:dyDescent="0.2">
      <c r="A467" s="332"/>
      <c r="B467" s="280"/>
      <c r="C467" s="311"/>
      <c r="D467" s="312"/>
      <c r="E467" s="283"/>
      <c r="F467" s="68"/>
      <c r="G467" s="68"/>
      <c r="H467" s="56">
        <f>ROUNDUP(F467*$E$478%/12/168*G467,2)</f>
        <v>0</v>
      </c>
    </row>
    <row r="468" spans="1:8" s="2" customFormat="1" ht="12.75" hidden="1" x14ac:dyDescent="0.2">
      <c r="A468" s="332"/>
      <c r="B468" s="280"/>
      <c r="C468" s="311"/>
      <c r="D468" s="312"/>
      <c r="E468" s="283"/>
      <c r="F468" s="68"/>
      <c r="G468" s="68"/>
      <c r="H468" s="56">
        <f t="shared" ref="H468:H475" si="66">ROUNDUP(F468*$D$489%/12/168*E468*$G$489,2)</f>
        <v>0</v>
      </c>
    </row>
    <row r="469" spans="1:8" s="2" customFormat="1" ht="12.75" hidden="1" x14ac:dyDescent="0.2">
      <c r="A469" s="332"/>
      <c r="B469" s="280"/>
      <c r="C469" s="311"/>
      <c r="D469" s="312"/>
      <c r="E469" s="283"/>
      <c r="F469" s="68"/>
      <c r="G469" s="68"/>
      <c r="H469" s="56">
        <f t="shared" si="66"/>
        <v>0</v>
      </c>
    </row>
    <row r="470" spans="1:8" s="2" customFormat="1" ht="12.75" hidden="1" x14ac:dyDescent="0.2">
      <c r="A470" s="332"/>
      <c r="B470" s="280"/>
      <c r="C470" s="311"/>
      <c r="D470" s="312"/>
      <c r="E470" s="283"/>
      <c r="F470" s="68"/>
      <c r="G470" s="68"/>
      <c r="H470" s="56">
        <f t="shared" si="66"/>
        <v>0</v>
      </c>
    </row>
    <row r="471" spans="1:8" s="2" customFormat="1" ht="13.5" hidden="1" customHeight="1" x14ac:dyDescent="0.2">
      <c r="A471" s="332"/>
      <c r="B471" s="280"/>
      <c r="C471" s="311"/>
      <c r="D471" s="312"/>
      <c r="E471" s="283"/>
      <c r="F471" s="68"/>
      <c r="G471" s="68"/>
      <c r="H471" s="56">
        <f t="shared" si="66"/>
        <v>0</v>
      </c>
    </row>
    <row r="472" spans="1:8" s="2" customFormat="1" ht="12.75" hidden="1" customHeight="1" x14ac:dyDescent="0.2">
      <c r="A472" s="332"/>
      <c r="B472" s="280"/>
      <c r="C472" s="311"/>
      <c r="D472" s="312"/>
      <c r="E472" s="283"/>
      <c r="F472" s="68"/>
      <c r="G472" s="68"/>
      <c r="H472" s="56">
        <f t="shared" si="66"/>
        <v>0</v>
      </c>
    </row>
    <row r="473" spans="1:8" s="2" customFormat="1" ht="12.75" hidden="1" customHeight="1" x14ac:dyDescent="0.2">
      <c r="A473" s="332"/>
      <c r="B473" s="280"/>
      <c r="C473" s="311"/>
      <c r="D473" s="312"/>
      <c r="E473" s="283"/>
      <c r="F473" s="68"/>
      <c r="G473" s="68"/>
      <c r="H473" s="56">
        <f t="shared" si="66"/>
        <v>0</v>
      </c>
    </row>
    <row r="474" spans="1:8" s="2" customFormat="1" ht="12.75" hidden="1" customHeight="1" x14ac:dyDescent="0.2">
      <c r="A474" s="332"/>
      <c r="B474" s="280"/>
      <c r="C474" s="311"/>
      <c r="D474" s="312"/>
      <c r="E474" s="283"/>
      <c r="F474" s="68"/>
      <c r="G474" s="68"/>
      <c r="H474" s="56">
        <f t="shared" si="66"/>
        <v>0</v>
      </c>
    </row>
    <row r="475" spans="1:8" s="2" customFormat="1" ht="12.75" hidden="1" customHeight="1" x14ac:dyDescent="0.2">
      <c r="A475" s="333"/>
      <c r="B475" s="281"/>
      <c r="C475" s="311"/>
      <c r="D475" s="312"/>
      <c r="E475" s="284"/>
      <c r="F475" s="70"/>
      <c r="G475" s="70"/>
      <c r="H475" s="58">
        <f t="shared" si="66"/>
        <v>0</v>
      </c>
    </row>
    <row r="476" spans="1:8" s="2" customFormat="1" ht="12.75" x14ac:dyDescent="0.2">
      <c r="A476" s="48" t="s">
        <v>110</v>
      </c>
      <c r="B476" s="277" t="s">
        <v>392</v>
      </c>
      <c r="C476" s="277"/>
      <c r="D476" s="277"/>
      <c r="E476" s="277"/>
      <c r="F476" s="277"/>
      <c r="G476" s="277"/>
      <c r="H476" s="43">
        <f>SUM(H477,H488)</f>
        <v>0.26</v>
      </c>
    </row>
    <row r="477" spans="1:8" s="2" customFormat="1" ht="25.5" x14ac:dyDescent="0.2">
      <c r="A477" s="331" t="s">
        <v>117</v>
      </c>
      <c r="B477" s="279" t="s">
        <v>33</v>
      </c>
      <c r="C477" s="287" t="s">
        <v>171</v>
      </c>
      <c r="D477" s="288"/>
      <c r="E477" s="47" t="s">
        <v>170</v>
      </c>
      <c r="F477" s="190" t="s">
        <v>325</v>
      </c>
      <c r="G477" s="47" t="s">
        <v>157</v>
      </c>
      <c r="H477" s="111">
        <f>SUM(H478:H487)</f>
        <v>0.26</v>
      </c>
    </row>
    <row r="478" spans="1:8" s="2" customFormat="1" ht="12.75" x14ac:dyDescent="0.2">
      <c r="A478" s="332"/>
      <c r="B478" s="280"/>
      <c r="C478" s="309" t="s">
        <v>323</v>
      </c>
      <c r="D478" s="310"/>
      <c r="E478" s="282">
        <v>20</v>
      </c>
      <c r="F478" s="67">
        <v>1200</v>
      </c>
      <c r="G478" s="156">
        <f>G453</f>
        <v>2.0840000000000001</v>
      </c>
      <c r="H478" s="54">
        <f>ROUNDUP(F478*$E$478%/12/168*G478,2)</f>
        <v>0.25</v>
      </c>
    </row>
    <row r="479" spans="1:8" s="2" customFormat="1" ht="12.75" x14ac:dyDescent="0.2">
      <c r="A479" s="332"/>
      <c r="B479" s="280"/>
      <c r="C479" s="311" t="s">
        <v>324</v>
      </c>
      <c r="D479" s="312"/>
      <c r="E479" s="283"/>
      <c r="F479" s="68">
        <v>500</v>
      </c>
      <c r="G479" s="68">
        <v>8.4000000000000005E-2</v>
      </c>
      <c r="H479" s="56">
        <f>ROUNDUP(F479*$E$478%/12/168*G479,2)</f>
        <v>0.01</v>
      </c>
    </row>
    <row r="480" spans="1:8" s="2" customFormat="1" ht="12.75" hidden="1" x14ac:dyDescent="0.2">
      <c r="A480" s="332"/>
      <c r="B480" s="280"/>
      <c r="C480" s="311"/>
      <c r="D480" s="312"/>
      <c r="E480" s="283"/>
      <c r="F480" s="68"/>
      <c r="G480" s="68"/>
      <c r="H480" s="56">
        <f t="shared" ref="H480:H487" si="67">ROUNDUP(F480*$D$489%/12/168*E480*$G$489,2)</f>
        <v>0</v>
      </c>
    </row>
    <row r="481" spans="1:8" s="2" customFormat="1" ht="12.75" hidden="1" x14ac:dyDescent="0.2">
      <c r="A481" s="332"/>
      <c r="B481" s="280"/>
      <c r="C481" s="311"/>
      <c r="D481" s="312"/>
      <c r="E481" s="283"/>
      <c r="F481" s="68"/>
      <c r="G481" s="68"/>
      <c r="H481" s="56">
        <f t="shared" si="67"/>
        <v>0</v>
      </c>
    </row>
    <row r="482" spans="1:8" s="2" customFormat="1" ht="12.75" hidden="1" x14ac:dyDescent="0.2">
      <c r="A482" s="332"/>
      <c r="B482" s="280"/>
      <c r="C482" s="311"/>
      <c r="D482" s="312"/>
      <c r="E482" s="283"/>
      <c r="F482" s="68"/>
      <c r="G482" s="68"/>
      <c r="H482" s="56">
        <f t="shared" si="67"/>
        <v>0</v>
      </c>
    </row>
    <row r="483" spans="1:8" s="2" customFormat="1" ht="12.75" hidden="1" customHeight="1" x14ac:dyDescent="0.2">
      <c r="A483" s="332"/>
      <c r="B483" s="280"/>
      <c r="C483" s="311"/>
      <c r="D483" s="312"/>
      <c r="E483" s="283"/>
      <c r="F483" s="68"/>
      <c r="G483" s="68"/>
      <c r="H483" s="56">
        <f t="shared" si="67"/>
        <v>0</v>
      </c>
    </row>
    <row r="484" spans="1:8" s="2" customFormat="1" ht="12.75" hidden="1" customHeight="1" x14ac:dyDescent="0.2">
      <c r="A484" s="332"/>
      <c r="B484" s="280"/>
      <c r="C484" s="311"/>
      <c r="D484" s="312"/>
      <c r="E484" s="283"/>
      <c r="F484" s="68"/>
      <c r="G484" s="68"/>
      <c r="H484" s="56">
        <f t="shared" si="67"/>
        <v>0</v>
      </c>
    </row>
    <row r="485" spans="1:8" s="2" customFormat="1" ht="12.75" hidden="1" customHeight="1" x14ac:dyDescent="0.2">
      <c r="A485" s="332"/>
      <c r="B485" s="280"/>
      <c r="C485" s="311"/>
      <c r="D485" s="312"/>
      <c r="E485" s="283"/>
      <c r="F485" s="68"/>
      <c r="G485" s="68"/>
      <c r="H485" s="56">
        <f t="shared" si="67"/>
        <v>0</v>
      </c>
    </row>
    <row r="486" spans="1:8" s="2" customFormat="1" ht="12.75" hidden="1" customHeight="1" x14ac:dyDescent="0.2">
      <c r="A486" s="332"/>
      <c r="B486" s="280"/>
      <c r="C486" s="311"/>
      <c r="D486" s="312"/>
      <c r="E486" s="283"/>
      <c r="F486" s="68"/>
      <c r="G486" s="68"/>
      <c r="H486" s="56">
        <f t="shared" si="67"/>
        <v>0</v>
      </c>
    </row>
    <row r="487" spans="1:8" s="2" customFormat="1" ht="12.75" hidden="1" customHeight="1" x14ac:dyDescent="0.2">
      <c r="A487" s="333"/>
      <c r="B487" s="281"/>
      <c r="C487" s="311"/>
      <c r="D487" s="312"/>
      <c r="E487" s="284"/>
      <c r="F487" s="70"/>
      <c r="G487" s="70"/>
      <c r="H487" s="58">
        <f t="shared" si="67"/>
        <v>0</v>
      </c>
    </row>
    <row r="488" spans="1:8" s="2" customFormat="1" ht="25.5" hidden="1" x14ac:dyDescent="0.2">
      <c r="A488" s="331" t="s">
        <v>118</v>
      </c>
      <c r="B488" s="279" t="s">
        <v>31</v>
      </c>
      <c r="C488" s="190" t="s">
        <v>171</v>
      </c>
      <c r="D488" s="47" t="s">
        <v>170</v>
      </c>
      <c r="E488" s="190" t="s">
        <v>166</v>
      </c>
      <c r="F488" s="190" t="s">
        <v>167</v>
      </c>
      <c r="G488" s="47" t="s">
        <v>157</v>
      </c>
      <c r="H488" s="111">
        <f>SUM(H489:H498)</f>
        <v>0</v>
      </c>
    </row>
    <row r="489" spans="1:8" s="2" customFormat="1" ht="12.75" hidden="1" x14ac:dyDescent="0.2">
      <c r="A489" s="332"/>
      <c r="B489" s="280"/>
      <c r="C489" s="67"/>
      <c r="D489" s="282">
        <v>20</v>
      </c>
      <c r="E489" s="67"/>
      <c r="F489" s="67"/>
      <c r="G489" s="260"/>
      <c r="H489" s="54">
        <f>ROUNDUP(F489*$D$466%/12/168*E489*$G$466,2)</f>
        <v>0</v>
      </c>
    </row>
    <row r="490" spans="1:8" s="2" customFormat="1" ht="12.75" hidden="1" x14ac:dyDescent="0.2">
      <c r="A490" s="332"/>
      <c r="B490" s="280"/>
      <c r="C490" s="68"/>
      <c r="D490" s="283"/>
      <c r="E490" s="68"/>
      <c r="F490" s="68"/>
      <c r="G490" s="261"/>
      <c r="H490" s="56">
        <f t="shared" ref="H490:H498" si="68">ROUNDUP(F490*$D$466%/12/168*E490*$G$466,2)</f>
        <v>0</v>
      </c>
    </row>
    <row r="491" spans="1:8" s="2" customFormat="1" ht="12.75" hidden="1" x14ac:dyDescent="0.2">
      <c r="A491" s="332"/>
      <c r="B491" s="280"/>
      <c r="C491" s="68"/>
      <c r="D491" s="283"/>
      <c r="E491" s="68"/>
      <c r="F491" s="68"/>
      <c r="G491" s="261"/>
      <c r="H491" s="56">
        <f t="shared" si="68"/>
        <v>0</v>
      </c>
    </row>
    <row r="492" spans="1:8" s="2" customFormat="1" ht="12.75" hidden="1" x14ac:dyDescent="0.2">
      <c r="A492" s="332"/>
      <c r="B492" s="280"/>
      <c r="C492" s="68"/>
      <c r="D492" s="283"/>
      <c r="E492" s="68"/>
      <c r="F492" s="68"/>
      <c r="G492" s="261"/>
      <c r="H492" s="56">
        <f t="shared" si="68"/>
        <v>0</v>
      </c>
    </row>
    <row r="493" spans="1:8" s="2" customFormat="1" ht="12.75" hidden="1" x14ac:dyDescent="0.2">
      <c r="A493" s="332"/>
      <c r="B493" s="280"/>
      <c r="C493" s="68"/>
      <c r="D493" s="283"/>
      <c r="E493" s="68"/>
      <c r="F493" s="68"/>
      <c r="G493" s="261"/>
      <c r="H493" s="56">
        <f t="shared" si="68"/>
        <v>0</v>
      </c>
    </row>
    <row r="494" spans="1:8" s="2" customFormat="1" ht="12.75" hidden="1" x14ac:dyDescent="0.2">
      <c r="A494" s="332"/>
      <c r="B494" s="280"/>
      <c r="C494" s="68"/>
      <c r="D494" s="283"/>
      <c r="E494" s="68"/>
      <c r="F494" s="68"/>
      <c r="G494" s="261"/>
      <c r="H494" s="56">
        <f t="shared" si="68"/>
        <v>0</v>
      </c>
    </row>
    <row r="495" spans="1:8" s="2" customFormat="1" ht="12.75" hidden="1" x14ac:dyDescent="0.2">
      <c r="A495" s="332"/>
      <c r="B495" s="280"/>
      <c r="C495" s="68"/>
      <c r="D495" s="283"/>
      <c r="E495" s="68"/>
      <c r="F495" s="68"/>
      <c r="G495" s="261"/>
      <c r="H495" s="56">
        <f t="shared" si="68"/>
        <v>0</v>
      </c>
    </row>
    <row r="496" spans="1:8" s="2" customFormat="1" ht="12.75" hidden="1" x14ac:dyDescent="0.2">
      <c r="A496" s="332"/>
      <c r="B496" s="280"/>
      <c r="C496" s="68"/>
      <c r="D496" s="283"/>
      <c r="E496" s="68"/>
      <c r="F496" s="68"/>
      <c r="G496" s="261"/>
      <c r="H496" s="56">
        <f t="shared" si="68"/>
        <v>0</v>
      </c>
    </row>
    <row r="497" spans="1:8" s="2" customFormat="1" ht="12.75" hidden="1" x14ac:dyDescent="0.2">
      <c r="A497" s="332"/>
      <c r="B497" s="280"/>
      <c r="C497" s="68"/>
      <c r="D497" s="283"/>
      <c r="E497" s="68"/>
      <c r="F497" s="68"/>
      <c r="G497" s="261"/>
      <c r="H497" s="56">
        <f t="shared" si="68"/>
        <v>0</v>
      </c>
    </row>
    <row r="498" spans="1:8" s="2" customFormat="1" ht="12.75" hidden="1" x14ac:dyDescent="0.2">
      <c r="A498" s="332"/>
      <c r="B498" s="280"/>
      <c r="C498" s="68"/>
      <c r="D498" s="284"/>
      <c r="E498" s="68"/>
      <c r="F498" s="68"/>
      <c r="G498" s="262"/>
      <c r="H498" s="56">
        <f t="shared" si="68"/>
        <v>0</v>
      </c>
    </row>
    <row r="499" spans="1:8" s="2" customFormat="1" ht="12.75" x14ac:dyDescent="0.2">
      <c r="A499" s="325" t="s">
        <v>122</v>
      </c>
      <c r="B499" s="326"/>
      <c r="C499" s="326"/>
      <c r="D499" s="326"/>
      <c r="E499" s="326"/>
      <c r="F499" s="326"/>
      <c r="G499" s="327"/>
      <c r="H499" s="46">
        <f>SUM(H463,H405,H263)</f>
        <v>3.29</v>
      </c>
    </row>
    <row r="500" spans="1:8" s="2" customFormat="1" ht="12.75" x14ac:dyDescent="0.2">
      <c r="A500" s="328" t="s">
        <v>121</v>
      </c>
      <c r="B500" s="329"/>
      <c r="C500" s="329"/>
      <c r="D500" s="329"/>
      <c r="E500" s="329"/>
      <c r="F500" s="329"/>
      <c r="G500" s="330"/>
      <c r="H500" s="80">
        <f>H499+H260</f>
        <v>23.209999999999997</v>
      </c>
    </row>
    <row r="501" spans="1:8" x14ac:dyDescent="0.25">
      <c r="H501" s="29"/>
    </row>
    <row r="502" spans="1:8" hidden="1" x14ac:dyDescent="0.25">
      <c r="H502" s="30"/>
    </row>
    <row r="503" spans="1:8" hidden="1" x14ac:dyDescent="0.25"/>
    <row r="504" spans="1:8" hidden="1" x14ac:dyDescent="0.25"/>
    <row r="505" spans="1:8" hidden="1" x14ac:dyDescent="0.25"/>
    <row r="506" spans="1:8" hidden="1" x14ac:dyDescent="0.25"/>
    <row r="507" spans="1:8" hidden="1" x14ac:dyDescent="0.25"/>
    <row r="508" spans="1:8" hidden="1" x14ac:dyDescent="0.25"/>
    <row r="509" spans="1:8" hidden="1" x14ac:dyDescent="0.25"/>
    <row r="510" spans="1:8" hidden="1" x14ac:dyDescent="0.25"/>
    <row r="511" spans="1:8" hidden="1" x14ac:dyDescent="0.25"/>
    <row r="512" spans="1:8" hidden="1" x14ac:dyDescent="0.25"/>
    <row r="513" hidden="1" x14ac:dyDescent="0.25"/>
    <row r="514" hidden="1" x14ac:dyDescent="0.25"/>
    <row r="515" hidden="1" x14ac:dyDescent="0.25"/>
    <row r="516" hidden="1" x14ac:dyDescent="0.25"/>
    <row r="517" hidden="1" x14ac:dyDescent="0.25"/>
    <row r="518" hidden="1" x14ac:dyDescent="0.25"/>
    <row r="519" hidden="1" x14ac:dyDescent="0.25"/>
    <row r="520" hidden="1" x14ac:dyDescent="0.25"/>
    <row r="521" hidden="1" x14ac:dyDescent="0.25"/>
    <row r="522" hidden="1" x14ac:dyDescent="0.25"/>
    <row r="523" hidden="1" x14ac:dyDescent="0.25"/>
    <row r="524" hidden="1" x14ac:dyDescent="0.25"/>
    <row r="525" hidden="1" x14ac:dyDescent="0.25"/>
    <row r="526" hidden="1" x14ac:dyDescent="0.25"/>
    <row r="527" hidden="1" x14ac:dyDescent="0.25"/>
    <row r="528" hidden="1" x14ac:dyDescent="0.25"/>
    <row r="529" spans="1:9" hidden="1" x14ac:dyDescent="0.25"/>
    <row r="530" spans="1:9" hidden="1" x14ac:dyDescent="0.25"/>
    <row r="531" spans="1:9" hidden="1" x14ac:dyDescent="0.25"/>
    <row r="532" spans="1:9" hidden="1" x14ac:dyDescent="0.25"/>
    <row r="533" spans="1:9" hidden="1" x14ac:dyDescent="0.25"/>
    <row r="534" spans="1:9" hidden="1" x14ac:dyDescent="0.25"/>
    <row r="535" spans="1:9" hidden="1" x14ac:dyDescent="0.25"/>
    <row r="536" spans="1:9" hidden="1" x14ac:dyDescent="0.25"/>
    <row r="537" spans="1:9" hidden="1" x14ac:dyDescent="0.25"/>
    <row r="538" spans="1:9" ht="15.75" x14ac:dyDescent="0.25">
      <c r="A538" s="104" t="s">
        <v>13</v>
      </c>
      <c r="B538" s="104"/>
      <c r="C538" s="104"/>
      <c r="D538" s="104"/>
      <c r="E538" s="104"/>
      <c r="F538" s="104"/>
      <c r="G538" s="104"/>
      <c r="H538" s="105">
        <f ca="1">H539+H551+H562</f>
        <v>19.919999999999998</v>
      </c>
      <c r="I538" s="106" t="b">
        <f ca="1">H538=H260</f>
        <v>1</v>
      </c>
    </row>
    <row r="539" spans="1:9" x14ac:dyDescent="0.25">
      <c r="A539" s="98">
        <v>1000</v>
      </c>
      <c r="B539" s="97"/>
      <c r="H539" s="101">
        <f ca="1">SUM(H540,H547)</f>
        <v>19.72</v>
      </c>
    </row>
    <row r="540" spans="1:9" x14ac:dyDescent="0.25">
      <c r="A540" s="191">
        <v>1100</v>
      </c>
      <c r="B540" s="97"/>
      <c r="H540" s="100">
        <f ca="1">SUM(H541:H546)</f>
        <v>15.33</v>
      </c>
    </row>
    <row r="541" spans="1:9" x14ac:dyDescent="0.25">
      <c r="A541" s="1">
        <v>1116</v>
      </c>
      <c r="B541" s="97"/>
      <c r="H541" s="99">
        <f t="shared" ref="H541:H546" ca="1" si="69">SUMIF($A$14:$H$260,A541,$H$14:$H$260)</f>
        <v>0</v>
      </c>
    </row>
    <row r="542" spans="1:9" x14ac:dyDescent="0.25">
      <c r="A542" s="1">
        <v>1119</v>
      </c>
      <c r="B542" s="97"/>
      <c r="H542" s="99">
        <f t="shared" ca="1" si="69"/>
        <v>15.33</v>
      </c>
    </row>
    <row r="543" spans="1:9" x14ac:dyDescent="0.25">
      <c r="A543" s="1">
        <v>1143</v>
      </c>
      <c r="B543" s="97"/>
      <c r="H543" s="99">
        <f t="shared" ca="1" si="69"/>
        <v>0</v>
      </c>
    </row>
    <row r="544" spans="1:9" x14ac:dyDescent="0.25">
      <c r="A544" s="1">
        <v>1146</v>
      </c>
      <c r="B544" s="97"/>
      <c r="H544" s="99">
        <f t="shared" ca="1" si="69"/>
        <v>0</v>
      </c>
    </row>
    <row r="545" spans="1:8" x14ac:dyDescent="0.25">
      <c r="A545" s="1">
        <v>1147</v>
      </c>
      <c r="B545" s="97"/>
      <c r="H545" s="99">
        <f t="shared" ca="1" si="69"/>
        <v>0</v>
      </c>
    </row>
    <row r="546" spans="1:8" x14ac:dyDescent="0.25">
      <c r="A546" s="1">
        <v>1148</v>
      </c>
      <c r="B546" s="97"/>
      <c r="H546" s="99">
        <f t="shared" ca="1" si="69"/>
        <v>0</v>
      </c>
    </row>
    <row r="547" spans="1:8" x14ac:dyDescent="0.25">
      <c r="A547" s="191">
        <v>1200</v>
      </c>
      <c r="B547" s="97"/>
      <c r="H547" s="100">
        <f ca="1">SUM(H548:H550)</f>
        <v>4.3899999999999997</v>
      </c>
    </row>
    <row r="548" spans="1:8" x14ac:dyDescent="0.25">
      <c r="A548" s="1">
        <v>1210</v>
      </c>
      <c r="B548" s="97"/>
      <c r="H548" s="99">
        <f ca="1">SUMIF($A$14:$H$260,A548,$H$14:$H$260)</f>
        <v>3.7699999999999996</v>
      </c>
    </row>
    <row r="549" spans="1:8" x14ac:dyDescent="0.25">
      <c r="A549" s="1">
        <v>1221</v>
      </c>
      <c r="B549" s="97"/>
      <c r="H549" s="99">
        <f ca="1">SUMIF($A$14:$H$260,A549,$H$14:$H$260)</f>
        <v>0.62</v>
      </c>
    </row>
    <row r="550" spans="1:8" x14ac:dyDescent="0.25">
      <c r="A550" s="1">
        <v>1228</v>
      </c>
      <c r="B550" s="97"/>
      <c r="H550" s="99">
        <f ca="1">SUMIF($A$14:$H$260,A550,$H$14:$H$260)</f>
        <v>0</v>
      </c>
    </row>
    <row r="551" spans="1:8" x14ac:dyDescent="0.25">
      <c r="A551" s="98">
        <v>2000</v>
      </c>
      <c r="B551" s="97"/>
      <c r="H551" s="101">
        <f ca="1">H552+H555+H557</f>
        <v>0.2</v>
      </c>
    </row>
    <row r="552" spans="1:8" x14ac:dyDescent="0.25">
      <c r="A552" s="191">
        <v>2100</v>
      </c>
      <c r="B552" s="97"/>
      <c r="H552" s="100">
        <f ca="1">SUM(H553:H554)</f>
        <v>0</v>
      </c>
    </row>
    <row r="553" spans="1:8" x14ac:dyDescent="0.25">
      <c r="A553" s="1">
        <v>2111</v>
      </c>
      <c r="B553" s="97"/>
      <c r="H553" s="99">
        <f ca="1">SUMIF($A$14:$H$260,A553,$H$14:$H$260)</f>
        <v>0</v>
      </c>
    </row>
    <row r="554" spans="1:8" x14ac:dyDescent="0.25">
      <c r="A554" s="1">
        <v>2112</v>
      </c>
      <c r="B554" s="97"/>
      <c r="H554" s="99">
        <f ca="1">SUMIF($A$14:$H$260,A554,$H$14:$H$260)</f>
        <v>0</v>
      </c>
    </row>
    <row r="555" spans="1:8" x14ac:dyDescent="0.25">
      <c r="A555" s="191">
        <v>2200</v>
      </c>
      <c r="B555" s="97"/>
      <c r="H555" s="100">
        <f ca="1">SUM(H556)</f>
        <v>0</v>
      </c>
    </row>
    <row r="556" spans="1:8" x14ac:dyDescent="0.25">
      <c r="A556" s="1">
        <v>2220</v>
      </c>
      <c r="B556" s="97"/>
      <c r="H556" s="99">
        <f ca="1">SUMIF($A$14:$H$260,A556,$H$14:$H$260)</f>
        <v>0</v>
      </c>
    </row>
    <row r="557" spans="1:8" x14ac:dyDescent="0.25">
      <c r="A557" s="191">
        <v>2300</v>
      </c>
      <c r="B557" s="97"/>
      <c r="H557" s="100">
        <f ca="1">SUM(H558:H561)</f>
        <v>0.2</v>
      </c>
    </row>
    <row r="558" spans="1:8" x14ac:dyDescent="0.25">
      <c r="A558" s="1">
        <v>2311</v>
      </c>
      <c r="B558" s="97"/>
      <c r="H558" s="99">
        <f ca="1">SUMIF($A$14:$H$260,A558,$H$14:$H$260)</f>
        <v>0.2</v>
      </c>
    </row>
    <row r="559" spans="1:8" x14ac:dyDescent="0.25">
      <c r="A559" s="1">
        <v>2322</v>
      </c>
      <c r="B559" s="97"/>
      <c r="H559" s="99">
        <f ca="1">SUMIF($A$14:$H$260,A559,$H$14:$H$260)</f>
        <v>0</v>
      </c>
    </row>
    <row r="560" spans="1:8" x14ac:dyDescent="0.25">
      <c r="A560" s="1">
        <v>2329</v>
      </c>
      <c r="B560" s="97"/>
      <c r="H560" s="99">
        <f ca="1">SUMIF($A$14:$H$260,A560,$H$14:$H$260)</f>
        <v>0</v>
      </c>
    </row>
    <row r="561" spans="1:9" x14ac:dyDescent="0.25">
      <c r="A561" s="1">
        <v>2350</v>
      </c>
      <c r="B561" s="97"/>
      <c r="H561" s="99">
        <f ca="1">SUMIF($A$14:$H$260,A561,$H$14:$H$260)</f>
        <v>0</v>
      </c>
    </row>
    <row r="562" spans="1:9" x14ac:dyDescent="0.25">
      <c r="A562" s="98">
        <v>5000</v>
      </c>
      <c r="B562" s="97"/>
      <c r="H562" s="101">
        <f t="shared" ref="H562" ca="1" si="70">SUMIF($A$14:$H$260,A562,$H$14:$H$260)</f>
        <v>0</v>
      </c>
    </row>
    <row r="563" spans="1:9" x14ac:dyDescent="0.25">
      <c r="A563" s="191">
        <v>5200</v>
      </c>
      <c r="B563" s="97"/>
      <c r="H563" s="103"/>
    </row>
    <row r="564" spans="1:9" x14ac:dyDescent="0.25">
      <c r="A564" s="1">
        <v>5231</v>
      </c>
      <c r="B564" s="97"/>
      <c r="H564" s="99">
        <f ca="1">SUMIF($A$14:$H$260,A564,$H$14:$H$260)</f>
        <v>0</v>
      </c>
    </row>
    <row r="565" spans="1:9" x14ac:dyDescent="0.25">
      <c r="B565" s="97"/>
    </row>
    <row r="566" spans="1:9" x14ac:dyDescent="0.25">
      <c r="B566" s="97"/>
    </row>
    <row r="567" spans="1:9" x14ac:dyDescent="0.25">
      <c r="B567" s="97"/>
    </row>
    <row r="568" spans="1:9" s="106" customFormat="1" ht="15.75" x14ac:dyDescent="0.25">
      <c r="A568" s="104" t="s">
        <v>18</v>
      </c>
      <c r="B568" s="104"/>
      <c r="C568" s="104"/>
      <c r="D568" s="104"/>
      <c r="E568" s="104"/>
      <c r="F568" s="104"/>
      <c r="G568" s="104"/>
      <c r="H568" s="105">
        <f ca="1">H569+H581+H593</f>
        <v>3.29</v>
      </c>
      <c r="I568" s="106" t="b">
        <f ca="1">H568=H499</f>
        <v>1</v>
      </c>
    </row>
    <row r="569" spans="1:9" x14ac:dyDescent="0.25">
      <c r="A569" s="98">
        <v>1000</v>
      </c>
      <c r="B569" s="97"/>
      <c r="H569" s="101">
        <f ca="1">SUM(H570,H577)</f>
        <v>1.36</v>
      </c>
    </row>
    <row r="570" spans="1:9" x14ac:dyDescent="0.25">
      <c r="A570" s="191">
        <v>1100</v>
      </c>
      <c r="B570" s="97"/>
      <c r="H570" s="100">
        <f ca="1">SUM(H571:H576)</f>
        <v>1.05</v>
      </c>
    </row>
    <row r="571" spans="1:9" x14ac:dyDescent="0.25">
      <c r="A571" s="1">
        <v>1116</v>
      </c>
      <c r="B571" s="97"/>
      <c r="H571" s="99">
        <f t="shared" ref="H571:H576" ca="1" si="71">SUMIF($A$265:$H$515,A571,$H$265:$H$515)</f>
        <v>0.38</v>
      </c>
    </row>
    <row r="572" spans="1:9" x14ac:dyDescent="0.25">
      <c r="A572" s="1">
        <v>1119</v>
      </c>
      <c r="B572" s="97"/>
      <c r="H572" s="99">
        <f t="shared" ca="1" si="71"/>
        <v>0.65</v>
      </c>
    </row>
    <row r="573" spans="1:9" x14ac:dyDescent="0.25">
      <c r="A573" s="1">
        <v>1143</v>
      </c>
      <c r="B573" s="97"/>
      <c r="H573" s="99">
        <f t="shared" ca="1" si="71"/>
        <v>0.02</v>
      </c>
    </row>
    <row r="574" spans="1:9" x14ac:dyDescent="0.25">
      <c r="A574" s="1">
        <v>1146</v>
      </c>
      <c r="B574" s="97"/>
      <c r="H574" s="99">
        <f t="shared" ca="1" si="71"/>
        <v>0</v>
      </c>
    </row>
    <row r="575" spans="1:9" x14ac:dyDescent="0.25">
      <c r="A575" s="1">
        <v>1147</v>
      </c>
      <c r="B575" s="97"/>
      <c r="H575" s="99">
        <f t="shared" ca="1" si="71"/>
        <v>0</v>
      </c>
    </row>
    <row r="576" spans="1:9" x14ac:dyDescent="0.25">
      <c r="A576" s="1">
        <v>1148</v>
      </c>
      <c r="B576" s="97"/>
      <c r="H576" s="99">
        <f t="shared" ca="1" si="71"/>
        <v>0</v>
      </c>
    </row>
    <row r="577" spans="1:8" x14ac:dyDescent="0.25">
      <c r="A577" s="191">
        <v>1200</v>
      </c>
      <c r="B577" s="97"/>
      <c r="H577" s="100">
        <f ca="1">SUM(H578:H580)</f>
        <v>0.31</v>
      </c>
    </row>
    <row r="578" spans="1:8" x14ac:dyDescent="0.25">
      <c r="A578" s="1">
        <v>1210</v>
      </c>
      <c r="B578" s="97"/>
      <c r="H578" s="99">
        <f ca="1">SUMIF($A$265:$H$515,A578,$H$265:$H$515)</f>
        <v>0.26</v>
      </c>
    </row>
    <row r="579" spans="1:8" x14ac:dyDescent="0.25">
      <c r="A579" s="1">
        <v>1221</v>
      </c>
      <c r="B579" s="97"/>
      <c r="H579" s="99">
        <f ca="1">SUMIF($A$265:$H$515,A579,$H$265:$H$515)</f>
        <v>0.05</v>
      </c>
    </row>
    <row r="580" spans="1:8" x14ac:dyDescent="0.25">
      <c r="A580" s="1">
        <v>1228</v>
      </c>
      <c r="B580" s="97"/>
      <c r="H580" s="99">
        <f ca="1">SUMIF($A$265:$H$515,A580,$H$265:$H$515)</f>
        <v>0</v>
      </c>
    </row>
    <row r="581" spans="1:8" x14ac:dyDescent="0.25">
      <c r="A581" s="98">
        <v>2000</v>
      </c>
      <c r="B581" s="97"/>
      <c r="H581" s="101">
        <f ca="1">H582+H585+H587</f>
        <v>1.6700000000000002</v>
      </c>
    </row>
    <row r="582" spans="1:8" x14ac:dyDescent="0.25">
      <c r="A582" s="191">
        <v>2100</v>
      </c>
      <c r="B582" s="97"/>
      <c r="H582" s="103">
        <f ca="1">SUM(H583:H584)</f>
        <v>0</v>
      </c>
    </row>
    <row r="583" spans="1:8" x14ac:dyDescent="0.25">
      <c r="A583" s="1">
        <v>2111</v>
      </c>
      <c r="B583" s="97"/>
      <c r="H583" s="2">
        <f ca="1">SUMIF($A$265:$H$515,A583,$H$265:$H$515)</f>
        <v>0</v>
      </c>
    </row>
    <row r="584" spans="1:8" x14ac:dyDescent="0.25">
      <c r="A584" s="1">
        <v>2112</v>
      </c>
      <c r="B584" s="97"/>
      <c r="H584" s="2">
        <f ca="1">SUMIF($A$265:$H$515,A584,$H$265:$H$515)</f>
        <v>0</v>
      </c>
    </row>
    <row r="585" spans="1:8" x14ac:dyDescent="0.25">
      <c r="A585" s="191">
        <v>2200</v>
      </c>
      <c r="B585" s="97"/>
      <c r="H585" s="100">
        <f ca="1">SUM(H586)</f>
        <v>0.11</v>
      </c>
    </row>
    <row r="586" spans="1:8" x14ac:dyDescent="0.25">
      <c r="A586" s="1">
        <v>2220</v>
      </c>
      <c r="B586" s="97"/>
      <c r="H586" s="99">
        <f ca="1">SUMIF($A$265:$H$515,A586,$H$265:$H$515)</f>
        <v>0.11</v>
      </c>
    </row>
    <row r="587" spans="1:8" x14ac:dyDescent="0.25">
      <c r="A587" s="191">
        <v>2300</v>
      </c>
      <c r="B587" s="97"/>
      <c r="H587" s="100">
        <f ca="1">SUM(H588:H592)</f>
        <v>1.56</v>
      </c>
    </row>
    <row r="588" spans="1:8" x14ac:dyDescent="0.25">
      <c r="A588" s="1">
        <v>2311</v>
      </c>
      <c r="B588" s="97"/>
      <c r="H588" s="99">
        <f ca="1">SUMIF($A$265:$H$515,A588,$H$265:$H$515)</f>
        <v>0.14000000000000001</v>
      </c>
    </row>
    <row r="589" spans="1:8" x14ac:dyDescent="0.25">
      <c r="A589" s="1">
        <v>2312</v>
      </c>
      <c r="B589" s="97"/>
      <c r="H589" s="99">
        <f ca="1">SUMIF($A$265:$H$515,A589,$H$265:$H$515)</f>
        <v>0.08</v>
      </c>
    </row>
    <row r="590" spans="1:8" x14ac:dyDescent="0.25">
      <c r="A590" s="1">
        <v>2322</v>
      </c>
      <c r="B590" s="97"/>
      <c r="H590" s="2">
        <f ca="1">SUMIF($A$265:$H$515,A590,$H$265:$H$515)</f>
        <v>0</v>
      </c>
    </row>
    <row r="591" spans="1:8" x14ac:dyDescent="0.25">
      <c r="A591" s="1">
        <v>2329</v>
      </c>
      <c r="B591" s="97"/>
      <c r="H591" s="2">
        <f ca="1">SUMIF($A$265:$H$515,A591,$H$265:$H$515)</f>
        <v>0</v>
      </c>
    </row>
    <row r="592" spans="1:8" x14ac:dyDescent="0.25">
      <c r="A592" s="1">
        <v>2350</v>
      </c>
      <c r="B592" s="97"/>
      <c r="H592" s="99">
        <f ca="1">SUMIF($A$265:$H$515,A592,$H$265:$H$515)</f>
        <v>1.34</v>
      </c>
    </row>
    <row r="593" spans="1:9" x14ac:dyDescent="0.25">
      <c r="A593" s="98">
        <v>5000</v>
      </c>
      <c r="B593" s="97"/>
      <c r="H593" s="101">
        <f ca="1">H594+H596</f>
        <v>0.26</v>
      </c>
    </row>
    <row r="594" spans="1:9" x14ac:dyDescent="0.25">
      <c r="A594" s="191">
        <v>5100</v>
      </c>
      <c r="B594" s="97"/>
      <c r="H594" s="100">
        <f ca="1">SUM(H595)</f>
        <v>0</v>
      </c>
    </row>
    <row r="595" spans="1:9" x14ac:dyDescent="0.25">
      <c r="A595" s="1">
        <v>5121</v>
      </c>
      <c r="B595" s="97"/>
      <c r="H595" s="99">
        <f ca="1">SUMIF($A$265:$H$515,A595,$H$265:$H$515)</f>
        <v>0</v>
      </c>
    </row>
    <row r="596" spans="1:9" x14ac:dyDescent="0.25">
      <c r="A596" s="191">
        <v>5200</v>
      </c>
      <c r="B596" s="97"/>
      <c r="H596" s="100">
        <f ca="1">SUM(H597:H598)</f>
        <v>0.26</v>
      </c>
    </row>
    <row r="597" spans="1:9" x14ac:dyDescent="0.25">
      <c r="A597" s="1">
        <v>5238</v>
      </c>
      <c r="B597" s="97"/>
      <c r="H597" s="99">
        <f ca="1">SUMIF($A$265:$H$515,A597,$H$265:$H$515)</f>
        <v>0.26</v>
      </c>
    </row>
    <row r="598" spans="1:9" x14ac:dyDescent="0.25">
      <c r="A598" s="1">
        <v>5239</v>
      </c>
      <c r="B598" s="97"/>
      <c r="H598" s="99">
        <f ca="1">SUMIF($A$265:$H$515,A598,$H$265:$H$515)</f>
        <v>0</v>
      </c>
    </row>
    <row r="599" spans="1:9" s="106" customFormat="1" ht="15.75" x14ac:dyDescent="0.25">
      <c r="A599" s="104" t="s">
        <v>278</v>
      </c>
      <c r="B599" s="104"/>
      <c r="C599" s="104"/>
      <c r="D599" s="104"/>
      <c r="E599" s="104"/>
      <c r="F599" s="104"/>
      <c r="G599" s="104"/>
      <c r="H599" s="105">
        <f ca="1">H568+H538</f>
        <v>23.209999999999997</v>
      </c>
      <c r="I599" s="106" t="b">
        <f ca="1">H599=H500</f>
        <v>1</v>
      </c>
    </row>
  </sheetData>
  <mergeCells count="534">
    <mergeCell ref="C469:D469"/>
    <mergeCell ref="C470:D470"/>
    <mergeCell ref="C471:D471"/>
    <mergeCell ref="C472:D472"/>
    <mergeCell ref="C473:D473"/>
    <mergeCell ref="C474:D474"/>
    <mergeCell ref="C475:D475"/>
    <mergeCell ref="A441:A451"/>
    <mergeCell ref="B441:B451"/>
    <mergeCell ref="C441:D441"/>
    <mergeCell ref="C442:D442"/>
    <mergeCell ref="C443:D443"/>
    <mergeCell ref="C444:D444"/>
    <mergeCell ref="C445:D445"/>
    <mergeCell ref="C446:D446"/>
    <mergeCell ref="C447:D447"/>
    <mergeCell ref="C448:D448"/>
    <mergeCell ref="C449:D449"/>
    <mergeCell ref="C450:D450"/>
    <mergeCell ref="C451:D451"/>
    <mergeCell ref="A465:A475"/>
    <mergeCell ref="B465:B475"/>
    <mergeCell ref="B463:G463"/>
    <mergeCell ref="B464:G464"/>
    <mergeCell ref="C425:E425"/>
    <mergeCell ref="C426:E426"/>
    <mergeCell ref="C427:E427"/>
    <mergeCell ref="A407:A417"/>
    <mergeCell ref="B407:B417"/>
    <mergeCell ref="C409:E409"/>
    <mergeCell ref="C410:E410"/>
    <mergeCell ref="C411:E411"/>
    <mergeCell ref="C412:E412"/>
    <mergeCell ref="C413:E413"/>
    <mergeCell ref="C414:E414"/>
    <mergeCell ref="C415:E415"/>
    <mergeCell ref="C416:E416"/>
    <mergeCell ref="C417:E417"/>
    <mergeCell ref="A499:G499"/>
    <mergeCell ref="A500:G500"/>
    <mergeCell ref="C477:D477"/>
    <mergeCell ref="C478:D478"/>
    <mergeCell ref="E478:E487"/>
    <mergeCell ref="C479:D479"/>
    <mergeCell ref="C480:D480"/>
    <mergeCell ref="C481:D481"/>
    <mergeCell ref="C482:D482"/>
    <mergeCell ref="C483:D483"/>
    <mergeCell ref="C484:D484"/>
    <mergeCell ref="C485:D485"/>
    <mergeCell ref="C486:D486"/>
    <mergeCell ref="C487:D487"/>
    <mergeCell ref="G489:G498"/>
    <mergeCell ref="C455:E455"/>
    <mergeCell ref="C456:E456"/>
    <mergeCell ref="C457:E457"/>
    <mergeCell ref="C458:E458"/>
    <mergeCell ref="C459:E459"/>
    <mergeCell ref="C460:E460"/>
    <mergeCell ref="A488:A498"/>
    <mergeCell ref="B488:B498"/>
    <mergeCell ref="D489:D498"/>
    <mergeCell ref="A452:A462"/>
    <mergeCell ref="B452:B462"/>
    <mergeCell ref="C452:E452"/>
    <mergeCell ref="C453:E453"/>
    <mergeCell ref="C454:E454"/>
    <mergeCell ref="C461:E461"/>
    <mergeCell ref="C462:E462"/>
    <mergeCell ref="C465:D465"/>
    <mergeCell ref="C466:D466"/>
    <mergeCell ref="E466:E475"/>
    <mergeCell ref="C467:D467"/>
    <mergeCell ref="C468:D468"/>
    <mergeCell ref="B476:G476"/>
    <mergeCell ref="A477:A487"/>
    <mergeCell ref="B477:B487"/>
    <mergeCell ref="C428:E428"/>
    <mergeCell ref="B429:G429"/>
    <mergeCell ref="A430:A440"/>
    <mergeCell ref="B430:B440"/>
    <mergeCell ref="C430:E430"/>
    <mergeCell ref="C431:E431"/>
    <mergeCell ref="C432:E432"/>
    <mergeCell ref="C433:E433"/>
    <mergeCell ref="C434:E434"/>
    <mergeCell ref="C435:E435"/>
    <mergeCell ref="C436:E436"/>
    <mergeCell ref="C437:E437"/>
    <mergeCell ref="C438:E438"/>
    <mergeCell ref="C439:E439"/>
    <mergeCell ref="C440:E440"/>
    <mergeCell ref="A418:A428"/>
    <mergeCell ref="B418:B428"/>
    <mergeCell ref="C418:E418"/>
    <mergeCell ref="C419:E419"/>
    <mergeCell ref="C420:E420"/>
    <mergeCell ref="C421:E421"/>
    <mergeCell ref="C422:E422"/>
    <mergeCell ref="C423:E423"/>
    <mergeCell ref="C424:E424"/>
    <mergeCell ref="B405:G405"/>
    <mergeCell ref="B406:G406"/>
    <mergeCell ref="C407:E407"/>
    <mergeCell ref="C408:E408"/>
    <mergeCell ref="C397:D397"/>
    <mergeCell ref="C398:D398"/>
    <mergeCell ref="C399:D399"/>
    <mergeCell ref="C400:D400"/>
    <mergeCell ref="C401:D401"/>
    <mergeCell ref="C402:D402"/>
    <mergeCell ref="E385:E404"/>
    <mergeCell ref="C391:D391"/>
    <mergeCell ref="C392:D392"/>
    <mergeCell ref="C393:D393"/>
    <mergeCell ref="C394:D394"/>
    <mergeCell ref="C395:D395"/>
    <mergeCell ref="C396:D396"/>
    <mergeCell ref="A384:A404"/>
    <mergeCell ref="B384:B404"/>
    <mergeCell ref="C384:D384"/>
    <mergeCell ref="C385:D385"/>
    <mergeCell ref="C386:D386"/>
    <mergeCell ref="C387:D387"/>
    <mergeCell ref="C388:D388"/>
    <mergeCell ref="C389:D389"/>
    <mergeCell ref="C390:D390"/>
    <mergeCell ref="C403:D403"/>
    <mergeCell ref="C404:D404"/>
    <mergeCell ref="C379:D379"/>
    <mergeCell ref="C380:D380"/>
    <mergeCell ref="C381:D381"/>
    <mergeCell ref="C382:D382"/>
    <mergeCell ref="C383:D383"/>
    <mergeCell ref="C372:D372"/>
    <mergeCell ref="C373:D373"/>
    <mergeCell ref="C374:D374"/>
    <mergeCell ref="C375:D375"/>
    <mergeCell ref="C376:D376"/>
    <mergeCell ref="C377:D377"/>
    <mergeCell ref="A363:A383"/>
    <mergeCell ref="B363:B383"/>
    <mergeCell ref="C363:D363"/>
    <mergeCell ref="C364:D364"/>
    <mergeCell ref="E364:E383"/>
    <mergeCell ref="C365:D365"/>
    <mergeCell ref="C353:D353"/>
    <mergeCell ref="C354:D354"/>
    <mergeCell ref="C355:D355"/>
    <mergeCell ref="C356:D356"/>
    <mergeCell ref="C357:D357"/>
    <mergeCell ref="C358:D358"/>
    <mergeCell ref="E341:E360"/>
    <mergeCell ref="C366:D366"/>
    <mergeCell ref="C367:D367"/>
    <mergeCell ref="C368:D368"/>
    <mergeCell ref="C369:D369"/>
    <mergeCell ref="C370:D370"/>
    <mergeCell ref="C371:D371"/>
    <mergeCell ref="C359:D359"/>
    <mergeCell ref="C360:D360"/>
    <mergeCell ref="B361:G361"/>
    <mergeCell ref="B362:G362"/>
    <mergeCell ref="C378:D378"/>
    <mergeCell ref="C347:D347"/>
    <mergeCell ref="C348:D348"/>
    <mergeCell ref="C349:D349"/>
    <mergeCell ref="C350:D350"/>
    <mergeCell ref="C351:D351"/>
    <mergeCell ref="C352:D352"/>
    <mergeCell ref="A340:A360"/>
    <mergeCell ref="B340:B360"/>
    <mergeCell ref="C340:D340"/>
    <mergeCell ref="C341:D341"/>
    <mergeCell ref="C342:D342"/>
    <mergeCell ref="C343:D343"/>
    <mergeCell ref="C344:D344"/>
    <mergeCell ref="C345:D345"/>
    <mergeCell ref="C346:D346"/>
    <mergeCell ref="E320:E339"/>
    <mergeCell ref="C321:D321"/>
    <mergeCell ref="C322:D322"/>
    <mergeCell ref="C323:D323"/>
    <mergeCell ref="C324:D324"/>
    <mergeCell ref="C325:D325"/>
    <mergeCell ref="C326:D326"/>
    <mergeCell ref="C327:D327"/>
    <mergeCell ref="C328:D328"/>
    <mergeCell ref="C329:D329"/>
    <mergeCell ref="C317:D317"/>
    <mergeCell ref="C318:D318"/>
    <mergeCell ref="A319:A339"/>
    <mergeCell ref="B319:B339"/>
    <mergeCell ref="C319:D319"/>
    <mergeCell ref="C320:D320"/>
    <mergeCell ref="C330:D330"/>
    <mergeCell ref="C331:D331"/>
    <mergeCell ref="C332:D332"/>
    <mergeCell ref="C333:D333"/>
    <mergeCell ref="A298:A318"/>
    <mergeCell ref="B298:B318"/>
    <mergeCell ref="C298:D298"/>
    <mergeCell ref="C299:D299"/>
    <mergeCell ref="C334:D334"/>
    <mergeCell ref="C335:D335"/>
    <mergeCell ref="C336:D336"/>
    <mergeCell ref="C337:D337"/>
    <mergeCell ref="C338:D338"/>
    <mergeCell ref="C339:D339"/>
    <mergeCell ref="E299:E318"/>
    <mergeCell ref="C300:D300"/>
    <mergeCell ref="C301:D301"/>
    <mergeCell ref="C302:D302"/>
    <mergeCell ref="C303:D303"/>
    <mergeCell ref="C304:D304"/>
    <mergeCell ref="C292:E292"/>
    <mergeCell ref="C293:E293"/>
    <mergeCell ref="C294:E294"/>
    <mergeCell ref="C295:E295"/>
    <mergeCell ref="C296:E296"/>
    <mergeCell ref="C297:E297"/>
    <mergeCell ref="C311:D311"/>
    <mergeCell ref="C312:D312"/>
    <mergeCell ref="C313:D313"/>
    <mergeCell ref="C314:D314"/>
    <mergeCell ref="C315:D315"/>
    <mergeCell ref="C316:D316"/>
    <mergeCell ref="C305:D305"/>
    <mergeCell ref="C306:D306"/>
    <mergeCell ref="C307:D307"/>
    <mergeCell ref="C308:D308"/>
    <mergeCell ref="C309:D309"/>
    <mergeCell ref="C310:D310"/>
    <mergeCell ref="C284:D284"/>
    <mergeCell ref="C285:D285"/>
    <mergeCell ref="C286:D286"/>
    <mergeCell ref="A287:A297"/>
    <mergeCell ref="B287:B297"/>
    <mergeCell ref="C287:E287"/>
    <mergeCell ref="C288:E288"/>
    <mergeCell ref="C289:E289"/>
    <mergeCell ref="C290:E290"/>
    <mergeCell ref="C291:E291"/>
    <mergeCell ref="A276:A286"/>
    <mergeCell ref="B276:B286"/>
    <mergeCell ref="C276:D276"/>
    <mergeCell ref="C277:D277"/>
    <mergeCell ref="C278:D278"/>
    <mergeCell ref="C279:D279"/>
    <mergeCell ref="C280:D280"/>
    <mergeCell ref="C281:D281"/>
    <mergeCell ref="C282:D282"/>
    <mergeCell ref="C283:D283"/>
    <mergeCell ref="C270:D270"/>
    <mergeCell ref="C271:D271"/>
    <mergeCell ref="C272:D272"/>
    <mergeCell ref="C273:D273"/>
    <mergeCell ref="C274:D274"/>
    <mergeCell ref="C275:D275"/>
    <mergeCell ref="A262:H262"/>
    <mergeCell ref="B263:G263"/>
    <mergeCell ref="B264:G264"/>
    <mergeCell ref="A265:A275"/>
    <mergeCell ref="B265:B275"/>
    <mergeCell ref="C265:D265"/>
    <mergeCell ref="C266:D266"/>
    <mergeCell ref="C267:D267"/>
    <mergeCell ref="C268:D268"/>
    <mergeCell ref="C269:D269"/>
    <mergeCell ref="A260:G260"/>
    <mergeCell ref="A261:H261"/>
    <mergeCell ref="A226:A236"/>
    <mergeCell ref="B226:B236"/>
    <mergeCell ref="D227:D236"/>
    <mergeCell ref="B237:G237"/>
    <mergeCell ref="A238:A248"/>
    <mergeCell ref="B238:B248"/>
    <mergeCell ref="D239:D248"/>
    <mergeCell ref="B224:G224"/>
    <mergeCell ref="B225:G225"/>
    <mergeCell ref="C216:E216"/>
    <mergeCell ref="C217:E217"/>
    <mergeCell ref="C218:E218"/>
    <mergeCell ref="C219:E219"/>
    <mergeCell ref="C220:E220"/>
    <mergeCell ref="C221:E221"/>
    <mergeCell ref="A249:A259"/>
    <mergeCell ref="B249:B259"/>
    <mergeCell ref="D250:D259"/>
    <mergeCell ref="A213:A223"/>
    <mergeCell ref="B213:B223"/>
    <mergeCell ref="C213:E213"/>
    <mergeCell ref="C214:E214"/>
    <mergeCell ref="C215:E215"/>
    <mergeCell ref="C222:E222"/>
    <mergeCell ref="C223:E223"/>
    <mergeCell ref="C200:E200"/>
    <mergeCell ref="B201:G201"/>
    <mergeCell ref="A202:A212"/>
    <mergeCell ref="B202:B212"/>
    <mergeCell ref="C202:E202"/>
    <mergeCell ref="C203:E203"/>
    <mergeCell ref="C204:E204"/>
    <mergeCell ref="C205:E205"/>
    <mergeCell ref="C206:E206"/>
    <mergeCell ref="C207:E207"/>
    <mergeCell ref="C208:E208"/>
    <mergeCell ref="C209:E209"/>
    <mergeCell ref="C210:E210"/>
    <mergeCell ref="C211:E211"/>
    <mergeCell ref="C212:E212"/>
    <mergeCell ref="A190:A200"/>
    <mergeCell ref="B190:B200"/>
    <mergeCell ref="C190:E190"/>
    <mergeCell ref="C191:E191"/>
    <mergeCell ref="C192:E192"/>
    <mergeCell ref="C193:E193"/>
    <mergeCell ref="C194:E194"/>
    <mergeCell ref="C195:E195"/>
    <mergeCell ref="C196:E196"/>
    <mergeCell ref="A156:A166"/>
    <mergeCell ref="B156:B166"/>
    <mergeCell ref="C158:E158"/>
    <mergeCell ref="C159:E159"/>
    <mergeCell ref="C160:E160"/>
    <mergeCell ref="C161:E161"/>
    <mergeCell ref="C162:E162"/>
    <mergeCell ref="C163:E163"/>
    <mergeCell ref="C164:E164"/>
    <mergeCell ref="C165:E165"/>
    <mergeCell ref="C166:E166"/>
    <mergeCell ref="C143:D143"/>
    <mergeCell ref="C144:D144"/>
    <mergeCell ref="C151:D151"/>
    <mergeCell ref="C152:D152"/>
    <mergeCell ref="C153:D153"/>
    <mergeCell ref="B154:G154"/>
    <mergeCell ref="B155:G155"/>
    <mergeCell ref="C156:E156"/>
    <mergeCell ref="C157:E157"/>
    <mergeCell ref="C123:D123"/>
    <mergeCell ref="C124:D124"/>
    <mergeCell ref="C125:D125"/>
    <mergeCell ref="C132:D132"/>
    <mergeCell ref="A133:A153"/>
    <mergeCell ref="B133:B153"/>
    <mergeCell ref="C133:D133"/>
    <mergeCell ref="C134:D134"/>
    <mergeCell ref="E134:E153"/>
    <mergeCell ref="C135:D135"/>
    <mergeCell ref="C136:D136"/>
    <mergeCell ref="C137:D137"/>
    <mergeCell ref="C138:D138"/>
    <mergeCell ref="A112:A132"/>
    <mergeCell ref="C145:D145"/>
    <mergeCell ref="C146:D146"/>
    <mergeCell ref="C147:D147"/>
    <mergeCell ref="C148:D148"/>
    <mergeCell ref="C149:D149"/>
    <mergeCell ref="C150:D150"/>
    <mergeCell ref="C139:D139"/>
    <mergeCell ref="C140:D140"/>
    <mergeCell ref="C141:D141"/>
    <mergeCell ref="C142:D142"/>
    <mergeCell ref="C114:D114"/>
    <mergeCell ref="C115:D115"/>
    <mergeCell ref="C116:D116"/>
    <mergeCell ref="C117:D117"/>
    <mergeCell ref="C118:D118"/>
    <mergeCell ref="C119:D119"/>
    <mergeCell ref="C107:D107"/>
    <mergeCell ref="C108:D108"/>
    <mergeCell ref="C109:D109"/>
    <mergeCell ref="B110:G110"/>
    <mergeCell ref="B111:G111"/>
    <mergeCell ref="B112:B132"/>
    <mergeCell ref="C112:D112"/>
    <mergeCell ref="C113:D113"/>
    <mergeCell ref="E113:E132"/>
    <mergeCell ref="C126:D126"/>
    <mergeCell ref="C127:D127"/>
    <mergeCell ref="C128:D128"/>
    <mergeCell ref="C129:D129"/>
    <mergeCell ref="C130:D130"/>
    <mergeCell ref="C131:D131"/>
    <mergeCell ref="C120:D120"/>
    <mergeCell ref="C121:D121"/>
    <mergeCell ref="C122:D122"/>
    <mergeCell ref="E90:E109"/>
    <mergeCell ref="C91:D91"/>
    <mergeCell ref="C92:D92"/>
    <mergeCell ref="C93:D93"/>
    <mergeCell ref="C94:D94"/>
    <mergeCell ref="C95:D95"/>
    <mergeCell ref="C96:D96"/>
    <mergeCell ref="C97:D97"/>
    <mergeCell ref="C98:D98"/>
    <mergeCell ref="C99:D99"/>
    <mergeCell ref="A89:A109"/>
    <mergeCell ref="B89:B109"/>
    <mergeCell ref="C89:D89"/>
    <mergeCell ref="C90:D90"/>
    <mergeCell ref="C100:D100"/>
    <mergeCell ref="C101:D101"/>
    <mergeCell ref="C102:D102"/>
    <mergeCell ref="C103:D103"/>
    <mergeCell ref="C104:D104"/>
    <mergeCell ref="C105:D105"/>
    <mergeCell ref="C106:D106"/>
    <mergeCell ref="E69:E88"/>
    <mergeCell ref="C70:D70"/>
    <mergeCell ref="C71:D71"/>
    <mergeCell ref="C72:D72"/>
    <mergeCell ref="C73:D73"/>
    <mergeCell ref="C74:D74"/>
    <mergeCell ref="C75:D75"/>
    <mergeCell ref="C76:D76"/>
    <mergeCell ref="C77:D77"/>
    <mergeCell ref="C78:D78"/>
    <mergeCell ref="C83:D83"/>
    <mergeCell ref="C84:D84"/>
    <mergeCell ref="C85:D85"/>
    <mergeCell ref="C86:D86"/>
    <mergeCell ref="C88:D88"/>
    <mergeCell ref="C66:D66"/>
    <mergeCell ref="C67:D67"/>
    <mergeCell ref="A68:A88"/>
    <mergeCell ref="B68:B88"/>
    <mergeCell ref="C68:D68"/>
    <mergeCell ref="C69:D69"/>
    <mergeCell ref="C79:D79"/>
    <mergeCell ref="C80:D80"/>
    <mergeCell ref="C81:D81"/>
    <mergeCell ref="C82:D82"/>
    <mergeCell ref="A47:A67"/>
    <mergeCell ref="B47:B67"/>
    <mergeCell ref="C47:D47"/>
    <mergeCell ref="C48:D48"/>
    <mergeCell ref="E48:E67"/>
    <mergeCell ref="C49:D49"/>
    <mergeCell ref="C50:D50"/>
    <mergeCell ref="C51:D51"/>
    <mergeCell ref="C52:D52"/>
    <mergeCell ref="C53:D53"/>
    <mergeCell ref="C41:E41"/>
    <mergeCell ref="C42:E42"/>
    <mergeCell ref="C43:E43"/>
    <mergeCell ref="C44:E44"/>
    <mergeCell ref="C45:E45"/>
    <mergeCell ref="C46:E46"/>
    <mergeCell ref="C60:D60"/>
    <mergeCell ref="C61:D61"/>
    <mergeCell ref="C62:D62"/>
    <mergeCell ref="C63:D63"/>
    <mergeCell ref="C64:D64"/>
    <mergeCell ref="C65:D65"/>
    <mergeCell ref="C54:D54"/>
    <mergeCell ref="C55:D55"/>
    <mergeCell ref="C56:D56"/>
    <mergeCell ref="C57:D57"/>
    <mergeCell ref="C58:D58"/>
    <mergeCell ref="C59:D59"/>
    <mergeCell ref="C33:D33"/>
    <mergeCell ref="C34:D34"/>
    <mergeCell ref="C35:D35"/>
    <mergeCell ref="A36:A46"/>
    <mergeCell ref="B36:B46"/>
    <mergeCell ref="C36:E36"/>
    <mergeCell ref="C37:E37"/>
    <mergeCell ref="C38:E38"/>
    <mergeCell ref="C39:E39"/>
    <mergeCell ref="C40:E40"/>
    <mergeCell ref="A25:A35"/>
    <mergeCell ref="B25:B35"/>
    <mergeCell ref="C25:D25"/>
    <mergeCell ref="C26:D26"/>
    <mergeCell ref="C27:D27"/>
    <mergeCell ref="C28:D28"/>
    <mergeCell ref="C29:D29"/>
    <mergeCell ref="C30:D30"/>
    <mergeCell ref="C31:D31"/>
    <mergeCell ref="C32:D32"/>
    <mergeCell ref="C22:D22"/>
    <mergeCell ref="C23:D23"/>
    <mergeCell ref="C24:D24"/>
    <mergeCell ref="A11:H11"/>
    <mergeCell ref="B12:G12"/>
    <mergeCell ref="B13:G13"/>
    <mergeCell ref="A14:A24"/>
    <mergeCell ref="B14:B24"/>
    <mergeCell ref="C14:D14"/>
    <mergeCell ref="C15:D15"/>
    <mergeCell ref="C16:D16"/>
    <mergeCell ref="C17:D17"/>
    <mergeCell ref="C18:D18"/>
    <mergeCell ref="A1:H1"/>
    <mergeCell ref="A3:H3"/>
    <mergeCell ref="A5:B5"/>
    <mergeCell ref="C9:H9"/>
    <mergeCell ref="I9:I10"/>
    <mergeCell ref="C10:H10"/>
    <mergeCell ref="C19:D19"/>
    <mergeCell ref="C20:D20"/>
    <mergeCell ref="C21:D21"/>
    <mergeCell ref="A167:A177"/>
    <mergeCell ref="B167:B177"/>
    <mergeCell ref="C167:E167"/>
    <mergeCell ref="C168:E168"/>
    <mergeCell ref="C169:E169"/>
    <mergeCell ref="C170:E170"/>
    <mergeCell ref="C171:E171"/>
    <mergeCell ref="C172:E172"/>
    <mergeCell ref="C173:E173"/>
    <mergeCell ref="C174:E174"/>
    <mergeCell ref="C175:E175"/>
    <mergeCell ref="C176:E176"/>
    <mergeCell ref="C177:E177"/>
    <mergeCell ref="C197:E197"/>
    <mergeCell ref="C198:E198"/>
    <mergeCell ref="C199:E199"/>
    <mergeCell ref="B178:G178"/>
    <mergeCell ref="A179:A189"/>
    <mergeCell ref="B179:B189"/>
    <mergeCell ref="C179:E179"/>
    <mergeCell ref="C180:E180"/>
    <mergeCell ref="C181:E181"/>
    <mergeCell ref="C182:E182"/>
    <mergeCell ref="C183:E183"/>
    <mergeCell ref="C184:E184"/>
    <mergeCell ref="C185:E185"/>
    <mergeCell ref="C186:E186"/>
    <mergeCell ref="C187:E187"/>
    <mergeCell ref="C188:E188"/>
    <mergeCell ref="C189:E189"/>
  </mergeCells>
  <conditionalFormatting sqref="G38:H46">
    <cfRule type="cellIs" dxfId="741" priority="91" operator="equal">
      <formula>0</formula>
    </cfRule>
  </conditionalFormatting>
  <conditionalFormatting sqref="F49:H67">
    <cfRule type="cellIs" dxfId="740" priority="90" operator="equal">
      <formula>0</formula>
    </cfRule>
  </conditionalFormatting>
  <conditionalFormatting sqref="F69:H70 H71:H76 F71:G88">
    <cfRule type="cellIs" dxfId="739" priority="89" operator="equal">
      <formula>0</formula>
    </cfRule>
  </conditionalFormatting>
  <conditionalFormatting sqref="G289:G297">
    <cfRule type="cellIs" dxfId="738" priority="88" operator="equal">
      <formula>0</formula>
    </cfRule>
  </conditionalFormatting>
  <conditionalFormatting sqref="C309 C299:C300">
    <cfRule type="cellIs" dxfId="737" priority="87" operator="equal">
      <formula>0</formula>
    </cfRule>
  </conditionalFormatting>
  <conditionalFormatting sqref="F299:G310">
    <cfRule type="cellIs" dxfId="736" priority="86" operator="equal">
      <formula>0</formula>
    </cfRule>
  </conditionalFormatting>
  <conditionalFormatting sqref="F320:G320">
    <cfRule type="cellIs" dxfId="735" priority="85" operator="equal">
      <formula>0</formula>
    </cfRule>
  </conditionalFormatting>
  <conditionalFormatting sqref="F320:G339">
    <cfRule type="cellIs" dxfId="734" priority="84" operator="equal">
      <formula>0</formula>
    </cfRule>
  </conditionalFormatting>
  <conditionalFormatting sqref="G341:G360">
    <cfRule type="cellIs" dxfId="733" priority="83" operator="equal">
      <formula>0</formula>
    </cfRule>
  </conditionalFormatting>
  <conditionalFormatting sqref="C351:C352 C341:C342">
    <cfRule type="cellIs" dxfId="732" priority="82" operator="equal">
      <formula>0</formula>
    </cfRule>
  </conditionalFormatting>
  <conditionalFormatting sqref="F341:G360">
    <cfRule type="cellIs" dxfId="731" priority="81" operator="equal">
      <formula>0</formula>
    </cfRule>
  </conditionalFormatting>
  <conditionalFormatting sqref="G374:G383 G385:G396">
    <cfRule type="cellIs" dxfId="730" priority="80" operator="equal">
      <formula>0</formula>
    </cfRule>
  </conditionalFormatting>
  <conditionalFormatting sqref="G374:G383 G385:G396">
    <cfRule type="cellIs" dxfId="729" priority="79" operator="equal">
      <formula>0</formula>
    </cfRule>
  </conditionalFormatting>
  <conditionalFormatting sqref="H26:H35">
    <cfRule type="cellIs" dxfId="728" priority="78" operator="equal">
      <formula>0</formula>
    </cfRule>
  </conditionalFormatting>
  <conditionalFormatting sqref="H15:H24">
    <cfRule type="cellIs" dxfId="727" priority="77" operator="equal">
      <formula>0</formula>
    </cfRule>
  </conditionalFormatting>
  <conditionalFormatting sqref="C47:D56 C67:D67">
    <cfRule type="cellIs" dxfId="726" priority="76" operator="equal">
      <formula>0</formula>
    </cfRule>
  </conditionalFormatting>
  <conditionalFormatting sqref="C57:D66">
    <cfRule type="cellIs" dxfId="725" priority="75" operator="equal">
      <formula>0</formula>
    </cfRule>
  </conditionalFormatting>
  <conditionalFormatting sqref="C69:D88">
    <cfRule type="cellIs" dxfId="724" priority="72" operator="equal">
      <formula>0</formula>
    </cfRule>
  </conditionalFormatting>
  <conditionalFormatting sqref="C68:D68">
    <cfRule type="cellIs" dxfId="723" priority="74" operator="equal">
      <formula>0</formula>
    </cfRule>
  </conditionalFormatting>
  <conditionalFormatting sqref="H77:H88">
    <cfRule type="cellIs" dxfId="722" priority="73" operator="equal">
      <formula>0</formula>
    </cfRule>
  </conditionalFormatting>
  <conditionalFormatting sqref="F90:H90 H91:H97 F91:G109">
    <cfRule type="cellIs" dxfId="721" priority="71" operator="equal">
      <formula>0</formula>
    </cfRule>
  </conditionalFormatting>
  <conditionalFormatting sqref="C90:D109">
    <cfRule type="cellIs" dxfId="720" priority="69" operator="equal">
      <formula>0</formula>
    </cfRule>
  </conditionalFormatting>
  <conditionalFormatting sqref="H98:H109">
    <cfRule type="cellIs" dxfId="719" priority="70" operator="equal">
      <formula>0</formula>
    </cfRule>
  </conditionalFormatting>
  <conditionalFormatting sqref="C89:D89">
    <cfRule type="cellIs" dxfId="718" priority="68" operator="equal">
      <formula>0</formula>
    </cfRule>
  </conditionalFormatting>
  <conditionalFormatting sqref="C112:D112">
    <cfRule type="cellIs" dxfId="717" priority="67" operator="equal">
      <formula>0</formula>
    </cfRule>
  </conditionalFormatting>
  <conditionalFormatting sqref="F113:H113 H114:H120 F114:G132">
    <cfRule type="cellIs" dxfId="716" priority="66" operator="equal">
      <formula>0</formula>
    </cfRule>
  </conditionalFormatting>
  <conditionalFormatting sqref="C113:D132">
    <cfRule type="cellIs" dxfId="715" priority="64" operator="equal">
      <formula>0</formula>
    </cfRule>
  </conditionalFormatting>
  <conditionalFormatting sqref="H121:H132">
    <cfRule type="cellIs" dxfId="714" priority="65" operator="equal">
      <formula>0</formula>
    </cfRule>
  </conditionalFormatting>
  <conditionalFormatting sqref="F134:H134 H135:H141 F135:G153">
    <cfRule type="cellIs" dxfId="713" priority="63" operator="equal">
      <formula>0</formula>
    </cfRule>
  </conditionalFormatting>
  <conditionalFormatting sqref="C134:D153">
    <cfRule type="cellIs" dxfId="712" priority="61" operator="equal">
      <formula>0</formula>
    </cfRule>
  </conditionalFormatting>
  <conditionalFormatting sqref="H142:H153">
    <cfRule type="cellIs" dxfId="711" priority="62" operator="equal">
      <formula>0</formula>
    </cfRule>
  </conditionalFormatting>
  <conditionalFormatting sqref="C133:D133">
    <cfRule type="cellIs" dxfId="710" priority="60" operator="equal">
      <formula>0</formula>
    </cfRule>
  </conditionalFormatting>
  <conditionalFormatting sqref="F311:G318">
    <cfRule type="cellIs" dxfId="709" priority="59" operator="equal">
      <formula>0</formula>
    </cfRule>
  </conditionalFormatting>
  <conditionalFormatting sqref="C310:C318">
    <cfRule type="cellIs" dxfId="708" priority="58" operator="equal">
      <formula>0</formula>
    </cfRule>
  </conditionalFormatting>
  <conditionalFormatting sqref="C330 C320:C321">
    <cfRule type="cellIs" dxfId="707" priority="57" operator="equal">
      <formula>0</formula>
    </cfRule>
  </conditionalFormatting>
  <conditionalFormatting sqref="C331">
    <cfRule type="cellIs" dxfId="706" priority="56" operator="equal">
      <formula>0</formula>
    </cfRule>
  </conditionalFormatting>
  <conditionalFormatting sqref="C374:D383">
    <cfRule type="cellIs" dxfId="705" priority="55" operator="equal">
      <formula>0</formula>
    </cfRule>
  </conditionalFormatting>
  <conditionalFormatting sqref="F376:G383">
    <cfRule type="cellIs" dxfId="704" priority="54" operator="equal">
      <formula>0</formula>
    </cfRule>
  </conditionalFormatting>
  <conditionalFormatting sqref="C385:D385">
    <cfRule type="cellIs" dxfId="703" priority="53" operator="equal">
      <formula>0</formula>
    </cfRule>
  </conditionalFormatting>
  <conditionalFormatting sqref="C386:D404">
    <cfRule type="cellIs" dxfId="702" priority="52" operator="equal">
      <formula>0</formula>
    </cfRule>
  </conditionalFormatting>
  <conditionalFormatting sqref="F385:G404">
    <cfRule type="cellIs" dxfId="701" priority="51" operator="equal">
      <formula>0</formula>
    </cfRule>
  </conditionalFormatting>
  <conditionalFormatting sqref="C364:D373">
    <cfRule type="cellIs" dxfId="700" priority="50" operator="equal">
      <formula>0</formula>
    </cfRule>
  </conditionalFormatting>
  <conditionalFormatting sqref="F364:G373">
    <cfRule type="cellIs" dxfId="699" priority="49" operator="equal">
      <formula>0</formula>
    </cfRule>
  </conditionalFormatting>
  <conditionalFormatting sqref="H180:H189">
    <cfRule type="cellIs" dxfId="698" priority="40" operator="equal">
      <formula>0</formula>
    </cfRule>
  </conditionalFormatting>
  <conditionalFormatting sqref="H203:H212">
    <cfRule type="cellIs" dxfId="697" priority="48" operator="equal">
      <formula>0</formula>
    </cfRule>
  </conditionalFormatting>
  <conditionalFormatting sqref="C322:C329">
    <cfRule type="cellIs" dxfId="696" priority="45" operator="equal">
      <formula>0</formula>
    </cfRule>
  </conditionalFormatting>
  <conditionalFormatting sqref="H214:H223">
    <cfRule type="cellIs" dxfId="695" priority="47" operator="equal">
      <formula>0</formula>
    </cfRule>
  </conditionalFormatting>
  <conditionalFormatting sqref="C301:C308">
    <cfRule type="cellIs" dxfId="694" priority="46" operator="equal">
      <formula>0</formula>
    </cfRule>
  </conditionalFormatting>
  <conditionalFormatting sqref="H157:H166">
    <cfRule type="cellIs" dxfId="693" priority="38" operator="equal">
      <formula>0</formula>
    </cfRule>
  </conditionalFormatting>
  <conditionalFormatting sqref="C332:C339">
    <cfRule type="cellIs" dxfId="692" priority="44" operator="equal">
      <formula>0</formula>
    </cfRule>
  </conditionalFormatting>
  <conditionalFormatting sqref="C343:C350">
    <cfRule type="cellIs" dxfId="691" priority="43" operator="equal">
      <formula>0</formula>
    </cfRule>
  </conditionalFormatting>
  <conditionalFormatting sqref="C353:C360">
    <cfRule type="cellIs" dxfId="690" priority="42" operator="equal">
      <formula>0</formula>
    </cfRule>
  </conditionalFormatting>
  <conditionalFormatting sqref="G288">
    <cfRule type="cellIs" dxfId="689" priority="41" operator="equal">
      <formula>0</formula>
    </cfRule>
  </conditionalFormatting>
  <conditionalFormatting sqref="H191:H200">
    <cfRule type="cellIs" dxfId="688" priority="39" operator="equal">
      <formula>0</formula>
    </cfRule>
  </conditionalFormatting>
  <conditionalFormatting sqref="H168:H177">
    <cfRule type="cellIs" dxfId="687" priority="37" operator="equal">
      <formula>0</formula>
    </cfRule>
  </conditionalFormatting>
  <conditionalFormatting sqref="H227:H236 H239:H248 H250:H259">
    <cfRule type="cellIs" dxfId="686" priority="36" operator="equal">
      <formula>0</formula>
    </cfRule>
  </conditionalFormatting>
  <conditionalFormatting sqref="I599">
    <cfRule type="cellIs" dxfId="685" priority="29" operator="equal">
      <formula>TRUE</formula>
    </cfRule>
  </conditionalFormatting>
  <conditionalFormatting sqref="I538 I565:I567">
    <cfRule type="cellIs" dxfId="684" priority="35" operator="equal">
      <formula>TRUE</formula>
    </cfRule>
  </conditionalFormatting>
  <conditionalFormatting sqref="I568">
    <cfRule type="cellIs" dxfId="683" priority="33" operator="equal">
      <formula>TRUE</formula>
    </cfRule>
  </conditionalFormatting>
  <conditionalFormatting sqref="I593">
    <cfRule type="cellIs" dxfId="682" priority="32" operator="equal">
      <formula>TRUE</formula>
    </cfRule>
  </conditionalFormatting>
  <conditionalFormatting sqref="I594">
    <cfRule type="cellIs" dxfId="681" priority="31" operator="equal">
      <formula>TRUE</formula>
    </cfRule>
  </conditionalFormatting>
  <conditionalFormatting sqref="I596">
    <cfRule type="cellIs" dxfId="680" priority="30" operator="equal">
      <formula>TRUE</formula>
    </cfRule>
  </conditionalFormatting>
  <conditionalFormatting sqref="I569:I592 I595 I597:I598">
    <cfRule type="cellIs" dxfId="679" priority="34" operator="equal">
      <formula>TRUE</formula>
    </cfRule>
  </conditionalFormatting>
  <conditionalFormatting sqref="H288:H297">
    <cfRule type="cellIs" dxfId="678" priority="26" operator="equal">
      <formula>0</formula>
    </cfRule>
  </conditionalFormatting>
  <conditionalFormatting sqref="H277:H286">
    <cfRule type="cellIs" dxfId="677" priority="27" operator="equal">
      <formula>0</formula>
    </cfRule>
  </conditionalFormatting>
  <conditionalFormatting sqref="H266:H275">
    <cfRule type="cellIs" dxfId="676" priority="28" operator="equal">
      <formula>0</formula>
    </cfRule>
  </conditionalFormatting>
  <conditionalFormatting sqref="H299:H317">
    <cfRule type="cellIs" dxfId="675" priority="25" operator="equal">
      <formula>0</formula>
    </cfRule>
  </conditionalFormatting>
  <conditionalFormatting sqref="H320">
    <cfRule type="cellIs" dxfId="674" priority="24" operator="equal">
      <formula>0</formula>
    </cfRule>
  </conditionalFormatting>
  <conditionalFormatting sqref="H320:H339">
    <cfRule type="cellIs" dxfId="673" priority="23" operator="equal">
      <formula>0</formula>
    </cfRule>
  </conditionalFormatting>
  <conditionalFormatting sqref="H341">
    <cfRule type="cellIs" dxfId="672" priority="22" operator="equal">
      <formula>0</formula>
    </cfRule>
  </conditionalFormatting>
  <conditionalFormatting sqref="H341">
    <cfRule type="cellIs" dxfId="671" priority="21" operator="equal">
      <formula>0</formula>
    </cfRule>
  </conditionalFormatting>
  <conditionalFormatting sqref="H341:H360">
    <cfRule type="cellIs" dxfId="670" priority="20" operator="equal">
      <formula>0</formula>
    </cfRule>
  </conditionalFormatting>
  <conditionalFormatting sqref="H364:H383">
    <cfRule type="cellIs" dxfId="669" priority="19" operator="equal">
      <formula>0</formula>
    </cfRule>
  </conditionalFormatting>
  <conditionalFormatting sqref="H364:H383">
    <cfRule type="cellIs" dxfId="668" priority="18" operator="equal">
      <formula>0</formula>
    </cfRule>
  </conditionalFormatting>
  <conditionalFormatting sqref="H364:H383">
    <cfRule type="cellIs" dxfId="667" priority="17" operator="equal">
      <formula>0</formula>
    </cfRule>
  </conditionalFormatting>
  <conditionalFormatting sqref="H385:H404">
    <cfRule type="cellIs" dxfId="666" priority="16" operator="equal">
      <formula>0</formula>
    </cfRule>
  </conditionalFormatting>
  <conditionalFormatting sqref="H385:H404">
    <cfRule type="cellIs" dxfId="665" priority="15" operator="equal">
      <formula>0</formula>
    </cfRule>
  </conditionalFormatting>
  <conditionalFormatting sqref="H385:H404">
    <cfRule type="cellIs" dxfId="664" priority="14" operator="equal">
      <formula>0</formula>
    </cfRule>
  </conditionalFormatting>
  <conditionalFormatting sqref="H431:H440">
    <cfRule type="cellIs" dxfId="663" priority="13" operator="equal">
      <formula>0</formula>
    </cfRule>
  </conditionalFormatting>
  <conditionalFormatting sqref="H489:H498">
    <cfRule type="cellIs" dxfId="662" priority="11" operator="equal">
      <formula>0</formula>
    </cfRule>
  </conditionalFormatting>
  <conditionalFormatting sqref="H453:H462">
    <cfRule type="cellIs" dxfId="661" priority="12" operator="equal">
      <formula>0</formula>
    </cfRule>
  </conditionalFormatting>
  <conditionalFormatting sqref="H318">
    <cfRule type="cellIs" dxfId="660" priority="10" operator="equal">
      <formula>0</formula>
    </cfRule>
  </conditionalFormatting>
  <conditionalFormatting sqref="H376:H383">
    <cfRule type="cellIs" dxfId="659" priority="9" operator="equal">
      <formula>0</formula>
    </cfRule>
  </conditionalFormatting>
  <conditionalFormatting sqref="H385:H404">
    <cfRule type="cellIs" dxfId="658" priority="8" operator="equal">
      <formula>0</formula>
    </cfRule>
  </conditionalFormatting>
  <conditionalFormatting sqref="H364:H373">
    <cfRule type="cellIs" dxfId="657" priority="7" operator="equal">
      <formula>0</formula>
    </cfRule>
  </conditionalFormatting>
  <conditionalFormatting sqref="H408:H417">
    <cfRule type="cellIs" dxfId="656" priority="6" operator="equal">
      <formula>0</formula>
    </cfRule>
  </conditionalFormatting>
  <conditionalFormatting sqref="H419:H428">
    <cfRule type="cellIs" dxfId="655" priority="5" operator="equal">
      <formula>0</formula>
    </cfRule>
  </conditionalFormatting>
  <conditionalFormatting sqref="I539:I564">
    <cfRule type="cellIs" dxfId="654" priority="4" operator="equal">
      <formula>TRUE</formula>
    </cfRule>
  </conditionalFormatting>
  <conditionalFormatting sqref="H442:H451">
    <cfRule type="cellIs" dxfId="653" priority="3" operator="equal">
      <formula>0</formula>
    </cfRule>
  </conditionalFormatting>
  <conditionalFormatting sqref="H478:H487">
    <cfRule type="cellIs" dxfId="652" priority="2" operator="equal">
      <formula>0</formula>
    </cfRule>
  </conditionalFormatting>
  <conditionalFormatting sqref="H466:H475">
    <cfRule type="cellIs" dxfId="651" priority="1" operator="equal">
      <formula>0</formula>
    </cfRule>
  </conditionalFormatting>
  <printOptions horizontalCentered="1"/>
  <pageMargins left="0.23622047244094491" right="0.23622047244094491" top="0.74803149606299213" bottom="0.15748031496062992" header="0.31496062992125984" footer="0"/>
  <pageSetup paperSize="9" scale="65" fitToHeight="0" orientation="portrait" r:id="rId1"/>
  <rowBreaks count="1" manualBreakCount="1">
    <brk id="404" max="16383" man="1"/>
  </row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I599"/>
  <sheetViews>
    <sheetView zoomScaleNormal="100" workbookViewId="0">
      <pane ySplit="10" topLeftCell="A452" activePane="bottomLeft" state="frozen"/>
      <selection activeCell="H263" sqref="H263:H489"/>
      <selection pane="bottomLeft" activeCell="B6" sqref="B6"/>
    </sheetView>
  </sheetViews>
  <sheetFormatPr defaultColWidth="9.140625" defaultRowHeight="15" x14ac:dyDescent="0.25"/>
  <cols>
    <col min="1" max="1" width="9.28515625" style="1" customWidth="1"/>
    <col min="2" max="2" width="50.5703125" style="1" customWidth="1"/>
    <col min="3" max="3" width="45.28515625" style="1" customWidth="1"/>
    <col min="4" max="4" width="10.5703125" style="1" customWidth="1"/>
    <col min="5" max="5" width="8.140625" style="1" customWidth="1"/>
    <col min="6" max="6" width="8.7109375" style="1" bestFit="1" customWidth="1"/>
    <col min="7" max="7" width="8.42578125" style="1" bestFit="1" customWidth="1"/>
    <col min="8" max="8" width="9" style="2" bestFit="1" customWidth="1"/>
    <col min="9" max="9" width="48.85546875" style="1" bestFit="1" customWidth="1"/>
    <col min="10" max="16384" width="9.140625" style="1"/>
  </cols>
  <sheetData>
    <row r="1" spans="1:9" ht="18.75" x14ac:dyDescent="0.3">
      <c r="A1" s="228" t="s">
        <v>34</v>
      </c>
      <c r="B1" s="228"/>
      <c r="C1" s="228"/>
      <c r="D1" s="228"/>
      <c r="E1" s="228"/>
      <c r="F1" s="228"/>
      <c r="G1" s="228"/>
      <c r="H1" s="228"/>
    </row>
    <row r="2" spans="1:9" ht="11.25" customHeight="1" x14ac:dyDescent="0.25"/>
    <row r="3" spans="1:9" x14ac:dyDescent="0.25">
      <c r="A3" s="230" t="s">
        <v>348</v>
      </c>
      <c r="B3" s="230"/>
      <c r="C3" s="230"/>
      <c r="D3" s="230"/>
      <c r="E3" s="230"/>
      <c r="F3" s="230"/>
      <c r="G3" s="230"/>
      <c r="H3" s="230"/>
    </row>
    <row r="4" spans="1:9" x14ac:dyDescent="0.25">
      <c r="A4" s="31" t="s">
        <v>459</v>
      </c>
    </row>
    <row r="5" spans="1:9" x14ac:dyDescent="0.25">
      <c r="A5" s="229" t="s">
        <v>230</v>
      </c>
      <c r="B5" s="229"/>
    </row>
    <row r="6" spans="1:9" ht="7.5" customHeight="1" x14ac:dyDescent="0.25"/>
    <row r="7" spans="1:9" ht="7.5" customHeight="1" x14ac:dyDescent="0.25"/>
    <row r="8" spans="1:9" ht="7.5" customHeight="1" x14ac:dyDescent="0.25"/>
    <row r="9" spans="1:9" s="3" customFormat="1" ht="36" customHeight="1" x14ac:dyDescent="0.25">
      <c r="A9" s="175" t="s">
        <v>165</v>
      </c>
      <c r="B9" s="175" t="s">
        <v>27</v>
      </c>
      <c r="C9" s="235" t="s">
        <v>35</v>
      </c>
      <c r="D9" s="235"/>
      <c r="E9" s="235"/>
      <c r="F9" s="235"/>
      <c r="G9" s="235"/>
      <c r="H9" s="235"/>
      <c r="I9" s="278" t="s">
        <v>226</v>
      </c>
    </row>
    <row r="10" spans="1:9" s="13" customFormat="1" ht="12" x14ac:dyDescent="0.25">
      <c r="A10" s="176">
        <v>1</v>
      </c>
      <c r="B10" s="176">
        <v>2</v>
      </c>
      <c r="C10" s="236">
        <v>3</v>
      </c>
      <c r="D10" s="236"/>
      <c r="E10" s="236"/>
      <c r="F10" s="236"/>
      <c r="G10" s="236"/>
      <c r="H10" s="236"/>
      <c r="I10" s="278"/>
    </row>
    <row r="11" spans="1:9" s="2" customFormat="1" ht="12" x14ac:dyDescent="0.2">
      <c r="A11" s="237" t="s">
        <v>13</v>
      </c>
      <c r="B11" s="238"/>
      <c r="C11" s="238"/>
      <c r="D11" s="238"/>
      <c r="E11" s="238"/>
      <c r="F11" s="238"/>
      <c r="G11" s="238"/>
      <c r="H11" s="239"/>
    </row>
    <row r="12" spans="1:9" s="5" customFormat="1" ht="15" customHeight="1" x14ac:dyDescent="0.2">
      <c r="A12" s="42" t="s">
        <v>36</v>
      </c>
      <c r="B12" s="277" t="s">
        <v>14</v>
      </c>
      <c r="C12" s="277"/>
      <c r="D12" s="277"/>
      <c r="E12" s="277"/>
      <c r="F12" s="277"/>
      <c r="G12" s="277"/>
      <c r="H12" s="43">
        <f>SUM(H13,H110)</f>
        <v>29.560000000000002</v>
      </c>
    </row>
    <row r="13" spans="1:9" s="5" customFormat="1" ht="15" customHeight="1" x14ac:dyDescent="0.2">
      <c r="A13" s="49" t="s">
        <v>37</v>
      </c>
      <c r="B13" s="277" t="s">
        <v>38</v>
      </c>
      <c r="C13" s="277"/>
      <c r="D13" s="277"/>
      <c r="E13" s="277"/>
      <c r="F13" s="277"/>
      <c r="G13" s="277"/>
      <c r="H13" s="43">
        <f>SUM(H14,H25,H36,H47,H68,H89)</f>
        <v>22.990000000000002</v>
      </c>
    </row>
    <row r="14" spans="1:9" s="2" customFormat="1" ht="25.5" hidden="1" x14ac:dyDescent="0.2">
      <c r="A14" s="246" t="s">
        <v>42</v>
      </c>
      <c r="B14" s="349" t="s">
        <v>43</v>
      </c>
      <c r="C14" s="287" t="s">
        <v>156</v>
      </c>
      <c r="D14" s="288"/>
      <c r="E14" s="47" t="s">
        <v>164</v>
      </c>
      <c r="F14" s="190" t="s">
        <v>39</v>
      </c>
      <c r="G14" s="47" t="s">
        <v>157</v>
      </c>
      <c r="H14" s="111">
        <f>SUM(H15:H24)</f>
        <v>0</v>
      </c>
    </row>
    <row r="15" spans="1:9" s="2" customFormat="1" ht="12.75" hidden="1" x14ac:dyDescent="0.2">
      <c r="A15" s="247"/>
      <c r="B15" s="350"/>
      <c r="C15" s="252"/>
      <c r="D15" s="254"/>
      <c r="E15" s="83"/>
      <c r="F15" s="84"/>
      <c r="G15" s="63"/>
      <c r="H15" s="54">
        <f>ROUNDUP((F15/168*G15),2)</f>
        <v>0</v>
      </c>
    </row>
    <row r="16" spans="1:9" s="2" customFormat="1" ht="12.75" hidden="1" x14ac:dyDescent="0.2">
      <c r="A16" s="247"/>
      <c r="B16" s="350"/>
      <c r="C16" s="274"/>
      <c r="D16" s="276"/>
      <c r="E16" s="188"/>
      <c r="F16" s="64"/>
      <c r="G16" s="63"/>
      <c r="H16" s="56">
        <f t="shared" ref="H16:H24" si="0">ROUNDUP((F16/168*G16),2)</f>
        <v>0</v>
      </c>
    </row>
    <row r="17" spans="1:8" s="2" customFormat="1" ht="12.75" hidden="1" x14ac:dyDescent="0.2">
      <c r="A17" s="247"/>
      <c r="B17" s="350"/>
      <c r="C17" s="274"/>
      <c r="D17" s="276"/>
      <c r="E17" s="188"/>
      <c r="F17" s="64"/>
      <c r="G17" s="63"/>
      <c r="H17" s="56">
        <f t="shared" si="0"/>
        <v>0</v>
      </c>
    </row>
    <row r="18" spans="1:8" s="2" customFormat="1" ht="12.75" hidden="1" x14ac:dyDescent="0.2">
      <c r="A18" s="247"/>
      <c r="B18" s="350"/>
      <c r="C18" s="274"/>
      <c r="D18" s="276"/>
      <c r="E18" s="188"/>
      <c r="F18" s="64"/>
      <c r="G18" s="63"/>
      <c r="H18" s="56">
        <f t="shared" si="0"/>
        <v>0</v>
      </c>
    </row>
    <row r="19" spans="1:8" s="2" customFormat="1" ht="12.75" hidden="1" x14ac:dyDescent="0.2">
      <c r="A19" s="247"/>
      <c r="B19" s="350"/>
      <c r="C19" s="274"/>
      <c r="D19" s="276"/>
      <c r="E19" s="188"/>
      <c r="F19" s="64"/>
      <c r="G19" s="63"/>
      <c r="H19" s="56">
        <f t="shared" si="0"/>
        <v>0</v>
      </c>
    </row>
    <row r="20" spans="1:8" s="2" customFormat="1" ht="12.75" hidden="1" x14ac:dyDescent="0.2">
      <c r="A20" s="247"/>
      <c r="B20" s="350"/>
      <c r="C20" s="252"/>
      <c r="D20" s="254"/>
      <c r="E20" s="83"/>
      <c r="F20" s="84"/>
      <c r="G20" s="63"/>
      <c r="H20" s="56">
        <f t="shared" si="0"/>
        <v>0</v>
      </c>
    </row>
    <row r="21" spans="1:8" s="2" customFormat="1" ht="12.75" hidden="1" x14ac:dyDescent="0.2">
      <c r="A21" s="247"/>
      <c r="B21" s="350"/>
      <c r="C21" s="274"/>
      <c r="D21" s="276"/>
      <c r="E21" s="188"/>
      <c r="F21" s="64"/>
      <c r="G21" s="63"/>
      <c r="H21" s="56">
        <f t="shared" si="0"/>
        <v>0</v>
      </c>
    </row>
    <row r="22" spans="1:8" s="2" customFormat="1" ht="12.75" hidden="1" x14ac:dyDescent="0.2">
      <c r="A22" s="247"/>
      <c r="B22" s="350"/>
      <c r="C22" s="274"/>
      <c r="D22" s="276"/>
      <c r="E22" s="188"/>
      <c r="F22" s="64"/>
      <c r="G22" s="63"/>
      <c r="H22" s="56">
        <f t="shared" si="0"/>
        <v>0</v>
      </c>
    </row>
    <row r="23" spans="1:8" s="2" customFormat="1" ht="12.75" hidden="1" x14ac:dyDescent="0.2">
      <c r="A23" s="247"/>
      <c r="B23" s="350"/>
      <c r="C23" s="274"/>
      <c r="D23" s="276"/>
      <c r="E23" s="188"/>
      <c r="F23" s="64"/>
      <c r="G23" s="63"/>
      <c r="H23" s="56">
        <f t="shared" si="0"/>
        <v>0</v>
      </c>
    </row>
    <row r="24" spans="1:8" s="2" customFormat="1" ht="12.75" hidden="1" x14ac:dyDescent="0.2">
      <c r="A24" s="248"/>
      <c r="B24" s="351"/>
      <c r="C24" s="296"/>
      <c r="D24" s="298"/>
      <c r="E24" s="189"/>
      <c r="F24" s="66"/>
      <c r="G24" s="65"/>
      <c r="H24" s="58">
        <f t="shared" si="0"/>
        <v>0</v>
      </c>
    </row>
    <row r="25" spans="1:8" s="2" customFormat="1" ht="25.5" x14ac:dyDescent="0.2">
      <c r="A25" s="246" t="s">
        <v>44</v>
      </c>
      <c r="B25" s="249" t="s">
        <v>45</v>
      </c>
      <c r="C25" s="287" t="s">
        <v>349</v>
      </c>
      <c r="D25" s="288"/>
      <c r="E25" s="47" t="s">
        <v>164</v>
      </c>
      <c r="F25" s="190" t="s">
        <v>39</v>
      </c>
      <c r="G25" s="47" t="s">
        <v>157</v>
      </c>
      <c r="H25" s="50">
        <f>SUM(H26:H35)</f>
        <v>22.990000000000002</v>
      </c>
    </row>
    <row r="26" spans="1:8" s="2" customFormat="1" ht="12.75" x14ac:dyDescent="0.2">
      <c r="A26" s="247"/>
      <c r="B26" s="250"/>
      <c r="C26" s="274" t="s">
        <v>211</v>
      </c>
      <c r="D26" s="276"/>
      <c r="E26" s="188">
        <v>10</v>
      </c>
      <c r="F26" s="64">
        <v>1287</v>
      </c>
      <c r="G26" s="61">
        <v>3</v>
      </c>
      <c r="H26" s="54">
        <f>ROUNDUP((F26/168*G26),2)</f>
        <v>22.990000000000002</v>
      </c>
    </row>
    <row r="27" spans="1:8" s="2" customFormat="1" ht="12.75" hidden="1" x14ac:dyDescent="0.2">
      <c r="A27" s="247"/>
      <c r="B27" s="250"/>
      <c r="C27" s="274"/>
      <c r="D27" s="276"/>
      <c r="E27" s="188"/>
      <c r="F27" s="64"/>
      <c r="G27" s="63"/>
      <c r="H27" s="56">
        <f t="shared" ref="H27:H35" si="1">ROUNDUP((F27/168*G27),2)</f>
        <v>0</v>
      </c>
    </row>
    <row r="28" spans="1:8" s="2" customFormat="1" ht="12.75" hidden="1" x14ac:dyDescent="0.2">
      <c r="A28" s="247"/>
      <c r="B28" s="250"/>
      <c r="C28" s="274"/>
      <c r="D28" s="276"/>
      <c r="E28" s="188"/>
      <c r="F28" s="64"/>
      <c r="G28" s="63"/>
      <c r="H28" s="56">
        <f t="shared" si="1"/>
        <v>0</v>
      </c>
    </row>
    <row r="29" spans="1:8" s="2" customFormat="1" ht="12.75" hidden="1" x14ac:dyDescent="0.2">
      <c r="A29" s="247"/>
      <c r="B29" s="250"/>
      <c r="C29" s="274"/>
      <c r="D29" s="276"/>
      <c r="E29" s="188"/>
      <c r="F29" s="64"/>
      <c r="G29" s="63"/>
      <c r="H29" s="56">
        <f t="shared" si="1"/>
        <v>0</v>
      </c>
    </row>
    <row r="30" spans="1:8" s="2" customFormat="1" ht="12.75" hidden="1" x14ac:dyDescent="0.2">
      <c r="A30" s="247"/>
      <c r="B30" s="250"/>
      <c r="C30" s="274"/>
      <c r="D30" s="276"/>
      <c r="E30" s="188"/>
      <c r="F30" s="64"/>
      <c r="G30" s="63"/>
      <c r="H30" s="56">
        <f t="shared" si="1"/>
        <v>0</v>
      </c>
    </row>
    <row r="31" spans="1:8" s="2" customFormat="1" ht="12.75" hidden="1" x14ac:dyDescent="0.2">
      <c r="A31" s="247"/>
      <c r="B31" s="250"/>
      <c r="C31" s="274"/>
      <c r="D31" s="276"/>
      <c r="E31" s="188"/>
      <c r="F31" s="64"/>
      <c r="G31" s="63"/>
      <c r="H31" s="56">
        <f t="shared" si="1"/>
        <v>0</v>
      </c>
    </row>
    <row r="32" spans="1:8" s="2" customFormat="1" ht="12.75" hidden="1" x14ac:dyDescent="0.2">
      <c r="A32" s="247"/>
      <c r="B32" s="250"/>
      <c r="C32" s="274"/>
      <c r="D32" s="276"/>
      <c r="E32" s="188"/>
      <c r="F32" s="64"/>
      <c r="G32" s="63"/>
      <c r="H32" s="56">
        <f t="shared" si="1"/>
        <v>0</v>
      </c>
    </row>
    <row r="33" spans="1:8" s="2" customFormat="1" ht="12.75" hidden="1" x14ac:dyDescent="0.2">
      <c r="A33" s="247"/>
      <c r="B33" s="250"/>
      <c r="C33" s="274"/>
      <c r="D33" s="276"/>
      <c r="E33" s="188"/>
      <c r="F33" s="64"/>
      <c r="G33" s="63"/>
      <c r="H33" s="56">
        <f t="shared" si="1"/>
        <v>0</v>
      </c>
    </row>
    <row r="34" spans="1:8" s="2" customFormat="1" ht="12.75" hidden="1" x14ac:dyDescent="0.2">
      <c r="A34" s="247"/>
      <c r="B34" s="250"/>
      <c r="C34" s="274"/>
      <c r="D34" s="276"/>
      <c r="E34" s="188"/>
      <c r="F34" s="64"/>
      <c r="G34" s="63"/>
      <c r="H34" s="56">
        <f t="shared" si="1"/>
        <v>0</v>
      </c>
    </row>
    <row r="35" spans="1:8" s="2" customFormat="1" ht="12.75" hidden="1" x14ac:dyDescent="0.2">
      <c r="A35" s="248"/>
      <c r="B35" s="251"/>
      <c r="C35" s="296"/>
      <c r="D35" s="298"/>
      <c r="E35" s="189"/>
      <c r="F35" s="66"/>
      <c r="G35" s="65"/>
      <c r="H35" s="58">
        <f t="shared" si="1"/>
        <v>0</v>
      </c>
    </row>
    <row r="36" spans="1:8" s="2" customFormat="1" ht="25.5" hidden="1" x14ac:dyDescent="0.2">
      <c r="A36" s="246" t="s">
        <v>51</v>
      </c>
      <c r="B36" s="249" t="s">
        <v>15</v>
      </c>
      <c r="C36" s="266" t="s">
        <v>158</v>
      </c>
      <c r="D36" s="267"/>
      <c r="E36" s="268"/>
      <c r="F36" s="51" t="s">
        <v>159</v>
      </c>
      <c r="G36" s="47" t="s">
        <v>157</v>
      </c>
      <c r="H36" s="111">
        <f>SUM(H37:H46)</f>
        <v>0</v>
      </c>
    </row>
    <row r="37" spans="1:8" s="2" customFormat="1" ht="12.75" hidden="1" x14ac:dyDescent="0.2">
      <c r="A37" s="247"/>
      <c r="B37" s="250"/>
      <c r="C37" s="258"/>
      <c r="D37" s="308"/>
      <c r="E37" s="259"/>
      <c r="F37" s="55"/>
      <c r="G37" s="52">
        <f t="shared" ref="G37:G46" si="2">G15</f>
        <v>0</v>
      </c>
      <c r="H37" s="54">
        <f>ROUNDUP((F37/168*G37),2)</f>
        <v>0</v>
      </c>
    </row>
    <row r="38" spans="1:8" s="2" customFormat="1" ht="12.75" hidden="1" customHeight="1" x14ac:dyDescent="0.2">
      <c r="A38" s="247"/>
      <c r="B38" s="250"/>
      <c r="C38" s="258"/>
      <c r="D38" s="308"/>
      <c r="E38" s="259"/>
      <c r="F38" s="55"/>
      <c r="G38" s="55">
        <f t="shared" si="2"/>
        <v>0</v>
      </c>
      <c r="H38" s="56">
        <f t="shared" ref="H38:H46" si="3">ROUNDUP((F38/168*G38),2)</f>
        <v>0</v>
      </c>
    </row>
    <row r="39" spans="1:8" s="2" customFormat="1" ht="12.75" hidden="1" customHeight="1" x14ac:dyDescent="0.2">
      <c r="A39" s="247"/>
      <c r="B39" s="250"/>
      <c r="C39" s="258"/>
      <c r="D39" s="308"/>
      <c r="E39" s="259"/>
      <c r="F39" s="55"/>
      <c r="G39" s="55">
        <f t="shared" si="2"/>
        <v>0</v>
      </c>
      <c r="H39" s="56">
        <f t="shared" si="3"/>
        <v>0</v>
      </c>
    </row>
    <row r="40" spans="1:8" s="2" customFormat="1" ht="12.75" hidden="1" customHeight="1" x14ac:dyDescent="0.2">
      <c r="A40" s="247"/>
      <c r="B40" s="250"/>
      <c r="C40" s="258"/>
      <c r="D40" s="308"/>
      <c r="E40" s="259"/>
      <c r="F40" s="55"/>
      <c r="G40" s="55">
        <f t="shared" si="2"/>
        <v>0</v>
      </c>
      <c r="H40" s="56">
        <f t="shared" si="3"/>
        <v>0</v>
      </c>
    </row>
    <row r="41" spans="1:8" s="2" customFormat="1" ht="12.75" hidden="1" customHeight="1" x14ac:dyDescent="0.2">
      <c r="A41" s="247"/>
      <c r="B41" s="250"/>
      <c r="C41" s="258"/>
      <c r="D41" s="308"/>
      <c r="E41" s="259"/>
      <c r="F41" s="55"/>
      <c r="G41" s="55">
        <f t="shared" si="2"/>
        <v>0</v>
      </c>
      <c r="H41" s="56">
        <f t="shared" si="3"/>
        <v>0</v>
      </c>
    </row>
    <row r="42" spans="1:8" s="2" customFormat="1" ht="12.75" hidden="1" customHeight="1" x14ac:dyDescent="0.2">
      <c r="A42" s="247"/>
      <c r="B42" s="250"/>
      <c r="C42" s="258"/>
      <c r="D42" s="308"/>
      <c r="E42" s="259"/>
      <c r="F42" s="55"/>
      <c r="G42" s="55">
        <f t="shared" si="2"/>
        <v>0</v>
      </c>
      <c r="H42" s="56">
        <f t="shared" si="3"/>
        <v>0</v>
      </c>
    </row>
    <row r="43" spans="1:8" s="2" customFormat="1" ht="12.75" hidden="1" customHeight="1" x14ac:dyDescent="0.2">
      <c r="A43" s="247"/>
      <c r="B43" s="250"/>
      <c r="C43" s="258"/>
      <c r="D43" s="308"/>
      <c r="E43" s="259"/>
      <c r="F43" s="55"/>
      <c r="G43" s="55">
        <f t="shared" si="2"/>
        <v>0</v>
      </c>
      <c r="H43" s="56">
        <f t="shared" si="3"/>
        <v>0</v>
      </c>
    </row>
    <row r="44" spans="1:8" s="2" customFormat="1" ht="12.75" hidden="1" customHeight="1" x14ac:dyDescent="0.2">
      <c r="A44" s="247"/>
      <c r="B44" s="250"/>
      <c r="C44" s="258"/>
      <c r="D44" s="308"/>
      <c r="E44" s="259"/>
      <c r="F44" s="55"/>
      <c r="G44" s="55">
        <f t="shared" si="2"/>
        <v>0</v>
      </c>
      <c r="H44" s="56">
        <f t="shared" si="3"/>
        <v>0</v>
      </c>
    </row>
    <row r="45" spans="1:8" s="2" customFormat="1" ht="12.75" hidden="1" customHeight="1" x14ac:dyDescent="0.2">
      <c r="A45" s="247"/>
      <c r="B45" s="250"/>
      <c r="C45" s="258"/>
      <c r="D45" s="308"/>
      <c r="E45" s="259"/>
      <c r="F45" s="55"/>
      <c r="G45" s="55">
        <f t="shared" si="2"/>
        <v>0</v>
      </c>
      <c r="H45" s="56">
        <f t="shared" si="3"/>
        <v>0</v>
      </c>
    </row>
    <row r="46" spans="1:8" s="2" customFormat="1" ht="12.75" hidden="1" customHeight="1" x14ac:dyDescent="0.2">
      <c r="A46" s="248"/>
      <c r="B46" s="251"/>
      <c r="C46" s="305"/>
      <c r="D46" s="306"/>
      <c r="E46" s="307"/>
      <c r="F46" s="57"/>
      <c r="G46" s="57">
        <f t="shared" si="2"/>
        <v>0</v>
      </c>
      <c r="H46" s="58">
        <f t="shared" si="3"/>
        <v>0</v>
      </c>
    </row>
    <row r="47" spans="1:8" s="2" customFormat="1" ht="25.5" hidden="1" x14ac:dyDescent="0.2">
      <c r="A47" s="246" t="s">
        <v>53</v>
      </c>
      <c r="B47" s="382" t="s">
        <v>54</v>
      </c>
      <c r="C47" s="287" t="s">
        <v>156</v>
      </c>
      <c r="D47" s="288"/>
      <c r="E47" s="47" t="s">
        <v>161</v>
      </c>
      <c r="F47" s="190" t="s">
        <v>39</v>
      </c>
      <c r="G47" s="47" t="s">
        <v>157</v>
      </c>
      <c r="H47" s="111">
        <f>SUM(H48:H67)</f>
        <v>0</v>
      </c>
    </row>
    <row r="48" spans="1:8" s="2" customFormat="1" ht="12.75" hidden="1" x14ac:dyDescent="0.2">
      <c r="A48" s="247"/>
      <c r="B48" s="383"/>
      <c r="C48" s="294">
        <f t="shared" ref="C48:C57" si="4">C15</f>
        <v>0</v>
      </c>
      <c r="D48" s="295"/>
      <c r="E48" s="292">
        <v>5</v>
      </c>
      <c r="F48" s="52">
        <f>F15</f>
        <v>0</v>
      </c>
      <c r="G48" s="52">
        <f>G15</f>
        <v>0</v>
      </c>
      <c r="H48" s="54">
        <f>ROUNDUP((F48*$E$48%)/168*G48,2)</f>
        <v>0</v>
      </c>
    </row>
    <row r="49" spans="1:8" s="2" customFormat="1" ht="12.75" hidden="1" x14ac:dyDescent="0.2">
      <c r="A49" s="247"/>
      <c r="B49" s="383"/>
      <c r="C49" s="274">
        <f t="shared" si="4"/>
        <v>0</v>
      </c>
      <c r="D49" s="276"/>
      <c r="E49" s="293"/>
      <c r="F49" s="59">
        <f t="shared" ref="F49:G57" si="5">F16</f>
        <v>0</v>
      </c>
      <c r="G49" s="73">
        <f t="shared" si="5"/>
        <v>0</v>
      </c>
      <c r="H49" s="56">
        <f t="shared" ref="H49:H67" si="6">ROUNDUP((F49*$E$48%)/168*G49,2)</f>
        <v>0</v>
      </c>
    </row>
    <row r="50" spans="1:8" s="2" customFormat="1" ht="12.75" hidden="1" x14ac:dyDescent="0.2">
      <c r="A50" s="247"/>
      <c r="B50" s="383"/>
      <c r="C50" s="274">
        <f t="shared" si="4"/>
        <v>0</v>
      </c>
      <c r="D50" s="276"/>
      <c r="E50" s="293"/>
      <c r="F50" s="59">
        <f t="shared" si="5"/>
        <v>0</v>
      </c>
      <c r="G50" s="73">
        <f t="shared" si="5"/>
        <v>0</v>
      </c>
      <c r="H50" s="56">
        <f t="shared" si="6"/>
        <v>0</v>
      </c>
    </row>
    <row r="51" spans="1:8" s="2" customFormat="1" ht="12.75" hidden="1" x14ac:dyDescent="0.2">
      <c r="A51" s="247"/>
      <c r="B51" s="383"/>
      <c r="C51" s="274">
        <f t="shared" si="4"/>
        <v>0</v>
      </c>
      <c r="D51" s="276"/>
      <c r="E51" s="293"/>
      <c r="F51" s="59">
        <f t="shared" si="5"/>
        <v>0</v>
      </c>
      <c r="G51" s="73">
        <f t="shared" si="5"/>
        <v>0</v>
      </c>
      <c r="H51" s="56">
        <f t="shared" si="6"/>
        <v>0</v>
      </c>
    </row>
    <row r="52" spans="1:8" s="2" customFormat="1" ht="12.75" hidden="1" x14ac:dyDescent="0.2">
      <c r="A52" s="247"/>
      <c r="B52" s="383"/>
      <c r="C52" s="274">
        <f t="shared" si="4"/>
        <v>0</v>
      </c>
      <c r="D52" s="276"/>
      <c r="E52" s="293"/>
      <c r="F52" s="59">
        <f t="shared" si="5"/>
        <v>0</v>
      </c>
      <c r="G52" s="73">
        <f t="shared" si="5"/>
        <v>0</v>
      </c>
      <c r="H52" s="56">
        <f t="shared" si="6"/>
        <v>0</v>
      </c>
    </row>
    <row r="53" spans="1:8" s="2" customFormat="1" ht="12.75" hidden="1" x14ac:dyDescent="0.2">
      <c r="A53" s="247"/>
      <c r="B53" s="383"/>
      <c r="C53" s="274">
        <f t="shared" si="4"/>
        <v>0</v>
      </c>
      <c r="D53" s="276"/>
      <c r="E53" s="293"/>
      <c r="F53" s="59">
        <f t="shared" si="5"/>
        <v>0</v>
      </c>
      <c r="G53" s="73">
        <f t="shared" si="5"/>
        <v>0</v>
      </c>
      <c r="H53" s="56">
        <f t="shared" si="6"/>
        <v>0</v>
      </c>
    </row>
    <row r="54" spans="1:8" s="2" customFormat="1" ht="12.75" hidden="1" x14ac:dyDescent="0.2">
      <c r="A54" s="247"/>
      <c r="B54" s="383"/>
      <c r="C54" s="274">
        <f t="shared" si="4"/>
        <v>0</v>
      </c>
      <c r="D54" s="276"/>
      <c r="E54" s="293"/>
      <c r="F54" s="59">
        <f t="shared" si="5"/>
        <v>0</v>
      </c>
      <c r="G54" s="73">
        <f t="shared" si="5"/>
        <v>0</v>
      </c>
      <c r="H54" s="56">
        <f t="shared" si="6"/>
        <v>0</v>
      </c>
    </row>
    <row r="55" spans="1:8" s="2" customFormat="1" ht="12.75" hidden="1" x14ac:dyDescent="0.2">
      <c r="A55" s="247"/>
      <c r="B55" s="383"/>
      <c r="C55" s="274">
        <f t="shared" si="4"/>
        <v>0</v>
      </c>
      <c r="D55" s="276"/>
      <c r="E55" s="293"/>
      <c r="F55" s="59">
        <f t="shared" si="5"/>
        <v>0</v>
      </c>
      <c r="G55" s="73">
        <f t="shared" si="5"/>
        <v>0</v>
      </c>
      <c r="H55" s="56">
        <f t="shared" si="6"/>
        <v>0</v>
      </c>
    </row>
    <row r="56" spans="1:8" s="2" customFormat="1" ht="12.75" hidden="1" x14ac:dyDescent="0.2">
      <c r="A56" s="247"/>
      <c r="B56" s="383"/>
      <c r="C56" s="274">
        <f t="shared" si="4"/>
        <v>0</v>
      </c>
      <c r="D56" s="276"/>
      <c r="E56" s="293"/>
      <c r="F56" s="59">
        <f t="shared" si="5"/>
        <v>0</v>
      </c>
      <c r="G56" s="73">
        <f t="shared" si="5"/>
        <v>0</v>
      </c>
      <c r="H56" s="56">
        <f t="shared" si="6"/>
        <v>0</v>
      </c>
    </row>
    <row r="57" spans="1:8" s="2" customFormat="1" ht="12.75" hidden="1" x14ac:dyDescent="0.2">
      <c r="A57" s="247"/>
      <c r="B57" s="383"/>
      <c r="C57" s="274">
        <f t="shared" si="4"/>
        <v>0</v>
      </c>
      <c r="D57" s="276"/>
      <c r="E57" s="293"/>
      <c r="F57" s="59">
        <f t="shared" si="5"/>
        <v>0</v>
      </c>
      <c r="G57" s="73">
        <f t="shared" si="5"/>
        <v>0</v>
      </c>
      <c r="H57" s="56">
        <f t="shared" si="6"/>
        <v>0</v>
      </c>
    </row>
    <row r="58" spans="1:8" s="2" customFormat="1" ht="12.75" hidden="1" x14ac:dyDescent="0.2">
      <c r="A58" s="247"/>
      <c r="B58" s="383"/>
      <c r="C58" s="274" t="str">
        <f>C26</f>
        <v>Vecākais speciālists Izglītības koordinācijas nodaļā</v>
      </c>
      <c r="D58" s="276"/>
      <c r="E58" s="293"/>
      <c r="F58" s="59">
        <f>F26</f>
        <v>1287</v>
      </c>
      <c r="G58" s="59"/>
      <c r="H58" s="56">
        <f t="shared" si="6"/>
        <v>0</v>
      </c>
    </row>
    <row r="59" spans="1:8" s="2" customFormat="1" ht="12.75" hidden="1" x14ac:dyDescent="0.2">
      <c r="A59" s="247"/>
      <c r="B59" s="383"/>
      <c r="C59" s="274">
        <f t="shared" ref="C59:C67" si="7">C27</f>
        <v>0</v>
      </c>
      <c r="D59" s="276"/>
      <c r="E59" s="293"/>
      <c r="F59" s="59">
        <f t="shared" ref="F59:G67" si="8">F27</f>
        <v>0</v>
      </c>
      <c r="G59" s="73">
        <f t="shared" si="8"/>
        <v>0</v>
      </c>
      <c r="H59" s="56">
        <f t="shared" si="6"/>
        <v>0</v>
      </c>
    </row>
    <row r="60" spans="1:8" s="2" customFormat="1" ht="12.75" hidden="1" x14ac:dyDescent="0.2">
      <c r="A60" s="247"/>
      <c r="B60" s="383"/>
      <c r="C60" s="274">
        <f t="shared" si="7"/>
        <v>0</v>
      </c>
      <c r="D60" s="276"/>
      <c r="E60" s="293"/>
      <c r="F60" s="59">
        <f t="shared" si="8"/>
        <v>0</v>
      </c>
      <c r="G60" s="73">
        <f t="shared" si="8"/>
        <v>0</v>
      </c>
      <c r="H60" s="56">
        <f t="shared" si="6"/>
        <v>0</v>
      </c>
    </row>
    <row r="61" spans="1:8" s="2" customFormat="1" ht="12.75" hidden="1" x14ac:dyDescent="0.2">
      <c r="A61" s="247"/>
      <c r="B61" s="383"/>
      <c r="C61" s="274">
        <f t="shared" si="7"/>
        <v>0</v>
      </c>
      <c r="D61" s="276"/>
      <c r="E61" s="293"/>
      <c r="F61" s="59">
        <f t="shared" si="8"/>
        <v>0</v>
      </c>
      <c r="G61" s="73">
        <f t="shared" si="8"/>
        <v>0</v>
      </c>
      <c r="H61" s="56">
        <f t="shared" si="6"/>
        <v>0</v>
      </c>
    </row>
    <row r="62" spans="1:8" s="2" customFormat="1" ht="12.75" hidden="1" x14ac:dyDescent="0.2">
      <c r="A62" s="247"/>
      <c r="B62" s="383"/>
      <c r="C62" s="274">
        <f t="shared" si="7"/>
        <v>0</v>
      </c>
      <c r="D62" s="276"/>
      <c r="E62" s="293"/>
      <c r="F62" s="59">
        <f t="shared" si="8"/>
        <v>0</v>
      </c>
      <c r="G62" s="73">
        <f t="shared" si="8"/>
        <v>0</v>
      </c>
      <c r="H62" s="56">
        <f t="shared" si="6"/>
        <v>0</v>
      </c>
    </row>
    <row r="63" spans="1:8" s="2" customFormat="1" ht="12.75" hidden="1" x14ac:dyDescent="0.2">
      <c r="A63" s="247"/>
      <c r="B63" s="383"/>
      <c r="C63" s="274">
        <f t="shared" si="7"/>
        <v>0</v>
      </c>
      <c r="D63" s="276"/>
      <c r="E63" s="293"/>
      <c r="F63" s="59">
        <f t="shared" si="8"/>
        <v>0</v>
      </c>
      <c r="G63" s="73">
        <f t="shared" si="8"/>
        <v>0</v>
      </c>
      <c r="H63" s="56">
        <f t="shared" si="6"/>
        <v>0</v>
      </c>
    </row>
    <row r="64" spans="1:8" s="2" customFormat="1" ht="12.75" hidden="1" x14ac:dyDescent="0.2">
      <c r="A64" s="247"/>
      <c r="B64" s="383"/>
      <c r="C64" s="274">
        <f t="shared" si="7"/>
        <v>0</v>
      </c>
      <c r="D64" s="276"/>
      <c r="E64" s="293"/>
      <c r="F64" s="59">
        <f t="shared" si="8"/>
        <v>0</v>
      </c>
      <c r="G64" s="73">
        <f t="shared" si="8"/>
        <v>0</v>
      </c>
      <c r="H64" s="56">
        <f t="shared" si="6"/>
        <v>0</v>
      </c>
    </row>
    <row r="65" spans="1:8" s="2" customFormat="1" ht="12.75" hidden="1" x14ac:dyDescent="0.2">
      <c r="A65" s="247"/>
      <c r="B65" s="383"/>
      <c r="C65" s="274">
        <f t="shared" si="7"/>
        <v>0</v>
      </c>
      <c r="D65" s="276"/>
      <c r="E65" s="293"/>
      <c r="F65" s="59">
        <f t="shared" si="8"/>
        <v>0</v>
      </c>
      <c r="G65" s="73">
        <f t="shared" si="8"/>
        <v>0</v>
      </c>
      <c r="H65" s="56">
        <f t="shared" si="6"/>
        <v>0</v>
      </c>
    </row>
    <row r="66" spans="1:8" s="2" customFormat="1" ht="12.75" hidden="1" x14ac:dyDescent="0.2">
      <c r="A66" s="247"/>
      <c r="B66" s="383"/>
      <c r="C66" s="274">
        <f t="shared" si="7"/>
        <v>0</v>
      </c>
      <c r="D66" s="276"/>
      <c r="E66" s="293"/>
      <c r="F66" s="59">
        <f t="shared" si="8"/>
        <v>0</v>
      </c>
      <c r="G66" s="73">
        <f t="shared" si="8"/>
        <v>0</v>
      </c>
      <c r="H66" s="56">
        <f t="shared" si="6"/>
        <v>0</v>
      </c>
    </row>
    <row r="67" spans="1:8" s="2" customFormat="1" ht="12.75" hidden="1" x14ac:dyDescent="0.2">
      <c r="A67" s="248"/>
      <c r="B67" s="384"/>
      <c r="C67" s="296">
        <f t="shared" si="7"/>
        <v>0</v>
      </c>
      <c r="D67" s="298"/>
      <c r="E67" s="302"/>
      <c r="F67" s="59">
        <f t="shared" si="8"/>
        <v>0</v>
      </c>
      <c r="G67" s="73">
        <f t="shared" si="8"/>
        <v>0</v>
      </c>
      <c r="H67" s="56">
        <f t="shared" si="6"/>
        <v>0</v>
      </c>
    </row>
    <row r="68" spans="1:8" s="2" customFormat="1" ht="25.5" hidden="1" x14ac:dyDescent="0.2">
      <c r="A68" s="246" t="s">
        <v>55</v>
      </c>
      <c r="B68" s="249" t="s">
        <v>56</v>
      </c>
      <c r="C68" s="287" t="s">
        <v>349</v>
      </c>
      <c r="D68" s="288"/>
      <c r="E68" s="47" t="s">
        <v>161</v>
      </c>
      <c r="F68" s="190" t="s">
        <v>39</v>
      </c>
      <c r="G68" s="47" t="s">
        <v>157</v>
      </c>
      <c r="H68" s="111">
        <f>SUM(H69:H88)</f>
        <v>0</v>
      </c>
    </row>
    <row r="69" spans="1:8" s="2" customFormat="1" ht="12.75" hidden="1" x14ac:dyDescent="0.2">
      <c r="A69" s="247"/>
      <c r="B69" s="250"/>
      <c r="C69" s="274">
        <f>C15</f>
        <v>0</v>
      </c>
      <c r="D69" s="276"/>
      <c r="E69" s="292">
        <v>5</v>
      </c>
      <c r="F69" s="59">
        <f>F15</f>
        <v>0</v>
      </c>
      <c r="G69" s="59">
        <f>G15</f>
        <v>0</v>
      </c>
      <c r="H69" s="56">
        <f>ROUNDUP((F69*$E$69%)/168*G69,2)</f>
        <v>0</v>
      </c>
    </row>
    <row r="70" spans="1:8" s="2" customFormat="1" ht="12.75" hidden="1" x14ac:dyDescent="0.2">
      <c r="A70" s="247"/>
      <c r="B70" s="250"/>
      <c r="C70" s="274">
        <f>C16</f>
        <v>0</v>
      </c>
      <c r="D70" s="276"/>
      <c r="E70" s="293"/>
      <c r="F70" s="59">
        <f>F16</f>
        <v>0</v>
      </c>
      <c r="G70" s="59">
        <f>G16</f>
        <v>0</v>
      </c>
      <c r="H70" s="56">
        <f t="shared" ref="H70:H88" si="9">ROUNDUP((F70*$E$69%)/168*G70,2)</f>
        <v>0</v>
      </c>
    </row>
    <row r="71" spans="1:8" s="2" customFormat="1" ht="12.75" hidden="1" customHeight="1" x14ac:dyDescent="0.2">
      <c r="A71" s="247"/>
      <c r="B71" s="250"/>
      <c r="C71" s="274">
        <f t="shared" ref="C71:C81" si="10">C17</f>
        <v>0</v>
      </c>
      <c r="D71" s="276"/>
      <c r="E71" s="293"/>
      <c r="F71" s="59">
        <f t="shared" ref="F71:G78" si="11">F17</f>
        <v>0</v>
      </c>
      <c r="G71" s="59">
        <f t="shared" si="11"/>
        <v>0</v>
      </c>
      <c r="H71" s="56">
        <f t="shared" si="9"/>
        <v>0</v>
      </c>
    </row>
    <row r="72" spans="1:8" s="2" customFormat="1" ht="12.75" hidden="1" x14ac:dyDescent="0.2">
      <c r="A72" s="247"/>
      <c r="B72" s="250"/>
      <c r="C72" s="274">
        <f t="shared" si="10"/>
        <v>0</v>
      </c>
      <c r="D72" s="276"/>
      <c r="E72" s="293"/>
      <c r="F72" s="59">
        <f t="shared" si="11"/>
        <v>0</v>
      </c>
      <c r="G72" s="59">
        <f t="shared" si="11"/>
        <v>0</v>
      </c>
      <c r="H72" s="56">
        <f t="shared" si="9"/>
        <v>0</v>
      </c>
    </row>
    <row r="73" spans="1:8" s="2" customFormat="1" ht="12.75" hidden="1" x14ac:dyDescent="0.2">
      <c r="A73" s="247"/>
      <c r="B73" s="250"/>
      <c r="C73" s="274">
        <f t="shared" si="10"/>
        <v>0</v>
      </c>
      <c r="D73" s="276"/>
      <c r="E73" s="293"/>
      <c r="F73" s="59">
        <f t="shared" si="11"/>
        <v>0</v>
      </c>
      <c r="G73" s="59">
        <f t="shared" si="11"/>
        <v>0</v>
      </c>
      <c r="H73" s="56">
        <f t="shared" si="9"/>
        <v>0</v>
      </c>
    </row>
    <row r="74" spans="1:8" s="2" customFormat="1" ht="12.75" hidden="1" x14ac:dyDescent="0.2">
      <c r="A74" s="247"/>
      <c r="B74" s="250"/>
      <c r="C74" s="274">
        <f t="shared" si="10"/>
        <v>0</v>
      </c>
      <c r="D74" s="276"/>
      <c r="E74" s="293"/>
      <c r="F74" s="59">
        <f t="shared" si="11"/>
        <v>0</v>
      </c>
      <c r="G74" s="59">
        <f t="shared" si="11"/>
        <v>0</v>
      </c>
      <c r="H74" s="56">
        <f t="shared" si="9"/>
        <v>0</v>
      </c>
    </row>
    <row r="75" spans="1:8" s="2" customFormat="1" ht="12.75" hidden="1" x14ac:dyDescent="0.2">
      <c r="A75" s="247"/>
      <c r="B75" s="250"/>
      <c r="C75" s="274">
        <f t="shared" si="10"/>
        <v>0</v>
      </c>
      <c r="D75" s="276"/>
      <c r="E75" s="293"/>
      <c r="F75" s="59">
        <f t="shared" si="11"/>
        <v>0</v>
      </c>
      <c r="G75" s="59">
        <f t="shared" si="11"/>
        <v>0</v>
      </c>
      <c r="H75" s="56">
        <f t="shared" si="9"/>
        <v>0</v>
      </c>
    </row>
    <row r="76" spans="1:8" s="2" customFormat="1" ht="12.75" hidden="1" x14ac:dyDescent="0.2">
      <c r="A76" s="247"/>
      <c r="B76" s="250"/>
      <c r="C76" s="274">
        <f t="shared" si="10"/>
        <v>0</v>
      </c>
      <c r="D76" s="276"/>
      <c r="E76" s="293"/>
      <c r="F76" s="59">
        <f t="shared" si="11"/>
        <v>0</v>
      </c>
      <c r="G76" s="59">
        <f t="shared" si="11"/>
        <v>0</v>
      </c>
      <c r="H76" s="56">
        <f t="shared" si="9"/>
        <v>0</v>
      </c>
    </row>
    <row r="77" spans="1:8" s="2" customFormat="1" ht="12.75" hidden="1" x14ac:dyDescent="0.2">
      <c r="A77" s="247"/>
      <c r="B77" s="250"/>
      <c r="C77" s="274">
        <f t="shared" si="10"/>
        <v>0</v>
      </c>
      <c r="D77" s="276"/>
      <c r="E77" s="293"/>
      <c r="F77" s="59">
        <f t="shared" si="11"/>
        <v>0</v>
      </c>
      <c r="G77" s="59">
        <f t="shared" si="11"/>
        <v>0</v>
      </c>
      <c r="H77" s="56">
        <f t="shared" si="9"/>
        <v>0</v>
      </c>
    </row>
    <row r="78" spans="1:8" s="2" customFormat="1" ht="12.75" hidden="1" x14ac:dyDescent="0.2">
      <c r="A78" s="247"/>
      <c r="B78" s="250"/>
      <c r="C78" s="274">
        <f t="shared" si="10"/>
        <v>0</v>
      </c>
      <c r="D78" s="276"/>
      <c r="E78" s="293"/>
      <c r="F78" s="59">
        <f t="shared" si="11"/>
        <v>0</v>
      </c>
      <c r="G78" s="59">
        <f t="shared" si="11"/>
        <v>0</v>
      </c>
      <c r="H78" s="56">
        <f t="shared" si="9"/>
        <v>0</v>
      </c>
    </row>
    <row r="79" spans="1:8" s="2" customFormat="1" ht="12.75" hidden="1" x14ac:dyDescent="0.2">
      <c r="A79" s="247"/>
      <c r="B79" s="250"/>
      <c r="C79" s="274" t="str">
        <f>C26</f>
        <v>Vecākais speciālists Izglītības koordinācijas nodaļā</v>
      </c>
      <c r="D79" s="276"/>
      <c r="E79" s="293"/>
      <c r="F79" s="59">
        <f>F26</f>
        <v>1287</v>
      </c>
      <c r="G79" s="59"/>
      <c r="H79" s="56">
        <f t="shared" si="9"/>
        <v>0</v>
      </c>
    </row>
    <row r="80" spans="1:8" s="2" customFormat="1" ht="12.75" hidden="1" x14ac:dyDescent="0.2">
      <c r="A80" s="247"/>
      <c r="B80" s="250"/>
      <c r="C80" s="274">
        <f>C27</f>
        <v>0</v>
      </c>
      <c r="D80" s="276"/>
      <c r="E80" s="293"/>
      <c r="F80" s="59">
        <f t="shared" ref="F80:G88" si="12">F27</f>
        <v>0</v>
      </c>
      <c r="G80" s="59">
        <f t="shared" si="12"/>
        <v>0</v>
      </c>
      <c r="H80" s="56">
        <f t="shared" si="9"/>
        <v>0</v>
      </c>
    </row>
    <row r="81" spans="1:8" s="2" customFormat="1" ht="12.75" hidden="1" x14ac:dyDescent="0.2">
      <c r="A81" s="247"/>
      <c r="B81" s="250"/>
      <c r="C81" s="274">
        <f t="shared" si="10"/>
        <v>0</v>
      </c>
      <c r="D81" s="276"/>
      <c r="E81" s="293"/>
      <c r="F81" s="59">
        <f t="shared" si="12"/>
        <v>0</v>
      </c>
      <c r="G81" s="59">
        <f t="shared" si="12"/>
        <v>0</v>
      </c>
      <c r="H81" s="56">
        <f t="shared" si="9"/>
        <v>0</v>
      </c>
    </row>
    <row r="82" spans="1:8" s="2" customFormat="1" ht="12.75" hidden="1" x14ac:dyDescent="0.2">
      <c r="A82" s="247"/>
      <c r="B82" s="250"/>
      <c r="C82" s="274">
        <f>C30</f>
        <v>0</v>
      </c>
      <c r="D82" s="276"/>
      <c r="E82" s="293"/>
      <c r="F82" s="59">
        <f t="shared" si="12"/>
        <v>0</v>
      </c>
      <c r="G82" s="59">
        <f t="shared" si="12"/>
        <v>0</v>
      </c>
      <c r="H82" s="56">
        <f t="shared" si="9"/>
        <v>0</v>
      </c>
    </row>
    <row r="83" spans="1:8" s="2" customFormat="1" ht="12.75" hidden="1" x14ac:dyDescent="0.2">
      <c r="A83" s="247"/>
      <c r="B83" s="250"/>
      <c r="C83" s="274">
        <f>C31</f>
        <v>0</v>
      </c>
      <c r="D83" s="276"/>
      <c r="E83" s="293"/>
      <c r="F83" s="59">
        <f t="shared" si="12"/>
        <v>0</v>
      </c>
      <c r="G83" s="59">
        <f t="shared" si="12"/>
        <v>0</v>
      </c>
      <c r="H83" s="56">
        <f t="shared" si="9"/>
        <v>0</v>
      </c>
    </row>
    <row r="84" spans="1:8" s="2" customFormat="1" ht="12.75" hidden="1" x14ac:dyDescent="0.2">
      <c r="A84" s="247"/>
      <c r="B84" s="250"/>
      <c r="C84" s="274">
        <f>C32</f>
        <v>0</v>
      </c>
      <c r="D84" s="276"/>
      <c r="E84" s="293"/>
      <c r="F84" s="59">
        <f t="shared" si="12"/>
        <v>0</v>
      </c>
      <c r="G84" s="59">
        <f t="shared" si="12"/>
        <v>0</v>
      </c>
      <c r="H84" s="56">
        <f t="shared" si="9"/>
        <v>0</v>
      </c>
    </row>
    <row r="85" spans="1:8" s="2" customFormat="1" ht="12.75" hidden="1" x14ac:dyDescent="0.2">
      <c r="A85" s="247"/>
      <c r="B85" s="250"/>
      <c r="C85" s="274">
        <f>C33</f>
        <v>0</v>
      </c>
      <c r="D85" s="276"/>
      <c r="E85" s="293"/>
      <c r="F85" s="59">
        <f t="shared" si="12"/>
        <v>0</v>
      </c>
      <c r="G85" s="59">
        <f t="shared" si="12"/>
        <v>0</v>
      </c>
      <c r="H85" s="56">
        <f t="shared" si="9"/>
        <v>0</v>
      </c>
    </row>
    <row r="86" spans="1:8" s="2" customFormat="1" ht="12.75" hidden="1" x14ac:dyDescent="0.2">
      <c r="A86" s="247"/>
      <c r="B86" s="250"/>
      <c r="C86" s="274">
        <f>C34</f>
        <v>0</v>
      </c>
      <c r="D86" s="276"/>
      <c r="E86" s="293"/>
      <c r="F86" s="59">
        <f t="shared" si="12"/>
        <v>0</v>
      </c>
      <c r="G86" s="59">
        <f t="shared" si="12"/>
        <v>0</v>
      </c>
      <c r="H86" s="56">
        <f t="shared" si="9"/>
        <v>0</v>
      </c>
    </row>
    <row r="87" spans="1:8" s="2" customFormat="1" ht="12.75" hidden="1" x14ac:dyDescent="0.2">
      <c r="A87" s="247"/>
      <c r="B87" s="250"/>
      <c r="C87" s="182"/>
      <c r="D87" s="183"/>
      <c r="E87" s="293"/>
      <c r="F87" s="59">
        <f t="shared" si="12"/>
        <v>0</v>
      </c>
      <c r="G87" s="59">
        <f t="shared" si="12"/>
        <v>0</v>
      </c>
      <c r="H87" s="56">
        <f t="shared" si="9"/>
        <v>0</v>
      </c>
    </row>
    <row r="88" spans="1:8" s="2" customFormat="1" ht="12.75" hidden="1" x14ac:dyDescent="0.2">
      <c r="A88" s="247"/>
      <c r="B88" s="250"/>
      <c r="C88" s="274">
        <f>C35</f>
        <v>0</v>
      </c>
      <c r="D88" s="276"/>
      <c r="E88" s="293"/>
      <c r="F88" s="59">
        <f t="shared" si="12"/>
        <v>0</v>
      </c>
      <c r="G88" s="59">
        <f t="shared" si="12"/>
        <v>0</v>
      </c>
      <c r="H88" s="56">
        <f t="shared" si="9"/>
        <v>0</v>
      </c>
    </row>
    <row r="89" spans="1:8" s="2" customFormat="1" ht="25.5" hidden="1" x14ac:dyDescent="0.2">
      <c r="A89" s="246" t="s">
        <v>57</v>
      </c>
      <c r="B89" s="249" t="s">
        <v>58</v>
      </c>
      <c r="C89" s="287" t="s">
        <v>349</v>
      </c>
      <c r="D89" s="288"/>
      <c r="E89" s="47" t="s">
        <v>161</v>
      </c>
      <c r="F89" s="190" t="s">
        <v>39</v>
      </c>
      <c r="G89" s="47" t="s">
        <v>157</v>
      </c>
      <c r="H89" s="111">
        <f>SUM(H90:H109)</f>
        <v>0</v>
      </c>
    </row>
    <row r="90" spans="1:8" s="2" customFormat="1" ht="12.75" hidden="1" x14ac:dyDescent="0.2">
      <c r="A90" s="247"/>
      <c r="B90" s="250"/>
      <c r="C90" s="274">
        <f t="shared" ref="C90:C99" si="13">C15</f>
        <v>0</v>
      </c>
      <c r="D90" s="276"/>
      <c r="E90" s="292">
        <v>10</v>
      </c>
      <c r="F90" s="59">
        <f t="shared" ref="F90:G99" si="14">F15</f>
        <v>0</v>
      </c>
      <c r="G90" s="59">
        <f t="shared" si="14"/>
        <v>0</v>
      </c>
      <c r="H90" s="56">
        <f>ROUNDUP((F90*$E$90%)/168*$G$90,2)</f>
        <v>0</v>
      </c>
    </row>
    <row r="91" spans="1:8" s="2" customFormat="1" ht="12.75" hidden="1" x14ac:dyDescent="0.2">
      <c r="A91" s="247"/>
      <c r="B91" s="250"/>
      <c r="C91" s="274">
        <f t="shared" si="13"/>
        <v>0</v>
      </c>
      <c r="D91" s="276"/>
      <c r="E91" s="293"/>
      <c r="F91" s="59">
        <f t="shared" si="14"/>
        <v>0</v>
      </c>
      <c r="G91" s="73">
        <f t="shared" si="14"/>
        <v>0</v>
      </c>
      <c r="H91" s="56">
        <f t="shared" ref="H91:H109" si="15">ROUNDUP((F91*$E$90%)/168*$G$90,2)</f>
        <v>0</v>
      </c>
    </row>
    <row r="92" spans="1:8" s="2" customFormat="1" ht="12.75" hidden="1" x14ac:dyDescent="0.2">
      <c r="A92" s="247"/>
      <c r="B92" s="250"/>
      <c r="C92" s="274">
        <f t="shared" si="13"/>
        <v>0</v>
      </c>
      <c r="D92" s="276"/>
      <c r="E92" s="293"/>
      <c r="F92" s="59">
        <f t="shared" si="14"/>
        <v>0</v>
      </c>
      <c r="G92" s="73">
        <f t="shared" si="14"/>
        <v>0</v>
      </c>
      <c r="H92" s="56">
        <f t="shared" si="15"/>
        <v>0</v>
      </c>
    </row>
    <row r="93" spans="1:8" s="2" customFormat="1" ht="12.75" hidden="1" customHeight="1" x14ac:dyDescent="0.2">
      <c r="A93" s="247"/>
      <c r="B93" s="250"/>
      <c r="C93" s="274">
        <f t="shared" si="13"/>
        <v>0</v>
      </c>
      <c r="D93" s="276"/>
      <c r="E93" s="293"/>
      <c r="F93" s="59">
        <f t="shared" si="14"/>
        <v>0</v>
      </c>
      <c r="G93" s="73">
        <f t="shared" si="14"/>
        <v>0</v>
      </c>
      <c r="H93" s="56">
        <f t="shared" si="15"/>
        <v>0</v>
      </c>
    </row>
    <row r="94" spans="1:8" s="2" customFormat="1" ht="12.75" hidden="1" x14ac:dyDescent="0.2">
      <c r="A94" s="247"/>
      <c r="B94" s="250"/>
      <c r="C94" s="274">
        <f t="shared" si="13"/>
        <v>0</v>
      </c>
      <c r="D94" s="276"/>
      <c r="E94" s="293"/>
      <c r="F94" s="59">
        <f t="shared" si="14"/>
        <v>0</v>
      </c>
      <c r="G94" s="73">
        <f t="shared" si="14"/>
        <v>0</v>
      </c>
      <c r="H94" s="56">
        <f t="shared" si="15"/>
        <v>0</v>
      </c>
    </row>
    <row r="95" spans="1:8" s="2" customFormat="1" ht="12.75" hidden="1" x14ac:dyDescent="0.2">
      <c r="A95" s="247"/>
      <c r="B95" s="250"/>
      <c r="C95" s="274">
        <f t="shared" si="13"/>
        <v>0</v>
      </c>
      <c r="D95" s="276"/>
      <c r="E95" s="293"/>
      <c r="F95" s="59">
        <f t="shared" si="14"/>
        <v>0</v>
      </c>
      <c r="G95" s="73">
        <f t="shared" si="14"/>
        <v>0</v>
      </c>
      <c r="H95" s="56">
        <f t="shared" si="15"/>
        <v>0</v>
      </c>
    </row>
    <row r="96" spans="1:8" s="2" customFormat="1" ht="12.75" hidden="1" x14ac:dyDescent="0.2">
      <c r="A96" s="247"/>
      <c r="B96" s="250"/>
      <c r="C96" s="274">
        <f t="shared" si="13"/>
        <v>0</v>
      </c>
      <c r="D96" s="276"/>
      <c r="E96" s="293"/>
      <c r="F96" s="59">
        <f t="shared" si="14"/>
        <v>0</v>
      </c>
      <c r="G96" s="73">
        <f t="shared" si="14"/>
        <v>0</v>
      </c>
      <c r="H96" s="56">
        <f t="shared" si="15"/>
        <v>0</v>
      </c>
    </row>
    <row r="97" spans="1:8" s="2" customFormat="1" ht="12.75" hidden="1" x14ac:dyDescent="0.2">
      <c r="A97" s="247"/>
      <c r="B97" s="250"/>
      <c r="C97" s="274">
        <f t="shared" si="13"/>
        <v>0</v>
      </c>
      <c r="D97" s="276"/>
      <c r="E97" s="293"/>
      <c r="F97" s="59">
        <f t="shared" si="14"/>
        <v>0</v>
      </c>
      <c r="G97" s="73">
        <f t="shared" si="14"/>
        <v>0</v>
      </c>
      <c r="H97" s="56">
        <f t="shared" si="15"/>
        <v>0</v>
      </c>
    </row>
    <row r="98" spans="1:8" s="2" customFormat="1" ht="12.75" hidden="1" x14ac:dyDescent="0.2">
      <c r="A98" s="247"/>
      <c r="B98" s="250"/>
      <c r="C98" s="274">
        <f t="shared" si="13"/>
        <v>0</v>
      </c>
      <c r="D98" s="276"/>
      <c r="E98" s="293"/>
      <c r="F98" s="59">
        <f t="shared" si="14"/>
        <v>0</v>
      </c>
      <c r="G98" s="73">
        <f t="shared" si="14"/>
        <v>0</v>
      </c>
      <c r="H98" s="56">
        <f t="shared" si="15"/>
        <v>0</v>
      </c>
    </row>
    <row r="99" spans="1:8" s="2" customFormat="1" ht="12.75" hidden="1" x14ac:dyDescent="0.2">
      <c r="A99" s="247"/>
      <c r="B99" s="250"/>
      <c r="C99" s="274">
        <f t="shared" si="13"/>
        <v>0</v>
      </c>
      <c r="D99" s="276"/>
      <c r="E99" s="293"/>
      <c r="F99" s="59">
        <f t="shared" si="14"/>
        <v>0</v>
      </c>
      <c r="G99" s="73">
        <f t="shared" si="14"/>
        <v>0</v>
      </c>
      <c r="H99" s="56">
        <f t="shared" si="15"/>
        <v>0</v>
      </c>
    </row>
    <row r="100" spans="1:8" s="2" customFormat="1" ht="12.75" hidden="1" x14ac:dyDescent="0.2">
      <c r="A100" s="247"/>
      <c r="B100" s="250"/>
      <c r="C100" s="274" t="str">
        <f t="shared" ref="C100:C109" si="16">C26</f>
        <v>Vecākais speciālists Izglītības koordinācijas nodaļā</v>
      </c>
      <c r="D100" s="276"/>
      <c r="E100" s="293"/>
      <c r="F100" s="59">
        <f t="shared" ref="F100:G109" si="17">F26</f>
        <v>1287</v>
      </c>
      <c r="G100" s="59"/>
      <c r="H100" s="56">
        <f>ROUNDUP((F100*$E$90%)/168*$G$100,2)</f>
        <v>0</v>
      </c>
    </row>
    <row r="101" spans="1:8" s="2" customFormat="1" ht="12.75" hidden="1" x14ac:dyDescent="0.2">
      <c r="A101" s="247"/>
      <c r="B101" s="250"/>
      <c r="C101" s="274">
        <f t="shared" si="16"/>
        <v>0</v>
      </c>
      <c r="D101" s="276"/>
      <c r="E101" s="293"/>
      <c r="F101" s="59">
        <f t="shared" si="17"/>
        <v>0</v>
      </c>
      <c r="G101" s="59">
        <f t="shared" si="17"/>
        <v>0</v>
      </c>
      <c r="H101" s="56">
        <f t="shared" si="15"/>
        <v>0</v>
      </c>
    </row>
    <row r="102" spans="1:8" s="2" customFormat="1" ht="12.75" hidden="1" x14ac:dyDescent="0.2">
      <c r="A102" s="247"/>
      <c r="B102" s="250"/>
      <c r="C102" s="274">
        <f t="shared" si="16"/>
        <v>0</v>
      </c>
      <c r="D102" s="276"/>
      <c r="E102" s="293"/>
      <c r="F102" s="59">
        <f t="shared" si="17"/>
        <v>0</v>
      </c>
      <c r="G102" s="59">
        <f t="shared" si="17"/>
        <v>0</v>
      </c>
      <c r="H102" s="56">
        <f t="shared" si="15"/>
        <v>0</v>
      </c>
    </row>
    <row r="103" spans="1:8" s="2" customFormat="1" ht="12.75" hidden="1" x14ac:dyDescent="0.2">
      <c r="A103" s="247"/>
      <c r="B103" s="250"/>
      <c r="C103" s="274">
        <f t="shared" si="16"/>
        <v>0</v>
      </c>
      <c r="D103" s="276"/>
      <c r="E103" s="293"/>
      <c r="F103" s="59">
        <f t="shared" si="17"/>
        <v>0</v>
      </c>
      <c r="G103" s="59">
        <f t="shared" si="17"/>
        <v>0</v>
      </c>
      <c r="H103" s="56">
        <f t="shared" si="15"/>
        <v>0</v>
      </c>
    </row>
    <row r="104" spans="1:8" s="2" customFormat="1" ht="12.75" hidden="1" x14ac:dyDescent="0.2">
      <c r="A104" s="247"/>
      <c r="B104" s="250"/>
      <c r="C104" s="274">
        <f t="shared" si="16"/>
        <v>0</v>
      </c>
      <c r="D104" s="276"/>
      <c r="E104" s="293"/>
      <c r="F104" s="59">
        <f t="shared" si="17"/>
        <v>0</v>
      </c>
      <c r="G104" s="59">
        <f t="shared" si="17"/>
        <v>0</v>
      </c>
      <c r="H104" s="56">
        <f t="shared" si="15"/>
        <v>0</v>
      </c>
    </row>
    <row r="105" spans="1:8" s="2" customFormat="1" ht="12.75" hidden="1" x14ac:dyDescent="0.2">
      <c r="A105" s="247"/>
      <c r="B105" s="250"/>
      <c r="C105" s="274">
        <f t="shared" si="16"/>
        <v>0</v>
      </c>
      <c r="D105" s="276"/>
      <c r="E105" s="293"/>
      <c r="F105" s="59">
        <f t="shared" si="17"/>
        <v>0</v>
      </c>
      <c r="G105" s="59">
        <f t="shared" si="17"/>
        <v>0</v>
      </c>
      <c r="H105" s="56">
        <f t="shared" si="15"/>
        <v>0</v>
      </c>
    </row>
    <row r="106" spans="1:8" s="2" customFormat="1" ht="12.75" hidden="1" x14ac:dyDescent="0.2">
      <c r="A106" s="247"/>
      <c r="B106" s="250"/>
      <c r="C106" s="274">
        <f t="shared" si="16"/>
        <v>0</v>
      </c>
      <c r="D106" s="276"/>
      <c r="E106" s="293"/>
      <c r="F106" s="59">
        <f t="shared" si="17"/>
        <v>0</v>
      </c>
      <c r="G106" s="59">
        <f t="shared" si="17"/>
        <v>0</v>
      </c>
      <c r="H106" s="56">
        <f t="shared" si="15"/>
        <v>0</v>
      </c>
    </row>
    <row r="107" spans="1:8" s="2" customFormat="1" ht="12.75" hidden="1" x14ac:dyDescent="0.2">
      <c r="A107" s="247"/>
      <c r="B107" s="250"/>
      <c r="C107" s="274">
        <f t="shared" si="16"/>
        <v>0</v>
      </c>
      <c r="D107" s="276"/>
      <c r="E107" s="293"/>
      <c r="F107" s="59">
        <f t="shared" si="17"/>
        <v>0</v>
      </c>
      <c r="G107" s="59">
        <f t="shared" si="17"/>
        <v>0</v>
      </c>
      <c r="H107" s="56">
        <f t="shared" si="15"/>
        <v>0</v>
      </c>
    </row>
    <row r="108" spans="1:8" s="2" customFormat="1" ht="12.75" hidden="1" x14ac:dyDescent="0.2">
      <c r="A108" s="247"/>
      <c r="B108" s="250"/>
      <c r="C108" s="274">
        <f t="shared" si="16"/>
        <v>0</v>
      </c>
      <c r="D108" s="276"/>
      <c r="E108" s="293"/>
      <c r="F108" s="59">
        <f t="shared" si="17"/>
        <v>0</v>
      </c>
      <c r="G108" s="59">
        <f t="shared" si="17"/>
        <v>0</v>
      </c>
      <c r="H108" s="56">
        <f t="shared" si="15"/>
        <v>0</v>
      </c>
    </row>
    <row r="109" spans="1:8" s="2" customFormat="1" ht="12.75" hidden="1" x14ac:dyDescent="0.2">
      <c r="A109" s="248"/>
      <c r="B109" s="251"/>
      <c r="C109" s="274">
        <f t="shared" si="16"/>
        <v>0</v>
      </c>
      <c r="D109" s="276"/>
      <c r="E109" s="302"/>
      <c r="F109" s="59">
        <f t="shared" si="17"/>
        <v>0</v>
      </c>
      <c r="G109" s="59">
        <f t="shared" si="17"/>
        <v>0</v>
      </c>
      <c r="H109" s="56">
        <f t="shared" si="15"/>
        <v>0</v>
      </c>
    </row>
    <row r="110" spans="1:8" s="5" customFormat="1" ht="12.75" x14ac:dyDescent="0.2">
      <c r="A110" s="49" t="s">
        <v>65</v>
      </c>
      <c r="B110" s="277" t="s">
        <v>66</v>
      </c>
      <c r="C110" s="277"/>
      <c r="D110" s="277"/>
      <c r="E110" s="277"/>
      <c r="F110" s="277"/>
      <c r="G110" s="277"/>
      <c r="H110" s="43">
        <f>SUM(H111,H112,H133)</f>
        <v>6.5699999999999994</v>
      </c>
    </row>
    <row r="111" spans="1:8" s="2" customFormat="1" ht="12.75" x14ac:dyDescent="0.2">
      <c r="A111" s="181" t="s">
        <v>67</v>
      </c>
      <c r="B111" s="304" t="s">
        <v>163</v>
      </c>
      <c r="C111" s="304"/>
      <c r="D111" s="304"/>
      <c r="E111" s="304"/>
      <c r="F111" s="304"/>
      <c r="G111" s="304"/>
      <c r="H111" s="44">
        <f>ROUNDUP((H13+H112)*0.2359,2)</f>
        <v>5.6499999999999995</v>
      </c>
    </row>
    <row r="112" spans="1:8" s="2" customFormat="1" ht="25.5" x14ac:dyDescent="0.2">
      <c r="A112" s="246" t="s">
        <v>70</v>
      </c>
      <c r="B112" s="263" t="s">
        <v>71</v>
      </c>
      <c r="C112" s="287" t="s">
        <v>349</v>
      </c>
      <c r="D112" s="288"/>
      <c r="E112" s="47" t="s">
        <v>161</v>
      </c>
      <c r="F112" s="190" t="s">
        <v>39</v>
      </c>
      <c r="G112" s="47" t="s">
        <v>157</v>
      </c>
      <c r="H112" s="111">
        <f>SUM(H113:H132)</f>
        <v>0.92</v>
      </c>
    </row>
    <row r="113" spans="1:8" s="2" customFormat="1" ht="12.75" hidden="1" x14ac:dyDescent="0.2">
      <c r="A113" s="247"/>
      <c r="B113" s="264"/>
      <c r="C113" s="274">
        <f t="shared" ref="C113:C122" si="18">C15</f>
        <v>0</v>
      </c>
      <c r="D113" s="276"/>
      <c r="E113" s="292">
        <v>4</v>
      </c>
      <c r="F113" s="59">
        <f t="shared" ref="F113:G122" si="19">F15</f>
        <v>0</v>
      </c>
      <c r="G113" s="59">
        <f t="shared" si="19"/>
        <v>0</v>
      </c>
      <c r="H113" s="56">
        <f>ROUNDUP((F113*$E$113%)/168*G113,2)</f>
        <v>0</v>
      </c>
    </row>
    <row r="114" spans="1:8" s="2" customFormat="1" ht="12.75" hidden="1" x14ac:dyDescent="0.2">
      <c r="A114" s="247"/>
      <c r="B114" s="264"/>
      <c r="C114" s="274">
        <f t="shared" si="18"/>
        <v>0</v>
      </c>
      <c r="D114" s="276"/>
      <c r="E114" s="293"/>
      <c r="F114" s="59">
        <f t="shared" si="19"/>
        <v>0</v>
      </c>
      <c r="G114" s="73">
        <f t="shared" si="19"/>
        <v>0</v>
      </c>
      <c r="H114" s="56">
        <f t="shared" ref="H114:H132" si="20">ROUNDUP((F114*$E$113%)/168*G114,2)</f>
        <v>0</v>
      </c>
    </row>
    <row r="115" spans="1:8" s="2" customFormat="1" ht="12.75" hidden="1" x14ac:dyDescent="0.2">
      <c r="A115" s="247"/>
      <c r="B115" s="264"/>
      <c r="C115" s="274">
        <f t="shared" si="18"/>
        <v>0</v>
      </c>
      <c r="D115" s="276"/>
      <c r="E115" s="293"/>
      <c r="F115" s="59">
        <f t="shared" si="19"/>
        <v>0</v>
      </c>
      <c r="G115" s="73">
        <f t="shared" si="19"/>
        <v>0</v>
      </c>
      <c r="H115" s="56">
        <f t="shared" si="20"/>
        <v>0</v>
      </c>
    </row>
    <row r="116" spans="1:8" s="2" customFormat="1" ht="12.75" hidden="1" x14ac:dyDescent="0.2">
      <c r="A116" s="247"/>
      <c r="B116" s="264"/>
      <c r="C116" s="274">
        <f t="shared" si="18"/>
        <v>0</v>
      </c>
      <c r="D116" s="276"/>
      <c r="E116" s="293"/>
      <c r="F116" s="59">
        <f t="shared" si="19"/>
        <v>0</v>
      </c>
      <c r="G116" s="73">
        <f t="shared" si="19"/>
        <v>0</v>
      </c>
      <c r="H116" s="56">
        <f t="shared" si="20"/>
        <v>0</v>
      </c>
    </row>
    <row r="117" spans="1:8" s="2" customFormat="1" ht="12.75" hidden="1" x14ac:dyDescent="0.2">
      <c r="A117" s="247"/>
      <c r="B117" s="264"/>
      <c r="C117" s="274">
        <f t="shared" si="18"/>
        <v>0</v>
      </c>
      <c r="D117" s="276"/>
      <c r="E117" s="293"/>
      <c r="F117" s="59">
        <f t="shared" si="19"/>
        <v>0</v>
      </c>
      <c r="G117" s="73">
        <f t="shared" si="19"/>
        <v>0</v>
      </c>
      <c r="H117" s="56">
        <f t="shared" si="20"/>
        <v>0</v>
      </c>
    </row>
    <row r="118" spans="1:8" s="2" customFormat="1" ht="12.75" hidden="1" x14ac:dyDescent="0.2">
      <c r="A118" s="247"/>
      <c r="B118" s="264"/>
      <c r="C118" s="274">
        <f t="shared" si="18"/>
        <v>0</v>
      </c>
      <c r="D118" s="276"/>
      <c r="E118" s="293"/>
      <c r="F118" s="59">
        <f t="shared" si="19"/>
        <v>0</v>
      </c>
      <c r="G118" s="73">
        <f t="shared" si="19"/>
        <v>0</v>
      </c>
      <c r="H118" s="56">
        <f t="shared" si="20"/>
        <v>0</v>
      </c>
    </row>
    <row r="119" spans="1:8" s="2" customFormat="1" ht="12.75" hidden="1" x14ac:dyDescent="0.2">
      <c r="A119" s="247"/>
      <c r="B119" s="264"/>
      <c r="C119" s="274">
        <f t="shared" si="18"/>
        <v>0</v>
      </c>
      <c r="D119" s="276"/>
      <c r="E119" s="293"/>
      <c r="F119" s="59">
        <f t="shared" si="19"/>
        <v>0</v>
      </c>
      <c r="G119" s="73">
        <f t="shared" si="19"/>
        <v>0</v>
      </c>
      <c r="H119" s="56">
        <f t="shared" si="20"/>
        <v>0</v>
      </c>
    </row>
    <row r="120" spans="1:8" s="2" customFormat="1" ht="12.75" hidden="1" x14ac:dyDescent="0.2">
      <c r="A120" s="247"/>
      <c r="B120" s="264"/>
      <c r="C120" s="274">
        <f t="shared" si="18"/>
        <v>0</v>
      </c>
      <c r="D120" s="276"/>
      <c r="E120" s="293"/>
      <c r="F120" s="59">
        <f t="shared" si="19"/>
        <v>0</v>
      </c>
      <c r="G120" s="73">
        <f t="shared" si="19"/>
        <v>0</v>
      </c>
      <c r="H120" s="56">
        <f t="shared" si="20"/>
        <v>0</v>
      </c>
    </row>
    <row r="121" spans="1:8" s="2" customFormat="1" ht="12.75" hidden="1" x14ac:dyDescent="0.2">
      <c r="A121" s="247"/>
      <c r="B121" s="264"/>
      <c r="C121" s="274">
        <f t="shared" si="18"/>
        <v>0</v>
      </c>
      <c r="D121" s="276"/>
      <c r="E121" s="293"/>
      <c r="F121" s="59">
        <f t="shared" si="19"/>
        <v>0</v>
      </c>
      <c r="G121" s="73">
        <f t="shared" si="19"/>
        <v>0</v>
      </c>
      <c r="H121" s="56">
        <f t="shared" si="20"/>
        <v>0</v>
      </c>
    </row>
    <row r="122" spans="1:8" s="2" customFormat="1" ht="12.75" hidden="1" x14ac:dyDescent="0.2">
      <c r="A122" s="247"/>
      <c r="B122" s="264"/>
      <c r="C122" s="274">
        <f t="shared" si="18"/>
        <v>0</v>
      </c>
      <c r="D122" s="276"/>
      <c r="E122" s="293"/>
      <c r="F122" s="59">
        <f t="shared" si="19"/>
        <v>0</v>
      </c>
      <c r="G122" s="73">
        <f t="shared" si="19"/>
        <v>0</v>
      </c>
      <c r="H122" s="56">
        <f t="shared" si="20"/>
        <v>0</v>
      </c>
    </row>
    <row r="123" spans="1:8" s="2" customFormat="1" ht="12.75" x14ac:dyDescent="0.2">
      <c r="A123" s="247"/>
      <c r="B123" s="264"/>
      <c r="C123" s="274" t="str">
        <f t="shared" ref="C123:C132" si="21">C26</f>
        <v>Vecākais speciālists Izglītības koordinācijas nodaļā</v>
      </c>
      <c r="D123" s="276"/>
      <c r="E123" s="293"/>
      <c r="F123" s="59">
        <f t="shared" ref="F123:G132" si="22">F26</f>
        <v>1287</v>
      </c>
      <c r="G123" s="59">
        <f t="shared" si="22"/>
        <v>3</v>
      </c>
      <c r="H123" s="56">
        <f t="shared" si="20"/>
        <v>0.92</v>
      </c>
    </row>
    <row r="124" spans="1:8" s="2" customFormat="1" ht="12.75" hidden="1" x14ac:dyDescent="0.2">
      <c r="A124" s="247"/>
      <c r="B124" s="264"/>
      <c r="C124" s="274">
        <f t="shared" si="21"/>
        <v>0</v>
      </c>
      <c r="D124" s="276"/>
      <c r="E124" s="293"/>
      <c r="F124" s="59">
        <f t="shared" si="22"/>
        <v>0</v>
      </c>
      <c r="G124" s="59">
        <f t="shared" si="22"/>
        <v>0</v>
      </c>
      <c r="H124" s="56">
        <f t="shared" si="20"/>
        <v>0</v>
      </c>
    </row>
    <row r="125" spans="1:8" s="2" customFormat="1" ht="12.75" hidden="1" x14ac:dyDescent="0.2">
      <c r="A125" s="247"/>
      <c r="B125" s="264"/>
      <c r="C125" s="274">
        <f t="shared" si="21"/>
        <v>0</v>
      </c>
      <c r="D125" s="276"/>
      <c r="E125" s="293"/>
      <c r="F125" s="59">
        <f t="shared" si="22"/>
        <v>0</v>
      </c>
      <c r="G125" s="59">
        <f t="shared" si="22"/>
        <v>0</v>
      </c>
      <c r="H125" s="56">
        <f t="shared" si="20"/>
        <v>0</v>
      </c>
    </row>
    <row r="126" spans="1:8" s="2" customFormat="1" ht="12.75" hidden="1" x14ac:dyDescent="0.2">
      <c r="A126" s="247"/>
      <c r="B126" s="264"/>
      <c r="C126" s="274">
        <f t="shared" si="21"/>
        <v>0</v>
      </c>
      <c r="D126" s="276"/>
      <c r="E126" s="293"/>
      <c r="F126" s="59">
        <f t="shared" si="22"/>
        <v>0</v>
      </c>
      <c r="G126" s="59">
        <f t="shared" si="22"/>
        <v>0</v>
      </c>
      <c r="H126" s="56">
        <f t="shared" si="20"/>
        <v>0</v>
      </c>
    </row>
    <row r="127" spans="1:8" s="2" customFormat="1" ht="12.75" hidden="1" x14ac:dyDescent="0.2">
      <c r="A127" s="247"/>
      <c r="B127" s="264"/>
      <c r="C127" s="274">
        <f t="shared" si="21"/>
        <v>0</v>
      </c>
      <c r="D127" s="276"/>
      <c r="E127" s="293"/>
      <c r="F127" s="59">
        <f t="shared" si="22"/>
        <v>0</v>
      </c>
      <c r="G127" s="59">
        <f t="shared" si="22"/>
        <v>0</v>
      </c>
      <c r="H127" s="56">
        <f t="shared" si="20"/>
        <v>0</v>
      </c>
    </row>
    <row r="128" spans="1:8" s="2" customFormat="1" ht="12.75" hidden="1" x14ac:dyDescent="0.2">
      <c r="A128" s="247"/>
      <c r="B128" s="264"/>
      <c r="C128" s="274">
        <f t="shared" si="21"/>
        <v>0</v>
      </c>
      <c r="D128" s="276"/>
      <c r="E128" s="293"/>
      <c r="F128" s="59">
        <f t="shared" si="22"/>
        <v>0</v>
      </c>
      <c r="G128" s="59">
        <f t="shared" si="22"/>
        <v>0</v>
      </c>
      <c r="H128" s="56">
        <f t="shared" si="20"/>
        <v>0</v>
      </c>
    </row>
    <row r="129" spans="1:8" s="2" customFormat="1" ht="12.75" hidden="1" x14ac:dyDescent="0.2">
      <c r="A129" s="247"/>
      <c r="B129" s="264"/>
      <c r="C129" s="274">
        <f t="shared" si="21"/>
        <v>0</v>
      </c>
      <c r="D129" s="276"/>
      <c r="E129" s="293"/>
      <c r="F129" s="59">
        <f t="shared" si="22"/>
        <v>0</v>
      </c>
      <c r="G129" s="59">
        <f t="shared" si="22"/>
        <v>0</v>
      </c>
      <c r="H129" s="56">
        <f t="shared" si="20"/>
        <v>0</v>
      </c>
    </row>
    <row r="130" spans="1:8" s="2" customFormat="1" ht="12.75" hidden="1" x14ac:dyDescent="0.2">
      <c r="A130" s="247"/>
      <c r="B130" s="264"/>
      <c r="C130" s="274">
        <f t="shared" si="21"/>
        <v>0</v>
      </c>
      <c r="D130" s="276"/>
      <c r="E130" s="293"/>
      <c r="F130" s="59">
        <f t="shared" si="22"/>
        <v>0</v>
      </c>
      <c r="G130" s="59">
        <f t="shared" si="22"/>
        <v>0</v>
      </c>
      <c r="H130" s="56">
        <f t="shared" si="20"/>
        <v>0</v>
      </c>
    </row>
    <row r="131" spans="1:8" s="2" customFormat="1" ht="12.75" hidden="1" x14ac:dyDescent="0.2">
      <c r="A131" s="247"/>
      <c r="B131" s="264"/>
      <c r="C131" s="274">
        <f t="shared" si="21"/>
        <v>0</v>
      </c>
      <c r="D131" s="276"/>
      <c r="E131" s="293"/>
      <c r="F131" s="59">
        <f t="shared" si="22"/>
        <v>0</v>
      </c>
      <c r="G131" s="59">
        <f t="shared" si="22"/>
        <v>0</v>
      </c>
      <c r="H131" s="56">
        <f t="shared" si="20"/>
        <v>0</v>
      </c>
    </row>
    <row r="132" spans="1:8" s="2" customFormat="1" ht="12.75" hidden="1" x14ac:dyDescent="0.2">
      <c r="A132" s="248"/>
      <c r="B132" s="265"/>
      <c r="C132" s="274">
        <f t="shared" si="21"/>
        <v>0</v>
      </c>
      <c r="D132" s="276"/>
      <c r="E132" s="302"/>
      <c r="F132" s="59">
        <f t="shared" si="22"/>
        <v>0</v>
      </c>
      <c r="G132" s="59">
        <f t="shared" si="22"/>
        <v>0</v>
      </c>
      <c r="H132" s="56">
        <f t="shared" si="20"/>
        <v>0</v>
      </c>
    </row>
    <row r="133" spans="1:8" s="2" customFormat="1" ht="25.5" hidden="1" x14ac:dyDescent="0.2">
      <c r="A133" s="246" t="s">
        <v>82</v>
      </c>
      <c r="B133" s="388" t="s">
        <v>83</v>
      </c>
      <c r="C133" s="287" t="s">
        <v>349</v>
      </c>
      <c r="D133" s="288"/>
      <c r="E133" s="47" t="s">
        <v>161</v>
      </c>
      <c r="F133" s="190" t="s">
        <v>39</v>
      </c>
      <c r="G133" s="47" t="s">
        <v>157</v>
      </c>
      <c r="H133" s="111">
        <f>SUM(H134:H153)</f>
        <v>0</v>
      </c>
    </row>
    <row r="134" spans="1:8" s="2" customFormat="1" ht="12.75" hidden="1" x14ac:dyDescent="0.2">
      <c r="A134" s="247"/>
      <c r="B134" s="389"/>
      <c r="C134" s="274">
        <f t="shared" ref="C134:C143" si="23">C15</f>
        <v>0</v>
      </c>
      <c r="D134" s="276"/>
      <c r="E134" s="292">
        <v>1</v>
      </c>
      <c r="F134" s="59">
        <f t="shared" ref="F134:G143" si="24">F15</f>
        <v>0</v>
      </c>
      <c r="G134" s="59">
        <f t="shared" si="24"/>
        <v>0</v>
      </c>
      <c r="H134" s="56">
        <f>ROUNDUP((F134*$E$134%)/168*G134,2)</f>
        <v>0</v>
      </c>
    </row>
    <row r="135" spans="1:8" s="2" customFormat="1" ht="12.75" hidden="1" x14ac:dyDescent="0.2">
      <c r="A135" s="247"/>
      <c r="B135" s="389"/>
      <c r="C135" s="274">
        <f t="shared" si="23"/>
        <v>0</v>
      </c>
      <c r="D135" s="276"/>
      <c r="E135" s="293"/>
      <c r="F135" s="59">
        <f t="shared" si="24"/>
        <v>0</v>
      </c>
      <c r="G135" s="73">
        <f t="shared" si="24"/>
        <v>0</v>
      </c>
      <c r="H135" s="56">
        <f t="shared" ref="H135:H153" si="25">ROUNDUP((F135*$E$134%)/168*G135,2)</f>
        <v>0</v>
      </c>
    </row>
    <row r="136" spans="1:8" s="2" customFormat="1" ht="12.75" hidden="1" x14ac:dyDescent="0.2">
      <c r="A136" s="247"/>
      <c r="B136" s="389"/>
      <c r="C136" s="274">
        <f t="shared" si="23"/>
        <v>0</v>
      </c>
      <c r="D136" s="276"/>
      <c r="E136" s="293"/>
      <c r="F136" s="59">
        <f t="shared" si="24"/>
        <v>0</v>
      </c>
      <c r="G136" s="73">
        <f t="shared" si="24"/>
        <v>0</v>
      </c>
      <c r="H136" s="56">
        <f t="shared" si="25"/>
        <v>0</v>
      </c>
    </row>
    <row r="137" spans="1:8" s="2" customFormat="1" ht="12.75" hidden="1" x14ac:dyDescent="0.2">
      <c r="A137" s="247"/>
      <c r="B137" s="389"/>
      <c r="C137" s="274">
        <f t="shared" si="23"/>
        <v>0</v>
      </c>
      <c r="D137" s="276"/>
      <c r="E137" s="293"/>
      <c r="F137" s="59">
        <f t="shared" si="24"/>
        <v>0</v>
      </c>
      <c r="G137" s="73">
        <f t="shared" si="24"/>
        <v>0</v>
      </c>
      <c r="H137" s="56">
        <f t="shared" si="25"/>
        <v>0</v>
      </c>
    </row>
    <row r="138" spans="1:8" s="2" customFormat="1" ht="12.75" hidden="1" x14ac:dyDescent="0.2">
      <c r="A138" s="247"/>
      <c r="B138" s="389"/>
      <c r="C138" s="274">
        <f t="shared" si="23"/>
        <v>0</v>
      </c>
      <c r="D138" s="276"/>
      <c r="E138" s="293"/>
      <c r="F138" s="59">
        <f t="shared" si="24"/>
        <v>0</v>
      </c>
      <c r="G138" s="73">
        <f t="shared" si="24"/>
        <v>0</v>
      </c>
      <c r="H138" s="56">
        <f t="shared" si="25"/>
        <v>0</v>
      </c>
    </row>
    <row r="139" spans="1:8" s="2" customFormat="1" ht="12.75" hidden="1" x14ac:dyDescent="0.2">
      <c r="A139" s="247"/>
      <c r="B139" s="389"/>
      <c r="C139" s="274">
        <f t="shared" si="23"/>
        <v>0</v>
      </c>
      <c r="D139" s="276"/>
      <c r="E139" s="293"/>
      <c r="F139" s="59">
        <f t="shared" si="24"/>
        <v>0</v>
      </c>
      <c r="G139" s="73">
        <f t="shared" si="24"/>
        <v>0</v>
      </c>
      <c r="H139" s="56">
        <f t="shared" si="25"/>
        <v>0</v>
      </c>
    </row>
    <row r="140" spans="1:8" s="2" customFormat="1" ht="12.75" hidden="1" x14ac:dyDescent="0.2">
      <c r="A140" s="247"/>
      <c r="B140" s="389"/>
      <c r="C140" s="274">
        <f t="shared" si="23"/>
        <v>0</v>
      </c>
      <c r="D140" s="276"/>
      <c r="E140" s="293"/>
      <c r="F140" s="59">
        <f t="shared" si="24"/>
        <v>0</v>
      </c>
      <c r="G140" s="73">
        <f t="shared" si="24"/>
        <v>0</v>
      </c>
      <c r="H140" s="56">
        <f t="shared" si="25"/>
        <v>0</v>
      </c>
    </row>
    <row r="141" spans="1:8" s="2" customFormat="1" ht="12.75" hidden="1" x14ac:dyDescent="0.2">
      <c r="A141" s="247"/>
      <c r="B141" s="389"/>
      <c r="C141" s="274">
        <f t="shared" si="23"/>
        <v>0</v>
      </c>
      <c r="D141" s="276"/>
      <c r="E141" s="293"/>
      <c r="F141" s="59">
        <f t="shared" si="24"/>
        <v>0</v>
      </c>
      <c r="G141" s="73">
        <f t="shared" si="24"/>
        <v>0</v>
      </c>
      <c r="H141" s="56">
        <f t="shared" si="25"/>
        <v>0</v>
      </c>
    </row>
    <row r="142" spans="1:8" s="2" customFormat="1" ht="12.75" hidden="1" x14ac:dyDescent="0.2">
      <c r="A142" s="247"/>
      <c r="B142" s="389"/>
      <c r="C142" s="274">
        <f t="shared" si="23"/>
        <v>0</v>
      </c>
      <c r="D142" s="276"/>
      <c r="E142" s="293"/>
      <c r="F142" s="59">
        <f t="shared" si="24"/>
        <v>0</v>
      </c>
      <c r="G142" s="73">
        <f t="shared" si="24"/>
        <v>0</v>
      </c>
      <c r="H142" s="56">
        <f t="shared" si="25"/>
        <v>0</v>
      </c>
    </row>
    <row r="143" spans="1:8" s="2" customFormat="1" ht="12.75" hidden="1" x14ac:dyDescent="0.2">
      <c r="A143" s="247"/>
      <c r="B143" s="389"/>
      <c r="C143" s="274">
        <f t="shared" si="23"/>
        <v>0</v>
      </c>
      <c r="D143" s="276"/>
      <c r="E143" s="293"/>
      <c r="F143" s="59">
        <f t="shared" si="24"/>
        <v>0</v>
      </c>
      <c r="G143" s="73">
        <f t="shared" si="24"/>
        <v>0</v>
      </c>
      <c r="H143" s="56">
        <f t="shared" si="25"/>
        <v>0</v>
      </c>
    </row>
    <row r="144" spans="1:8" s="2" customFormat="1" ht="12.75" hidden="1" x14ac:dyDescent="0.2">
      <c r="A144" s="247"/>
      <c r="B144" s="389"/>
      <c r="C144" s="274" t="str">
        <f t="shared" ref="C144:C153" si="26">C26</f>
        <v>Vecākais speciālists Izglītības koordinācijas nodaļā</v>
      </c>
      <c r="D144" s="276"/>
      <c r="E144" s="293"/>
      <c r="F144" s="59">
        <f t="shared" ref="F144:G153" si="27">F26</f>
        <v>1287</v>
      </c>
      <c r="G144" s="59"/>
      <c r="H144" s="56">
        <f t="shared" si="25"/>
        <v>0</v>
      </c>
    </row>
    <row r="145" spans="1:8" s="2" customFormat="1" ht="12.75" hidden="1" x14ac:dyDescent="0.2">
      <c r="A145" s="247"/>
      <c r="B145" s="389"/>
      <c r="C145" s="274">
        <f t="shared" si="26"/>
        <v>0</v>
      </c>
      <c r="D145" s="276"/>
      <c r="E145" s="293"/>
      <c r="F145" s="59">
        <f t="shared" si="27"/>
        <v>0</v>
      </c>
      <c r="G145" s="59">
        <f t="shared" si="27"/>
        <v>0</v>
      </c>
      <c r="H145" s="56">
        <f t="shared" si="25"/>
        <v>0</v>
      </c>
    </row>
    <row r="146" spans="1:8" s="2" customFormat="1" ht="12.75" hidden="1" x14ac:dyDescent="0.2">
      <c r="A146" s="247"/>
      <c r="B146" s="389"/>
      <c r="C146" s="274">
        <f t="shared" si="26"/>
        <v>0</v>
      </c>
      <c r="D146" s="276"/>
      <c r="E146" s="293"/>
      <c r="F146" s="59">
        <f t="shared" si="27"/>
        <v>0</v>
      </c>
      <c r="G146" s="59">
        <f t="shared" si="27"/>
        <v>0</v>
      </c>
      <c r="H146" s="56">
        <f t="shared" si="25"/>
        <v>0</v>
      </c>
    </row>
    <row r="147" spans="1:8" s="2" customFormat="1" ht="12.75" hidden="1" x14ac:dyDescent="0.2">
      <c r="A147" s="247"/>
      <c r="B147" s="389"/>
      <c r="C147" s="274">
        <f t="shared" si="26"/>
        <v>0</v>
      </c>
      <c r="D147" s="276"/>
      <c r="E147" s="293"/>
      <c r="F147" s="59">
        <f t="shared" si="27"/>
        <v>0</v>
      </c>
      <c r="G147" s="59">
        <f t="shared" si="27"/>
        <v>0</v>
      </c>
      <c r="H147" s="56">
        <f t="shared" si="25"/>
        <v>0</v>
      </c>
    </row>
    <row r="148" spans="1:8" s="2" customFormat="1" ht="12.75" hidden="1" x14ac:dyDescent="0.2">
      <c r="A148" s="247"/>
      <c r="B148" s="389"/>
      <c r="C148" s="274">
        <f t="shared" si="26"/>
        <v>0</v>
      </c>
      <c r="D148" s="276"/>
      <c r="E148" s="293"/>
      <c r="F148" s="59">
        <f t="shared" si="27"/>
        <v>0</v>
      </c>
      <c r="G148" s="59">
        <f t="shared" si="27"/>
        <v>0</v>
      </c>
      <c r="H148" s="56">
        <f t="shared" si="25"/>
        <v>0</v>
      </c>
    </row>
    <row r="149" spans="1:8" s="2" customFormat="1" ht="12.75" hidden="1" x14ac:dyDescent="0.2">
      <c r="A149" s="247"/>
      <c r="B149" s="389"/>
      <c r="C149" s="274">
        <f t="shared" si="26"/>
        <v>0</v>
      </c>
      <c r="D149" s="276"/>
      <c r="E149" s="293"/>
      <c r="F149" s="59">
        <f t="shared" si="27"/>
        <v>0</v>
      </c>
      <c r="G149" s="59">
        <f t="shared" si="27"/>
        <v>0</v>
      </c>
      <c r="H149" s="56">
        <f t="shared" si="25"/>
        <v>0</v>
      </c>
    </row>
    <row r="150" spans="1:8" s="2" customFormat="1" ht="12.75" hidden="1" x14ac:dyDescent="0.2">
      <c r="A150" s="247"/>
      <c r="B150" s="389"/>
      <c r="C150" s="274">
        <f t="shared" si="26"/>
        <v>0</v>
      </c>
      <c r="D150" s="276"/>
      <c r="E150" s="293"/>
      <c r="F150" s="59">
        <f t="shared" si="27"/>
        <v>0</v>
      </c>
      <c r="G150" s="59">
        <f t="shared" si="27"/>
        <v>0</v>
      </c>
      <c r="H150" s="56">
        <f t="shared" si="25"/>
        <v>0</v>
      </c>
    </row>
    <row r="151" spans="1:8" s="2" customFormat="1" ht="12.75" hidden="1" x14ac:dyDescent="0.2">
      <c r="A151" s="247"/>
      <c r="B151" s="389"/>
      <c r="C151" s="274">
        <f t="shared" si="26"/>
        <v>0</v>
      </c>
      <c r="D151" s="276"/>
      <c r="E151" s="293"/>
      <c r="F151" s="59">
        <f t="shared" si="27"/>
        <v>0</v>
      </c>
      <c r="G151" s="59">
        <f t="shared" si="27"/>
        <v>0</v>
      </c>
      <c r="H151" s="56">
        <f t="shared" si="25"/>
        <v>0</v>
      </c>
    </row>
    <row r="152" spans="1:8" s="2" customFormat="1" ht="12.75" hidden="1" x14ac:dyDescent="0.2">
      <c r="A152" s="247"/>
      <c r="B152" s="389"/>
      <c r="C152" s="274">
        <f t="shared" si="26"/>
        <v>0</v>
      </c>
      <c r="D152" s="276"/>
      <c r="E152" s="293"/>
      <c r="F152" s="59">
        <f t="shared" si="27"/>
        <v>0</v>
      </c>
      <c r="G152" s="59">
        <f t="shared" si="27"/>
        <v>0</v>
      </c>
      <c r="H152" s="56">
        <f t="shared" si="25"/>
        <v>0</v>
      </c>
    </row>
    <row r="153" spans="1:8" s="2" customFormat="1" ht="12.75" hidden="1" x14ac:dyDescent="0.2">
      <c r="A153" s="248"/>
      <c r="B153" s="390"/>
      <c r="C153" s="274">
        <f t="shared" si="26"/>
        <v>0</v>
      </c>
      <c r="D153" s="276"/>
      <c r="E153" s="302"/>
      <c r="F153" s="59">
        <f t="shared" si="27"/>
        <v>0</v>
      </c>
      <c r="G153" s="59">
        <f t="shared" si="27"/>
        <v>0</v>
      </c>
      <c r="H153" s="56">
        <f t="shared" si="25"/>
        <v>0</v>
      </c>
    </row>
    <row r="154" spans="1:8" s="2" customFormat="1" ht="12.75" x14ac:dyDescent="0.2">
      <c r="A154" s="49" t="s">
        <v>84</v>
      </c>
      <c r="B154" s="277" t="s">
        <v>17</v>
      </c>
      <c r="C154" s="277"/>
      <c r="D154" s="277"/>
      <c r="E154" s="277"/>
      <c r="F154" s="277"/>
      <c r="G154" s="277"/>
      <c r="H154" s="43">
        <f>SUM(H155,H178,H201)</f>
        <v>1.07</v>
      </c>
    </row>
    <row r="155" spans="1:8" s="2" customFormat="1" ht="12.75" hidden="1" x14ac:dyDescent="0.2">
      <c r="A155" s="42">
        <v>2100</v>
      </c>
      <c r="B155" s="277" t="s">
        <v>204</v>
      </c>
      <c r="C155" s="277"/>
      <c r="D155" s="277"/>
      <c r="E155" s="277"/>
      <c r="F155" s="277"/>
      <c r="G155" s="277"/>
      <c r="H155" s="43">
        <f>SUM(H156,H167)</f>
        <v>0</v>
      </c>
    </row>
    <row r="156" spans="1:8" s="2" customFormat="1" ht="25.5" hidden="1" x14ac:dyDescent="0.2">
      <c r="A156" s="260"/>
      <c r="B156" s="263"/>
      <c r="C156" s="266"/>
      <c r="D156" s="267"/>
      <c r="E156" s="268"/>
      <c r="F156" s="51" t="s">
        <v>167</v>
      </c>
      <c r="G156" s="47" t="s">
        <v>157</v>
      </c>
      <c r="H156" s="111">
        <f>SUM(H157:H166)</f>
        <v>0</v>
      </c>
    </row>
    <row r="157" spans="1:8" s="2" customFormat="1" ht="12.75" hidden="1" x14ac:dyDescent="0.2">
      <c r="A157" s="261"/>
      <c r="B157" s="264"/>
      <c r="C157" s="255"/>
      <c r="D157" s="256"/>
      <c r="E157" s="257"/>
      <c r="F157" s="74"/>
      <c r="G157" s="74"/>
      <c r="H157" s="75"/>
    </row>
    <row r="158" spans="1:8" s="2" customFormat="1" ht="12.75" hidden="1" x14ac:dyDescent="0.2">
      <c r="A158" s="261"/>
      <c r="B158" s="264"/>
      <c r="C158" s="252"/>
      <c r="D158" s="253"/>
      <c r="E158" s="254"/>
      <c r="F158" s="76"/>
      <c r="G158" s="76"/>
      <c r="H158" s="77"/>
    </row>
    <row r="159" spans="1:8" s="2" customFormat="1" ht="12.75" hidden="1" x14ac:dyDescent="0.2">
      <c r="A159" s="261"/>
      <c r="B159" s="264"/>
      <c r="C159" s="252"/>
      <c r="D159" s="253"/>
      <c r="E159" s="254"/>
      <c r="F159" s="76"/>
      <c r="G159" s="76"/>
      <c r="H159" s="77"/>
    </row>
    <row r="160" spans="1:8" s="2" customFormat="1" ht="12.75" hidden="1" x14ac:dyDescent="0.2">
      <c r="A160" s="261"/>
      <c r="B160" s="264"/>
      <c r="C160" s="252"/>
      <c r="D160" s="253"/>
      <c r="E160" s="254"/>
      <c r="F160" s="76"/>
      <c r="G160" s="76"/>
      <c r="H160" s="77"/>
    </row>
    <row r="161" spans="1:8" s="2" customFormat="1" ht="12.75" hidden="1" x14ac:dyDescent="0.2">
      <c r="A161" s="261"/>
      <c r="B161" s="264"/>
      <c r="C161" s="252"/>
      <c r="D161" s="253"/>
      <c r="E161" s="254"/>
      <c r="F161" s="76"/>
      <c r="G161" s="76"/>
      <c r="H161" s="77"/>
    </row>
    <row r="162" spans="1:8" s="2" customFormat="1" ht="12.75" hidden="1" x14ac:dyDescent="0.2">
      <c r="A162" s="261"/>
      <c r="B162" s="264"/>
      <c r="C162" s="252"/>
      <c r="D162" s="253"/>
      <c r="E162" s="254"/>
      <c r="F162" s="76"/>
      <c r="G162" s="76"/>
      <c r="H162" s="77"/>
    </row>
    <row r="163" spans="1:8" s="2" customFormat="1" ht="12.75" hidden="1" x14ac:dyDescent="0.2">
      <c r="A163" s="261"/>
      <c r="B163" s="264"/>
      <c r="C163" s="252"/>
      <c r="D163" s="253"/>
      <c r="E163" s="254"/>
      <c r="F163" s="76"/>
      <c r="G163" s="76"/>
      <c r="H163" s="77"/>
    </row>
    <row r="164" spans="1:8" s="2" customFormat="1" ht="12.75" hidden="1" x14ac:dyDescent="0.2">
      <c r="A164" s="261"/>
      <c r="B164" s="264"/>
      <c r="C164" s="252"/>
      <c r="D164" s="253"/>
      <c r="E164" s="254"/>
      <c r="F164" s="76"/>
      <c r="G164" s="76"/>
      <c r="H164" s="77"/>
    </row>
    <row r="165" spans="1:8" s="2" customFormat="1" ht="12.75" hidden="1" x14ac:dyDescent="0.2">
      <c r="A165" s="261"/>
      <c r="B165" s="264"/>
      <c r="C165" s="252"/>
      <c r="D165" s="253"/>
      <c r="E165" s="254"/>
      <c r="F165" s="76"/>
      <c r="G165" s="76"/>
      <c r="H165" s="77"/>
    </row>
    <row r="166" spans="1:8" s="2" customFormat="1" ht="12.75" hidden="1" x14ac:dyDescent="0.2">
      <c r="A166" s="262"/>
      <c r="B166" s="265"/>
      <c r="C166" s="269"/>
      <c r="D166" s="270"/>
      <c r="E166" s="271"/>
      <c r="F166" s="78"/>
      <c r="G166" s="78"/>
      <c r="H166" s="79">
        <f>ROUNDUP(F166/168*G166,2)</f>
        <v>0</v>
      </c>
    </row>
    <row r="167" spans="1:8" s="2" customFormat="1" ht="25.5" hidden="1" x14ac:dyDescent="0.2">
      <c r="A167" s="260"/>
      <c r="B167" s="263"/>
      <c r="C167" s="266"/>
      <c r="D167" s="267"/>
      <c r="E167" s="268"/>
      <c r="F167" s="51" t="s">
        <v>167</v>
      </c>
      <c r="G167" s="47" t="s">
        <v>157</v>
      </c>
      <c r="H167" s="111">
        <f>SUM(H168:H177)</f>
        <v>0</v>
      </c>
    </row>
    <row r="168" spans="1:8" s="2" customFormat="1" ht="12.75" hidden="1" x14ac:dyDescent="0.2">
      <c r="A168" s="261"/>
      <c r="B168" s="264"/>
      <c r="C168" s="255"/>
      <c r="D168" s="256"/>
      <c r="E168" s="257"/>
      <c r="F168" s="74"/>
      <c r="G168" s="74"/>
      <c r="H168" s="75"/>
    </row>
    <row r="169" spans="1:8" s="2" customFormat="1" ht="12.75" hidden="1" x14ac:dyDescent="0.2">
      <c r="A169" s="261"/>
      <c r="B169" s="264"/>
      <c r="C169" s="252"/>
      <c r="D169" s="253"/>
      <c r="E169" s="254"/>
      <c r="F169" s="76"/>
      <c r="G169" s="76"/>
      <c r="H169" s="77"/>
    </row>
    <row r="170" spans="1:8" s="2" customFormat="1" ht="12.75" hidden="1" x14ac:dyDescent="0.2">
      <c r="A170" s="261"/>
      <c r="B170" s="264"/>
      <c r="C170" s="252"/>
      <c r="D170" s="253"/>
      <c r="E170" s="254"/>
      <c r="F170" s="76"/>
      <c r="G170" s="76"/>
      <c r="H170" s="77"/>
    </row>
    <row r="171" spans="1:8" s="2" customFormat="1" ht="12.75" hidden="1" x14ac:dyDescent="0.2">
      <c r="A171" s="261"/>
      <c r="B171" s="264"/>
      <c r="C171" s="252"/>
      <c r="D171" s="253"/>
      <c r="E171" s="254"/>
      <c r="F171" s="76"/>
      <c r="G171" s="76"/>
      <c r="H171" s="77"/>
    </row>
    <row r="172" spans="1:8" s="2" customFormat="1" ht="12.75" hidden="1" x14ac:dyDescent="0.2">
      <c r="A172" s="261"/>
      <c r="B172" s="264"/>
      <c r="C172" s="252"/>
      <c r="D172" s="253"/>
      <c r="E172" s="254"/>
      <c r="F172" s="76"/>
      <c r="G172" s="76"/>
      <c r="H172" s="77"/>
    </row>
    <row r="173" spans="1:8" s="2" customFormat="1" ht="12.75" hidden="1" x14ac:dyDescent="0.2">
      <c r="A173" s="261"/>
      <c r="B173" s="264"/>
      <c r="C173" s="252"/>
      <c r="D173" s="253"/>
      <c r="E173" s="254"/>
      <c r="F173" s="76"/>
      <c r="G173" s="76"/>
      <c r="H173" s="77"/>
    </row>
    <row r="174" spans="1:8" s="2" customFormat="1" ht="12.75" hidden="1" x14ac:dyDescent="0.2">
      <c r="A174" s="261"/>
      <c r="B174" s="264"/>
      <c r="C174" s="252"/>
      <c r="D174" s="253"/>
      <c r="E174" s="254"/>
      <c r="F174" s="76"/>
      <c r="G174" s="76"/>
      <c r="H174" s="77"/>
    </row>
    <row r="175" spans="1:8" s="2" customFormat="1" ht="12.75" hidden="1" x14ac:dyDescent="0.2">
      <c r="A175" s="261"/>
      <c r="B175" s="264"/>
      <c r="C175" s="252"/>
      <c r="D175" s="253"/>
      <c r="E175" s="254"/>
      <c r="F175" s="76"/>
      <c r="G175" s="76"/>
      <c r="H175" s="77"/>
    </row>
    <row r="176" spans="1:8" s="2" customFormat="1" ht="12.75" hidden="1" x14ac:dyDescent="0.2">
      <c r="A176" s="261"/>
      <c r="B176" s="264"/>
      <c r="C176" s="252"/>
      <c r="D176" s="253"/>
      <c r="E176" s="254"/>
      <c r="F176" s="76"/>
      <c r="G176" s="76"/>
      <c r="H176" s="77"/>
    </row>
    <row r="177" spans="1:8" s="2" customFormat="1" ht="12.75" hidden="1" x14ac:dyDescent="0.2">
      <c r="A177" s="262"/>
      <c r="B177" s="265"/>
      <c r="C177" s="269"/>
      <c r="D177" s="270"/>
      <c r="E177" s="271"/>
      <c r="F177" s="78"/>
      <c r="G177" s="78"/>
      <c r="H177" s="79">
        <f>ROUNDUP(F177/168*G177,2)</f>
        <v>0</v>
      </c>
    </row>
    <row r="178" spans="1:8" s="2" customFormat="1" ht="12.75" hidden="1" x14ac:dyDescent="0.2">
      <c r="A178" s="48" t="s">
        <v>85</v>
      </c>
      <c r="B178" s="277" t="s">
        <v>86</v>
      </c>
      <c r="C178" s="277"/>
      <c r="D178" s="277"/>
      <c r="E178" s="277"/>
      <c r="F178" s="277"/>
      <c r="G178" s="277"/>
      <c r="H178" s="43">
        <f>SUM(H179)</f>
        <v>0</v>
      </c>
    </row>
    <row r="179" spans="1:8" s="2" customFormat="1" hidden="1" x14ac:dyDescent="0.2">
      <c r="A179" s="246"/>
      <c r="B179" s="249"/>
      <c r="C179" s="266"/>
      <c r="D179" s="267"/>
      <c r="E179" s="268"/>
      <c r="F179" s="47" t="s">
        <v>167</v>
      </c>
      <c r="G179" s="47" t="s">
        <v>166</v>
      </c>
      <c r="H179" s="111">
        <f>SUM(H180:H189)</f>
        <v>0</v>
      </c>
    </row>
    <row r="180" spans="1:8" s="2" customFormat="1" ht="12.75" hidden="1" x14ac:dyDescent="0.2">
      <c r="A180" s="247"/>
      <c r="B180" s="250"/>
      <c r="C180" s="255"/>
      <c r="D180" s="256"/>
      <c r="E180" s="257"/>
      <c r="F180" s="74"/>
      <c r="G180" s="74"/>
      <c r="H180" s="75">
        <f>ROUND(F180*G180,2)</f>
        <v>0</v>
      </c>
    </row>
    <row r="181" spans="1:8" s="2" customFormat="1" ht="12.75" hidden="1" x14ac:dyDescent="0.2">
      <c r="A181" s="247"/>
      <c r="B181" s="250"/>
      <c r="C181" s="252"/>
      <c r="D181" s="253"/>
      <c r="E181" s="254"/>
      <c r="F181" s="76"/>
      <c r="G181" s="76"/>
      <c r="H181" s="77">
        <f>ROUND(F181*G181,2)</f>
        <v>0</v>
      </c>
    </row>
    <row r="182" spans="1:8" s="2" customFormat="1" ht="12.75" hidden="1" x14ac:dyDescent="0.2">
      <c r="A182" s="247"/>
      <c r="B182" s="250"/>
      <c r="C182" s="252"/>
      <c r="D182" s="253"/>
      <c r="E182" s="254"/>
      <c r="F182" s="76"/>
      <c r="G182" s="76"/>
      <c r="H182" s="77">
        <f t="shared" ref="H182:H189" si="28">ROUND(F182*G182,2)</f>
        <v>0</v>
      </c>
    </row>
    <row r="183" spans="1:8" s="2" customFormat="1" ht="12.75" hidden="1" x14ac:dyDescent="0.2">
      <c r="A183" s="247"/>
      <c r="B183" s="250"/>
      <c r="C183" s="252"/>
      <c r="D183" s="253"/>
      <c r="E183" s="254"/>
      <c r="F183" s="76"/>
      <c r="G183" s="76"/>
      <c r="H183" s="77">
        <f t="shared" si="28"/>
        <v>0</v>
      </c>
    </row>
    <row r="184" spans="1:8" s="2" customFormat="1" ht="12.75" hidden="1" x14ac:dyDescent="0.2">
      <c r="A184" s="247"/>
      <c r="B184" s="250"/>
      <c r="C184" s="252"/>
      <c r="D184" s="253"/>
      <c r="E184" s="254"/>
      <c r="F184" s="76"/>
      <c r="G184" s="76"/>
      <c r="H184" s="77">
        <f t="shared" si="28"/>
        <v>0</v>
      </c>
    </row>
    <row r="185" spans="1:8" s="2" customFormat="1" ht="12.75" hidden="1" x14ac:dyDescent="0.2">
      <c r="A185" s="247"/>
      <c r="B185" s="250"/>
      <c r="C185" s="252"/>
      <c r="D185" s="253"/>
      <c r="E185" s="254"/>
      <c r="F185" s="76"/>
      <c r="G185" s="76"/>
      <c r="H185" s="77">
        <f t="shared" si="28"/>
        <v>0</v>
      </c>
    </row>
    <row r="186" spans="1:8" s="2" customFormat="1" ht="12.75" hidden="1" x14ac:dyDescent="0.2">
      <c r="A186" s="247"/>
      <c r="B186" s="250"/>
      <c r="C186" s="252"/>
      <c r="D186" s="253"/>
      <c r="E186" s="254"/>
      <c r="F186" s="76"/>
      <c r="G186" s="76"/>
      <c r="H186" s="77">
        <f t="shared" si="28"/>
        <v>0</v>
      </c>
    </row>
    <row r="187" spans="1:8" s="2" customFormat="1" ht="12.75" hidden="1" x14ac:dyDescent="0.2">
      <c r="A187" s="247"/>
      <c r="B187" s="250"/>
      <c r="C187" s="252"/>
      <c r="D187" s="253"/>
      <c r="E187" s="254"/>
      <c r="F187" s="76"/>
      <c r="G187" s="76"/>
      <c r="H187" s="77">
        <f t="shared" si="28"/>
        <v>0</v>
      </c>
    </row>
    <row r="188" spans="1:8" s="2" customFormat="1" ht="12.75" hidden="1" x14ac:dyDescent="0.2">
      <c r="A188" s="247"/>
      <c r="B188" s="250"/>
      <c r="C188" s="252"/>
      <c r="D188" s="253"/>
      <c r="E188" s="254"/>
      <c r="F188" s="76"/>
      <c r="G188" s="76"/>
      <c r="H188" s="77">
        <f t="shared" si="28"/>
        <v>0</v>
      </c>
    </row>
    <row r="189" spans="1:8" s="2" customFormat="1" ht="12.75" hidden="1" x14ac:dyDescent="0.2">
      <c r="A189" s="248"/>
      <c r="B189" s="251"/>
      <c r="C189" s="269"/>
      <c r="D189" s="270"/>
      <c r="E189" s="271"/>
      <c r="F189" s="78"/>
      <c r="G189" s="78"/>
      <c r="H189" s="79">
        <f t="shared" si="28"/>
        <v>0</v>
      </c>
    </row>
    <row r="190" spans="1:8" s="2" customFormat="1" ht="25.5" hidden="1" x14ac:dyDescent="0.2">
      <c r="A190" s="246"/>
      <c r="B190" s="249"/>
      <c r="C190" s="266"/>
      <c r="D190" s="267"/>
      <c r="E190" s="268"/>
      <c r="F190" s="51" t="s">
        <v>167</v>
      </c>
      <c r="G190" s="47" t="s">
        <v>157</v>
      </c>
      <c r="H190" s="111">
        <f>SUM(H191:H200)</f>
        <v>0</v>
      </c>
    </row>
    <row r="191" spans="1:8" s="2" customFormat="1" ht="12.75" hidden="1" x14ac:dyDescent="0.2">
      <c r="A191" s="247"/>
      <c r="B191" s="250"/>
      <c r="C191" s="255"/>
      <c r="D191" s="256"/>
      <c r="E191" s="257"/>
      <c r="F191" s="74"/>
      <c r="G191" s="74"/>
      <c r="H191" s="75">
        <f>ROUNDUP(F191/168*G191,2)</f>
        <v>0</v>
      </c>
    </row>
    <row r="192" spans="1:8" s="2" customFormat="1" ht="12.75" hidden="1" x14ac:dyDescent="0.2">
      <c r="A192" s="247"/>
      <c r="B192" s="250"/>
      <c r="C192" s="252"/>
      <c r="D192" s="253"/>
      <c r="E192" s="254"/>
      <c r="F192" s="76"/>
      <c r="G192" s="76"/>
      <c r="H192" s="77">
        <f t="shared" ref="H192:H200" si="29">ROUNDUP(F192/168*G192,2)</f>
        <v>0</v>
      </c>
    </row>
    <row r="193" spans="1:8" s="2" customFormat="1" ht="12.75" hidden="1" x14ac:dyDescent="0.2">
      <c r="A193" s="247"/>
      <c r="B193" s="250"/>
      <c r="C193" s="252"/>
      <c r="D193" s="253"/>
      <c r="E193" s="254"/>
      <c r="F193" s="76"/>
      <c r="G193" s="76"/>
      <c r="H193" s="77">
        <f t="shared" si="29"/>
        <v>0</v>
      </c>
    </row>
    <row r="194" spans="1:8" s="2" customFormat="1" ht="12.75" hidden="1" x14ac:dyDescent="0.2">
      <c r="A194" s="247"/>
      <c r="B194" s="250"/>
      <c r="C194" s="252"/>
      <c r="D194" s="253"/>
      <c r="E194" s="254"/>
      <c r="F194" s="76"/>
      <c r="G194" s="76"/>
      <c r="H194" s="77">
        <f t="shared" si="29"/>
        <v>0</v>
      </c>
    </row>
    <row r="195" spans="1:8" s="2" customFormat="1" ht="12.75" hidden="1" x14ac:dyDescent="0.2">
      <c r="A195" s="247"/>
      <c r="B195" s="250"/>
      <c r="C195" s="252"/>
      <c r="D195" s="253"/>
      <c r="E195" s="254"/>
      <c r="F195" s="76"/>
      <c r="G195" s="76"/>
      <c r="H195" s="77">
        <f t="shared" si="29"/>
        <v>0</v>
      </c>
    </row>
    <row r="196" spans="1:8" s="2" customFormat="1" ht="12.75" hidden="1" x14ac:dyDescent="0.2">
      <c r="A196" s="247"/>
      <c r="B196" s="250"/>
      <c r="C196" s="252"/>
      <c r="D196" s="253"/>
      <c r="E196" s="254"/>
      <c r="F196" s="76"/>
      <c r="G196" s="76"/>
      <c r="H196" s="77">
        <f t="shared" si="29"/>
        <v>0</v>
      </c>
    </row>
    <row r="197" spans="1:8" s="2" customFormat="1" ht="12.75" hidden="1" x14ac:dyDescent="0.2">
      <c r="A197" s="247"/>
      <c r="B197" s="250"/>
      <c r="C197" s="252"/>
      <c r="D197" s="253"/>
      <c r="E197" s="254"/>
      <c r="F197" s="76"/>
      <c r="G197" s="76"/>
      <c r="H197" s="77">
        <f t="shared" si="29"/>
        <v>0</v>
      </c>
    </row>
    <row r="198" spans="1:8" s="2" customFormat="1" ht="12.75" hidden="1" x14ac:dyDescent="0.2">
      <c r="A198" s="247"/>
      <c r="B198" s="250"/>
      <c r="C198" s="252"/>
      <c r="D198" s="253"/>
      <c r="E198" s="254"/>
      <c r="F198" s="76"/>
      <c r="G198" s="76"/>
      <c r="H198" s="77">
        <f t="shared" si="29"/>
        <v>0</v>
      </c>
    </row>
    <row r="199" spans="1:8" s="2" customFormat="1" ht="12.75" hidden="1" x14ac:dyDescent="0.2">
      <c r="A199" s="247"/>
      <c r="B199" s="250"/>
      <c r="C199" s="252"/>
      <c r="D199" s="253"/>
      <c r="E199" s="254"/>
      <c r="F199" s="76"/>
      <c r="G199" s="76"/>
      <c r="H199" s="77">
        <f t="shared" si="29"/>
        <v>0</v>
      </c>
    </row>
    <row r="200" spans="1:8" s="2" customFormat="1" ht="12.75" hidden="1" x14ac:dyDescent="0.2">
      <c r="A200" s="248"/>
      <c r="B200" s="251"/>
      <c r="C200" s="269"/>
      <c r="D200" s="270"/>
      <c r="E200" s="271"/>
      <c r="F200" s="78"/>
      <c r="G200" s="78"/>
      <c r="H200" s="79">
        <f t="shared" si="29"/>
        <v>0</v>
      </c>
    </row>
    <row r="201" spans="1:8" s="2" customFormat="1" ht="12.75" customHeight="1" x14ac:dyDescent="0.2">
      <c r="A201" s="48" t="s">
        <v>93</v>
      </c>
      <c r="B201" s="277" t="s">
        <v>94</v>
      </c>
      <c r="C201" s="277"/>
      <c r="D201" s="277"/>
      <c r="E201" s="277"/>
      <c r="F201" s="277"/>
      <c r="G201" s="277"/>
      <c r="H201" s="43">
        <f>SUM(H202,H213)</f>
        <v>1.07</v>
      </c>
    </row>
    <row r="202" spans="1:8" s="2" customFormat="1" x14ac:dyDescent="0.2">
      <c r="A202" s="246">
        <v>2311</v>
      </c>
      <c r="B202" s="249" t="s">
        <v>19</v>
      </c>
      <c r="C202" s="266" t="s">
        <v>171</v>
      </c>
      <c r="D202" s="267"/>
      <c r="E202" s="268"/>
      <c r="F202" s="47" t="s">
        <v>326</v>
      </c>
      <c r="G202" s="47" t="s">
        <v>166</v>
      </c>
      <c r="H202" s="111">
        <f>SUM(H203:H212)</f>
        <v>1.07</v>
      </c>
    </row>
    <row r="203" spans="1:8" s="2" customFormat="1" ht="12.75" x14ac:dyDescent="0.2">
      <c r="A203" s="247"/>
      <c r="B203" s="250"/>
      <c r="C203" s="252" t="s">
        <v>225</v>
      </c>
      <c r="D203" s="253"/>
      <c r="E203" s="254"/>
      <c r="F203" s="76">
        <v>0.87</v>
      </c>
      <c r="G203" s="76">
        <v>1</v>
      </c>
      <c r="H203" s="75">
        <f>ROUND(F203*G203,2)</f>
        <v>0.87</v>
      </c>
    </row>
    <row r="204" spans="1:8" s="2" customFormat="1" ht="12.75" customHeight="1" x14ac:dyDescent="0.2">
      <c r="A204" s="247"/>
      <c r="B204" s="250"/>
      <c r="C204" s="252" t="s">
        <v>290</v>
      </c>
      <c r="D204" s="253"/>
      <c r="E204" s="254"/>
      <c r="F204" s="76">
        <v>0.15</v>
      </c>
      <c r="G204" s="76">
        <v>1</v>
      </c>
      <c r="H204" s="77">
        <f>ROUND(F204*G204,2)</f>
        <v>0.15</v>
      </c>
    </row>
    <row r="205" spans="1:8" s="2" customFormat="1" ht="12.75" x14ac:dyDescent="0.2">
      <c r="A205" s="247"/>
      <c r="B205" s="250"/>
      <c r="C205" s="252" t="s">
        <v>172</v>
      </c>
      <c r="D205" s="253"/>
      <c r="E205" s="254"/>
      <c r="F205" s="76">
        <v>0.05</v>
      </c>
      <c r="G205" s="76">
        <v>1</v>
      </c>
      <c r="H205" s="77">
        <f t="shared" ref="H205:H212" si="30">ROUND(F205*G205,2)</f>
        <v>0.05</v>
      </c>
    </row>
    <row r="206" spans="1:8" s="2" customFormat="1" ht="12.75" hidden="1" x14ac:dyDescent="0.2">
      <c r="A206" s="247"/>
      <c r="B206" s="250"/>
      <c r="C206" s="252"/>
      <c r="D206" s="253"/>
      <c r="E206" s="254"/>
      <c r="F206" s="76"/>
      <c r="G206" s="76"/>
      <c r="H206" s="77">
        <f t="shared" si="30"/>
        <v>0</v>
      </c>
    </row>
    <row r="207" spans="1:8" s="2" customFormat="1" ht="12.75" hidden="1" x14ac:dyDescent="0.2">
      <c r="A207" s="247"/>
      <c r="B207" s="250"/>
      <c r="C207" s="252"/>
      <c r="D207" s="253"/>
      <c r="E207" s="254"/>
      <c r="F207" s="76"/>
      <c r="G207" s="76"/>
      <c r="H207" s="77">
        <f t="shared" si="30"/>
        <v>0</v>
      </c>
    </row>
    <row r="208" spans="1:8" s="2" customFormat="1" ht="12.75" hidden="1" x14ac:dyDescent="0.2">
      <c r="A208" s="247"/>
      <c r="B208" s="250"/>
      <c r="C208" s="252"/>
      <c r="D208" s="253"/>
      <c r="E208" s="254"/>
      <c r="F208" s="76"/>
      <c r="G208" s="76"/>
      <c r="H208" s="77">
        <f t="shared" si="30"/>
        <v>0</v>
      </c>
    </row>
    <row r="209" spans="1:8" s="2" customFormat="1" ht="12.75" hidden="1" x14ac:dyDescent="0.2">
      <c r="A209" s="247"/>
      <c r="B209" s="250"/>
      <c r="C209" s="252"/>
      <c r="D209" s="253"/>
      <c r="E209" s="254"/>
      <c r="F209" s="76"/>
      <c r="G209" s="76"/>
      <c r="H209" s="77">
        <f t="shared" si="30"/>
        <v>0</v>
      </c>
    </row>
    <row r="210" spans="1:8" s="2" customFormat="1" ht="12.75" hidden="1" x14ac:dyDescent="0.2">
      <c r="A210" s="247"/>
      <c r="B210" s="250"/>
      <c r="C210" s="252"/>
      <c r="D210" s="253"/>
      <c r="E210" s="254"/>
      <c r="F210" s="76"/>
      <c r="G210" s="76"/>
      <c r="H210" s="77">
        <f t="shared" si="30"/>
        <v>0</v>
      </c>
    </row>
    <row r="211" spans="1:8" s="2" customFormat="1" ht="12.75" hidden="1" x14ac:dyDescent="0.2">
      <c r="A211" s="247"/>
      <c r="B211" s="250"/>
      <c r="C211" s="252"/>
      <c r="D211" s="253"/>
      <c r="E211" s="254"/>
      <c r="F211" s="76"/>
      <c r="G211" s="76"/>
      <c r="H211" s="77">
        <f t="shared" si="30"/>
        <v>0</v>
      </c>
    </row>
    <row r="212" spans="1:8" s="2" customFormat="1" ht="12.75" hidden="1" x14ac:dyDescent="0.2">
      <c r="A212" s="248"/>
      <c r="B212" s="251"/>
      <c r="C212" s="269"/>
      <c r="D212" s="270"/>
      <c r="E212" s="271"/>
      <c r="F212" s="78"/>
      <c r="G212" s="78"/>
      <c r="H212" s="79">
        <f t="shared" si="30"/>
        <v>0</v>
      </c>
    </row>
    <row r="213" spans="1:8" s="2" customFormat="1" ht="25.5" hidden="1" x14ac:dyDescent="0.2">
      <c r="A213" s="246">
        <v>2350</v>
      </c>
      <c r="B213" s="249" t="s">
        <v>24</v>
      </c>
      <c r="C213" s="266"/>
      <c r="D213" s="267"/>
      <c r="E213" s="268"/>
      <c r="F213" s="51" t="s">
        <v>167</v>
      </c>
      <c r="G213" s="47" t="s">
        <v>157</v>
      </c>
      <c r="H213" s="50">
        <f>SUM(H214:H223)</f>
        <v>0</v>
      </c>
    </row>
    <row r="214" spans="1:8" s="2" customFormat="1" ht="12.75" hidden="1" customHeight="1" x14ac:dyDescent="0.2">
      <c r="A214" s="247"/>
      <c r="B214" s="250"/>
      <c r="C214" s="255"/>
      <c r="D214" s="256"/>
      <c r="E214" s="257"/>
      <c r="F214" s="74"/>
      <c r="G214" s="74"/>
      <c r="H214" s="75">
        <f>ROUNDUP(F214/168*G214,2)</f>
        <v>0</v>
      </c>
    </row>
    <row r="215" spans="1:8" s="2" customFormat="1" ht="12.75" hidden="1" x14ac:dyDescent="0.2">
      <c r="A215" s="247"/>
      <c r="B215" s="250"/>
      <c r="C215" s="252"/>
      <c r="D215" s="253"/>
      <c r="E215" s="254"/>
      <c r="F215" s="76"/>
      <c r="G215" s="76"/>
      <c r="H215" s="77">
        <f t="shared" ref="H215:H223" si="31">ROUNDUP(F215/168*G215,2)</f>
        <v>0</v>
      </c>
    </row>
    <row r="216" spans="1:8" s="2" customFormat="1" ht="12.75" hidden="1" x14ac:dyDescent="0.2">
      <c r="A216" s="247"/>
      <c r="B216" s="250"/>
      <c r="C216" s="252"/>
      <c r="D216" s="253"/>
      <c r="E216" s="254"/>
      <c r="F216" s="76"/>
      <c r="G216" s="76"/>
      <c r="H216" s="77">
        <f t="shared" si="31"/>
        <v>0</v>
      </c>
    </row>
    <row r="217" spans="1:8" s="2" customFormat="1" ht="12.75" hidden="1" x14ac:dyDescent="0.2">
      <c r="A217" s="247"/>
      <c r="B217" s="250"/>
      <c r="C217" s="252"/>
      <c r="D217" s="253"/>
      <c r="E217" s="254"/>
      <c r="F217" s="76"/>
      <c r="G217" s="76"/>
      <c r="H217" s="77">
        <f t="shared" si="31"/>
        <v>0</v>
      </c>
    </row>
    <row r="218" spans="1:8" s="2" customFormat="1" ht="12.75" hidden="1" x14ac:dyDescent="0.2">
      <c r="A218" s="247"/>
      <c r="B218" s="250"/>
      <c r="C218" s="252"/>
      <c r="D218" s="253"/>
      <c r="E218" s="254"/>
      <c r="F218" s="76"/>
      <c r="G218" s="76"/>
      <c r="H218" s="77">
        <f t="shared" si="31"/>
        <v>0</v>
      </c>
    </row>
    <row r="219" spans="1:8" s="2" customFormat="1" ht="12.75" hidden="1" x14ac:dyDescent="0.2">
      <c r="A219" s="247"/>
      <c r="B219" s="250"/>
      <c r="C219" s="252"/>
      <c r="D219" s="253"/>
      <c r="E219" s="254"/>
      <c r="F219" s="76"/>
      <c r="G219" s="76"/>
      <c r="H219" s="77">
        <f t="shared" si="31"/>
        <v>0</v>
      </c>
    </row>
    <row r="220" spans="1:8" s="2" customFormat="1" ht="12.75" hidden="1" x14ac:dyDescent="0.2">
      <c r="A220" s="247"/>
      <c r="B220" s="250"/>
      <c r="C220" s="252"/>
      <c r="D220" s="253"/>
      <c r="E220" s="254"/>
      <c r="F220" s="76"/>
      <c r="G220" s="76"/>
      <c r="H220" s="77">
        <f t="shared" si="31"/>
        <v>0</v>
      </c>
    </row>
    <row r="221" spans="1:8" s="2" customFormat="1" ht="12.75" hidden="1" x14ac:dyDescent="0.2">
      <c r="A221" s="247"/>
      <c r="B221" s="250"/>
      <c r="C221" s="252"/>
      <c r="D221" s="253"/>
      <c r="E221" s="254"/>
      <c r="F221" s="76"/>
      <c r="G221" s="76"/>
      <c r="H221" s="77">
        <f t="shared" si="31"/>
        <v>0</v>
      </c>
    </row>
    <row r="222" spans="1:8" s="2" customFormat="1" ht="12.75" hidden="1" x14ac:dyDescent="0.2">
      <c r="A222" s="247"/>
      <c r="B222" s="250"/>
      <c r="C222" s="252"/>
      <c r="D222" s="253"/>
      <c r="E222" s="254"/>
      <c r="F222" s="76"/>
      <c r="G222" s="76"/>
      <c r="H222" s="77">
        <f t="shared" si="31"/>
        <v>0</v>
      </c>
    </row>
    <row r="223" spans="1:8" s="2" customFormat="1" ht="12.75" hidden="1" x14ac:dyDescent="0.2">
      <c r="A223" s="248"/>
      <c r="B223" s="251"/>
      <c r="C223" s="269"/>
      <c r="D223" s="270"/>
      <c r="E223" s="271"/>
      <c r="F223" s="78"/>
      <c r="G223" s="78"/>
      <c r="H223" s="79">
        <f t="shared" si="31"/>
        <v>0</v>
      </c>
    </row>
    <row r="224" spans="1:8" s="2" customFormat="1" ht="12.75" hidden="1" x14ac:dyDescent="0.2">
      <c r="A224" s="49" t="s">
        <v>109</v>
      </c>
      <c r="B224" s="277" t="s">
        <v>25</v>
      </c>
      <c r="C224" s="277"/>
      <c r="D224" s="277"/>
      <c r="E224" s="277"/>
      <c r="F224" s="277"/>
      <c r="G224" s="277"/>
      <c r="H224" s="43">
        <f>SUM(H225,H237)</f>
        <v>0</v>
      </c>
    </row>
    <row r="225" spans="1:8" s="2" customFormat="1" ht="12.75" hidden="1" customHeight="1" x14ac:dyDescent="0.2">
      <c r="A225" s="48">
        <v>5120</v>
      </c>
      <c r="B225" s="277" t="s">
        <v>168</v>
      </c>
      <c r="C225" s="277"/>
      <c r="D225" s="277"/>
      <c r="E225" s="277"/>
      <c r="F225" s="277"/>
      <c r="G225" s="277"/>
      <c r="H225" s="43">
        <f>SUM(H226)</f>
        <v>0</v>
      </c>
    </row>
    <row r="226" spans="1:8" s="2" customFormat="1" ht="25.5" hidden="1" x14ac:dyDescent="0.2">
      <c r="A226" s="331">
        <v>5121</v>
      </c>
      <c r="B226" s="279" t="s">
        <v>169</v>
      </c>
      <c r="C226" s="190" t="s">
        <v>171</v>
      </c>
      <c r="D226" s="47" t="s">
        <v>170</v>
      </c>
      <c r="E226" s="190" t="s">
        <v>166</v>
      </c>
      <c r="F226" s="190" t="s">
        <v>167</v>
      </c>
      <c r="G226" s="47" t="s">
        <v>157</v>
      </c>
      <c r="H226" s="111">
        <f>SUM(H227:H236)</f>
        <v>0</v>
      </c>
    </row>
    <row r="227" spans="1:8" s="2" customFormat="1" ht="12.75" hidden="1" x14ac:dyDescent="0.2">
      <c r="A227" s="332"/>
      <c r="B227" s="280"/>
      <c r="C227" s="67"/>
      <c r="D227" s="282">
        <v>20</v>
      </c>
      <c r="E227" s="67"/>
      <c r="F227" s="67"/>
      <c r="G227" s="67"/>
      <c r="H227" s="54">
        <f>ROUNDUP(F227*$D$227%/12/168*E227*$G$227,2)</f>
        <v>0</v>
      </c>
    </row>
    <row r="228" spans="1:8" s="2" customFormat="1" ht="12.75" hidden="1" x14ac:dyDescent="0.2">
      <c r="A228" s="332"/>
      <c r="B228" s="280"/>
      <c r="C228" s="68"/>
      <c r="D228" s="283"/>
      <c r="E228" s="68"/>
      <c r="F228" s="68"/>
      <c r="G228" s="68"/>
      <c r="H228" s="56">
        <f t="shared" ref="H228:H236" si="32">ROUNDUP(F228*$D$227%/12/168*E228*$G$227,2)</f>
        <v>0</v>
      </c>
    </row>
    <row r="229" spans="1:8" s="2" customFormat="1" ht="12.75" hidden="1" x14ac:dyDescent="0.2">
      <c r="A229" s="332"/>
      <c r="B229" s="280"/>
      <c r="C229" s="68"/>
      <c r="D229" s="283"/>
      <c r="E229" s="68"/>
      <c r="F229" s="68"/>
      <c r="G229" s="68"/>
      <c r="H229" s="56">
        <f t="shared" si="32"/>
        <v>0</v>
      </c>
    </row>
    <row r="230" spans="1:8" s="2" customFormat="1" ht="12.75" hidden="1" x14ac:dyDescent="0.2">
      <c r="A230" s="332"/>
      <c r="B230" s="280"/>
      <c r="C230" s="68"/>
      <c r="D230" s="283"/>
      <c r="E230" s="68"/>
      <c r="F230" s="68"/>
      <c r="G230" s="68"/>
      <c r="H230" s="56">
        <f t="shared" si="32"/>
        <v>0</v>
      </c>
    </row>
    <row r="231" spans="1:8" s="2" customFormat="1" ht="12.75" hidden="1" x14ac:dyDescent="0.2">
      <c r="A231" s="332"/>
      <c r="B231" s="280"/>
      <c r="C231" s="68"/>
      <c r="D231" s="283"/>
      <c r="E231" s="68"/>
      <c r="F231" s="68"/>
      <c r="G231" s="68"/>
      <c r="H231" s="56">
        <f t="shared" si="32"/>
        <v>0</v>
      </c>
    </row>
    <row r="232" spans="1:8" s="2" customFormat="1" ht="12.75" hidden="1" x14ac:dyDescent="0.2">
      <c r="A232" s="332"/>
      <c r="B232" s="280"/>
      <c r="C232" s="68"/>
      <c r="D232" s="283"/>
      <c r="E232" s="68"/>
      <c r="F232" s="68"/>
      <c r="G232" s="68"/>
      <c r="H232" s="56">
        <f t="shared" si="32"/>
        <v>0</v>
      </c>
    </row>
    <row r="233" spans="1:8" s="2" customFormat="1" ht="12.75" hidden="1" x14ac:dyDescent="0.2">
      <c r="A233" s="332"/>
      <c r="B233" s="280"/>
      <c r="C233" s="68"/>
      <c r="D233" s="283"/>
      <c r="E233" s="68"/>
      <c r="F233" s="68"/>
      <c r="G233" s="68"/>
      <c r="H233" s="56">
        <f t="shared" si="32"/>
        <v>0</v>
      </c>
    </row>
    <row r="234" spans="1:8" s="2" customFormat="1" ht="12.75" hidden="1" x14ac:dyDescent="0.2">
      <c r="A234" s="332"/>
      <c r="B234" s="280"/>
      <c r="C234" s="68"/>
      <c r="D234" s="283"/>
      <c r="E234" s="68"/>
      <c r="F234" s="68"/>
      <c r="G234" s="68"/>
      <c r="H234" s="56">
        <f t="shared" si="32"/>
        <v>0</v>
      </c>
    </row>
    <row r="235" spans="1:8" s="2" customFormat="1" ht="12.75" hidden="1" x14ac:dyDescent="0.2">
      <c r="A235" s="332"/>
      <c r="B235" s="280"/>
      <c r="C235" s="68"/>
      <c r="D235" s="283"/>
      <c r="E235" s="68"/>
      <c r="F235" s="68"/>
      <c r="G235" s="68"/>
      <c r="H235" s="56">
        <f t="shared" si="32"/>
        <v>0</v>
      </c>
    </row>
    <row r="236" spans="1:8" s="2" customFormat="1" ht="12.75" hidden="1" x14ac:dyDescent="0.2">
      <c r="A236" s="333"/>
      <c r="B236" s="281"/>
      <c r="C236" s="70"/>
      <c r="D236" s="284"/>
      <c r="E236" s="70"/>
      <c r="F236" s="70"/>
      <c r="G236" s="70"/>
      <c r="H236" s="58">
        <f t="shared" si="32"/>
        <v>0</v>
      </c>
    </row>
    <row r="237" spans="1:8" s="2" customFormat="1" ht="12.75" hidden="1" x14ac:dyDescent="0.2">
      <c r="A237" s="48" t="s">
        <v>110</v>
      </c>
      <c r="B237" s="277" t="s">
        <v>111</v>
      </c>
      <c r="C237" s="277"/>
      <c r="D237" s="277"/>
      <c r="E237" s="277"/>
      <c r="F237" s="277"/>
      <c r="G237" s="277"/>
      <c r="H237" s="43">
        <f>SUM(H238,H249)</f>
        <v>0</v>
      </c>
    </row>
    <row r="238" spans="1:8" s="2" customFormat="1" ht="25.5" hidden="1" x14ac:dyDescent="0.2">
      <c r="A238" s="331" t="s">
        <v>117</v>
      </c>
      <c r="B238" s="279" t="s">
        <v>33</v>
      </c>
      <c r="C238" s="190" t="s">
        <v>171</v>
      </c>
      <c r="D238" s="47" t="s">
        <v>170</v>
      </c>
      <c r="E238" s="190" t="s">
        <v>166</v>
      </c>
      <c r="F238" s="190" t="s">
        <v>167</v>
      </c>
      <c r="G238" s="47" t="s">
        <v>157</v>
      </c>
      <c r="H238" s="111">
        <f>SUM(H239:H248)</f>
        <v>0</v>
      </c>
    </row>
    <row r="239" spans="1:8" s="2" customFormat="1" ht="12.75" hidden="1" x14ac:dyDescent="0.2">
      <c r="A239" s="332"/>
      <c r="B239" s="280"/>
      <c r="C239" s="67"/>
      <c r="D239" s="282">
        <v>20</v>
      </c>
      <c r="E239" s="67"/>
      <c r="F239" s="67"/>
      <c r="G239" s="67"/>
      <c r="H239" s="54">
        <f>ROUNDUP(F239*$D$239%/12/168*E239*$G$239,2)</f>
        <v>0</v>
      </c>
    </row>
    <row r="240" spans="1:8" s="2" customFormat="1" ht="12.75" hidden="1" x14ac:dyDescent="0.2">
      <c r="A240" s="332"/>
      <c r="B240" s="280"/>
      <c r="C240" s="68"/>
      <c r="D240" s="283"/>
      <c r="E240" s="68"/>
      <c r="F240" s="68"/>
      <c r="G240" s="68"/>
      <c r="H240" s="56">
        <f t="shared" ref="H240:H248" si="33">ROUNDUP(F240*$D$239%/12/168*E240*$G$239,2)</f>
        <v>0</v>
      </c>
    </row>
    <row r="241" spans="1:8" s="2" customFormat="1" ht="12.75" hidden="1" x14ac:dyDescent="0.2">
      <c r="A241" s="332"/>
      <c r="B241" s="280"/>
      <c r="C241" s="68"/>
      <c r="D241" s="283"/>
      <c r="E241" s="68"/>
      <c r="F241" s="68"/>
      <c r="G241" s="68"/>
      <c r="H241" s="56">
        <f t="shared" si="33"/>
        <v>0</v>
      </c>
    </row>
    <row r="242" spans="1:8" s="2" customFormat="1" ht="12.75" hidden="1" x14ac:dyDescent="0.2">
      <c r="A242" s="332"/>
      <c r="B242" s="280"/>
      <c r="C242" s="68"/>
      <c r="D242" s="283"/>
      <c r="E242" s="68"/>
      <c r="F242" s="68"/>
      <c r="G242" s="68"/>
      <c r="H242" s="56">
        <f t="shared" si="33"/>
        <v>0</v>
      </c>
    </row>
    <row r="243" spans="1:8" s="2" customFormat="1" ht="12.75" hidden="1" x14ac:dyDescent="0.2">
      <c r="A243" s="332"/>
      <c r="B243" s="280"/>
      <c r="C243" s="68"/>
      <c r="D243" s="283"/>
      <c r="E243" s="68"/>
      <c r="F243" s="68"/>
      <c r="G243" s="68"/>
      <c r="H243" s="56">
        <f t="shared" si="33"/>
        <v>0</v>
      </c>
    </row>
    <row r="244" spans="1:8" s="2" customFormat="1" ht="12.75" hidden="1" x14ac:dyDescent="0.2">
      <c r="A244" s="332"/>
      <c r="B244" s="280"/>
      <c r="C244" s="68"/>
      <c r="D244" s="283"/>
      <c r="E244" s="68"/>
      <c r="F244" s="68"/>
      <c r="G244" s="68"/>
      <c r="H244" s="56">
        <f t="shared" si="33"/>
        <v>0</v>
      </c>
    </row>
    <row r="245" spans="1:8" s="2" customFormat="1" ht="12.75" hidden="1" x14ac:dyDescent="0.2">
      <c r="A245" s="332"/>
      <c r="B245" s="280"/>
      <c r="C245" s="68"/>
      <c r="D245" s="283"/>
      <c r="E245" s="68"/>
      <c r="F245" s="68"/>
      <c r="G245" s="68"/>
      <c r="H245" s="56">
        <f t="shared" si="33"/>
        <v>0</v>
      </c>
    </row>
    <row r="246" spans="1:8" s="2" customFormat="1" ht="12.75" hidden="1" x14ac:dyDescent="0.2">
      <c r="A246" s="332"/>
      <c r="B246" s="280"/>
      <c r="C246" s="68"/>
      <c r="D246" s="283"/>
      <c r="E246" s="68"/>
      <c r="F246" s="68"/>
      <c r="G246" s="68"/>
      <c r="H246" s="56">
        <f t="shared" si="33"/>
        <v>0</v>
      </c>
    </row>
    <row r="247" spans="1:8" s="2" customFormat="1" ht="12.75" hidden="1" x14ac:dyDescent="0.2">
      <c r="A247" s="332"/>
      <c r="B247" s="280"/>
      <c r="C247" s="68"/>
      <c r="D247" s="283"/>
      <c r="E247" s="68"/>
      <c r="F247" s="68"/>
      <c r="G247" s="68"/>
      <c r="H247" s="56">
        <f t="shared" si="33"/>
        <v>0</v>
      </c>
    </row>
    <row r="248" spans="1:8" s="2" customFormat="1" ht="12.75" hidden="1" x14ac:dyDescent="0.2">
      <c r="A248" s="333"/>
      <c r="B248" s="281"/>
      <c r="C248" s="70"/>
      <c r="D248" s="284"/>
      <c r="E248" s="70"/>
      <c r="F248" s="70"/>
      <c r="G248" s="70"/>
      <c r="H248" s="58">
        <f t="shared" si="33"/>
        <v>0</v>
      </c>
    </row>
    <row r="249" spans="1:8" s="2" customFormat="1" ht="25.5" hidden="1" x14ac:dyDescent="0.2">
      <c r="A249" s="331" t="s">
        <v>118</v>
      </c>
      <c r="B249" s="279" t="s">
        <v>31</v>
      </c>
      <c r="C249" s="190" t="s">
        <v>171</v>
      </c>
      <c r="D249" s="47" t="s">
        <v>170</v>
      </c>
      <c r="E249" s="190" t="s">
        <v>166</v>
      </c>
      <c r="F249" s="190" t="s">
        <v>167</v>
      </c>
      <c r="G249" s="47" t="s">
        <v>157</v>
      </c>
      <c r="H249" s="111">
        <f>SUM(H250:H259)</f>
        <v>0</v>
      </c>
    </row>
    <row r="250" spans="1:8" s="2" customFormat="1" ht="12.75" hidden="1" x14ac:dyDescent="0.2">
      <c r="A250" s="332"/>
      <c r="B250" s="280"/>
      <c r="C250" s="67"/>
      <c r="D250" s="282">
        <v>20</v>
      </c>
      <c r="E250" s="67"/>
      <c r="F250" s="67"/>
      <c r="G250" s="67"/>
      <c r="H250" s="54">
        <f>ROUNDUP(F250*$D$250%/12/168*E250*$G$250,2)</f>
        <v>0</v>
      </c>
    </row>
    <row r="251" spans="1:8" s="2" customFormat="1" ht="12.75" hidden="1" x14ac:dyDescent="0.2">
      <c r="A251" s="332"/>
      <c r="B251" s="280"/>
      <c r="C251" s="68"/>
      <c r="D251" s="283"/>
      <c r="E251" s="68"/>
      <c r="F251" s="68"/>
      <c r="G251" s="68"/>
      <c r="H251" s="56">
        <f t="shared" ref="H251:H259" si="34">ROUNDUP(F251*$D$250%/12/168*E251*$G$250,2)</f>
        <v>0</v>
      </c>
    </row>
    <row r="252" spans="1:8" s="2" customFormat="1" ht="12.75" hidden="1" x14ac:dyDescent="0.2">
      <c r="A252" s="332"/>
      <c r="B252" s="280"/>
      <c r="C252" s="68"/>
      <c r="D252" s="283"/>
      <c r="E252" s="68"/>
      <c r="F252" s="68"/>
      <c r="G252" s="68"/>
      <c r="H252" s="56">
        <f t="shared" si="34"/>
        <v>0</v>
      </c>
    </row>
    <row r="253" spans="1:8" s="2" customFormat="1" ht="12.75" hidden="1" x14ac:dyDescent="0.2">
      <c r="A253" s="332"/>
      <c r="B253" s="280"/>
      <c r="C253" s="68"/>
      <c r="D253" s="283"/>
      <c r="E253" s="68"/>
      <c r="F253" s="68"/>
      <c r="G253" s="68"/>
      <c r="H253" s="56">
        <f t="shared" si="34"/>
        <v>0</v>
      </c>
    </row>
    <row r="254" spans="1:8" s="2" customFormat="1" ht="12.75" hidden="1" x14ac:dyDescent="0.2">
      <c r="A254" s="332"/>
      <c r="B254" s="280"/>
      <c r="C254" s="68"/>
      <c r="D254" s="283"/>
      <c r="E254" s="68"/>
      <c r="F254" s="68"/>
      <c r="G254" s="68"/>
      <c r="H254" s="56">
        <f t="shared" si="34"/>
        <v>0</v>
      </c>
    </row>
    <row r="255" spans="1:8" s="2" customFormat="1" ht="12.75" hidden="1" x14ac:dyDescent="0.2">
      <c r="A255" s="332"/>
      <c r="B255" s="280"/>
      <c r="C255" s="68"/>
      <c r="D255" s="283"/>
      <c r="E255" s="68"/>
      <c r="F255" s="68"/>
      <c r="G255" s="68"/>
      <c r="H255" s="56">
        <f t="shared" si="34"/>
        <v>0</v>
      </c>
    </row>
    <row r="256" spans="1:8" s="2" customFormat="1" ht="12.75" hidden="1" x14ac:dyDescent="0.2">
      <c r="A256" s="332"/>
      <c r="B256" s="280"/>
      <c r="C256" s="68"/>
      <c r="D256" s="283"/>
      <c r="E256" s="68"/>
      <c r="F256" s="68"/>
      <c r="G256" s="68"/>
      <c r="H256" s="56">
        <f t="shared" si="34"/>
        <v>0</v>
      </c>
    </row>
    <row r="257" spans="1:9" s="2" customFormat="1" ht="12.75" hidden="1" x14ac:dyDescent="0.2">
      <c r="A257" s="332"/>
      <c r="B257" s="280"/>
      <c r="C257" s="68"/>
      <c r="D257" s="283"/>
      <c r="E257" s="68"/>
      <c r="F257" s="68"/>
      <c r="G257" s="68"/>
      <c r="H257" s="56">
        <f t="shared" si="34"/>
        <v>0</v>
      </c>
    </row>
    <row r="258" spans="1:9" s="2" customFormat="1" ht="12.75" hidden="1" x14ac:dyDescent="0.2">
      <c r="A258" s="332"/>
      <c r="B258" s="280"/>
      <c r="C258" s="68"/>
      <c r="D258" s="283"/>
      <c r="E258" s="68"/>
      <c r="F258" s="68"/>
      <c r="G258" s="68"/>
      <c r="H258" s="56">
        <f t="shared" si="34"/>
        <v>0</v>
      </c>
    </row>
    <row r="259" spans="1:9" s="2" customFormat="1" ht="12.75" hidden="1" x14ac:dyDescent="0.2">
      <c r="A259" s="332"/>
      <c r="B259" s="280"/>
      <c r="C259" s="68"/>
      <c r="D259" s="284"/>
      <c r="E259" s="68"/>
      <c r="F259" s="68"/>
      <c r="G259" s="70"/>
      <c r="H259" s="56">
        <f t="shared" si="34"/>
        <v>0</v>
      </c>
    </row>
    <row r="260" spans="1:9" s="2" customFormat="1" ht="12.75" x14ac:dyDescent="0.2">
      <c r="A260" s="289" t="s">
        <v>120</v>
      </c>
      <c r="B260" s="290"/>
      <c r="C260" s="290"/>
      <c r="D260" s="290"/>
      <c r="E260" s="290"/>
      <c r="F260" s="290"/>
      <c r="G260" s="291"/>
      <c r="H260" s="45">
        <f>SUM(H224,H154,H12)</f>
        <v>30.630000000000003</v>
      </c>
    </row>
    <row r="261" spans="1:9" s="2" customFormat="1" ht="6" customHeight="1" x14ac:dyDescent="0.2">
      <c r="A261" s="321"/>
      <c r="B261" s="321"/>
      <c r="C261" s="321"/>
      <c r="D261" s="321"/>
      <c r="E261" s="321"/>
      <c r="F261" s="321"/>
      <c r="G261" s="321"/>
      <c r="H261" s="321"/>
    </row>
    <row r="262" spans="1:9" s="2" customFormat="1" ht="12.75" x14ac:dyDescent="0.2">
      <c r="A262" s="322" t="s">
        <v>18</v>
      </c>
      <c r="B262" s="323"/>
      <c r="C262" s="323"/>
      <c r="D262" s="323"/>
      <c r="E262" s="323"/>
      <c r="F262" s="323"/>
      <c r="G262" s="323"/>
      <c r="H262" s="324"/>
    </row>
    <row r="263" spans="1:9" s="2" customFormat="1" ht="12.75" x14ac:dyDescent="0.2">
      <c r="A263" s="42" t="s">
        <v>36</v>
      </c>
      <c r="B263" s="277" t="s">
        <v>14</v>
      </c>
      <c r="C263" s="277"/>
      <c r="D263" s="277"/>
      <c r="E263" s="277"/>
      <c r="F263" s="277"/>
      <c r="G263" s="277"/>
      <c r="H263" s="43">
        <f>SUM(H264,H361)</f>
        <v>1.36</v>
      </c>
    </row>
    <row r="264" spans="1:9" s="2" customFormat="1" ht="12.75" x14ac:dyDescent="0.2">
      <c r="A264" s="49" t="s">
        <v>37</v>
      </c>
      <c r="B264" s="277" t="s">
        <v>38</v>
      </c>
      <c r="C264" s="277"/>
      <c r="D264" s="277"/>
      <c r="E264" s="277"/>
      <c r="F264" s="277"/>
      <c r="G264" s="277"/>
      <c r="H264" s="43">
        <f>SUM(H265,H276,H287,H298,H340,H319,)</f>
        <v>1.05</v>
      </c>
    </row>
    <row r="265" spans="1:9" s="2" customFormat="1" ht="25.5" x14ac:dyDescent="0.2">
      <c r="A265" s="303" t="s">
        <v>42</v>
      </c>
      <c r="B265" s="304" t="s">
        <v>43</v>
      </c>
      <c r="C265" s="287" t="s">
        <v>349</v>
      </c>
      <c r="D265" s="288"/>
      <c r="E265" s="47" t="s">
        <v>164</v>
      </c>
      <c r="F265" s="190" t="s">
        <v>39</v>
      </c>
      <c r="G265" s="47" t="s">
        <v>157</v>
      </c>
      <c r="H265" s="111">
        <f>SUM(H266:H275)</f>
        <v>0.38</v>
      </c>
    </row>
    <row r="266" spans="1:9" s="2" customFormat="1" ht="12.75" x14ac:dyDescent="0.2">
      <c r="A266" s="303"/>
      <c r="B266" s="304"/>
      <c r="C266" s="294" t="s">
        <v>191</v>
      </c>
      <c r="D266" s="295"/>
      <c r="E266" s="187">
        <v>16</v>
      </c>
      <c r="F266" s="62">
        <v>3125</v>
      </c>
      <c r="G266" s="61">
        <v>0.02</v>
      </c>
      <c r="H266" s="54">
        <f>ROUNDUP((F266/168*G266),2)</f>
        <v>0.38</v>
      </c>
      <c r="I266" s="2" t="s">
        <v>217</v>
      </c>
    </row>
    <row r="267" spans="1:9" s="2" customFormat="1" ht="12.75" hidden="1" x14ac:dyDescent="0.2">
      <c r="A267" s="303"/>
      <c r="B267" s="304"/>
      <c r="C267" s="274"/>
      <c r="D267" s="276"/>
      <c r="E267" s="188"/>
      <c r="F267" s="64"/>
      <c r="G267" s="63"/>
      <c r="H267" s="56">
        <f t="shared" ref="H267:H286" si="35">ROUNDUP((F267/168*G267),2)</f>
        <v>0</v>
      </c>
    </row>
    <row r="268" spans="1:9" s="2" customFormat="1" ht="12.75" hidden="1" x14ac:dyDescent="0.2">
      <c r="A268" s="303"/>
      <c r="B268" s="304"/>
      <c r="C268" s="274"/>
      <c r="D268" s="276"/>
      <c r="E268" s="188"/>
      <c r="F268" s="64"/>
      <c r="G268" s="63"/>
      <c r="H268" s="56">
        <f t="shared" si="35"/>
        <v>0</v>
      </c>
    </row>
    <row r="269" spans="1:9" s="2" customFormat="1" ht="12.75" hidden="1" x14ac:dyDescent="0.2">
      <c r="A269" s="303"/>
      <c r="B269" s="304"/>
      <c r="C269" s="274"/>
      <c r="D269" s="276"/>
      <c r="E269" s="188"/>
      <c r="F269" s="64"/>
      <c r="G269" s="63"/>
      <c r="H269" s="56">
        <f t="shared" si="35"/>
        <v>0</v>
      </c>
    </row>
    <row r="270" spans="1:9" s="2" customFormat="1" ht="12.75" hidden="1" x14ac:dyDescent="0.2">
      <c r="A270" s="303"/>
      <c r="B270" s="304"/>
      <c r="C270" s="274"/>
      <c r="D270" s="276"/>
      <c r="E270" s="188"/>
      <c r="F270" s="64"/>
      <c r="G270" s="63"/>
      <c r="H270" s="56">
        <f t="shared" si="35"/>
        <v>0</v>
      </c>
    </row>
    <row r="271" spans="1:9" s="2" customFormat="1" ht="12.75" hidden="1" x14ac:dyDescent="0.2">
      <c r="A271" s="303"/>
      <c r="B271" s="304"/>
      <c r="C271" s="274"/>
      <c r="D271" s="276"/>
      <c r="E271" s="188"/>
      <c r="F271" s="64"/>
      <c r="G271" s="63"/>
      <c r="H271" s="56">
        <f t="shared" si="35"/>
        <v>0</v>
      </c>
    </row>
    <row r="272" spans="1:9" s="2" customFormat="1" ht="12.75" hidden="1" x14ac:dyDescent="0.2">
      <c r="A272" s="303"/>
      <c r="B272" s="304"/>
      <c r="C272" s="274"/>
      <c r="D272" s="276"/>
      <c r="E272" s="188"/>
      <c r="F272" s="64"/>
      <c r="G272" s="63"/>
      <c r="H272" s="56">
        <f t="shared" si="35"/>
        <v>0</v>
      </c>
    </row>
    <row r="273" spans="1:9" s="2" customFormat="1" ht="12.75" hidden="1" x14ac:dyDescent="0.2">
      <c r="A273" s="303"/>
      <c r="B273" s="304"/>
      <c r="C273" s="274"/>
      <c r="D273" s="276"/>
      <c r="E273" s="188"/>
      <c r="F273" s="64"/>
      <c r="G273" s="63"/>
      <c r="H273" s="56">
        <f t="shared" si="35"/>
        <v>0</v>
      </c>
    </row>
    <row r="274" spans="1:9" s="2" customFormat="1" ht="12.75" hidden="1" x14ac:dyDescent="0.2">
      <c r="A274" s="303"/>
      <c r="B274" s="304"/>
      <c r="C274" s="274"/>
      <c r="D274" s="276"/>
      <c r="E274" s="188"/>
      <c r="F274" s="64"/>
      <c r="G274" s="63"/>
      <c r="H274" s="56">
        <f t="shared" si="35"/>
        <v>0</v>
      </c>
    </row>
    <row r="275" spans="1:9" s="2" customFormat="1" ht="12.75" hidden="1" x14ac:dyDescent="0.2">
      <c r="A275" s="303"/>
      <c r="B275" s="304"/>
      <c r="C275" s="296"/>
      <c r="D275" s="298"/>
      <c r="E275" s="189"/>
      <c r="F275" s="66"/>
      <c r="G275" s="65"/>
      <c r="H275" s="58">
        <f t="shared" si="35"/>
        <v>0</v>
      </c>
    </row>
    <row r="276" spans="1:9" s="2" customFormat="1" ht="25.5" x14ac:dyDescent="0.2">
      <c r="A276" s="303" t="s">
        <v>44</v>
      </c>
      <c r="B276" s="304" t="s">
        <v>45</v>
      </c>
      <c r="C276" s="287" t="s">
        <v>156</v>
      </c>
      <c r="D276" s="288"/>
      <c r="E276" s="47" t="s">
        <v>164</v>
      </c>
      <c r="F276" s="190" t="s">
        <v>39</v>
      </c>
      <c r="G276" s="47" t="s">
        <v>157</v>
      </c>
      <c r="H276" s="111">
        <f>SUM(H277:H286)</f>
        <v>0.65</v>
      </c>
    </row>
    <row r="277" spans="1:9" s="2" customFormat="1" ht="12.75" x14ac:dyDescent="0.2">
      <c r="A277" s="303"/>
      <c r="B277" s="304"/>
      <c r="C277" s="274" t="s">
        <v>357</v>
      </c>
      <c r="D277" s="276"/>
      <c r="E277" s="188">
        <v>10</v>
      </c>
      <c r="F277" s="64">
        <v>1287</v>
      </c>
      <c r="G277" s="63">
        <v>8.4000000000000005E-2</v>
      </c>
      <c r="H277" s="54">
        <f t="shared" si="35"/>
        <v>0.65</v>
      </c>
      <c r="I277" s="2" t="s">
        <v>212</v>
      </c>
    </row>
    <row r="278" spans="1:9" s="2" customFormat="1" ht="26.25" hidden="1" customHeight="1" x14ac:dyDescent="0.2">
      <c r="A278" s="303"/>
      <c r="B278" s="304"/>
      <c r="C278" s="274"/>
      <c r="D278" s="276"/>
      <c r="E278" s="188"/>
      <c r="F278" s="64"/>
      <c r="G278" s="63"/>
      <c r="H278" s="56">
        <f t="shared" si="35"/>
        <v>0</v>
      </c>
    </row>
    <row r="279" spans="1:9" s="2" customFormat="1" ht="12.75" hidden="1" x14ac:dyDescent="0.2">
      <c r="A279" s="303"/>
      <c r="B279" s="304"/>
      <c r="C279" s="274"/>
      <c r="D279" s="276"/>
      <c r="E279" s="188"/>
      <c r="F279" s="64"/>
      <c r="G279" s="63"/>
      <c r="H279" s="56">
        <f t="shared" si="35"/>
        <v>0</v>
      </c>
    </row>
    <row r="280" spans="1:9" s="2" customFormat="1" ht="12.75" hidden="1" x14ac:dyDescent="0.2">
      <c r="A280" s="303"/>
      <c r="B280" s="304"/>
      <c r="C280" s="274"/>
      <c r="D280" s="276"/>
      <c r="E280" s="188"/>
      <c r="F280" s="64"/>
      <c r="G280" s="63"/>
      <c r="H280" s="56">
        <f t="shared" si="35"/>
        <v>0</v>
      </c>
    </row>
    <row r="281" spans="1:9" s="2" customFormat="1" ht="12.75" hidden="1" x14ac:dyDescent="0.2">
      <c r="A281" s="303"/>
      <c r="B281" s="304"/>
      <c r="C281" s="274"/>
      <c r="D281" s="276"/>
      <c r="E281" s="188"/>
      <c r="F281" s="64"/>
      <c r="G281" s="63"/>
      <c r="H281" s="56">
        <f t="shared" si="35"/>
        <v>0</v>
      </c>
    </row>
    <row r="282" spans="1:9" s="2" customFormat="1" ht="12.75" hidden="1" x14ac:dyDescent="0.2">
      <c r="A282" s="303"/>
      <c r="B282" s="304"/>
      <c r="C282" s="274"/>
      <c r="D282" s="276"/>
      <c r="E282" s="188"/>
      <c r="F282" s="64"/>
      <c r="G282" s="63"/>
      <c r="H282" s="56">
        <f t="shared" si="35"/>
        <v>0</v>
      </c>
    </row>
    <row r="283" spans="1:9" s="2" customFormat="1" ht="12.75" hidden="1" x14ac:dyDescent="0.2">
      <c r="A283" s="303"/>
      <c r="B283" s="304"/>
      <c r="C283" s="274"/>
      <c r="D283" s="276"/>
      <c r="E283" s="188"/>
      <c r="F283" s="64"/>
      <c r="G283" s="63"/>
      <c r="H283" s="56">
        <f t="shared" si="35"/>
        <v>0</v>
      </c>
    </row>
    <row r="284" spans="1:9" s="2" customFormat="1" ht="12.75" hidden="1" x14ac:dyDescent="0.2">
      <c r="A284" s="303"/>
      <c r="B284" s="304"/>
      <c r="C284" s="274"/>
      <c r="D284" s="276"/>
      <c r="E284" s="188"/>
      <c r="F284" s="64"/>
      <c r="G284" s="63"/>
      <c r="H284" s="56">
        <f t="shared" si="35"/>
        <v>0</v>
      </c>
    </row>
    <row r="285" spans="1:9" s="2" customFormat="1" ht="12.75" hidden="1" x14ac:dyDescent="0.2">
      <c r="A285" s="303"/>
      <c r="B285" s="304"/>
      <c r="C285" s="274"/>
      <c r="D285" s="276"/>
      <c r="E285" s="188"/>
      <c r="F285" s="64"/>
      <c r="G285" s="63"/>
      <c r="H285" s="56">
        <f t="shared" si="35"/>
        <v>0</v>
      </c>
    </row>
    <row r="286" spans="1:9" s="2" customFormat="1" ht="12.75" hidden="1" x14ac:dyDescent="0.2">
      <c r="A286" s="303"/>
      <c r="B286" s="304"/>
      <c r="C286" s="296"/>
      <c r="D286" s="298"/>
      <c r="E286" s="189"/>
      <c r="F286" s="66"/>
      <c r="G286" s="65"/>
      <c r="H286" s="58">
        <f t="shared" si="35"/>
        <v>0</v>
      </c>
    </row>
    <row r="287" spans="1:9" s="2" customFormat="1" ht="25.5" x14ac:dyDescent="0.2">
      <c r="A287" s="303" t="s">
        <v>51</v>
      </c>
      <c r="B287" s="304" t="s">
        <v>15</v>
      </c>
      <c r="C287" s="266" t="s">
        <v>158</v>
      </c>
      <c r="D287" s="267"/>
      <c r="E287" s="268"/>
      <c r="F287" s="51" t="s">
        <v>159</v>
      </c>
      <c r="G287" s="47" t="s">
        <v>157</v>
      </c>
      <c r="H287" s="111">
        <f>SUM(H288:H297)</f>
        <v>0.02</v>
      </c>
    </row>
    <row r="288" spans="1:9" s="2" customFormat="1" ht="12.75" x14ac:dyDescent="0.2">
      <c r="A288" s="303"/>
      <c r="B288" s="304"/>
      <c r="C288" s="294" t="s">
        <v>179</v>
      </c>
      <c r="D288" s="301"/>
      <c r="E288" s="295"/>
      <c r="F288" s="62">
        <v>135</v>
      </c>
      <c r="G288" s="61">
        <f>G266</f>
        <v>0.02</v>
      </c>
      <c r="H288" s="54">
        <f>ROUNDUP((F288/168*G288),2)</f>
        <v>0.02</v>
      </c>
    </row>
    <row r="289" spans="1:8" s="2" customFormat="1" ht="12.75" hidden="1" x14ac:dyDescent="0.2">
      <c r="A289" s="303"/>
      <c r="B289" s="304"/>
      <c r="C289" s="274"/>
      <c r="D289" s="275"/>
      <c r="E289" s="276"/>
      <c r="F289" s="64"/>
      <c r="G289" s="63">
        <f t="shared" ref="G289:G297" si="36">G267</f>
        <v>0</v>
      </c>
      <c r="H289" s="56">
        <f t="shared" ref="H289:H297" si="37">ROUNDUP((F289/168*G289),2)</f>
        <v>0</v>
      </c>
    </row>
    <row r="290" spans="1:8" s="2" customFormat="1" ht="12.75" hidden="1" x14ac:dyDescent="0.2">
      <c r="A290" s="303"/>
      <c r="B290" s="304"/>
      <c r="C290" s="274"/>
      <c r="D290" s="275"/>
      <c r="E290" s="276"/>
      <c r="F290" s="64"/>
      <c r="G290" s="63">
        <f t="shared" si="36"/>
        <v>0</v>
      </c>
      <c r="H290" s="56">
        <f t="shared" si="37"/>
        <v>0</v>
      </c>
    </row>
    <row r="291" spans="1:8" s="2" customFormat="1" ht="12.75" hidden="1" x14ac:dyDescent="0.2">
      <c r="A291" s="303"/>
      <c r="B291" s="304"/>
      <c r="C291" s="274"/>
      <c r="D291" s="275"/>
      <c r="E291" s="276"/>
      <c r="F291" s="64"/>
      <c r="G291" s="63">
        <f t="shared" si="36"/>
        <v>0</v>
      </c>
      <c r="H291" s="56">
        <f t="shared" si="37"/>
        <v>0</v>
      </c>
    </row>
    <row r="292" spans="1:8" s="2" customFormat="1" ht="12.75" hidden="1" x14ac:dyDescent="0.2">
      <c r="A292" s="303"/>
      <c r="B292" s="304"/>
      <c r="C292" s="274"/>
      <c r="D292" s="275"/>
      <c r="E292" s="276"/>
      <c r="F292" s="64"/>
      <c r="G292" s="63">
        <f t="shared" si="36"/>
        <v>0</v>
      </c>
      <c r="H292" s="56">
        <f t="shared" si="37"/>
        <v>0</v>
      </c>
    </row>
    <row r="293" spans="1:8" s="2" customFormat="1" ht="12.75" hidden="1" x14ac:dyDescent="0.2">
      <c r="A293" s="303"/>
      <c r="B293" s="304"/>
      <c r="C293" s="274"/>
      <c r="D293" s="275"/>
      <c r="E293" s="276"/>
      <c r="F293" s="64"/>
      <c r="G293" s="63">
        <f t="shared" si="36"/>
        <v>0</v>
      </c>
      <c r="H293" s="56">
        <f t="shared" si="37"/>
        <v>0</v>
      </c>
    </row>
    <row r="294" spans="1:8" s="2" customFormat="1" ht="12.75" hidden="1" x14ac:dyDescent="0.2">
      <c r="A294" s="303"/>
      <c r="B294" s="304"/>
      <c r="C294" s="274"/>
      <c r="D294" s="275"/>
      <c r="E294" s="276"/>
      <c r="F294" s="64"/>
      <c r="G294" s="63">
        <f t="shared" si="36"/>
        <v>0</v>
      </c>
      <c r="H294" s="56">
        <f t="shared" si="37"/>
        <v>0</v>
      </c>
    </row>
    <row r="295" spans="1:8" s="2" customFormat="1" ht="12.75" hidden="1" x14ac:dyDescent="0.2">
      <c r="A295" s="303"/>
      <c r="B295" s="304"/>
      <c r="C295" s="274"/>
      <c r="D295" s="275"/>
      <c r="E295" s="276"/>
      <c r="F295" s="64"/>
      <c r="G295" s="63">
        <f t="shared" si="36"/>
        <v>0</v>
      </c>
      <c r="H295" s="56">
        <f t="shared" si="37"/>
        <v>0</v>
      </c>
    </row>
    <row r="296" spans="1:8" s="2" customFormat="1" ht="12.75" hidden="1" x14ac:dyDescent="0.2">
      <c r="A296" s="303"/>
      <c r="B296" s="304"/>
      <c r="C296" s="274"/>
      <c r="D296" s="275"/>
      <c r="E296" s="276"/>
      <c r="F296" s="64"/>
      <c r="G296" s="63">
        <f t="shared" si="36"/>
        <v>0</v>
      </c>
      <c r="H296" s="56">
        <f t="shared" si="37"/>
        <v>0</v>
      </c>
    </row>
    <row r="297" spans="1:8" s="2" customFormat="1" ht="12.75" hidden="1" x14ac:dyDescent="0.2">
      <c r="A297" s="303"/>
      <c r="B297" s="304"/>
      <c r="C297" s="296"/>
      <c r="D297" s="297"/>
      <c r="E297" s="298"/>
      <c r="F297" s="66"/>
      <c r="G297" s="65">
        <f t="shared" si="36"/>
        <v>0</v>
      </c>
      <c r="H297" s="58">
        <f t="shared" si="37"/>
        <v>0</v>
      </c>
    </row>
    <row r="298" spans="1:8" s="2" customFormat="1" ht="25.5" hidden="1" x14ac:dyDescent="0.2">
      <c r="A298" s="303" t="s">
        <v>53</v>
      </c>
      <c r="B298" s="304" t="s">
        <v>54</v>
      </c>
      <c r="C298" s="287" t="s">
        <v>349</v>
      </c>
      <c r="D298" s="288"/>
      <c r="E298" s="47" t="s">
        <v>161</v>
      </c>
      <c r="F298" s="190" t="s">
        <v>39</v>
      </c>
      <c r="G298" s="47" t="s">
        <v>157</v>
      </c>
      <c r="H298" s="111">
        <f>SUM(H299:H318)</f>
        <v>0</v>
      </c>
    </row>
    <row r="299" spans="1:8" s="2" customFormat="1" ht="12.75" hidden="1" customHeight="1" x14ac:dyDescent="0.2">
      <c r="A299" s="303"/>
      <c r="B299" s="304"/>
      <c r="C299" s="299" t="str">
        <f>C266</f>
        <v>VP koledžas direktors</v>
      </c>
      <c r="D299" s="300"/>
      <c r="E299" s="292">
        <v>5</v>
      </c>
      <c r="F299" s="52">
        <f>F266</f>
        <v>3125</v>
      </c>
      <c r="G299" s="53"/>
      <c r="H299" s="54">
        <f>ROUNDUP((F299*$E$299%)/168*G299,2)</f>
        <v>0</v>
      </c>
    </row>
    <row r="300" spans="1:8" s="2" customFormat="1" ht="12.75" hidden="1" customHeight="1" x14ac:dyDescent="0.2">
      <c r="A300" s="303"/>
      <c r="B300" s="304"/>
      <c r="C300" s="258">
        <f t="shared" ref="C300:F308" si="38">C267</f>
        <v>0</v>
      </c>
      <c r="D300" s="259"/>
      <c r="E300" s="293"/>
      <c r="F300" s="59">
        <f t="shared" si="38"/>
        <v>0</v>
      </c>
      <c r="G300" s="55"/>
      <c r="H300" s="56">
        <f t="shared" ref="H300:H318" si="39">ROUNDUP((F300*$E$299%)/168*G300,2)</f>
        <v>0</v>
      </c>
    </row>
    <row r="301" spans="1:8" s="2" customFormat="1" ht="12.75" hidden="1" customHeight="1" x14ac:dyDescent="0.2">
      <c r="A301" s="303"/>
      <c r="B301" s="304"/>
      <c r="C301" s="258">
        <f t="shared" si="38"/>
        <v>0</v>
      </c>
      <c r="D301" s="259"/>
      <c r="E301" s="293"/>
      <c r="F301" s="59">
        <f t="shared" si="38"/>
        <v>0</v>
      </c>
      <c r="G301" s="55"/>
      <c r="H301" s="56">
        <f t="shared" si="39"/>
        <v>0</v>
      </c>
    </row>
    <row r="302" spans="1:8" s="2" customFormat="1" ht="12.75" hidden="1" customHeight="1" x14ac:dyDescent="0.2">
      <c r="A302" s="303"/>
      <c r="B302" s="304"/>
      <c r="C302" s="258">
        <f t="shared" si="38"/>
        <v>0</v>
      </c>
      <c r="D302" s="259"/>
      <c r="E302" s="293"/>
      <c r="F302" s="59">
        <f t="shared" si="38"/>
        <v>0</v>
      </c>
      <c r="G302" s="55"/>
      <c r="H302" s="56">
        <f t="shared" si="39"/>
        <v>0</v>
      </c>
    </row>
    <row r="303" spans="1:8" s="2" customFormat="1" ht="12.75" hidden="1" customHeight="1" x14ac:dyDescent="0.2">
      <c r="A303" s="303"/>
      <c r="B303" s="304"/>
      <c r="C303" s="258">
        <f t="shared" si="38"/>
        <v>0</v>
      </c>
      <c r="D303" s="259"/>
      <c r="E303" s="293"/>
      <c r="F303" s="59">
        <f t="shared" si="38"/>
        <v>0</v>
      </c>
      <c r="G303" s="55"/>
      <c r="H303" s="56">
        <f t="shared" si="39"/>
        <v>0</v>
      </c>
    </row>
    <row r="304" spans="1:8" s="2" customFormat="1" ht="12.75" hidden="1" customHeight="1" x14ac:dyDescent="0.2">
      <c r="A304" s="303"/>
      <c r="B304" s="304"/>
      <c r="C304" s="258">
        <f t="shared" si="38"/>
        <v>0</v>
      </c>
      <c r="D304" s="259"/>
      <c r="E304" s="293"/>
      <c r="F304" s="59">
        <f t="shared" si="38"/>
        <v>0</v>
      </c>
      <c r="G304" s="55"/>
      <c r="H304" s="56">
        <f t="shared" si="39"/>
        <v>0</v>
      </c>
    </row>
    <row r="305" spans="1:8" s="2" customFormat="1" ht="12.75" hidden="1" customHeight="1" x14ac:dyDescent="0.2">
      <c r="A305" s="303"/>
      <c r="B305" s="304"/>
      <c r="C305" s="258">
        <f t="shared" si="38"/>
        <v>0</v>
      </c>
      <c r="D305" s="259"/>
      <c r="E305" s="293"/>
      <c r="F305" s="59">
        <f t="shared" si="38"/>
        <v>0</v>
      </c>
      <c r="G305" s="55"/>
      <c r="H305" s="56">
        <f t="shared" si="39"/>
        <v>0</v>
      </c>
    </row>
    <row r="306" spans="1:8" s="2" customFormat="1" ht="12.75" hidden="1" customHeight="1" x14ac:dyDescent="0.2">
      <c r="A306" s="303"/>
      <c r="B306" s="304"/>
      <c r="C306" s="258">
        <f t="shared" si="38"/>
        <v>0</v>
      </c>
      <c r="D306" s="259"/>
      <c r="E306" s="293"/>
      <c r="F306" s="59">
        <f t="shared" si="38"/>
        <v>0</v>
      </c>
      <c r="G306" s="55"/>
      <c r="H306" s="56">
        <f t="shared" si="39"/>
        <v>0</v>
      </c>
    </row>
    <row r="307" spans="1:8" s="2" customFormat="1" ht="12.75" hidden="1" customHeight="1" x14ac:dyDescent="0.2">
      <c r="A307" s="303"/>
      <c r="B307" s="304"/>
      <c r="C307" s="258">
        <f t="shared" si="38"/>
        <v>0</v>
      </c>
      <c r="D307" s="259"/>
      <c r="E307" s="293"/>
      <c r="F307" s="59">
        <f t="shared" si="38"/>
        <v>0</v>
      </c>
      <c r="G307" s="55"/>
      <c r="H307" s="56">
        <f t="shared" si="39"/>
        <v>0</v>
      </c>
    </row>
    <row r="308" spans="1:8" s="2" customFormat="1" ht="12.75" hidden="1" customHeight="1" x14ac:dyDescent="0.2">
      <c r="A308" s="303"/>
      <c r="B308" s="304"/>
      <c r="C308" s="258">
        <f t="shared" si="38"/>
        <v>0</v>
      </c>
      <c r="D308" s="259"/>
      <c r="E308" s="293"/>
      <c r="F308" s="59">
        <f t="shared" si="38"/>
        <v>0</v>
      </c>
      <c r="G308" s="55"/>
      <c r="H308" s="56">
        <f t="shared" si="39"/>
        <v>0</v>
      </c>
    </row>
    <row r="309" spans="1:8" s="2" customFormat="1" ht="12.75" hidden="1" x14ac:dyDescent="0.2">
      <c r="A309" s="303"/>
      <c r="B309" s="304"/>
      <c r="C309" s="258" t="str">
        <f>C277</f>
        <v xml:space="preserve">Vecākais grāmatvedis </v>
      </c>
      <c r="D309" s="259"/>
      <c r="E309" s="293"/>
      <c r="F309" s="59">
        <f>F277</f>
        <v>1287</v>
      </c>
      <c r="G309" s="55"/>
      <c r="H309" s="56">
        <f t="shared" si="39"/>
        <v>0</v>
      </c>
    </row>
    <row r="310" spans="1:8" s="2" customFormat="1" ht="27" hidden="1" customHeight="1" x14ac:dyDescent="0.2">
      <c r="A310" s="303"/>
      <c r="B310" s="304"/>
      <c r="C310" s="258">
        <f t="shared" ref="C310:G318" si="40">C278</f>
        <v>0</v>
      </c>
      <c r="D310" s="259"/>
      <c r="E310" s="293"/>
      <c r="F310" s="59">
        <f t="shared" si="40"/>
        <v>0</v>
      </c>
      <c r="G310" s="55">
        <f t="shared" si="40"/>
        <v>0</v>
      </c>
      <c r="H310" s="56">
        <f>ROUNDUP((F310*$E$299%)/168*G310,2)</f>
        <v>0</v>
      </c>
    </row>
    <row r="311" spans="1:8" s="2" customFormat="1" ht="12.75" hidden="1" x14ac:dyDescent="0.2">
      <c r="A311" s="303"/>
      <c r="B311" s="304"/>
      <c r="C311" s="258">
        <f t="shared" si="40"/>
        <v>0</v>
      </c>
      <c r="D311" s="259"/>
      <c r="E311" s="293"/>
      <c r="F311" s="59">
        <f t="shared" si="40"/>
        <v>0</v>
      </c>
      <c r="G311" s="55">
        <f t="shared" si="40"/>
        <v>0</v>
      </c>
      <c r="H311" s="56">
        <f t="shared" si="39"/>
        <v>0</v>
      </c>
    </row>
    <row r="312" spans="1:8" s="2" customFormat="1" ht="12.75" hidden="1" x14ac:dyDescent="0.2">
      <c r="A312" s="303"/>
      <c r="B312" s="304"/>
      <c r="C312" s="258">
        <f t="shared" si="40"/>
        <v>0</v>
      </c>
      <c r="D312" s="259"/>
      <c r="E312" s="293"/>
      <c r="F312" s="59">
        <f t="shared" si="40"/>
        <v>0</v>
      </c>
      <c r="G312" s="55">
        <f t="shared" si="40"/>
        <v>0</v>
      </c>
      <c r="H312" s="56">
        <f t="shared" si="39"/>
        <v>0</v>
      </c>
    </row>
    <row r="313" spans="1:8" s="2" customFormat="1" ht="12.75" hidden="1" x14ac:dyDescent="0.2">
      <c r="A313" s="303"/>
      <c r="B313" s="304"/>
      <c r="C313" s="258">
        <f t="shared" si="40"/>
        <v>0</v>
      </c>
      <c r="D313" s="259"/>
      <c r="E313" s="293"/>
      <c r="F313" s="59">
        <f t="shared" si="40"/>
        <v>0</v>
      </c>
      <c r="G313" s="55">
        <f t="shared" si="40"/>
        <v>0</v>
      </c>
      <c r="H313" s="56">
        <f t="shared" si="39"/>
        <v>0</v>
      </c>
    </row>
    <row r="314" spans="1:8" s="2" customFormat="1" ht="12.75" hidden="1" x14ac:dyDescent="0.2">
      <c r="A314" s="303"/>
      <c r="B314" s="304"/>
      <c r="C314" s="258">
        <f t="shared" si="40"/>
        <v>0</v>
      </c>
      <c r="D314" s="259"/>
      <c r="E314" s="293"/>
      <c r="F314" s="59">
        <f t="shared" si="40"/>
        <v>0</v>
      </c>
      <c r="G314" s="55">
        <f t="shared" si="40"/>
        <v>0</v>
      </c>
      <c r="H314" s="56">
        <f t="shared" si="39"/>
        <v>0</v>
      </c>
    </row>
    <row r="315" spans="1:8" s="2" customFormat="1" ht="12.75" hidden="1" x14ac:dyDescent="0.2">
      <c r="A315" s="303"/>
      <c r="B315" s="304"/>
      <c r="C315" s="258">
        <f t="shared" si="40"/>
        <v>0</v>
      </c>
      <c r="D315" s="259"/>
      <c r="E315" s="293"/>
      <c r="F315" s="59">
        <f t="shared" si="40"/>
        <v>0</v>
      </c>
      <c r="G315" s="55">
        <f t="shared" si="40"/>
        <v>0</v>
      </c>
      <c r="H315" s="56">
        <f t="shared" si="39"/>
        <v>0</v>
      </c>
    </row>
    <row r="316" spans="1:8" s="2" customFormat="1" ht="12.75" hidden="1" x14ac:dyDescent="0.2">
      <c r="A316" s="303"/>
      <c r="B316" s="304"/>
      <c r="C316" s="258">
        <f t="shared" si="40"/>
        <v>0</v>
      </c>
      <c r="D316" s="259"/>
      <c r="E316" s="293"/>
      <c r="F316" s="59">
        <f t="shared" si="40"/>
        <v>0</v>
      </c>
      <c r="G316" s="55">
        <f t="shared" si="40"/>
        <v>0</v>
      </c>
      <c r="H316" s="56">
        <f t="shared" si="39"/>
        <v>0</v>
      </c>
    </row>
    <row r="317" spans="1:8" s="2" customFormat="1" ht="12" hidden="1" customHeight="1" x14ac:dyDescent="0.2">
      <c r="A317" s="303"/>
      <c r="B317" s="304"/>
      <c r="C317" s="258">
        <f t="shared" si="40"/>
        <v>0</v>
      </c>
      <c r="D317" s="259"/>
      <c r="E317" s="293"/>
      <c r="F317" s="59">
        <f t="shared" si="40"/>
        <v>0</v>
      </c>
      <c r="G317" s="55">
        <f t="shared" si="40"/>
        <v>0</v>
      </c>
      <c r="H317" s="56">
        <f t="shared" si="39"/>
        <v>0</v>
      </c>
    </row>
    <row r="318" spans="1:8" s="2" customFormat="1" ht="12.75" hidden="1" x14ac:dyDescent="0.2">
      <c r="A318" s="303"/>
      <c r="B318" s="304"/>
      <c r="C318" s="258">
        <f t="shared" si="40"/>
        <v>0</v>
      </c>
      <c r="D318" s="259"/>
      <c r="E318" s="293"/>
      <c r="F318" s="59">
        <f t="shared" si="40"/>
        <v>0</v>
      </c>
      <c r="G318" s="55">
        <f t="shared" si="40"/>
        <v>0</v>
      </c>
      <c r="H318" s="56">
        <f t="shared" si="39"/>
        <v>0</v>
      </c>
    </row>
    <row r="319" spans="1:8" s="2" customFormat="1" ht="25.5" hidden="1" x14ac:dyDescent="0.2">
      <c r="A319" s="303" t="s">
        <v>55</v>
      </c>
      <c r="B319" s="304" t="s">
        <v>56</v>
      </c>
      <c r="C319" s="287" t="s">
        <v>349</v>
      </c>
      <c r="D319" s="288"/>
      <c r="E319" s="47" t="s">
        <v>161</v>
      </c>
      <c r="F319" s="190" t="s">
        <v>39</v>
      </c>
      <c r="G319" s="47" t="s">
        <v>157</v>
      </c>
      <c r="H319" s="111">
        <f>SUM(H320:H339)</f>
        <v>0</v>
      </c>
    </row>
    <row r="320" spans="1:8" s="2" customFormat="1" ht="12.75" hidden="1" x14ac:dyDescent="0.2">
      <c r="A320" s="303"/>
      <c r="B320" s="304"/>
      <c r="C320" s="299" t="str">
        <f t="shared" ref="C320:C329" si="41">C266</f>
        <v>VP koledžas direktors</v>
      </c>
      <c r="D320" s="300"/>
      <c r="E320" s="313">
        <v>5</v>
      </c>
      <c r="F320" s="52">
        <f t="shared" ref="F320:F329" si="42">F266</f>
        <v>3125</v>
      </c>
      <c r="G320" s="142"/>
      <c r="H320" s="54">
        <f>ROUNDUP((F320*$E$320%)/168*G320,2)</f>
        <v>0</v>
      </c>
    </row>
    <row r="321" spans="1:8" s="2" customFormat="1" ht="12.75" hidden="1" x14ac:dyDescent="0.2">
      <c r="A321" s="303"/>
      <c r="B321" s="304"/>
      <c r="C321" s="258">
        <f t="shared" si="41"/>
        <v>0</v>
      </c>
      <c r="D321" s="259"/>
      <c r="E321" s="314"/>
      <c r="F321" s="59">
        <f t="shared" si="42"/>
        <v>0</v>
      </c>
      <c r="G321" s="55"/>
      <c r="H321" s="56">
        <f t="shared" ref="H321:H339" si="43">ROUNDUP((F321*$E$320%)/168*G321,2)</f>
        <v>0</v>
      </c>
    </row>
    <row r="322" spans="1:8" s="2" customFormat="1" ht="12.75" hidden="1" x14ac:dyDescent="0.2">
      <c r="A322" s="303"/>
      <c r="B322" s="304"/>
      <c r="C322" s="258">
        <f t="shared" si="41"/>
        <v>0</v>
      </c>
      <c r="D322" s="259"/>
      <c r="E322" s="314"/>
      <c r="F322" s="59">
        <f t="shared" si="42"/>
        <v>0</v>
      </c>
      <c r="G322" s="55"/>
      <c r="H322" s="56">
        <f t="shared" si="43"/>
        <v>0</v>
      </c>
    </row>
    <row r="323" spans="1:8" s="2" customFormat="1" ht="12.75" hidden="1" x14ac:dyDescent="0.2">
      <c r="A323" s="303"/>
      <c r="B323" s="304"/>
      <c r="C323" s="258">
        <f t="shared" si="41"/>
        <v>0</v>
      </c>
      <c r="D323" s="259"/>
      <c r="E323" s="314"/>
      <c r="F323" s="59">
        <f t="shared" si="42"/>
        <v>0</v>
      </c>
      <c r="G323" s="55"/>
      <c r="H323" s="56">
        <f t="shared" si="43"/>
        <v>0</v>
      </c>
    </row>
    <row r="324" spans="1:8" s="2" customFormat="1" ht="12.75" hidden="1" x14ac:dyDescent="0.2">
      <c r="A324" s="303"/>
      <c r="B324" s="304"/>
      <c r="C324" s="258">
        <f t="shared" si="41"/>
        <v>0</v>
      </c>
      <c r="D324" s="259"/>
      <c r="E324" s="314"/>
      <c r="F324" s="59">
        <f t="shared" si="42"/>
        <v>0</v>
      </c>
      <c r="G324" s="55"/>
      <c r="H324" s="56">
        <f t="shared" si="43"/>
        <v>0</v>
      </c>
    </row>
    <row r="325" spans="1:8" s="2" customFormat="1" ht="12.75" hidden="1" x14ac:dyDescent="0.2">
      <c r="A325" s="303"/>
      <c r="B325" s="304"/>
      <c r="C325" s="258">
        <f t="shared" si="41"/>
        <v>0</v>
      </c>
      <c r="D325" s="259"/>
      <c r="E325" s="314"/>
      <c r="F325" s="59">
        <f t="shared" si="42"/>
        <v>0</v>
      </c>
      <c r="G325" s="55"/>
      <c r="H325" s="56">
        <f t="shared" si="43"/>
        <v>0</v>
      </c>
    </row>
    <row r="326" spans="1:8" s="2" customFormat="1" ht="12.75" hidden="1" x14ac:dyDescent="0.2">
      <c r="A326" s="303"/>
      <c r="B326" s="304"/>
      <c r="C326" s="258">
        <f t="shared" si="41"/>
        <v>0</v>
      </c>
      <c r="D326" s="259"/>
      <c r="E326" s="314"/>
      <c r="F326" s="59">
        <f t="shared" si="42"/>
        <v>0</v>
      </c>
      <c r="G326" s="55"/>
      <c r="H326" s="56">
        <f t="shared" si="43"/>
        <v>0</v>
      </c>
    </row>
    <row r="327" spans="1:8" s="2" customFormat="1" ht="12.75" hidden="1" x14ac:dyDescent="0.2">
      <c r="A327" s="303"/>
      <c r="B327" s="304"/>
      <c r="C327" s="258">
        <f t="shared" si="41"/>
        <v>0</v>
      </c>
      <c r="D327" s="259"/>
      <c r="E327" s="314"/>
      <c r="F327" s="59">
        <f t="shared" si="42"/>
        <v>0</v>
      </c>
      <c r="G327" s="55"/>
      <c r="H327" s="56">
        <f t="shared" si="43"/>
        <v>0</v>
      </c>
    </row>
    <row r="328" spans="1:8" s="2" customFormat="1" ht="12.75" hidden="1" x14ac:dyDescent="0.2">
      <c r="A328" s="303"/>
      <c r="B328" s="304"/>
      <c r="C328" s="258">
        <f t="shared" si="41"/>
        <v>0</v>
      </c>
      <c r="D328" s="259"/>
      <c r="E328" s="314"/>
      <c r="F328" s="59">
        <f t="shared" si="42"/>
        <v>0</v>
      </c>
      <c r="G328" s="55"/>
      <c r="H328" s="56">
        <f t="shared" si="43"/>
        <v>0</v>
      </c>
    </row>
    <row r="329" spans="1:8" s="2" customFormat="1" ht="12.75" hidden="1" x14ac:dyDescent="0.2">
      <c r="A329" s="303"/>
      <c r="B329" s="304"/>
      <c r="C329" s="258">
        <f t="shared" si="41"/>
        <v>0</v>
      </c>
      <c r="D329" s="259"/>
      <c r="E329" s="314"/>
      <c r="F329" s="59">
        <f t="shared" si="42"/>
        <v>0</v>
      </c>
      <c r="G329" s="55"/>
      <c r="H329" s="56">
        <f t="shared" si="43"/>
        <v>0</v>
      </c>
    </row>
    <row r="330" spans="1:8" s="2" customFormat="1" ht="12.75" hidden="1" x14ac:dyDescent="0.2">
      <c r="A330" s="303"/>
      <c r="B330" s="304"/>
      <c r="C330" s="258" t="str">
        <f t="shared" ref="C330:C339" si="44">C277</f>
        <v xml:space="preserve">Vecākais grāmatvedis </v>
      </c>
      <c r="D330" s="259"/>
      <c r="E330" s="314"/>
      <c r="F330" s="59">
        <f t="shared" ref="F330:G339" si="45">F277</f>
        <v>1287</v>
      </c>
      <c r="G330" s="55"/>
      <c r="H330" s="56">
        <f t="shared" si="43"/>
        <v>0</v>
      </c>
    </row>
    <row r="331" spans="1:8" s="2" customFormat="1" ht="31.5" hidden="1" customHeight="1" x14ac:dyDescent="0.2">
      <c r="A331" s="303"/>
      <c r="B331" s="304"/>
      <c r="C331" s="258">
        <f t="shared" si="44"/>
        <v>0</v>
      </c>
      <c r="D331" s="259"/>
      <c r="E331" s="314"/>
      <c r="F331" s="59">
        <f t="shared" si="45"/>
        <v>0</v>
      </c>
      <c r="G331" s="55">
        <f t="shared" si="45"/>
        <v>0</v>
      </c>
      <c r="H331" s="56">
        <f t="shared" si="43"/>
        <v>0</v>
      </c>
    </row>
    <row r="332" spans="1:8" s="2" customFormat="1" ht="12.75" hidden="1" x14ac:dyDescent="0.2">
      <c r="A332" s="303"/>
      <c r="B332" s="304"/>
      <c r="C332" s="258">
        <f t="shared" si="44"/>
        <v>0</v>
      </c>
      <c r="D332" s="259"/>
      <c r="E332" s="314"/>
      <c r="F332" s="59">
        <f t="shared" si="45"/>
        <v>0</v>
      </c>
      <c r="G332" s="55">
        <f t="shared" si="45"/>
        <v>0</v>
      </c>
      <c r="H332" s="56">
        <f t="shared" si="43"/>
        <v>0</v>
      </c>
    </row>
    <row r="333" spans="1:8" s="2" customFormat="1" ht="12.75" hidden="1" x14ac:dyDescent="0.2">
      <c r="A333" s="303"/>
      <c r="B333" s="304"/>
      <c r="C333" s="258">
        <f t="shared" si="44"/>
        <v>0</v>
      </c>
      <c r="D333" s="259"/>
      <c r="E333" s="314"/>
      <c r="F333" s="59">
        <f t="shared" si="45"/>
        <v>0</v>
      </c>
      <c r="G333" s="55">
        <f t="shared" si="45"/>
        <v>0</v>
      </c>
      <c r="H333" s="56">
        <f t="shared" si="43"/>
        <v>0</v>
      </c>
    </row>
    <row r="334" spans="1:8" s="2" customFormat="1" ht="12.75" hidden="1" x14ac:dyDescent="0.2">
      <c r="A334" s="303"/>
      <c r="B334" s="304"/>
      <c r="C334" s="258">
        <f t="shared" si="44"/>
        <v>0</v>
      </c>
      <c r="D334" s="259"/>
      <c r="E334" s="314"/>
      <c r="F334" s="59">
        <f t="shared" si="45"/>
        <v>0</v>
      </c>
      <c r="G334" s="55">
        <f t="shared" si="45"/>
        <v>0</v>
      </c>
      <c r="H334" s="56">
        <f t="shared" si="43"/>
        <v>0</v>
      </c>
    </row>
    <row r="335" spans="1:8" s="2" customFormat="1" ht="12.75" hidden="1" x14ac:dyDescent="0.2">
      <c r="A335" s="303"/>
      <c r="B335" s="304"/>
      <c r="C335" s="258">
        <f t="shared" si="44"/>
        <v>0</v>
      </c>
      <c r="D335" s="259"/>
      <c r="E335" s="314"/>
      <c r="F335" s="59">
        <f t="shared" si="45"/>
        <v>0</v>
      </c>
      <c r="G335" s="55">
        <f t="shared" si="45"/>
        <v>0</v>
      </c>
      <c r="H335" s="56">
        <f t="shared" si="43"/>
        <v>0</v>
      </c>
    </row>
    <row r="336" spans="1:8" s="2" customFormat="1" ht="12.75" hidden="1" x14ac:dyDescent="0.2">
      <c r="A336" s="303"/>
      <c r="B336" s="304"/>
      <c r="C336" s="258">
        <f t="shared" si="44"/>
        <v>0</v>
      </c>
      <c r="D336" s="259"/>
      <c r="E336" s="314"/>
      <c r="F336" s="59">
        <f t="shared" si="45"/>
        <v>0</v>
      </c>
      <c r="G336" s="55">
        <f t="shared" si="45"/>
        <v>0</v>
      </c>
      <c r="H336" s="56">
        <f t="shared" si="43"/>
        <v>0</v>
      </c>
    </row>
    <row r="337" spans="1:8" s="2" customFormat="1" ht="12.75" hidden="1" x14ac:dyDescent="0.2">
      <c r="A337" s="303"/>
      <c r="B337" s="304"/>
      <c r="C337" s="258">
        <f t="shared" si="44"/>
        <v>0</v>
      </c>
      <c r="D337" s="259"/>
      <c r="E337" s="314"/>
      <c r="F337" s="59">
        <f t="shared" si="45"/>
        <v>0</v>
      </c>
      <c r="G337" s="55">
        <f t="shared" si="45"/>
        <v>0</v>
      </c>
      <c r="H337" s="56">
        <f t="shared" si="43"/>
        <v>0</v>
      </c>
    </row>
    <row r="338" spans="1:8" s="2" customFormat="1" ht="12.75" hidden="1" x14ac:dyDescent="0.2">
      <c r="A338" s="303"/>
      <c r="B338" s="304"/>
      <c r="C338" s="258">
        <f t="shared" si="44"/>
        <v>0</v>
      </c>
      <c r="D338" s="259"/>
      <c r="E338" s="314"/>
      <c r="F338" s="59">
        <f t="shared" si="45"/>
        <v>0</v>
      </c>
      <c r="G338" s="55">
        <f t="shared" si="45"/>
        <v>0</v>
      </c>
      <c r="H338" s="56">
        <f t="shared" si="43"/>
        <v>0</v>
      </c>
    </row>
    <row r="339" spans="1:8" s="2" customFormat="1" ht="12.75" hidden="1" x14ac:dyDescent="0.2">
      <c r="A339" s="303"/>
      <c r="B339" s="304"/>
      <c r="C339" s="258">
        <f t="shared" si="44"/>
        <v>0</v>
      </c>
      <c r="D339" s="259"/>
      <c r="E339" s="315"/>
      <c r="F339" s="60">
        <f t="shared" si="45"/>
        <v>0</v>
      </c>
      <c r="G339" s="57">
        <f t="shared" si="45"/>
        <v>0</v>
      </c>
      <c r="H339" s="58">
        <f t="shared" si="43"/>
        <v>0</v>
      </c>
    </row>
    <row r="340" spans="1:8" s="2" customFormat="1" ht="25.5" hidden="1" x14ac:dyDescent="0.2">
      <c r="A340" s="303" t="s">
        <v>57</v>
      </c>
      <c r="B340" s="304" t="s">
        <v>58</v>
      </c>
      <c r="C340" s="287" t="s">
        <v>349</v>
      </c>
      <c r="D340" s="288"/>
      <c r="E340" s="47" t="s">
        <v>161</v>
      </c>
      <c r="F340" s="190" t="s">
        <v>39</v>
      </c>
      <c r="G340" s="47" t="s">
        <v>157</v>
      </c>
      <c r="H340" s="111">
        <f>SUM(H341:H360)</f>
        <v>0</v>
      </c>
    </row>
    <row r="341" spans="1:8" s="2" customFormat="1" ht="12.75" hidden="1" x14ac:dyDescent="0.2">
      <c r="A341" s="303"/>
      <c r="B341" s="304"/>
      <c r="C341" s="309" t="str">
        <f t="shared" ref="C341:C350" si="46">C266</f>
        <v>VP koledžas direktors</v>
      </c>
      <c r="D341" s="310"/>
      <c r="E341" s="282">
        <v>10</v>
      </c>
      <c r="F341" s="67">
        <f t="shared" ref="F341:F350" si="47">F266</f>
        <v>3125</v>
      </c>
      <c r="G341" s="53"/>
      <c r="H341" s="54">
        <f>ROUNDUP((F341*$E$341%)/168*G341,2)</f>
        <v>0</v>
      </c>
    </row>
    <row r="342" spans="1:8" s="2" customFormat="1" ht="12.75" hidden="1" x14ac:dyDescent="0.2">
      <c r="A342" s="303"/>
      <c r="B342" s="304"/>
      <c r="C342" s="311">
        <f t="shared" si="46"/>
        <v>0</v>
      </c>
      <c r="D342" s="312"/>
      <c r="E342" s="283"/>
      <c r="F342" s="68">
        <f t="shared" si="47"/>
        <v>0</v>
      </c>
      <c r="G342" s="55"/>
      <c r="H342" s="56">
        <f t="shared" ref="H342:H360" si="48">ROUNDUP((F342*$E$341%)/168*G342,2)</f>
        <v>0</v>
      </c>
    </row>
    <row r="343" spans="1:8" s="2" customFormat="1" ht="12.75" hidden="1" x14ac:dyDescent="0.2">
      <c r="A343" s="303"/>
      <c r="B343" s="304"/>
      <c r="C343" s="311">
        <f t="shared" si="46"/>
        <v>0</v>
      </c>
      <c r="D343" s="312"/>
      <c r="E343" s="283"/>
      <c r="F343" s="68">
        <f t="shared" si="47"/>
        <v>0</v>
      </c>
      <c r="G343" s="55"/>
      <c r="H343" s="56">
        <f t="shared" si="48"/>
        <v>0</v>
      </c>
    </row>
    <row r="344" spans="1:8" s="2" customFormat="1" ht="12.75" hidden="1" x14ac:dyDescent="0.2">
      <c r="A344" s="303"/>
      <c r="B344" s="304"/>
      <c r="C344" s="311">
        <f t="shared" si="46"/>
        <v>0</v>
      </c>
      <c r="D344" s="312"/>
      <c r="E344" s="283"/>
      <c r="F344" s="68">
        <f t="shared" si="47"/>
        <v>0</v>
      </c>
      <c r="G344" s="55"/>
      <c r="H344" s="56">
        <f t="shared" si="48"/>
        <v>0</v>
      </c>
    </row>
    <row r="345" spans="1:8" s="2" customFormat="1" ht="12.75" hidden="1" x14ac:dyDescent="0.2">
      <c r="A345" s="303"/>
      <c r="B345" s="304"/>
      <c r="C345" s="311">
        <f t="shared" si="46"/>
        <v>0</v>
      </c>
      <c r="D345" s="312"/>
      <c r="E345" s="283"/>
      <c r="F345" s="68">
        <f t="shared" si="47"/>
        <v>0</v>
      </c>
      <c r="G345" s="55"/>
      <c r="H345" s="56">
        <f t="shared" si="48"/>
        <v>0</v>
      </c>
    </row>
    <row r="346" spans="1:8" s="2" customFormat="1" ht="12.75" hidden="1" x14ac:dyDescent="0.2">
      <c r="A346" s="303"/>
      <c r="B346" s="304"/>
      <c r="C346" s="311">
        <f t="shared" si="46"/>
        <v>0</v>
      </c>
      <c r="D346" s="312"/>
      <c r="E346" s="283"/>
      <c r="F346" s="68">
        <f t="shared" si="47"/>
        <v>0</v>
      </c>
      <c r="G346" s="55"/>
      <c r="H346" s="56">
        <f t="shared" si="48"/>
        <v>0</v>
      </c>
    </row>
    <row r="347" spans="1:8" s="2" customFormat="1" ht="12.75" hidden="1" x14ac:dyDescent="0.2">
      <c r="A347" s="303"/>
      <c r="B347" s="304"/>
      <c r="C347" s="311">
        <f t="shared" si="46"/>
        <v>0</v>
      </c>
      <c r="D347" s="312"/>
      <c r="E347" s="283"/>
      <c r="F347" s="68">
        <f t="shared" si="47"/>
        <v>0</v>
      </c>
      <c r="G347" s="55"/>
      <c r="H347" s="56">
        <f t="shared" si="48"/>
        <v>0</v>
      </c>
    </row>
    <row r="348" spans="1:8" s="2" customFormat="1" ht="12.75" hidden="1" x14ac:dyDescent="0.2">
      <c r="A348" s="303"/>
      <c r="B348" s="304"/>
      <c r="C348" s="311">
        <f t="shared" si="46"/>
        <v>0</v>
      </c>
      <c r="D348" s="312"/>
      <c r="E348" s="283"/>
      <c r="F348" s="68">
        <f t="shared" si="47"/>
        <v>0</v>
      </c>
      <c r="G348" s="55"/>
      <c r="H348" s="56">
        <f t="shared" si="48"/>
        <v>0</v>
      </c>
    </row>
    <row r="349" spans="1:8" s="2" customFormat="1" ht="12.75" hidden="1" x14ac:dyDescent="0.2">
      <c r="A349" s="303"/>
      <c r="B349" s="304"/>
      <c r="C349" s="311">
        <f t="shared" si="46"/>
        <v>0</v>
      </c>
      <c r="D349" s="312"/>
      <c r="E349" s="283"/>
      <c r="F349" s="68">
        <f t="shared" si="47"/>
        <v>0</v>
      </c>
      <c r="G349" s="55"/>
      <c r="H349" s="56">
        <f t="shared" si="48"/>
        <v>0</v>
      </c>
    </row>
    <row r="350" spans="1:8" s="2" customFormat="1" ht="12.75" hidden="1" x14ac:dyDescent="0.2">
      <c r="A350" s="303"/>
      <c r="B350" s="304"/>
      <c r="C350" s="311">
        <f t="shared" si="46"/>
        <v>0</v>
      </c>
      <c r="D350" s="312"/>
      <c r="E350" s="283"/>
      <c r="F350" s="68">
        <f t="shared" si="47"/>
        <v>0</v>
      </c>
      <c r="G350" s="55"/>
      <c r="H350" s="56">
        <f t="shared" si="48"/>
        <v>0</v>
      </c>
    </row>
    <row r="351" spans="1:8" s="2" customFormat="1" ht="12.75" hidden="1" x14ac:dyDescent="0.2">
      <c r="A351" s="303"/>
      <c r="B351" s="304"/>
      <c r="C351" s="274" t="str">
        <f t="shared" ref="C351:C360" si="49">C277</f>
        <v xml:space="preserve">Vecākais grāmatvedis </v>
      </c>
      <c r="D351" s="276"/>
      <c r="E351" s="283"/>
      <c r="F351" s="69">
        <f t="shared" ref="F351:G360" si="50">F277</f>
        <v>1287</v>
      </c>
      <c r="G351" s="55"/>
      <c r="H351" s="56">
        <f t="shared" si="48"/>
        <v>0</v>
      </c>
    </row>
    <row r="352" spans="1:8" s="2" customFormat="1" ht="30" hidden="1" customHeight="1" x14ac:dyDescent="0.2">
      <c r="A352" s="303"/>
      <c r="B352" s="304"/>
      <c r="C352" s="274">
        <f t="shared" si="49"/>
        <v>0</v>
      </c>
      <c r="D352" s="276"/>
      <c r="E352" s="283"/>
      <c r="F352" s="69">
        <f t="shared" si="50"/>
        <v>0</v>
      </c>
      <c r="G352" s="55">
        <f t="shared" si="50"/>
        <v>0</v>
      </c>
      <c r="H352" s="56">
        <f t="shared" si="48"/>
        <v>0</v>
      </c>
    </row>
    <row r="353" spans="1:8" s="2" customFormat="1" ht="12.75" hidden="1" customHeight="1" x14ac:dyDescent="0.2">
      <c r="A353" s="303"/>
      <c r="B353" s="304"/>
      <c r="C353" s="311">
        <f t="shared" si="49"/>
        <v>0</v>
      </c>
      <c r="D353" s="312"/>
      <c r="E353" s="283"/>
      <c r="F353" s="69">
        <f t="shared" si="50"/>
        <v>0</v>
      </c>
      <c r="G353" s="55">
        <f t="shared" si="50"/>
        <v>0</v>
      </c>
      <c r="H353" s="56">
        <f t="shared" si="48"/>
        <v>0</v>
      </c>
    </row>
    <row r="354" spans="1:8" s="2" customFormat="1" ht="12.75" hidden="1" customHeight="1" x14ac:dyDescent="0.2">
      <c r="A354" s="303"/>
      <c r="B354" s="304"/>
      <c r="C354" s="311">
        <f t="shared" si="49"/>
        <v>0</v>
      </c>
      <c r="D354" s="312"/>
      <c r="E354" s="283"/>
      <c r="F354" s="69">
        <f t="shared" si="50"/>
        <v>0</v>
      </c>
      <c r="G354" s="55">
        <f t="shared" si="50"/>
        <v>0</v>
      </c>
      <c r="H354" s="56">
        <f t="shared" si="48"/>
        <v>0</v>
      </c>
    </row>
    <row r="355" spans="1:8" s="2" customFormat="1" ht="12.75" hidden="1" customHeight="1" x14ac:dyDescent="0.2">
      <c r="A355" s="303"/>
      <c r="B355" s="304"/>
      <c r="C355" s="311">
        <f t="shared" si="49"/>
        <v>0</v>
      </c>
      <c r="D355" s="312"/>
      <c r="E355" s="283"/>
      <c r="F355" s="69">
        <f t="shared" si="50"/>
        <v>0</v>
      </c>
      <c r="G355" s="55">
        <f t="shared" si="50"/>
        <v>0</v>
      </c>
      <c r="H355" s="56">
        <f t="shared" si="48"/>
        <v>0</v>
      </c>
    </row>
    <row r="356" spans="1:8" s="2" customFormat="1" ht="12.75" hidden="1" customHeight="1" x14ac:dyDescent="0.2">
      <c r="A356" s="303"/>
      <c r="B356" s="304"/>
      <c r="C356" s="311">
        <f t="shared" si="49"/>
        <v>0</v>
      </c>
      <c r="D356" s="312"/>
      <c r="E356" s="283"/>
      <c r="F356" s="69">
        <f t="shared" si="50"/>
        <v>0</v>
      </c>
      <c r="G356" s="55">
        <f t="shared" si="50"/>
        <v>0</v>
      </c>
      <c r="H356" s="56">
        <f t="shared" si="48"/>
        <v>0</v>
      </c>
    </row>
    <row r="357" spans="1:8" s="2" customFormat="1" ht="12.75" hidden="1" customHeight="1" x14ac:dyDescent="0.2">
      <c r="A357" s="303"/>
      <c r="B357" s="304"/>
      <c r="C357" s="311">
        <f t="shared" si="49"/>
        <v>0</v>
      </c>
      <c r="D357" s="312"/>
      <c r="E357" s="283"/>
      <c r="F357" s="69">
        <f t="shared" si="50"/>
        <v>0</v>
      </c>
      <c r="G357" s="55">
        <f t="shared" si="50"/>
        <v>0</v>
      </c>
      <c r="H357" s="56">
        <f t="shared" si="48"/>
        <v>0</v>
      </c>
    </row>
    <row r="358" spans="1:8" s="2" customFormat="1" ht="12.75" hidden="1" customHeight="1" x14ac:dyDescent="0.2">
      <c r="A358" s="303"/>
      <c r="B358" s="304"/>
      <c r="C358" s="311">
        <f t="shared" si="49"/>
        <v>0</v>
      </c>
      <c r="D358" s="312"/>
      <c r="E358" s="283"/>
      <c r="F358" s="69">
        <f t="shared" si="50"/>
        <v>0</v>
      </c>
      <c r="G358" s="55">
        <f t="shared" si="50"/>
        <v>0</v>
      </c>
      <c r="H358" s="56">
        <f t="shared" si="48"/>
        <v>0</v>
      </c>
    </row>
    <row r="359" spans="1:8" s="2" customFormat="1" ht="12.75" hidden="1" customHeight="1" x14ac:dyDescent="0.2">
      <c r="A359" s="303"/>
      <c r="B359" s="304"/>
      <c r="C359" s="311">
        <f t="shared" si="49"/>
        <v>0</v>
      </c>
      <c r="D359" s="312"/>
      <c r="E359" s="283"/>
      <c r="F359" s="69">
        <f t="shared" si="50"/>
        <v>0</v>
      </c>
      <c r="G359" s="55">
        <f t="shared" si="50"/>
        <v>0</v>
      </c>
      <c r="H359" s="56">
        <f t="shared" si="48"/>
        <v>0</v>
      </c>
    </row>
    <row r="360" spans="1:8" s="2" customFormat="1" ht="12.75" hidden="1" x14ac:dyDescent="0.2">
      <c r="A360" s="303"/>
      <c r="B360" s="304"/>
      <c r="C360" s="311">
        <f t="shared" si="49"/>
        <v>0</v>
      </c>
      <c r="D360" s="312"/>
      <c r="E360" s="284"/>
      <c r="F360" s="71">
        <f t="shared" si="50"/>
        <v>0</v>
      </c>
      <c r="G360" s="57">
        <f t="shared" si="50"/>
        <v>0</v>
      </c>
      <c r="H360" s="58">
        <f t="shared" si="48"/>
        <v>0</v>
      </c>
    </row>
    <row r="361" spans="1:8" s="2" customFormat="1" ht="12.75" x14ac:dyDescent="0.2">
      <c r="A361" s="49" t="s">
        <v>65</v>
      </c>
      <c r="B361" s="277" t="s">
        <v>66</v>
      </c>
      <c r="C361" s="277"/>
      <c r="D361" s="277"/>
      <c r="E361" s="277"/>
      <c r="F361" s="277"/>
      <c r="G361" s="277"/>
      <c r="H361" s="43">
        <f>SUM(H362,H363,H384)</f>
        <v>0.31</v>
      </c>
    </row>
    <row r="362" spans="1:8" s="2" customFormat="1" ht="12.75" x14ac:dyDescent="0.2">
      <c r="A362" s="181" t="s">
        <v>67</v>
      </c>
      <c r="B362" s="304" t="s">
        <v>163</v>
      </c>
      <c r="C362" s="304"/>
      <c r="D362" s="304"/>
      <c r="E362" s="304"/>
      <c r="F362" s="304"/>
      <c r="G362" s="304"/>
      <c r="H362" s="44">
        <f>ROUNDUP((H264+H363)*0.2359,2)</f>
        <v>0.26</v>
      </c>
    </row>
    <row r="363" spans="1:8" s="2" customFormat="1" ht="25.5" x14ac:dyDescent="0.2">
      <c r="A363" s="246" t="s">
        <v>70</v>
      </c>
      <c r="B363" s="249" t="s">
        <v>71</v>
      </c>
      <c r="C363" s="287" t="s">
        <v>349</v>
      </c>
      <c r="D363" s="288"/>
      <c r="E363" s="47" t="s">
        <v>161</v>
      </c>
      <c r="F363" s="190" t="s">
        <v>39</v>
      </c>
      <c r="G363" s="47" t="s">
        <v>157</v>
      </c>
      <c r="H363" s="111">
        <f>SUM(H364:H383)</f>
        <v>0.05</v>
      </c>
    </row>
    <row r="364" spans="1:8" s="2" customFormat="1" ht="12.75" customHeight="1" x14ac:dyDescent="0.2">
      <c r="A364" s="247"/>
      <c r="B364" s="250"/>
      <c r="C364" s="294" t="str">
        <f t="shared" ref="C364:C373" si="51">C266</f>
        <v>VP koledžas direktors</v>
      </c>
      <c r="D364" s="295"/>
      <c r="E364" s="316">
        <v>4</v>
      </c>
      <c r="F364" s="62">
        <f t="shared" ref="F364:G373" si="52">F266</f>
        <v>3125</v>
      </c>
      <c r="G364" s="144">
        <f t="shared" si="52"/>
        <v>0.02</v>
      </c>
      <c r="H364" s="54">
        <f>ROUNDUP((F364*$E$364%)/168*G364,2)</f>
        <v>0.02</v>
      </c>
    </row>
    <row r="365" spans="1:8" s="2" customFormat="1" ht="12.75" hidden="1" customHeight="1" x14ac:dyDescent="0.2">
      <c r="A365" s="247"/>
      <c r="B365" s="250"/>
      <c r="C365" s="274">
        <f t="shared" si="51"/>
        <v>0</v>
      </c>
      <c r="D365" s="276"/>
      <c r="E365" s="317"/>
      <c r="F365" s="64">
        <f t="shared" si="52"/>
        <v>0</v>
      </c>
      <c r="G365" s="64">
        <f t="shared" si="52"/>
        <v>0</v>
      </c>
      <c r="H365" s="56">
        <f t="shared" ref="H365:H383" si="53">ROUNDUP((F365*$E$364%)/168*G365,2)</f>
        <v>0</v>
      </c>
    </row>
    <row r="366" spans="1:8" s="2" customFormat="1" ht="12.75" hidden="1" customHeight="1" x14ac:dyDescent="0.2">
      <c r="A366" s="247"/>
      <c r="B366" s="250"/>
      <c r="C366" s="274">
        <f t="shared" si="51"/>
        <v>0</v>
      </c>
      <c r="D366" s="276"/>
      <c r="E366" s="317"/>
      <c r="F366" s="64">
        <f t="shared" si="52"/>
        <v>0</v>
      </c>
      <c r="G366" s="64">
        <f t="shared" si="52"/>
        <v>0</v>
      </c>
      <c r="H366" s="56">
        <f t="shared" si="53"/>
        <v>0</v>
      </c>
    </row>
    <row r="367" spans="1:8" s="2" customFormat="1" ht="12.75" hidden="1" customHeight="1" x14ac:dyDescent="0.2">
      <c r="A367" s="247"/>
      <c r="B367" s="250"/>
      <c r="C367" s="274">
        <f t="shared" si="51"/>
        <v>0</v>
      </c>
      <c r="D367" s="276"/>
      <c r="E367" s="317"/>
      <c r="F367" s="64">
        <f t="shared" si="52"/>
        <v>0</v>
      </c>
      <c r="G367" s="64">
        <f t="shared" si="52"/>
        <v>0</v>
      </c>
      <c r="H367" s="56">
        <f t="shared" si="53"/>
        <v>0</v>
      </c>
    </row>
    <row r="368" spans="1:8" s="2" customFormat="1" ht="12.75" hidden="1" customHeight="1" x14ac:dyDescent="0.2">
      <c r="A368" s="247"/>
      <c r="B368" s="250"/>
      <c r="C368" s="274">
        <f t="shared" si="51"/>
        <v>0</v>
      </c>
      <c r="D368" s="276"/>
      <c r="E368" s="317"/>
      <c r="F368" s="64">
        <f t="shared" si="52"/>
        <v>0</v>
      </c>
      <c r="G368" s="64">
        <f t="shared" si="52"/>
        <v>0</v>
      </c>
      <c r="H368" s="56">
        <f t="shared" si="53"/>
        <v>0</v>
      </c>
    </row>
    <row r="369" spans="1:8" s="2" customFormat="1" ht="12.75" hidden="1" customHeight="1" x14ac:dyDescent="0.2">
      <c r="A369" s="247"/>
      <c r="B369" s="250"/>
      <c r="C369" s="274">
        <f t="shared" si="51"/>
        <v>0</v>
      </c>
      <c r="D369" s="276"/>
      <c r="E369" s="317"/>
      <c r="F369" s="64">
        <f t="shared" si="52"/>
        <v>0</v>
      </c>
      <c r="G369" s="64">
        <f t="shared" si="52"/>
        <v>0</v>
      </c>
      <c r="H369" s="56">
        <f t="shared" si="53"/>
        <v>0</v>
      </c>
    </row>
    <row r="370" spans="1:8" s="2" customFormat="1" ht="12.75" hidden="1" customHeight="1" x14ac:dyDescent="0.2">
      <c r="A370" s="247"/>
      <c r="B370" s="250"/>
      <c r="C370" s="274">
        <f t="shared" si="51"/>
        <v>0</v>
      </c>
      <c r="D370" s="276"/>
      <c r="E370" s="317"/>
      <c r="F370" s="64">
        <f t="shared" si="52"/>
        <v>0</v>
      </c>
      <c r="G370" s="64">
        <f t="shared" si="52"/>
        <v>0</v>
      </c>
      <c r="H370" s="56">
        <f t="shared" si="53"/>
        <v>0</v>
      </c>
    </row>
    <row r="371" spans="1:8" s="2" customFormat="1" ht="12.75" hidden="1" customHeight="1" x14ac:dyDescent="0.2">
      <c r="A371" s="247"/>
      <c r="B371" s="250"/>
      <c r="C371" s="274">
        <f t="shared" si="51"/>
        <v>0</v>
      </c>
      <c r="D371" s="276"/>
      <c r="E371" s="317"/>
      <c r="F371" s="64">
        <f t="shared" si="52"/>
        <v>0</v>
      </c>
      <c r="G371" s="64">
        <f t="shared" si="52"/>
        <v>0</v>
      </c>
      <c r="H371" s="56">
        <f t="shared" si="53"/>
        <v>0</v>
      </c>
    </row>
    <row r="372" spans="1:8" s="2" customFormat="1" ht="12.75" hidden="1" customHeight="1" x14ac:dyDescent="0.2">
      <c r="A372" s="247"/>
      <c r="B372" s="250"/>
      <c r="C372" s="274">
        <f t="shared" si="51"/>
        <v>0</v>
      </c>
      <c r="D372" s="276"/>
      <c r="E372" s="317"/>
      <c r="F372" s="64">
        <f t="shared" si="52"/>
        <v>0</v>
      </c>
      <c r="G372" s="64">
        <f t="shared" si="52"/>
        <v>0</v>
      </c>
      <c r="H372" s="56">
        <f t="shared" si="53"/>
        <v>0</v>
      </c>
    </row>
    <row r="373" spans="1:8" s="2" customFormat="1" ht="12.75" hidden="1" customHeight="1" x14ac:dyDescent="0.2">
      <c r="A373" s="247"/>
      <c r="B373" s="250"/>
      <c r="C373" s="274">
        <f t="shared" si="51"/>
        <v>0</v>
      </c>
      <c r="D373" s="276"/>
      <c r="E373" s="317"/>
      <c r="F373" s="64">
        <f t="shared" si="52"/>
        <v>0</v>
      </c>
      <c r="G373" s="64">
        <f t="shared" si="52"/>
        <v>0</v>
      </c>
      <c r="H373" s="56">
        <f t="shared" si="53"/>
        <v>0</v>
      </c>
    </row>
    <row r="374" spans="1:8" s="2" customFormat="1" ht="12.75" x14ac:dyDescent="0.2">
      <c r="A374" s="247"/>
      <c r="B374" s="250"/>
      <c r="C374" s="274" t="str">
        <f t="shared" ref="C374:C383" si="54">C277</f>
        <v xml:space="preserve">Vecākais grāmatvedis </v>
      </c>
      <c r="D374" s="276"/>
      <c r="E374" s="317"/>
      <c r="F374" s="64">
        <f t="shared" ref="F374:G383" si="55">F277</f>
        <v>1287</v>
      </c>
      <c r="G374" s="55">
        <f t="shared" si="55"/>
        <v>8.4000000000000005E-2</v>
      </c>
      <c r="H374" s="56">
        <f t="shared" si="53"/>
        <v>0.03</v>
      </c>
    </row>
    <row r="375" spans="1:8" s="2" customFormat="1" ht="24.75" hidden="1" customHeight="1" x14ac:dyDescent="0.2">
      <c r="A375" s="247"/>
      <c r="B375" s="250"/>
      <c r="C375" s="274">
        <f t="shared" si="54"/>
        <v>0</v>
      </c>
      <c r="D375" s="276"/>
      <c r="E375" s="317"/>
      <c r="F375" s="64">
        <f t="shared" si="55"/>
        <v>0</v>
      </c>
      <c r="G375" s="55">
        <f t="shared" si="55"/>
        <v>0</v>
      </c>
      <c r="H375" s="56">
        <f t="shared" si="53"/>
        <v>0</v>
      </c>
    </row>
    <row r="376" spans="1:8" s="2" customFormat="1" ht="12.75" hidden="1" x14ac:dyDescent="0.2">
      <c r="A376" s="247"/>
      <c r="B376" s="250"/>
      <c r="C376" s="274">
        <f t="shared" si="54"/>
        <v>0</v>
      </c>
      <c r="D376" s="276"/>
      <c r="E376" s="317"/>
      <c r="F376" s="64">
        <f t="shared" si="55"/>
        <v>0</v>
      </c>
      <c r="G376" s="55">
        <f t="shared" si="55"/>
        <v>0</v>
      </c>
      <c r="H376" s="56">
        <f t="shared" si="53"/>
        <v>0</v>
      </c>
    </row>
    <row r="377" spans="1:8" s="2" customFormat="1" ht="12.75" hidden="1" x14ac:dyDescent="0.2">
      <c r="A377" s="247"/>
      <c r="B377" s="250"/>
      <c r="C377" s="274">
        <f t="shared" si="54"/>
        <v>0</v>
      </c>
      <c r="D377" s="276"/>
      <c r="E377" s="317"/>
      <c r="F377" s="64">
        <f t="shared" si="55"/>
        <v>0</v>
      </c>
      <c r="G377" s="55">
        <f t="shared" si="55"/>
        <v>0</v>
      </c>
      <c r="H377" s="56">
        <f t="shared" si="53"/>
        <v>0</v>
      </c>
    </row>
    <row r="378" spans="1:8" s="2" customFormat="1" ht="12.75" hidden="1" x14ac:dyDescent="0.2">
      <c r="A378" s="247"/>
      <c r="B378" s="250"/>
      <c r="C378" s="274">
        <f t="shared" si="54"/>
        <v>0</v>
      </c>
      <c r="D378" s="276"/>
      <c r="E378" s="317"/>
      <c r="F378" s="64">
        <f t="shared" si="55"/>
        <v>0</v>
      </c>
      <c r="G378" s="55">
        <f t="shared" si="55"/>
        <v>0</v>
      </c>
      <c r="H378" s="56">
        <f t="shared" si="53"/>
        <v>0</v>
      </c>
    </row>
    <row r="379" spans="1:8" s="2" customFormat="1" ht="12.75" hidden="1" x14ac:dyDescent="0.2">
      <c r="A379" s="247"/>
      <c r="B379" s="250"/>
      <c r="C379" s="274">
        <f t="shared" si="54"/>
        <v>0</v>
      </c>
      <c r="D379" s="276"/>
      <c r="E379" s="317"/>
      <c r="F379" s="64">
        <f t="shared" si="55"/>
        <v>0</v>
      </c>
      <c r="G379" s="55">
        <f t="shared" si="55"/>
        <v>0</v>
      </c>
      <c r="H379" s="56">
        <f t="shared" si="53"/>
        <v>0</v>
      </c>
    </row>
    <row r="380" spans="1:8" s="2" customFormat="1" ht="12.75" hidden="1" x14ac:dyDescent="0.2">
      <c r="A380" s="247"/>
      <c r="B380" s="250"/>
      <c r="C380" s="274">
        <f t="shared" si="54"/>
        <v>0</v>
      </c>
      <c r="D380" s="276"/>
      <c r="E380" s="317"/>
      <c r="F380" s="64">
        <f t="shared" si="55"/>
        <v>0</v>
      </c>
      <c r="G380" s="55">
        <f t="shared" si="55"/>
        <v>0</v>
      </c>
      <c r="H380" s="56">
        <f t="shared" si="53"/>
        <v>0</v>
      </c>
    </row>
    <row r="381" spans="1:8" s="2" customFormat="1" ht="12.75" hidden="1" x14ac:dyDescent="0.2">
      <c r="A381" s="247"/>
      <c r="B381" s="250"/>
      <c r="C381" s="274">
        <f t="shared" si="54"/>
        <v>0</v>
      </c>
      <c r="D381" s="276"/>
      <c r="E381" s="317"/>
      <c r="F381" s="64">
        <f t="shared" si="55"/>
        <v>0</v>
      </c>
      <c r="G381" s="55">
        <f t="shared" si="55"/>
        <v>0</v>
      </c>
      <c r="H381" s="56">
        <f t="shared" si="53"/>
        <v>0</v>
      </c>
    </row>
    <row r="382" spans="1:8" s="2" customFormat="1" ht="12.75" hidden="1" x14ac:dyDescent="0.2">
      <c r="A382" s="247"/>
      <c r="B382" s="250"/>
      <c r="C382" s="274">
        <f t="shared" si="54"/>
        <v>0</v>
      </c>
      <c r="D382" s="276"/>
      <c r="E382" s="317"/>
      <c r="F382" s="64">
        <f t="shared" si="55"/>
        <v>0</v>
      </c>
      <c r="G382" s="55">
        <f t="shared" si="55"/>
        <v>0</v>
      </c>
      <c r="H382" s="56">
        <f t="shared" si="53"/>
        <v>0</v>
      </c>
    </row>
    <row r="383" spans="1:8" s="2" customFormat="1" ht="12.75" hidden="1" x14ac:dyDescent="0.2">
      <c r="A383" s="248"/>
      <c r="B383" s="251"/>
      <c r="C383" s="274">
        <f t="shared" si="54"/>
        <v>0</v>
      </c>
      <c r="D383" s="276"/>
      <c r="E383" s="318"/>
      <c r="F383" s="66">
        <f t="shared" si="55"/>
        <v>0</v>
      </c>
      <c r="G383" s="55">
        <f t="shared" si="55"/>
        <v>0</v>
      </c>
      <c r="H383" s="58">
        <f t="shared" si="53"/>
        <v>0</v>
      </c>
    </row>
    <row r="384" spans="1:8" s="2" customFormat="1" ht="25.5" hidden="1" x14ac:dyDescent="0.2">
      <c r="A384" s="246" t="s">
        <v>82</v>
      </c>
      <c r="B384" s="249" t="s">
        <v>83</v>
      </c>
      <c r="C384" s="287" t="s">
        <v>349</v>
      </c>
      <c r="D384" s="288"/>
      <c r="E384" s="47" t="s">
        <v>161</v>
      </c>
      <c r="F384" s="190" t="s">
        <v>39</v>
      </c>
      <c r="G384" s="47" t="s">
        <v>157</v>
      </c>
      <c r="H384" s="111">
        <f>SUM(H385:H404)</f>
        <v>0</v>
      </c>
    </row>
    <row r="385" spans="1:8" s="2" customFormat="1" ht="12.75" hidden="1" customHeight="1" x14ac:dyDescent="0.2">
      <c r="A385" s="247"/>
      <c r="B385" s="250"/>
      <c r="C385" s="294" t="str">
        <f t="shared" ref="C385:C394" si="56">C266</f>
        <v>VP koledžas direktors</v>
      </c>
      <c r="D385" s="295"/>
      <c r="E385" s="316">
        <v>1</v>
      </c>
      <c r="F385" s="62">
        <f t="shared" ref="F385:F394" si="57">F266</f>
        <v>3125</v>
      </c>
      <c r="G385" s="55"/>
      <c r="H385" s="54">
        <f>ROUNDUP((F385*$E$385%)/168*G385,2)</f>
        <v>0</v>
      </c>
    </row>
    <row r="386" spans="1:8" s="2" customFormat="1" ht="12.75" hidden="1" x14ac:dyDescent="0.2">
      <c r="A386" s="247"/>
      <c r="B386" s="250"/>
      <c r="C386" s="274">
        <f t="shared" si="56"/>
        <v>0</v>
      </c>
      <c r="D386" s="276"/>
      <c r="E386" s="317"/>
      <c r="F386" s="64">
        <f t="shared" si="57"/>
        <v>0</v>
      </c>
      <c r="G386" s="55"/>
      <c r="H386" s="56">
        <f t="shared" ref="H386:H404" si="58">ROUNDUP((F386*$E$385%)/168*G386,2)</f>
        <v>0</v>
      </c>
    </row>
    <row r="387" spans="1:8" s="2" customFormat="1" ht="12.75" hidden="1" x14ac:dyDescent="0.2">
      <c r="A387" s="247"/>
      <c r="B387" s="250"/>
      <c r="C387" s="274">
        <f t="shared" si="56"/>
        <v>0</v>
      </c>
      <c r="D387" s="276"/>
      <c r="E387" s="317"/>
      <c r="F387" s="64">
        <f t="shared" si="57"/>
        <v>0</v>
      </c>
      <c r="G387" s="55"/>
      <c r="H387" s="56">
        <f t="shared" si="58"/>
        <v>0</v>
      </c>
    </row>
    <row r="388" spans="1:8" s="2" customFormat="1" ht="12.75" hidden="1" x14ac:dyDescent="0.2">
      <c r="A388" s="247"/>
      <c r="B388" s="250"/>
      <c r="C388" s="274">
        <f t="shared" si="56"/>
        <v>0</v>
      </c>
      <c r="D388" s="276"/>
      <c r="E388" s="317"/>
      <c r="F388" s="64">
        <f t="shared" si="57"/>
        <v>0</v>
      </c>
      <c r="G388" s="55"/>
      <c r="H388" s="56">
        <f t="shared" si="58"/>
        <v>0</v>
      </c>
    </row>
    <row r="389" spans="1:8" s="2" customFormat="1" ht="12.75" hidden="1" x14ac:dyDescent="0.2">
      <c r="A389" s="247"/>
      <c r="B389" s="250"/>
      <c r="C389" s="274">
        <f t="shared" si="56"/>
        <v>0</v>
      </c>
      <c r="D389" s="276"/>
      <c r="E389" s="317"/>
      <c r="F389" s="64">
        <f t="shared" si="57"/>
        <v>0</v>
      </c>
      <c r="G389" s="55"/>
      <c r="H389" s="56">
        <f t="shared" si="58"/>
        <v>0</v>
      </c>
    </row>
    <row r="390" spans="1:8" s="2" customFormat="1" ht="12.75" hidden="1" x14ac:dyDescent="0.2">
      <c r="A390" s="247"/>
      <c r="B390" s="250"/>
      <c r="C390" s="274">
        <f t="shared" si="56"/>
        <v>0</v>
      </c>
      <c r="D390" s="276"/>
      <c r="E390" s="317"/>
      <c r="F390" s="64">
        <f t="shared" si="57"/>
        <v>0</v>
      </c>
      <c r="G390" s="55"/>
      <c r="H390" s="56">
        <f t="shared" si="58"/>
        <v>0</v>
      </c>
    </row>
    <row r="391" spans="1:8" s="2" customFormat="1" ht="12.75" hidden="1" x14ac:dyDescent="0.2">
      <c r="A391" s="247"/>
      <c r="B391" s="250"/>
      <c r="C391" s="274">
        <f t="shared" si="56"/>
        <v>0</v>
      </c>
      <c r="D391" s="276"/>
      <c r="E391" s="317"/>
      <c r="F391" s="64">
        <f t="shared" si="57"/>
        <v>0</v>
      </c>
      <c r="G391" s="55"/>
      <c r="H391" s="56">
        <f t="shared" si="58"/>
        <v>0</v>
      </c>
    </row>
    <row r="392" spans="1:8" s="2" customFormat="1" ht="12.75" hidden="1" x14ac:dyDescent="0.2">
      <c r="A392" s="247"/>
      <c r="B392" s="250"/>
      <c r="C392" s="274">
        <f t="shared" si="56"/>
        <v>0</v>
      </c>
      <c r="D392" s="276"/>
      <c r="E392" s="317"/>
      <c r="F392" s="64">
        <f t="shared" si="57"/>
        <v>0</v>
      </c>
      <c r="G392" s="55"/>
      <c r="H392" s="56">
        <f t="shared" si="58"/>
        <v>0</v>
      </c>
    </row>
    <row r="393" spans="1:8" s="2" customFormat="1" ht="12.75" hidden="1" x14ac:dyDescent="0.2">
      <c r="A393" s="247"/>
      <c r="B393" s="250"/>
      <c r="C393" s="274">
        <f t="shared" si="56"/>
        <v>0</v>
      </c>
      <c r="D393" s="276"/>
      <c r="E393" s="317"/>
      <c r="F393" s="64">
        <f t="shared" si="57"/>
        <v>0</v>
      </c>
      <c r="G393" s="55"/>
      <c r="H393" s="56">
        <f t="shared" si="58"/>
        <v>0</v>
      </c>
    </row>
    <row r="394" spans="1:8" s="2" customFormat="1" ht="12.75" hidden="1" x14ac:dyDescent="0.2">
      <c r="A394" s="247"/>
      <c r="B394" s="250"/>
      <c r="C394" s="274">
        <f t="shared" si="56"/>
        <v>0</v>
      </c>
      <c r="D394" s="276"/>
      <c r="E394" s="317"/>
      <c r="F394" s="64">
        <f t="shared" si="57"/>
        <v>0</v>
      </c>
      <c r="G394" s="55"/>
      <c r="H394" s="56">
        <f t="shared" si="58"/>
        <v>0</v>
      </c>
    </row>
    <row r="395" spans="1:8" s="2" customFormat="1" ht="12.75" hidden="1" x14ac:dyDescent="0.2">
      <c r="A395" s="247"/>
      <c r="B395" s="250"/>
      <c r="C395" s="274" t="str">
        <f t="shared" ref="C395:C404" si="59">C277</f>
        <v xml:space="preserve">Vecākais grāmatvedis </v>
      </c>
      <c r="D395" s="276"/>
      <c r="E395" s="317"/>
      <c r="F395" s="64">
        <f t="shared" ref="F395:G404" si="60">F277</f>
        <v>1287</v>
      </c>
      <c r="G395" s="55"/>
      <c r="H395" s="56">
        <f t="shared" si="58"/>
        <v>0</v>
      </c>
    </row>
    <row r="396" spans="1:8" s="2" customFormat="1" ht="27" hidden="1" customHeight="1" x14ac:dyDescent="0.2">
      <c r="A396" s="247"/>
      <c r="B396" s="250"/>
      <c r="C396" s="274">
        <f t="shared" si="59"/>
        <v>0</v>
      </c>
      <c r="D396" s="276"/>
      <c r="E396" s="317"/>
      <c r="F396" s="64">
        <f t="shared" si="60"/>
        <v>0</v>
      </c>
      <c r="G396" s="55">
        <f t="shared" si="60"/>
        <v>0</v>
      </c>
      <c r="H396" s="56">
        <f t="shared" si="58"/>
        <v>0</v>
      </c>
    </row>
    <row r="397" spans="1:8" s="2" customFormat="1" ht="12.75" hidden="1" x14ac:dyDescent="0.2">
      <c r="A397" s="247"/>
      <c r="B397" s="250"/>
      <c r="C397" s="274">
        <f t="shared" si="59"/>
        <v>0</v>
      </c>
      <c r="D397" s="276"/>
      <c r="E397" s="317"/>
      <c r="F397" s="64">
        <f t="shared" si="60"/>
        <v>0</v>
      </c>
      <c r="G397" s="64">
        <f t="shared" si="60"/>
        <v>0</v>
      </c>
      <c r="H397" s="56">
        <f t="shared" si="58"/>
        <v>0</v>
      </c>
    </row>
    <row r="398" spans="1:8" s="2" customFormat="1" ht="12.75" hidden="1" x14ac:dyDescent="0.2">
      <c r="A398" s="247"/>
      <c r="B398" s="250"/>
      <c r="C398" s="274">
        <f t="shared" si="59"/>
        <v>0</v>
      </c>
      <c r="D398" s="276"/>
      <c r="E398" s="317"/>
      <c r="F398" s="64">
        <f t="shared" si="60"/>
        <v>0</v>
      </c>
      <c r="G398" s="64">
        <f t="shared" si="60"/>
        <v>0</v>
      </c>
      <c r="H398" s="56">
        <f t="shared" si="58"/>
        <v>0</v>
      </c>
    </row>
    <row r="399" spans="1:8" s="2" customFormat="1" ht="12.75" hidden="1" x14ac:dyDescent="0.2">
      <c r="A399" s="247"/>
      <c r="B399" s="250"/>
      <c r="C399" s="274">
        <f t="shared" si="59"/>
        <v>0</v>
      </c>
      <c r="D399" s="276"/>
      <c r="E399" s="317"/>
      <c r="F399" s="64">
        <f t="shared" si="60"/>
        <v>0</v>
      </c>
      <c r="G399" s="64">
        <f t="shared" si="60"/>
        <v>0</v>
      </c>
      <c r="H399" s="56">
        <f t="shared" si="58"/>
        <v>0</v>
      </c>
    </row>
    <row r="400" spans="1:8" s="2" customFormat="1" ht="12.75" hidden="1" x14ac:dyDescent="0.2">
      <c r="A400" s="247"/>
      <c r="B400" s="250"/>
      <c r="C400" s="274">
        <f t="shared" si="59"/>
        <v>0</v>
      </c>
      <c r="D400" s="276"/>
      <c r="E400" s="317"/>
      <c r="F400" s="64">
        <f t="shared" si="60"/>
        <v>0</v>
      </c>
      <c r="G400" s="64">
        <f t="shared" si="60"/>
        <v>0</v>
      </c>
      <c r="H400" s="56">
        <f t="shared" si="58"/>
        <v>0</v>
      </c>
    </row>
    <row r="401" spans="1:9" s="2" customFormat="1" ht="12.75" hidden="1" x14ac:dyDescent="0.2">
      <c r="A401" s="247"/>
      <c r="B401" s="250"/>
      <c r="C401" s="274">
        <f t="shared" si="59"/>
        <v>0</v>
      </c>
      <c r="D401" s="276"/>
      <c r="E401" s="317"/>
      <c r="F401" s="64">
        <f t="shared" si="60"/>
        <v>0</v>
      </c>
      <c r="G401" s="64">
        <f t="shared" si="60"/>
        <v>0</v>
      </c>
      <c r="H401" s="56">
        <f t="shared" si="58"/>
        <v>0</v>
      </c>
    </row>
    <row r="402" spans="1:9" s="2" customFormat="1" ht="12.75" hidden="1" x14ac:dyDescent="0.2">
      <c r="A402" s="247"/>
      <c r="B402" s="250"/>
      <c r="C402" s="274">
        <f t="shared" si="59"/>
        <v>0</v>
      </c>
      <c r="D402" s="276"/>
      <c r="E402" s="317"/>
      <c r="F402" s="64">
        <f t="shared" si="60"/>
        <v>0</v>
      </c>
      <c r="G402" s="64">
        <f t="shared" si="60"/>
        <v>0</v>
      </c>
      <c r="H402" s="56">
        <f t="shared" si="58"/>
        <v>0</v>
      </c>
    </row>
    <row r="403" spans="1:9" s="2" customFormat="1" ht="12.75" hidden="1" x14ac:dyDescent="0.2">
      <c r="A403" s="247"/>
      <c r="B403" s="250"/>
      <c r="C403" s="274">
        <f t="shared" si="59"/>
        <v>0</v>
      </c>
      <c r="D403" s="276"/>
      <c r="E403" s="317"/>
      <c r="F403" s="64">
        <f t="shared" si="60"/>
        <v>0</v>
      </c>
      <c r="G403" s="64">
        <f t="shared" si="60"/>
        <v>0</v>
      </c>
      <c r="H403" s="56">
        <f t="shared" si="58"/>
        <v>0</v>
      </c>
    </row>
    <row r="404" spans="1:9" s="2" customFormat="1" ht="12.75" hidden="1" x14ac:dyDescent="0.2">
      <c r="A404" s="248"/>
      <c r="B404" s="251"/>
      <c r="C404" s="296">
        <f t="shared" si="59"/>
        <v>0</v>
      </c>
      <c r="D404" s="298"/>
      <c r="E404" s="318"/>
      <c r="F404" s="66">
        <f t="shared" si="60"/>
        <v>0</v>
      </c>
      <c r="G404" s="66">
        <f t="shared" si="60"/>
        <v>0</v>
      </c>
      <c r="H404" s="58">
        <f t="shared" si="58"/>
        <v>0</v>
      </c>
    </row>
    <row r="405" spans="1:9" s="2" customFormat="1" ht="12.75" x14ac:dyDescent="0.2">
      <c r="A405" s="49" t="s">
        <v>84</v>
      </c>
      <c r="B405" s="277" t="s">
        <v>17</v>
      </c>
      <c r="C405" s="277"/>
      <c r="D405" s="277"/>
      <c r="E405" s="277"/>
      <c r="F405" s="277"/>
      <c r="G405" s="277"/>
      <c r="H405" s="43">
        <f>SUM(H406,H429)</f>
        <v>2.39</v>
      </c>
    </row>
    <row r="406" spans="1:9" s="2" customFormat="1" ht="12.75" x14ac:dyDescent="0.2">
      <c r="A406" s="48" t="s">
        <v>85</v>
      </c>
      <c r="B406" s="277" t="s">
        <v>86</v>
      </c>
      <c r="C406" s="277"/>
      <c r="D406" s="277"/>
      <c r="E406" s="277"/>
      <c r="F406" s="277"/>
      <c r="G406" s="277"/>
      <c r="H406" s="43">
        <f>SUM(H407,H418)</f>
        <v>0.16</v>
      </c>
    </row>
    <row r="407" spans="1:9" s="2" customFormat="1" ht="25.5" x14ac:dyDescent="0.2">
      <c r="A407" s="246">
        <v>2220</v>
      </c>
      <c r="B407" s="249" t="s">
        <v>88</v>
      </c>
      <c r="C407" s="266" t="s">
        <v>171</v>
      </c>
      <c r="D407" s="267"/>
      <c r="E407" s="268"/>
      <c r="F407" s="47" t="s">
        <v>327</v>
      </c>
      <c r="G407" s="47" t="s">
        <v>157</v>
      </c>
      <c r="H407" s="111">
        <f>SUM(H408:H417)</f>
        <v>0.16</v>
      </c>
    </row>
    <row r="408" spans="1:9" s="2" customFormat="1" ht="36" x14ac:dyDescent="0.2">
      <c r="A408" s="247"/>
      <c r="B408" s="250"/>
      <c r="C408" s="255" t="s">
        <v>198</v>
      </c>
      <c r="D408" s="256"/>
      <c r="E408" s="257"/>
      <c r="F408" s="74">
        <f>ROUND(7*1.147,2)</f>
        <v>8.0299999999999994</v>
      </c>
      <c r="G408" s="74">
        <v>3.1680000000000001</v>
      </c>
      <c r="H408" s="75">
        <f>ROUNDUP(F408/168*G408,2)</f>
        <v>0.16</v>
      </c>
      <c r="I408" s="149" t="s">
        <v>384</v>
      </c>
    </row>
    <row r="409" spans="1:9" s="2" customFormat="1" ht="12" hidden="1" customHeight="1" x14ac:dyDescent="0.2">
      <c r="A409" s="247"/>
      <c r="B409" s="250"/>
      <c r="C409" s="252"/>
      <c r="D409" s="253"/>
      <c r="E409" s="254"/>
      <c r="F409" s="76"/>
      <c r="G409" s="76"/>
      <c r="H409" s="77">
        <f t="shared" ref="H409:H417" si="61">ROUNDUP(F409/168*G409,2)</f>
        <v>0</v>
      </c>
    </row>
    <row r="410" spans="1:9" s="2" customFormat="1" ht="12" hidden="1" customHeight="1" x14ac:dyDescent="0.2">
      <c r="A410" s="247"/>
      <c r="B410" s="250"/>
      <c r="C410" s="252"/>
      <c r="D410" s="253"/>
      <c r="E410" s="254"/>
      <c r="F410" s="76"/>
      <c r="G410" s="76"/>
      <c r="H410" s="77">
        <f t="shared" si="61"/>
        <v>0</v>
      </c>
    </row>
    <row r="411" spans="1:9" s="2" customFormat="1" ht="12" hidden="1" customHeight="1" x14ac:dyDescent="0.2">
      <c r="A411" s="247"/>
      <c r="B411" s="250"/>
      <c r="C411" s="252"/>
      <c r="D411" s="253"/>
      <c r="E411" s="254"/>
      <c r="F411" s="76"/>
      <c r="G411" s="76"/>
      <c r="H411" s="77">
        <f t="shared" si="61"/>
        <v>0</v>
      </c>
    </row>
    <row r="412" spans="1:9" s="2" customFormat="1" ht="12" hidden="1" customHeight="1" x14ac:dyDescent="0.2">
      <c r="A412" s="247"/>
      <c r="B412" s="250"/>
      <c r="C412" s="252"/>
      <c r="D412" s="253"/>
      <c r="E412" s="254"/>
      <c r="F412" s="76"/>
      <c r="G412" s="76"/>
      <c r="H412" s="77">
        <f t="shared" si="61"/>
        <v>0</v>
      </c>
    </row>
    <row r="413" spans="1:9" s="2" customFormat="1" ht="12" hidden="1" customHeight="1" x14ac:dyDescent="0.2">
      <c r="A413" s="247"/>
      <c r="B413" s="250"/>
      <c r="C413" s="252"/>
      <c r="D413" s="253"/>
      <c r="E413" s="254"/>
      <c r="F413" s="76"/>
      <c r="G413" s="76"/>
      <c r="H413" s="77">
        <f t="shared" si="61"/>
        <v>0</v>
      </c>
    </row>
    <row r="414" spans="1:9" s="2" customFormat="1" ht="12" hidden="1" customHeight="1" x14ac:dyDescent="0.2">
      <c r="A414" s="247"/>
      <c r="B414" s="250"/>
      <c r="C414" s="252"/>
      <c r="D414" s="253"/>
      <c r="E414" s="254"/>
      <c r="F414" s="76"/>
      <c r="G414" s="76"/>
      <c r="H414" s="77">
        <f t="shared" si="61"/>
        <v>0</v>
      </c>
    </row>
    <row r="415" spans="1:9" s="2" customFormat="1" ht="12" hidden="1" customHeight="1" x14ac:dyDescent="0.2">
      <c r="A415" s="247"/>
      <c r="B415" s="250"/>
      <c r="C415" s="252"/>
      <c r="D415" s="253"/>
      <c r="E415" s="254"/>
      <c r="F415" s="76"/>
      <c r="G415" s="76"/>
      <c r="H415" s="77">
        <f t="shared" si="61"/>
        <v>0</v>
      </c>
    </row>
    <row r="416" spans="1:9" s="2" customFormat="1" ht="12" hidden="1" customHeight="1" x14ac:dyDescent="0.2">
      <c r="A416" s="247"/>
      <c r="B416" s="250"/>
      <c r="C416" s="252"/>
      <c r="D416" s="253"/>
      <c r="E416" s="254"/>
      <c r="F416" s="76"/>
      <c r="G416" s="76"/>
      <c r="H416" s="77">
        <f t="shared" si="61"/>
        <v>0</v>
      </c>
    </row>
    <row r="417" spans="1:9" s="2" customFormat="1" ht="12" hidden="1" customHeight="1" x14ac:dyDescent="0.2">
      <c r="A417" s="248"/>
      <c r="B417" s="251"/>
      <c r="C417" s="269"/>
      <c r="D417" s="270"/>
      <c r="E417" s="271"/>
      <c r="F417" s="78"/>
      <c r="G417" s="78"/>
      <c r="H417" s="79">
        <f t="shared" si="61"/>
        <v>0</v>
      </c>
    </row>
    <row r="418" spans="1:9" s="2" customFormat="1" ht="12" hidden="1" customHeight="1" x14ac:dyDescent="0.2">
      <c r="A418" s="246"/>
      <c r="B418" s="249"/>
      <c r="C418" s="266" t="s">
        <v>171</v>
      </c>
      <c r="D418" s="267"/>
      <c r="E418" s="268"/>
      <c r="F418" s="47" t="s">
        <v>167</v>
      </c>
      <c r="G418" s="47" t="s">
        <v>157</v>
      </c>
      <c r="H418" s="111">
        <f>SUM(H419:H428)</f>
        <v>0</v>
      </c>
    </row>
    <row r="419" spans="1:9" s="2" customFormat="1" ht="12" hidden="1" customHeight="1" x14ac:dyDescent="0.2">
      <c r="A419" s="247"/>
      <c r="B419" s="250"/>
      <c r="C419" s="255"/>
      <c r="D419" s="256"/>
      <c r="E419" s="257"/>
      <c r="F419" s="74"/>
      <c r="G419" s="74"/>
      <c r="H419" s="75">
        <f>ROUNDUP(F419/168*G419,2)</f>
        <v>0</v>
      </c>
    </row>
    <row r="420" spans="1:9" s="2" customFormat="1" ht="12" hidden="1" customHeight="1" x14ac:dyDescent="0.2">
      <c r="A420" s="247"/>
      <c r="B420" s="250"/>
      <c r="C420" s="252"/>
      <c r="D420" s="253"/>
      <c r="E420" s="254"/>
      <c r="F420" s="76"/>
      <c r="G420" s="76"/>
      <c r="H420" s="77">
        <f t="shared" ref="H420:H428" si="62">ROUNDUP(F420/168*G420,2)</f>
        <v>0</v>
      </c>
    </row>
    <row r="421" spans="1:9" s="2" customFormat="1" ht="12" hidden="1" customHeight="1" x14ac:dyDescent="0.2">
      <c r="A421" s="247"/>
      <c r="B421" s="250"/>
      <c r="C421" s="252"/>
      <c r="D421" s="253"/>
      <c r="E421" s="254"/>
      <c r="F421" s="76"/>
      <c r="G421" s="76"/>
      <c r="H421" s="77">
        <f t="shared" si="62"/>
        <v>0</v>
      </c>
    </row>
    <row r="422" spans="1:9" s="2" customFormat="1" ht="12" hidden="1" customHeight="1" x14ac:dyDescent="0.2">
      <c r="A422" s="247"/>
      <c r="B422" s="250"/>
      <c r="C422" s="252"/>
      <c r="D422" s="253"/>
      <c r="E422" s="254"/>
      <c r="F422" s="76"/>
      <c r="G422" s="76"/>
      <c r="H422" s="77">
        <f t="shared" si="62"/>
        <v>0</v>
      </c>
    </row>
    <row r="423" spans="1:9" s="2" customFormat="1" ht="12" hidden="1" customHeight="1" x14ac:dyDescent="0.2">
      <c r="A423" s="247"/>
      <c r="B423" s="250"/>
      <c r="C423" s="252"/>
      <c r="D423" s="253"/>
      <c r="E423" s="254"/>
      <c r="F423" s="76"/>
      <c r="G423" s="76"/>
      <c r="H423" s="77">
        <f t="shared" si="62"/>
        <v>0</v>
      </c>
    </row>
    <row r="424" spans="1:9" s="2" customFormat="1" ht="12" hidden="1" customHeight="1" x14ac:dyDescent="0.2">
      <c r="A424" s="247"/>
      <c r="B424" s="250"/>
      <c r="C424" s="252"/>
      <c r="D424" s="253"/>
      <c r="E424" s="254"/>
      <c r="F424" s="76"/>
      <c r="G424" s="76"/>
      <c r="H424" s="77">
        <f t="shared" si="62"/>
        <v>0</v>
      </c>
    </row>
    <row r="425" spans="1:9" s="2" customFormat="1" ht="12" hidden="1" customHeight="1" x14ac:dyDescent="0.2">
      <c r="A425" s="247"/>
      <c r="B425" s="250"/>
      <c r="C425" s="252"/>
      <c r="D425" s="253"/>
      <c r="E425" s="254"/>
      <c r="F425" s="76"/>
      <c r="G425" s="76"/>
      <c r="H425" s="77">
        <f t="shared" si="62"/>
        <v>0</v>
      </c>
    </row>
    <row r="426" spans="1:9" s="2" customFormat="1" ht="12" hidden="1" customHeight="1" x14ac:dyDescent="0.2">
      <c r="A426" s="247"/>
      <c r="B426" s="250"/>
      <c r="C426" s="252"/>
      <c r="D426" s="253"/>
      <c r="E426" s="254"/>
      <c r="F426" s="76"/>
      <c r="G426" s="76"/>
      <c r="H426" s="77"/>
    </row>
    <row r="427" spans="1:9" s="2" customFormat="1" ht="12" hidden="1" customHeight="1" x14ac:dyDescent="0.2">
      <c r="A427" s="247"/>
      <c r="B427" s="250"/>
      <c r="C427" s="252"/>
      <c r="D427" s="253"/>
      <c r="E427" s="254"/>
      <c r="F427" s="76"/>
      <c r="G427" s="76"/>
      <c r="H427" s="77">
        <f t="shared" si="62"/>
        <v>0</v>
      </c>
    </row>
    <row r="428" spans="1:9" s="2" customFormat="1" ht="12.75" hidden="1" x14ac:dyDescent="0.2">
      <c r="A428" s="248"/>
      <c r="B428" s="251"/>
      <c r="C428" s="269"/>
      <c r="D428" s="270"/>
      <c r="E428" s="271"/>
      <c r="F428" s="78"/>
      <c r="G428" s="78"/>
      <c r="H428" s="79">
        <f t="shared" si="62"/>
        <v>0</v>
      </c>
    </row>
    <row r="429" spans="1:9" s="2" customFormat="1" ht="12.75" x14ac:dyDescent="0.2">
      <c r="A429" s="48" t="s">
        <v>93</v>
      </c>
      <c r="B429" s="277" t="s">
        <v>94</v>
      </c>
      <c r="C429" s="277"/>
      <c r="D429" s="277"/>
      <c r="E429" s="277"/>
      <c r="F429" s="277"/>
      <c r="G429" s="277"/>
      <c r="H429" s="43">
        <f>SUM(H430,H452,H441)</f>
        <v>2.23</v>
      </c>
    </row>
    <row r="430" spans="1:9" s="2" customFormat="1" ht="15" customHeight="1" x14ac:dyDescent="0.2">
      <c r="A430" s="246">
        <v>2311</v>
      </c>
      <c r="B430" s="249" t="s">
        <v>19</v>
      </c>
      <c r="C430" s="266" t="s">
        <v>171</v>
      </c>
      <c r="D430" s="267"/>
      <c r="E430" s="268"/>
      <c r="F430" s="47" t="s">
        <v>326</v>
      </c>
      <c r="G430" s="47" t="s">
        <v>166</v>
      </c>
      <c r="H430" s="111">
        <f>SUM(H431:H440)</f>
        <v>0.14000000000000001</v>
      </c>
    </row>
    <row r="431" spans="1:9" s="2" customFormat="1" ht="12.75" x14ac:dyDescent="0.2">
      <c r="A431" s="247"/>
      <c r="B431" s="250"/>
      <c r="C431" s="255" t="s">
        <v>214</v>
      </c>
      <c r="D431" s="256"/>
      <c r="E431" s="257"/>
      <c r="F431" s="74">
        <f>ROUND(0.02*1.095,2)</f>
        <v>0.02</v>
      </c>
      <c r="G431" s="74">
        <v>2</v>
      </c>
      <c r="H431" s="75">
        <f>ROUND(F431*G431,2)</f>
        <v>0.04</v>
      </c>
      <c r="I431" s="2" t="s">
        <v>309</v>
      </c>
    </row>
    <row r="432" spans="1:9" s="2" customFormat="1" ht="12.75" x14ac:dyDescent="0.2">
      <c r="A432" s="247"/>
      <c r="B432" s="250"/>
      <c r="C432" s="252" t="s">
        <v>173</v>
      </c>
      <c r="D432" s="253"/>
      <c r="E432" s="254"/>
      <c r="F432" s="76">
        <f>ROUND(0.05*1.095,2)</f>
        <v>0.05</v>
      </c>
      <c r="G432" s="76">
        <v>2</v>
      </c>
      <c r="H432" s="77">
        <f>ROUND(F432*G432,2)</f>
        <v>0.1</v>
      </c>
    </row>
    <row r="433" spans="1:8" s="2" customFormat="1" ht="12.75" hidden="1" x14ac:dyDescent="0.2">
      <c r="A433" s="247"/>
      <c r="B433" s="250"/>
      <c r="C433" s="252"/>
      <c r="D433" s="253"/>
      <c r="E433" s="254"/>
      <c r="F433" s="76"/>
      <c r="G433" s="76"/>
      <c r="H433" s="77">
        <f t="shared" ref="H433:H440" si="63">ROUND(F433*G433,2)</f>
        <v>0</v>
      </c>
    </row>
    <row r="434" spans="1:8" s="2" customFormat="1" ht="12.75" hidden="1" x14ac:dyDescent="0.2">
      <c r="A434" s="247"/>
      <c r="B434" s="250"/>
      <c r="C434" s="252"/>
      <c r="D434" s="253"/>
      <c r="E434" s="254"/>
      <c r="F434" s="76"/>
      <c r="G434" s="76"/>
      <c r="H434" s="77">
        <f t="shared" si="63"/>
        <v>0</v>
      </c>
    </row>
    <row r="435" spans="1:8" s="2" customFormat="1" ht="12.75" hidden="1" x14ac:dyDescent="0.2">
      <c r="A435" s="247"/>
      <c r="B435" s="250"/>
      <c r="C435" s="252"/>
      <c r="D435" s="253"/>
      <c r="E435" s="254"/>
      <c r="F435" s="76"/>
      <c r="G435" s="76"/>
      <c r="H435" s="77">
        <f t="shared" si="63"/>
        <v>0</v>
      </c>
    </row>
    <row r="436" spans="1:8" s="2" customFormat="1" ht="12.75" hidden="1" x14ac:dyDescent="0.2">
      <c r="A436" s="247"/>
      <c r="B436" s="250"/>
      <c r="C436" s="252"/>
      <c r="D436" s="253"/>
      <c r="E436" s="254"/>
      <c r="F436" s="76"/>
      <c r="G436" s="76"/>
      <c r="H436" s="77">
        <f t="shared" si="63"/>
        <v>0</v>
      </c>
    </row>
    <row r="437" spans="1:8" s="2" customFormat="1" ht="12.75" hidden="1" x14ac:dyDescent="0.2">
      <c r="A437" s="247"/>
      <c r="B437" s="250"/>
      <c r="C437" s="252"/>
      <c r="D437" s="253"/>
      <c r="E437" s="254"/>
      <c r="F437" s="76"/>
      <c r="G437" s="76"/>
      <c r="H437" s="77">
        <f t="shared" si="63"/>
        <v>0</v>
      </c>
    </row>
    <row r="438" spans="1:8" s="2" customFormat="1" ht="12.75" hidden="1" x14ac:dyDescent="0.2">
      <c r="A438" s="247"/>
      <c r="B438" s="250"/>
      <c r="C438" s="252"/>
      <c r="D438" s="253"/>
      <c r="E438" s="254"/>
      <c r="F438" s="76"/>
      <c r="G438" s="76"/>
      <c r="H438" s="77">
        <f t="shared" si="63"/>
        <v>0</v>
      </c>
    </row>
    <row r="439" spans="1:8" s="2" customFormat="1" ht="12.75" hidden="1" x14ac:dyDescent="0.2">
      <c r="A439" s="247"/>
      <c r="B439" s="250"/>
      <c r="C439" s="252"/>
      <c r="D439" s="253"/>
      <c r="E439" s="254"/>
      <c r="F439" s="76"/>
      <c r="G439" s="76"/>
      <c r="H439" s="77">
        <f t="shared" si="63"/>
        <v>0</v>
      </c>
    </row>
    <row r="440" spans="1:8" s="2" customFormat="1" ht="12.75" hidden="1" x14ac:dyDescent="0.2">
      <c r="A440" s="248"/>
      <c r="B440" s="251"/>
      <c r="C440" s="269"/>
      <c r="D440" s="270"/>
      <c r="E440" s="271"/>
      <c r="F440" s="78"/>
      <c r="G440" s="78"/>
      <c r="H440" s="79">
        <f t="shared" si="63"/>
        <v>0</v>
      </c>
    </row>
    <row r="441" spans="1:8" s="2" customFormat="1" ht="38.25" x14ac:dyDescent="0.2">
      <c r="A441" s="246">
        <v>2312</v>
      </c>
      <c r="B441" s="249" t="s">
        <v>319</v>
      </c>
      <c r="C441" s="266" t="s">
        <v>171</v>
      </c>
      <c r="D441" s="267"/>
      <c r="E441" s="51" t="s">
        <v>325</v>
      </c>
      <c r="F441" s="51" t="s">
        <v>322</v>
      </c>
      <c r="G441" s="47" t="s">
        <v>157</v>
      </c>
      <c r="H441" s="111">
        <f>SUM(H442:H451)</f>
        <v>0.11000000000000001</v>
      </c>
    </row>
    <row r="442" spans="1:8" s="2" customFormat="1" ht="12.75" x14ac:dyDescent="0.2">
      <c r="A442" s="247"/>
      <c r="B442" s="250"/>
      <c r="C442" s="255" t="s">
        <v>320</v>
      </c>
      <c r="D442" s="256"/>
      <c r="E442" s="74">
        <v>165</v>
      </c>
      <c r="F442" s="74">
        <v>5</v>
      </c>
      <c r="G442" s="154">
        <f>G26+G277</f>
        <v>3.0840000000000001</v>
      </c>
      <c r="H442" s="75">
        <f>ROUNDUP(E442/F442/12/168*G442,2)</f>
        <v>6.0000000000000005E-2</v>
      </c>
    </row>
    <row r="443" spans="1:8" s="2" customFormat="1" ht="12.75" x14ac:dyDescent="0.2">
      <c r="A443" s="247"/>
      <c r="B443" s="250"/>
      <c r="C443" s="252" t="s">
        <v>321</v>
      </c>
      <c r="D443" s="253"/>
      <c r="E443" s="153">
        <v>157</v>
      </c>
      <c r="F443" s="76">
        <v>5</v>
      </c>
      <c r="G443" s="155">
        <f>G442</f>
        <v>3.0840000000000001</v>
      </c>
      <c r="H443" s="77">
        <f>ROUNDUP(E443/F443/12/168*G443,2)</f>
        <v>0.05</v>
      </c>
    </row>
    <row r="444" spans="1:8" s="2" customFormat="1" ht="12.75" hidden="1" x14ac:dyDescent="0.2">
      <c r="A444" s="247"/>
      <c r="B444" s="250"/>
      <c r="C444" s="252"/>
      <c r="D444" s="253"/>
      <c r="E444" s="177"/>
      <c r="F444" s="76"/>
      <c r="G444" s="76"/>
      <c r="H444" s="77">
        <f t="shared" ref="H444:H451" si="64">ROUNDUP(F444/168*G444,2)</f>
        <v>0</v>
      </c>
    </row>
    <row r="445" spans="1:8" s="2" customFormat="1" ht="12.75" hidden="1" x14ac:dyDescent="0.2">
      <c r="A445" s="247"/>
      <c r="B445" s="250"/>
      <c r="C445" s="252"/>
      <c r="D445" s="253"/>
      <c r="E445" s="177"/>
      <c r="F445" s="76"/>
      <c r="G445" s="76"/>
      <c r="H445" s="77">
        <f t="shared" si="64"/>
        <v>0</v>
      </c>
    </row>
    <row r="446" spans="1:8" s="2" customFormat="1" ht="12.75" hidden="1" x14ac:dyDescent="0.2">
      <c r="A446" s="247"/>
      <c r="B446" s="250"/>
      <c r="C446" s="252"/>
      <c r="D446" s="253"/>
      <c r="E446" s="177"/>
      <c r="F446" s="76"/>
      <c r="G446" s="76"/>
      <c r="H446" s="77">
        <f t="shared" si="64"/>
        <v>0</v>
      </c>
    </row>
    <row r="447" spans="1:8" s="2" customFormat="1" ht="12.75" hidden="1" x14ac:dyDescent="0.2">
      <c r="A447" s="247"/>
      <c r="B447" s="250"/>
      <c r="C447" s="252"/>
      <c r="D447" s="253"/>
      <c r="E447" s="177"/>
      <c r="F447" s="76"/>
      <c r="G447" s="76"/>
      <c r="H447" s="77">
        <f t="shared" si="64"/>
        <v>0</v>
      </c>
    </row>
    <row r="448" spans="1:8" s="2" customFormat="1" ht="12.75" hidden="1" x14ac:dyDescent="0.2">
      <c r="A448" s="247"/>
      <c r="B448" s="250"/>
      <c r="C448" s="252"/>
      <c r="D448" s="253"/>
      <c r="E448" s="177"/>
      <c r="F448" s="76"/>
      <c r="G448" s="76"/>
      <c r="H448" s="77">
        <f t="shared" si="64"/>
        <v>0</v>
      </c>
    </row>
    <row r="449" spans="1:9" s="2" customFormat="1" ht="12.75" hidden="1" x14ac:dyDescent="0.2">
      <c r="A449" s="247"/>
      <c r="B449" s="250"/>
      <c r="C449" s="252"/>
      <c r="D449" s="253"/>
      <c r="E449" s="177"/>
      <c r="F449" s="76"/>
      <c r="G449" s="76"/>
      <c r="H449" s="77">
        <f t="shared" si="64"/>
        <v>0</v>
      </c>
    </row>
    <row r="450" spans="1:9" s="2" customFormat="1" ht="12.75" hidden="1" x14ac:dyDescent="0.2">
      <c r="A450" s="247"/>
      <c r="B450" s="250"/>
      <c r="C450" s="252"/>
      <c r="D450" s="253"/>
      <c r="E450" s="177"/>
      <c r="F450" s="76"/>
      <c r="G450" s="76"/>
      <c r="H450" s="77">
        <f t="shared" si="64"/>
        <v>0</v>
      </c>
    </row>
    <row r="451" spans="1:9" s="2" customFormat="1" ht="12.75" hidden="1" x14ac:dyDescent="0.2">
      <c r="A451" s="248"/>
      <c r="B451" s="251"/>
      <c r="C451" s="252"/>
      <c r="D451" s="253"/>
      <c r="E451" s="177"/>
      <c r="F451" s="78"/>
      <c r="G451" s="78"/>
      <c r="H451" s="79">
        <f t="shared" si="64"/>
        <v>0</v>
      </c>
    </row>
    <row r="452" spans="1:9" s="2" customFormat="1" ht="25.5" x14ac:dyDescent="0.2">
      <c r="A452" s="246">
        <v>2350</v>
      </c>
      <c r="B452" s="249" t="s">
        <v>391</v>
      </c>
      <c r="C452" s="266" t="s">
        <v>171</v>
      </c>
      <c r="D452" s="267"/>
      <c r="E452" s="268"/>
      <c r="F452" s="51" t="s">
        <v>327</v>
      </c>
      <c r="G452" s="47" t="s">
        <v>157</v>
      </c>
      <c r="H452" s="111">
        <f>SUM(H453:H462)</f>
        <v>1.98</v>
      </c>
    </row>
    <row r="453" spans="1:9" s="2" customFormat="1" ht="26.25" customHeight="1" x14ac:dyDescent="0.2">
      <c r="A453" s="247"/>
      <c r="B453" s="250"/>
      <c r="C453" s="255" t="s">
        <v>218</v>
      </c>
      <c r="D453" s="256"/>
      <c r="E453" s="257"/>
      <c r="F453" s="74">
        <f>ROUND(85*1.162,2)</f>
        <v>98.77</v>
      </c>
      <c r="G453" s="74">
        <v>3.0840000000000001</v>
      </c>
      <c r="H453" s="75">
        <f>ROUNDUP(F453/168*G453,2)</f>
        <v>1.82</v>
      </c>
      <c r="I453" s="149" t="s">
        <v>383</v>
      </c>
    </row>
    <row r="454" spans="1:9" s="2" customFormat="1" ht="36" x14ac:dyDescent="0.2">
      <c r="A454" s="247"/>
      <c r="B454" s="250"/>
      <c r="C454" s="252" t="s">
        <v>215</v>
      </c>
      <c r="D454" s="253"/>
      <c r="E454" s="254"/>
      <c r="F454" s="76">
        <f>ROUND(7*1.162,2)</f>
        <v>8.1300000000000008</v>
      </c>
      <c r="G454" s="76">
        <v>3.1680000000000001</v>
      </c>
      <c r="H454" s="77">
        <f t="shared" ref="H454:H462" si="65">ROUNDUP(F454/168*G454,2)</f>
        <v>0.16</v>
      </c>
      <c r="I454" s="149" t="s">
        <v>382</v>
      </c>
    </row>
    <row r="455" spans="1:9" s="2" customFormat="1" ht="12.75" hidden="1" x14ac:dyDescent="0.2">
      <c r="A455" s="247"/>
      <c r="B455" s="250"/>
      <c r="C455" s="252"/>
      <c r="D455" s="253"/>
      <c r="E455" s="254"/>
      <c r="F455" s="76"/>
      <c r="G455" s="76"/>
      <c r="H455" s="77">
        <f t="shared" si="65"/>
        <v>0</v>
      </c>
    </row>
    <row r="456" spans="1:9" s="2" customFormat="1" ht="12.75" hidden="1" x14ac:dyDescent="0.2">
      <c r="A456" s="247"/>
      <c r="B456" s="250"/>
      <c r="C456" s="252"/>
      <c r="D456" s="253"/>
      <c r="E456" s="254"/>
      <c r="F456" s="76"/>
      <c r="G456" s="76"/>
      <c r="H456" s="77">
        <f t="shared" si="65"/>
        <v>0</v>
      </c>
    </row>
    <row r="457" spans="1:9" s="2" customFormat="1" ht="12.75" hidden="1" x14ac:dyDescent="0.2">
      <c r="A457" s="247"/>
      <c r="B457" s="250"/>
      <c r="C457" s="252"/>
      <c r="D457" s="253"/>
      <c r="E457" s="254"/>
      <c r="F457" s="76"/>
      <c r="G457" s="76"/>
      <c r="H457" s="77">
        <f t="shared" si="65"/>
        <v>0</v>
      </c>
    </row>
    <row r="458" spans="1:9" s="2" customFormat="1" ht="12.75" hidden="1" x14ac:dyDescent="0.2">
      <c r="A458" s="247"/>
      <c r="B458" s="250"/>
      <c r="C458" s="252"/>
      <c r="D458" s="253"/>
      <c r="E458" s="254"/>
      <c r="F458" s="76"/>
      <c r="G458" s="76"/>
      <c r="H458" s="77">
        <f t="shared" si="65"/>
        <v>0</v>
      </c>
    </row>
    <row r="459" spans="1:9" s="2" customFormat="1" ht="12.75" hidden="1" x14ac:dyDescent="0.2">
      <c r="A459" s="247"/>
      <c r="B459" s="250"/>
      <c r="C459" s="252"/>
      <c r="D459" s="253"/>
      <c r="E459" s="254"/>
      <c r="F459" s="76"/>
      <c r="G459" s="76"/>
      <c r="H459" s="77">
        <f t="shared" si="65"/>
        <v>0</v>
      </c>
    </row>
    <row r="460" spans="1:9" s="2" customFormat="1" ht="12.75" hidden="1" x14ac:dyDescent="0.2">
      <c r="A460" s="247"/>
      <c r="B460" s="250"/>
      <c r="C460" s="252"/>
      <c r="D460" s="253"/>
      <c r="E460" s="254"/>
      <c r="F460" s="76"/>
      <c r="G460" s="76"/>
      <c r="H460" s="77">
        <f t="shared" si="65"/>
        <v>0</v>
      </c>
    </row>
    <row r="461" spans="1:9" s="2" customFormat="1" ht="12.75" hidden="1" x14ac:dyDescent="0.2">
      <c r="A461" s="247"/>
      <c r="B461" s="250"/>
      <c r="C461" s="252"/>
      <c r="D461" s="253"/>
      <c r="E461" s="254"/>
      <c r="F461" s="76"/>
      <c r="G461" s="76"/>
      <c r="H461" s="77">
        <f t="shared" si="65"/>
        <v>0</v>
      </c>
    </row>
    <row r="462" spans="1:9" s="2" customFormat="1" ht="13.5" hidden="1" customHeight="1" x14ac:dyDescent="0.2">
      <c r="A462" s="248"/>
      <c r="B462" s="251"/>
      <c r="C462" s="269"/>
      <c r="D462" s="270"/>
      <c r="E462" s="271"/>
      <c r="F462" s="78"/>
      <c r="G462" s="78"/>
      <c r="H462" s="79">
        <f t="shared" si="65"/>
        <v>0</v>
      </c>
    </row>
    <row r="463" spans="1:9" s="2" customFormat="1" ht="12.75" x14ac:dyDescent="0.2">
      <c r="A463" s="49" t="s">
        <v>109</v>
      </c>
      <c r="B463" s="277" t="s">
        <v>25</v>
      </c>
      <c r="C463" s="277"/>
      <c r="D463" s="277"/>
      <c r="E463" s="277"/>
      <c r="F463" s="277"/>
      <c r="G463" s="277"/>
      <c r="H463" s="43">
        <f>SUM(H464,H476)</f>
        <v>0.38</v>
      </c>
    </row>
    <row r="464" spans="1:9" s="2" customFormat="1" ht="12.75" hidden="1" x14ac:dyDescent="0.2">
      <c r="A464" s="48">
        <v>5120</v>
      </c>
      <c r="B464" s="277" t="s">
        <v>168</v>
      </c>
      <c r="C464" s="277"/>
      <c r="D464" s="277"/>
      <c r="E464" s="277"/>
      <c r="F464" s="277"/>
      <c r="G464" s="277"/>
      <c r="H464" s="43">
        <f>SUM(H466:H475)</f>
        <v>0</v>
      </c>
    </row>
    <row r="465" spans="1:8" s="2" customFormat="1" ht="25.5" hidden="1" x14ac:dyDescent="0.2">
      <c r="A465" s="331">
        <v>5121</v>
      </c>
      <c r="B465" s="279" t="s">
        <v>169</v>
      </c>
      <c r="C465" s="287" t="s">
        <v>171</v>
      </c>
      <c r="D465" s="288"/>
      <c r="E465" s="47" t="s">
        <v>170</v>
      </c>
      <c r="F465" s="190" t="s">
        <v>325</v>
      </c>
      <c r="G465" s="47" t="s">
        <v>157</v>
      </c>
      <c r="H465" s="111">
        <f>SUM(H466:H475)</f>
        <v>0</v>
      </c>
    </row>
    <row r="466" spans="1:8" s="2" customFormat="1" ht="12.75" hidden="1" x14ac:dyDescent="0.2">
      <c r="A466" s="332"/>
      <c r="B466" s="280"/>
      <c r="C466" s="309"/>
      <c r="D466" s="310"/>
      <c r="E466" s="282"/>
      <c r="F466" s="67"/>
      <c r="G466" s="156"/>
      <c r="H466" s="54">
        <f>ROUNDUP(F466*$E$478%/12/168*G466,2)</f>
        <v>0</v>
      </c>
    </row>
    <row r="467" spans="1:8" s="2" customFormat="1" ht="12.75" hidden="1" x14ac:dyDescent="0.2">
      <c r="A467" s="332"/>
      <c r="B467" s="280"/>
      <c r="C467" s="311"/>
      <c r="D467" s="312"/>
      <c r="E467" s="283"/>
      <c r="F467" s="68"/>
      <c r="G467" s="68"/>
      <c r="H467" s="56">
        <f>ROUNDUP(F467*$E$478%/12/168*G467,2)</f>
        <v>0</v>
      </c>
    </row>
    <row r="468" spans="1:8" s="2" customFormat="1" ht="12.75" hidden="1" x14ac:dyDescent="0.2">
      <c r="A468" s="332"/>
      <c r="B468" s="280"/>
      <c r="C468" s="311"/>
      <c r="D468" s="312"/>
      <c r="E468" s="283"/>
      <c r="F468" s="68"/>
      <c r="G468" s="68"/>
      <c r="H468" s="56">
        <f t="shared" ref="H468:H475" si="66">ROUNDUP(F468*$D$489%/12/168*E468*$G$489,2)</f>
        <v>0</v>
      </c>
    </row>
    <row r="469" spans="1:8" s="2" customFormat="1" ht="12.75" hidden="1" x14ac:dyDescent="0.2">
      <c r="A469" s="332"/>
      <c r="B469" s="280"/>
      <c r="C469" s="311"/>
      <c r="D469" s="312"/>
      <c r="E469" s="283"/>
      <c r="F469" s="68"/>
      <c r="G469" s="68"/>
      <c r="H469" s="56">
        <f t="shared" si="66"/>
        <v>0</v>
      </c>
    </row>
    <row r="470" spans="1:8" s="2" customFormat="1" ht="12.75" hidden="1" x14ac:dyDescent="0.2">
      <c r="A470" s="332"/>
      <c r="B470" s="280"/>
      <c r="C470" s="311"/>
      <c r="D470" s="312"/>
      <c r="E470" s="283"/>
      <c r="F470" s="68"/>
      <c r="G470" s="68"/>
      <c r="H470" s="56">
        <f t="shared" si="66"/>
        <v>0</v>
      </c>
    </row>
    <row r="471" spans="1:8" s="2" customFormat="1" ht="13.5" hidden="1" customHeight="1" x14ac:dyDescent="0.2">
      <c r="A471" s="332"/>
      <c r="B471" s="280"/>
      <c r="C471" s="311"/>
      <c r="D471" s="312"/>
      <c r="E471" s="283"/>
      <c r="F471" s="68"/>
      <c r="G471" s="68"/>
      <c r="H471" s="56">
        <f t="shared" si="66"/>
        <v>0</v>
      </c>
    </row>
    <row r="472" spans="1:8" s="2" customFormat="1" ht="12.75" hidden="1" customHeight="1" x14ac:dyDescent="0.2">
      <c r="A472" s="332"/>
      <c r="B472" s="280"/>
      <c r="C472" s="311"/>
      <c r="D472" s="312"/>
      <c r="E472" s="283"/>
      <c r="F472" s="68"/>
      <c r="G472" s="68"/>
      <c r="H472" s="56">
        <f t="shared" si="66"/>
        <v>0</v>
      </c>
    </row>
    <row r="473" spans="1:8" s="2" customFormat="1" ht="12.75" hidden="1" customHeight="1" x14ac:dyDescent="0.2">
      <c r="A473" s="332"/>
      <c r="B473" s="280"/>
      <c r="C473" s="311"/>
      <c r="D473" s="312"/>
      <c r="E473" s="283"/>
      <c r="F473" s="68"/>
      <c r="G473" s="68"/>
      <c r="H473" s="56">
        <f t="shared" si="66"/>
        <v>0</v>
      </c>
    </row>
    <row r="474" spans="1:8" s="2" customFormat="1" ht="12.75" hidden="1" customHeight="1" x14ac:dyDescent="0.2">
      <c r="A474" s="332"/>
      <c r="B474" s="280"/>
      <c r="C474" s="311"/>
      <c r="D474" s="312"/>
      <c r="E474" s="283"/>
      <c r="F474" s="68"/>
      <c r="G474" s="68"/>
      <c r="H474" s="56">
        <f t="shared" si="66"/>
        <v>0</v>
      </c>
    </row>
    <row r="475" spans="1:8" s="2" customFormat="1" ht="12.75" hidden="1" customHeight="1" x14ac:dyDescent="0.2">
      <c r="A475" s="333"/>
      <c r="B475" s="281"/>
      <c r="C475" s="311"/>
      <c r="D475" s="312"/>
      <c r="E475" s="284"/>
      <c r="F475" s="70"/>
      <c r="G475" s="70"/>
      <c r="H475" s="58">
        <f t="shared" si="66"/>
        <v>0</v>
      </c>
    </row>
    <row r="476" spans="1:8" s="2" customFormat="1" ht="12.75" x14ac:dyDescent="0.2">
      <c r="A476" s="48" t="s">
        <v>110</v>
      </c>
      <c r="B476" s="277" t="s">
        <v>392</v>
      </c>
      <c r="C476" s="277"/>
      <c r="D476" s="277"/>
      <c r="E476" s="277"/>
      <c r="F476" s="277"/>
      <c r="G476" s="277"/>
      <c r="H476" s="43">
        <f>SUM(H477,H488)</f>
        <v>0.38</v>
      </c>
    </row>
    <row r="477" spans="1:8" s="2" customFormat="1" ht="25.5" x14ac:dyDescent="0.2">
      <c r="A477" s="331" t="s">
        <v>117</v>
      </c>
      <c r="B477" s="279" t="s">
        <v>33</v>
      </c>
      <c r="C477" s="287" t="s">
        <v>171</v>
      </c>
      <c r="D477" s="288"/>
      <c r="E477" s="47" t="s">
        <v>170</v>
      </c>
      <c r="F477" s="190" t="s">
        <v>325</v>
      </c>
      <c r="G477" s="47" t="s">
        <v>157</v>
      </c>
      <c r="H477" s="111">
        <f>SUM(H478:H487)</f>
        <v>0.38</v>
      </c>
    </row>
    <row r="478" spans="1:8" s="2" customFormat="1" ht="12.75" x14ac:dyDescent="0.2">
      <c r="A478" s="332"/>
      <c r="B478" s="280"/>
      <c r="C478" s="309" t="s">
        <v>323</v>
      </c>
      <c r="D478" s="310"/>
      <c r="E478" s="282">
        <v>20</v>
      </c>
      <c r="F478" s="67">
        <v>1200</v>
      </c>
      <c r="G478" s="156">
        <f>G453</f>
        <v>3.0840000000000001</v>
      </c>
      <c r="H478" s="54">
        <f>ROUNDUP(F478*$E$478%/12/168*G478,2)</f>
        <v>0.37</v>
      </c>
    </row>
    <row r="479" spans="1:8" s="2" customFormat="1" ht="12.75" x14ac:dyDescent="0.2">
      <c r="A479" s="332"/>
      <c r="B479" s="280"/>
      <c r="C479" s="311" t="s">
        <v>324</v>
      </c>
      <c r="D479" s="312"/>
      <c r="E479" s="283"/>
      <c r="F479" s="68">
        <v>500</v>
      </c>
      <c r="G479" s="68">
        <v>8.4000000000000005E-2</v>
      </c>
      <c r="H479" s="56">
        <f>ROUNDUP(F479*$E$478%/12/168*G479,2)</f>
        <v>0.01</v>
      </c>
    </row>
    <row r="480" spans="1:8" s="2" customFormat="1" ht="12.75" hidden="1" x14ac:dyDescent="0.2">
      <c r="A480" s="332"/>
      <c r="B480" s="280"/>
      <c r="C480" s="311"/>
      <c r="D480" s="312"/>
      <c r="E480" s="283"/>
      <c r="F480" s="68"/>
      <c r="G480" s="68"/>
      <c r="H480" s="56">
        <f t="shared" ref="H480:H487" si="67">ROUNDUP(F480*$D$489%/12/168*E480*$G$489,2)</f>
        <v>0</v>
      </c>
    </row>
    <row r="481" spans="1:8" s="2" customFormat="1" ht="12.75" hidden="1" x14ac:dyDescent="0.2">
      <c r="A481" s="332"/>
      <c r="B481" s="280"/>
      <c r="C481" s="311"/>
      <c r="D481" s="312"/>
      <c r="E481" s="283"/>
      <c r="F481" s="68"/>
      <c r="G481" s="68"/>
      <c r="H481" s="56">
        <f t="shared" si="67"/>
        <v>0</v>
      </c>
    </row>
    <row r="482" spans="1:8" s="2" customFormat="1" ht="12.75" hidden="1" x14ac:dyDescent="0.2">
      <c r="A482" s="332"/>
      <c r="B482" s="280"/>
      <c r="C482" s="311"/>
      <c r="D482" s="312"/>
      <c r="E482" s="283"/>
      <c r="F482" s="68"/>
      <c r="G482" s="68"/>
      <c r="H482" s="56">
        <f t="shared" si="67"/>
        <v>0</v>
      </c>
    </row>
    <row r="483" spans="1:8" s="2" customFormat="1" ht="12.75" hidden="1" customHeight="1" x14ac:dyDescent="0.2">
      <c r="A483" s="332"/>
      <c r="B483" s="280"/>
      <c r="C483" s="311"/>
      <c r="D483" s="312"/>
      <c r="E483" s="283"/>
      <c r="F483" s="68"/>
      <c r="G483" s="68"/>
      <c r="H483" s="56">
        <f t="shared" si="67"/>
        <v>0</v>
      </c>
    </row>
    <row r="484" spans="1:8" s="2" customFormat="1" ht="12.75" hidden="1" customHeight="1" x14ac:dyDescent="0.2">
      <c r="A484" s="332"/>
      <c r="B484" s="280"/>
      <c r="C484" s="311"/>
      <c r="D484" s="312"/>
      <c r="E484" s="283"/>
      <c r="F484" s="68"/>
      <c r="G484" s="68"/>
      <c r="H484" s="56">
        <f t="shared" si="67"/>
        <v>0</v>
      </c>
    </row>
    <row r="485" spans="1:8" s="2" customFormat="1" ht="12.75" hidden="1" customHeight="1" x14ac:dyDescent="0.2">
      <c r="A485" s="332"/>
      <c r="B485" s="280"/>
      <c r="C485" s="311"/>
      <c r="D485" s="312"/>
      <c r="E485" s="283"/>
      <c r="F485" s="68"/>
      <c r="G485" s="68"/>
      <c r="H485" s="56">
        <f t="shared" si="67"/>
        <v>0</v>
      </c>
    </row>
    <row r="486" spans="1:8" s="2" customFormat="1" ht="12.75" hidden="1" customHeight="1" x14ac:dyDescent="0.2">
      <c r="A486" s="332"/>
      <c r="B486" s="280"/>
      <c r="C486" s="311"/>
      <c r="D486" s="312"/>
      <c r="E486" s="283"/>
      <c r="F486" s="68"/>
      <c r="G486" s="68"/>
      <c r="H486" s="56">
        <f t="shared" si="67"/>
        <v>0</v>
      </c>
    </row>
    <row r="487" spans="1:8" s="2" customFormat="1" ht="12.75" hidden="1" customHeight="1" x14ac:dyDescent="0.2">
      <c r="A487" s="333"/>
      <c r="B487" s="281"/>
      <c r="C487" s="311"/>
      <c r="D487" s="312"/>
      <c r="E487" s="284"/>
      <c r="F487" s="70"/>
      <c r="G487" s="70"/>
      <c r="H487" s="58">
        <f t="shared" si="67"/>
        <v>0</v>
      </c>
    </row>
    <row r="488" spans="1:8" s="2" customFormat="1" ht="25.5" hidden="1" x14ac:dyDescent="0.2">
      <c r="A488" s="331" t="s">
        <v>118</v>
      </c>
      <c r="B488" s="279" t="s">
        <v>31</v>
      </c>
      <c r="C488" s="190" t="s">
        <v>171</v>
      </c>
      <c r="D488" s="47" t="s">
        <v>170</v>
      </c>
      <c r="E488" s="190" t="s">
        <v>166</v>
      </c>
      <c r="F488" s="190" t="s">
        <v>167</v>
      </c>
      <c r="G488" s="47" t="s">
        <v>157</v>
      </c>
      <c r="H488" s="111">
        <f>SUM(H489:H498)</f>
        <v>0</v>
      </c>
    </row>
    <row r="489" spans="1:8" s="2" customFormat="1" ht="12.75" hidden="1" x14ac:dyDescent="0.2">
      <c r="A489" s="332"/>
      <c r="B489" s="280"/>
      <c r="C489" s="67"/>
      <c r="D489" s="282">
        <v>20</v>
      </c>
      <c r="E489" s="67"/>
      <c r="F489" s="67"/>
      <c r="G489" s="260"/>
      <c r="H489" s="54">
        <f>ROUNDUP(F489*$D$466%/12/168*E489*$G$466,2)</f>
        <v>0</v>
      </c>
    </row>
    <row r="490" spans="1:8" s="2" customFormat="1" ht="12.75" hidden="1" x14ac:dyDescent="0.2">
      <c r="A490" s="332"/>
      <c r="B490" s="280"/>
      <c r="C490" s="68"/>
      <c r="D490" s="283"/>
      <c r="E490" s="68"/>
      <c r="F490" s="68"/>
      <c r="G490" s="261"/>
      <c r="H490" s="56">
        <f t="shared" ref="H490:H498" si="68">ROUNDUP(F490*$D$466%/12/168*E490*$G$466,2)</f>
        <v>0</v>
      </c>
    </row>
    <row r="491" spans="1:8" s="2" customFormat="1" ht="12.75" hidden="1" x14ac:dyDescent="0.2">
      <c r="A491" s="332"/>
      <c r="B491" s="280"/>
      <c r="C491" s="68"/>
      <c r="D491" s="283"/>
      <c r="E491" s="68"/>
      <c r="F491" s="68"/>
      <c r="G491" s="261"/>
      <c r="H491" s="56">
        <f t="shared" si="68"/>
        <v>0</v>
      </c>
    </row>
    <row r="492" spans="1:8" s="2" customFormat="1" ht="12.75" hidden="1" x14ac:dyDescent="0.2">
      <c r="A492" s="332"/>
      <c r="B492" s="280"/>
      <c r="C492" s="68"/>
      <c r="D492" s="283"/>
      <c r="E492" s="68"/>
      <c r="F492" s="68"/>
      <c r="G492" s="261"/>
      <c r="H492" s="56">
        <f t="shared" si="68"/>
        <v>0</v>
      </c>
    </row>
    <row r="493" spans="1:8" s="2" customFormat="1" ht="12.75" hidden="1" x14ac:dyDescent="0.2">
      <c r="A493" s="332"/>
      <c r="B493" s="280"/>
      <c r="C493" s="68"/>
      <c r="D493" s="283"/>
      <c r="E493" s="68"/>
      <c r="F493" s="68"/>
      <c r="G493" s="261"/>
      <c r="H493" s="56">
        <f t="shared" si="68"/>
        <v>0</v>
      </c>
    </row>
    <row r="494" spans="1:8" s="2" customFormat="1" ht="12.75" hidden="1" x14ac:dyDescent="0.2">
      <c r="A494" s="332"/>
      <c r="B494" s="280"/>
      <c r="C494" s="68"/>
      <c r="D494" s="283"/>
      <c r="E494" s="68"/>
      <c r="F494" s="68"/>
      <c r="G494" s="261"/>
      <c r="H494" s="56">
        <f t="shared" si="68"/>
        <v>0</v>
      </c>
    </row>
    <row r="495" spans="1:8" s="2" customFormat="1" ht="12.75" hidden="1" x14ac:dyDescent="0.2">
      <c r="A495" s="332"/>
      <c r="B495" s="280"/>
      <c r="C495" s="68"/>
      <c r="D495" s="283"/>
      <c r="E495" s="68"/>
      <c r="F495" s="68"/>
      <c r="G495" s="261"/>
      <c r="H495" s="56">
        <f t="shared" si="68"/>
        <v>0</v>
      </c>
    </row>
    <row r="496" spans="1:8" s="2" customFormat="1" ht="12.75" hidden="1" x14ac:dyDescent="0.2">
      <c r="A496" s="332"/>
      <c r="B496" s="280"/>
      <c r="C496" s="68"/>
      <c r="D496" s="283"/>
      <c r="E496" s="68"/>
      <c r="F496" s="68"/>
      <c r="G496" s="261"/>
      <c r="H496" s="56">
        <f t="shared" si="68"/>
        <v>0</v>
      </c>
    </row>
    <row r="497" spans="1:8" s="2" customFormat="1" ht="12.75" hidden="1" x14ac:dyDescent="0.2">
      <c r="A497" s="332"/>
      <c r="B497" s="280"/>
      <c r="C497" s="68"/>
      <c r="D497" s="283"/>
      <c r="E497" s="68"/>
      <c r="F497" s="68"/>
      <c r="G497" s="261"/>
      <c r="H497" s="56">
        <f t="shared" si="68"/>
        <v>0</v>
      </c>
    </row>
    <row r="498" spans="1:8" s="2" customFormat="1" ht="12.75" hidden="1" x14ac:dyDescent="0.2">
      <c r="A498" s="332"/>
      <c r="B498" s="280"/>
      <c r="C498" s="68"/>
      <c r="D498" s="284"/>
      <c r="E498" s="68"/>
      <c r="F498" s="68"/>
      <c r="G498" s="262"/>
      <c r="H498" s="56">
        <f t="shared" si="68"/>
        <v>0</v>
      </c>
    </row>
    <row r="499" spans="1:8" s="2" customFormat="1" ht="12.75" x14ac:dyDescent="0.2">
      <c r="A499" s="325" t="s">
        <v>122</v>
      </c>
      <c r="B499" s="326"/>
      <c r="C499" s="326"/>
      <c r="D499" s="326"/>
      <c r="E499" s="326"/>
      <c r="F499" s="326"/>
      <c r="G499" s="327"/>
      <c r="H499" s="46">
        <f>SUM(H463,H405,H263)</f>
        <v>4.13</v>
      </c>
    </row>
    <row r="500" spans="1:8" s="2" customFormat="1" ht="12.75" x14ac:dyDescent="0.2">
      <c r="A500" s="328" t="s">
        <v>121</v>
      </c>
      <c r="B500" s="329"/>
      <c r="C500" s="329"/>
      <c r="D500" s="329"/>
      <c r="E500" s="329"/>
      <c r="F500" s="329"/>
      <c r="G500" s="330"/>
      <c r="H500" s="80">
        <f>H499+H260</f>
        <v>34.760000000000005</v>
      </c>
    </row>
    <row r="501" spans="1:8" x14ac:dyDescent="0.25">
      <c r="H501" s="29"/>
    </row>
    <row r="502" spans="1:8" hidden="1" x14ac:dyDescent="0.25">
      <c r="H502" s="30"/>
    </row>
    <row r="503" spans="1:8" hidden="1" x14ac:dyDescent="0.25"/>
    <row r="504" spans="1:8" hidden="1" x14ac:dyDescent="0.25"/>
    <row r="505" spans="1:8" hidden="1" x14ac:dyDescent="0.25"/>
    <row r="506" spans="1:8" hidden="1" x14ac:dyDescent="0.25"/>
    <row r="507" spans="1:8" hidden="1" x14ac:dyDescent="0.25"/>
    <row r="508" spans="1:8" hidden="1" x14ac:dyDescent="0.25"/>
    <row r="509" spans="1:8" hidden="1" x14ac:dyDescent="0.25"/>
    <row r="510" spans="1:8" hidden="1" x14ac:dyDescent="0.25"/>
    <row r="511" spans="1:8" hidden="1" x14ac:dyDescent="0.25"/>
    <row r="512" spans="1:8" hidden="1" x14ac:dyDescent="0.25"/>
    <row r="513" hidden="1" x14ac:dyDescent="0.25"/>
    <row r="514" hidden="1" x14ac:dyDescent="0.25"/>
    <row r="515" hidden="1" x14ac:dyDescent="0.25"/>
    <row r="516" hidden="1" x14ac:dyDescent="0.25"/>
    <row r="517" hidden="1" x14ac:dyDescent="0.25"/>
    <row r="518" hidden="1" x14ac:dyDescent="0.25"/>
    <row r="519" hidden="1" x14ac:dyDescent="0.25"/>
    <row r="520" hidden="1" x14ac:dyDescent="0.25"/>
    <row r="521" hidden="1" x14ac:dyDescent="0.25"/>
    <row r="522" hidden="1" x14ac:dyDescent="0.25"/>
    <row r="523" hidden="1" x14ac:dyDescent="0.25"/>
    <row r="524" hidden="1" x14ac:dyDescent="0.25"/>
    <row r="525" hidden="1" x14ac:dyDescent="0.25"/>
    <row r="526" hidden="1" x14ac:dyDescent="0.25"/>
    <row r="527" hidden="1" x14ac:dyDescent="0.25"/>
    <row r="528" hidden="1" x14ac:dyDescent="0.25"/>
    <row r="529" spans="1:9" hidden="1" x14ac:dyDescent="0.25"/>
    <row r="530" spans="1:9" hidden="1" x14ac:dyDescent="0.25"/>
    <row r="531" spans="1:9" hidden="1" x14ac:dyDescent="0.25"/>
    <row r="532" spans="1:9" hidden="1" x14ac:dyDescent="0.25"/>
    <row r="533" spans="1:9" hidden="1" x14ac:dyDescent="0.25"/>
    <row r="534" spans="1:9" hidden="1" x14ac:dyDescent="0.25"/>
    <row r="535" spans="1:9" hidden="1" x14ac:dyDescent="0.25"/>
    <row r="536" spans="1:9" hidden="1" x14ac:dyDescent="0.25"/>
    <row r="537" spans="1:9" hidden="1" x14ac:dyDescent="0.25"/>
    <row r="538" spans="1:9" ht="15.75" x14ac:dyDescent="0.25">
      <c r="A538" s="104" t="s">
        <v>13</v>
      </c>
      <c r="B538" s="104"/>
      <c r="C538" s="104"/>
      <c r="D538" s="104"/>
      <c r="E538" s="104"/>
      <c r="F538" s="104"/>
      <c r="G538" s="104"/>
      <c r="H538" s="105">
        <f ca="1">H539+H551+H562</f>
        <v>30.630000000000003</v>
      </c>
      <c r="I538" s="106" t="b">
        <f ca="1">H538=H260</f>
        <v>1</v>
      </c>
    </row>
    <row r="539" spans="1:9" x14ac:dyDescent="0.25">
      <c r="A539" s="98">
        <v>1000</v>
      </c>
      <c r="B539" s="97"/>
      <c r="H539" s="101">
        <f ca="1">SUM(H540,H547)</f>
        <v>29.560000000000002</v>
      </c>
    </row>
    <row r="540" spans="1:9" x14ac:dyDescent="0.25">
      <c r="A540" s="191">
        <v>1100</v>
      </c>
      <c r="B540" s="97"/>
      <c r="H540" s="100">
        <f ca="1">SUM(H541:H546)</f>
        <v>22.990000000000002</v>
      </c>
    </row>
    <row r="541" spans="1:9" x14ac:dyDescent="0.25">
      <c r="A541" s="1">
        <v>1116</v>
      </c>
      <c r="B541" s="97"/>
      <c r="H541" s="99">
        <f t="shared" ref="H541:H546" ca="1" si="69">SUMIF($A$14:$H$260,A541,$H$14:$H$260)</f>
        <v>0</v>
      </c>
    </row>
    <row r="542" spans="1:9" x14ac:dyDescent="0.25">
      <c r="A542" s="1">
        <v>1119</v>
      </c>
      <c r="B542" s="97"/>
      <c r="H542" s="99">
        <f t="shared" ca="1" si="69"/>
        <v>22.990000000000002</v>
      </c>
    </row>
    <row r="543" spans="1:9" x14ac:dyDescent="0.25">
      <c r="A543" s="1">
        <v>1143</v>
      </c>
      <c r="B543" s="97"/>
      <c r="H543" s="99">
        <f t="shared" ca="1" si="69"/>
        <v>0</v>
      </c>
    </row>
    <row r="544" spans="1:9" x14ac:dyDescent="0.25">
      <c r="A544" s="1">
        <v>1146</v>
      </c>
      <c r="B544" s="97"/>
      <c r="H544" s="99">
        <f t="shared" ca="1" si="69"/>
        <v>0</v>
      </c>
    </row>
    <row r="545" spans="1:8" x14ac:dyDescent="0.25">
      <c r="A545" s="1">
        <v>1147</v>
      </c>
      <c r="B545" s="97"/>
      <c r="H545" s="99">
        <f t="shared" ca="1" si="69"/>
        <v>0</v>
      </c>
    </row>
    <row r="546" spans="1:8" x14ac:dyDescent="0.25">
      <c r="A546" s="1">
        <v>1148</v>
      </c>
      <c r="B546" s="97"/>
      <c r="H546" s="99">
        <f t="shared" ca="1" si="69"/>
        <v>0</v>
      </c>
    </row>
    <row r="547" spans="1:8" x14ac:dyDescent="0.25">
      <c r="A547" s="191">
        <v>1200</v>
      </c>
      <c r="B547" s="97"/>
      <c r="H547" s="100">
        <f ca="1">SUM(H548:H550)</f>
        <v>6.5699999999999994</v>
      </c>
    </row>
    <row r="548" spans="1:8" x14ac:dyDescent="0.25">
      <c r="A548" s="1">
        <v>1210</v>
      </c>
      <c r="B548" s="97"/>
      <c r="H548" s="99">
        <f ca="1">SUMIF($A$14:$H$260,A548,$H$14:$H$260)</f>
        <v>5.6499999999999995</v>
      </c>
    </row>
    <row r="549" spans="1:8" x14ac:dyDescent="0.25">
      <c r="A549" s="1">
        <v>1221</v>
      </c>
      <c r="B549" s="97"/>
      <c r="H549" s="99">
        <f ca="1">SUMIF($A$14:$H$260,A549,$H$14:$H$260)</f>
        <v>0.92</v>
      </c>
    </row>
    <row r="550" spans="1:8" x14ac:dyDescent="0.25">
      <c r="A550" s="1">
        <v>1228</v>
      </c>
      <c r="B550" s="97"/>
      <c r="H550" s="99">
        <f ca="1">SUMIF($A$14:$H$260,A550,$H$14:$H$260)</f>
        <v>0</v>
      </c>
    </row>
    <row r="551" spans="1:8" x14ac:dyDescent="0.25">
      <c r="A551" s="98">
        <v>2000</v>
      </c>
      <c r="B551" s="97"/>
      <c r="H551" s="101">
        <f ca="1">H552+H555+H557</f>
        <v>1.07</v>
      </c>
    </row>
    <row r="552" spans="1:8" x14ac:dyDescent="0.25">
      <c r="A552" s="191">
        <v>2100</v>
      </c>
      <c r="B552" s="97"/>
      <c r="H552" s="100">
        <f ca="1">SUM(H553:H554)</f>
        <v>0</v>
      </c>
    </row>
    <row r="553" spans="1:8" x14ac:dyDescent="0.25">
      <c r="A553" s="1">
        <v>2111</v>
      </c>
      <c r="B553" s="97"/>
      <c r="H553" s="99">
        <f ca="1">SUMIF($A$14:$H$260,A553,$H$14:$H$260)</f>
        <v>0</v>
      </c>
    </row>
    <row r="554" spans="1:8" x14ac:dyDescent="0.25">
      <c r="A554" s="1">
        <v>2112</v>
      </c>
      <c r="B554" s="97"/>
      <c r="H554" s="99">
        <f ca="1">SUMIF($A$14:$H$260,A554,$H$14:$H$260)</f>
        <v>0</v>
      </c>
    </row>
    <row r="555" spans="1:8" x14ac:dyDescent="0.25">
      <c r="A555" s="191">
        <v>2200</v>
      </c>
      <c r="B555" s="97"/>
      <c r="H555" s="100">
        <f ca="1">SUM(H556)</f>
        <v>0</v>
      </c>
    </row>
    <row r="556" spans="1:8" x14ac:dyDescent="0.25">
      <c r="A556" s="1">
        <v>2220</v>
      </c>
      <c r="B556" s="97"/>
      <c r="H556" s="99">
        <f ca="1">SUMIF($A$14:$H$260,A556,$H$14:$H$260)</f>
        <v>0</v>
      </c>
    </row>
    <row r="557" spans="1:8" x14ac:dyDescent="0.25">
      <c r="A557" s="191">
        <v>2300</v>
      </c>
      <c r="B557" s="97"/>
      <c r="H557" s="100">
        <f ca="1">SUM(H558:H561)</f>
        <v>1.07</v>
      </c>
    </row>
    <row r="558" spans="1:8" x14ac:dyDescent="0.25">
      <c r="A558" s="1">
        <v>2311</v>
      </c>
      <c r="B558" s="97"/>
      <c r="H558" s="99">
        <f ca="1">SUMIF($A$14:$H$260,A558,$H$14:$H$260)</f>
        <v>1.07</v>
      </c>
    </row>
    <row r="559" spans="1:8" x14ac:dyDescent="0.25">
      <c r="A559" s="1">
        <v>2322</v>
      </c>
      <c r="B559" s="97"/>
      <c r="H559" s="99">
        <f ca="1">SUMIF($A$14:$H$260,A559,$H$14:$H$260)</f>
        <v>0</v>
      </c>
    </row>
    <row r="560" spans="1:8" x14ac:dyDescent="0.25">
      <c r="A560" s="1">
        <v>2329</v>
      </c>
      <c r="B560" s="97"/>
      <c r="H560" s="99">
        <f ca="1">SUMIF($A$14:$H$260,A560,$H$14:$H$260)</f>
        <v>0</v>
      </c>
    </row>
    <row r="561" spans="1:9" x14ac:dyDescent="0.25">
      <c r="A561" s="1">
        <v>2350</v>
      </c>
      <c r="B561" s="97"/>
      <c r="H561" s="99">
        <f ca="1">SUMIF($A$14:$H$260,A561,$H$14:$H$260)</f>
        <v>0</v>
      </c>
    </row>
    <row r="562" spans="1:9" x14ac:dyDescent="0.25">
      <c r="A562" s="98">
        <v>5000</v>
      </c>
      <c r="B562" s="97"/>
      <c r="H562" s="101">
        <f t="shared" ref="H562" ca="1" si="70">SUMIF($A$14:$H$260,A562,$H$14:$H$260)</f>
        <v>0</v>
      </c>
    </row>
    <row r="563" spans="1:9" x14ac:dyDescent="0.25">
      <c r="A563" s="191">
        <v>5200</v>
      </c>
      <c r="B563" s="97"/>
      <c r="H563" s="103"/>
    </row>
    <row r="564" spans="1:9" x14ac:dyDescent="0.25">
      <c r="A564" s="1">
        <v>5231</v>
      </c>
      <c r="B564" s="97"/>
      <c r="H564" s="99">
        <f ca="1">SUMIF($A$14:$H$260,A564,$H$14:$H$260)</f>
        <v>0</v>
      </c>
    </row>
    <row r="565" spans="1:9" x14ac:dyDescent="0.25">
      <c r="B565" s="97"/>
    </row>
    <row r="566" spans="1:9" x14ac:dyDescent="0.25">
      <c r="B566" s="97"/>
    </row>
    <row r="567" spans="1:9" x14ac:dyDescent="0.25">
      <c r="B567" s="97"/>
    </row>
    <row r="568" spans="1:9" s="106" customFormat="1" ht="15.75" x14ac:dyDescent="0.25">
      <c r="A568" s="104" t="s">
        <v>18</v>
      </c>
      <c r="B568" s="104"/>
      <c r="C568" s="104"/>
      <c r="D568" s="104"/>
      <c r="E568" s="104"/>
      <c r="F568" s="104"/>
      <c r="G568" s="104"/>
      <c r="H568" s="105">
        <f ca="1">H569+H581+H593</f>
        <v>4.13</v>
      </c>
      <c r="I568" s="106" t="b">
        <f ca="1">H568=H499</f>
        <v>1</v>
      </c>
    </row>
    <row r="569" spans="1:9" x14ac:dyDescent="0.25">
      <c r="A569" s="98">
        <v>1000</v>
      </c>
      <c r="B569" s="97"/>
      <c r="H569" s="101">
        <f ca="1">SUM(H570,H577)</f>
        <v>1.36</v>
      </c>
    </row>
    <row r="570" spans="1:9" x14ac:dyDescent="0.25">
      <c r="A570" s="191">
        <v>1100</v>
      </c>
      <c r="B570" s="97"/>
      <c r="H570" s="100">
        <f ca="1">SUM(H571:H576)</f>
        <v>1.05</v>
      </c>
    </row>
    <row r="571" spans="1:9" x14ac:dyDescent="0.25">
      <c r="A571" s="1">
        <v>1116</v>
      </c>
      <c r="B571" s="97"/>
      <c r="H571" s="99">
        <f t="shared" ref="H571:H576" ca="1" si="71">SUMIF($A$265:$H$515,A571,$H$265:$H$515)</f>
        <v>0.38</v>
      </c>
    </row>
    <row r="572" spans="1:9" x14ac:dyDescent="0.25">
      <c r="A572" s="1">
        <v>1119</v>
      </c>
      <c r="B572" s="97"/>
      <c r="H572" s="99">
        <f t="shared" ca="1" si="71"/>
        <v>0.65</v>
      </c>
    </row>
    <row r="573" spans="1:9" x14ac:dyDescent="0.25">
      <c r="A573" s="1">
        <v>1143</v>
      </c>
      <c r="B573" s="97"/>
      <c r="H573" s="99">
        <f t="shared" ca="1" si="71"/>
        <v>0.02</v>
      </c>
    </row>
    <row r="574" spans="1:9" x14ac:dyDescent="0.25">
      <c r="A574" s="1">
        <v>1146</v>
      </c>
      <c r="B574" s="97"/>
      <c r="H574" s="99">
        <f t="shared" ca="1" si="71"/>
        <v>0</v>
      </c>
    </row>
    <row r="575" spans="1:9" x14ac:dyDescent="0.25">
      <c r="A575" s="1">
        <v>1147</v>
      </c>
      <c r="B575" s="97"/>
      <c r="H575" s="99">
        <f t="shared" ca="1" si="71"/>
        <v>0</v>
      </c>
    </row>
    <row r="576" spans="1:9" x14ac:dyDescent="0.25">
      <c r="A576" s="1">
        <v>1148</v>
      </c>
      <c r="B576" s="97"/>
      <c r="H576" s="99">
        <f t="shared" ca="1" si="71"/>
        <v>0</v>
      </c>
    </row>
    <row r="577" spans="1:8" x14ac:dyDescent="0.25">
      <c r="A577" s="191">
        <v>1200</v>
      </c>
      <c r="B577" s="97"/>
      <c r="H577" s="100">
        <f ca="1">SUM(H578:H580)</f>
        <v>0.31</v>
      </c>
    </row>
    <row r="578" spans="1:8" x14ac:dyDescent="0.25">
      <c r="A578" s="1">
        <v>1210</v>
      </c>
      <c r="B578" s="97"/>
      <c r="H578" s="99">
        <f ca="1">SUMIF($A$265:$H$515,A578,$H$265:$H$515)</f>
        <v>0.26</v>
      </c>
    </row>
    <row r="579" spans="1:8" x14ac:dyDescent="0.25">
      <c r="A579" s="1">
        <v>1221</v>
      </c>
      <c r="B579" s="97"/>
      <c r="H579" s="99">
        <f ca="1">SUMIF($A$265:$H$515,A579,$H$265:$H$515)</f>
        <v>0.05</v>
      </c>
    </row>
    <row r="580" spans="1:8" x14ac:dyDescent="0.25">
      <c r="A580" s="1">
        <v>1228</v>
      </c>
      <c r="B580" s="97"/>
      <c r="H580" s="99">
        <f ca="1">SUMIF($A$265:$H$515,A580,$H$265:$H$515)</f>
        <v>0</v>
      </c>
    </row>
    <row r="581" spans="1:8" x14ac:dyDescent="0.25">
      <c r="A581" s="98">
        <v>2000</v>
      </c>
      <c r="B581" s="97"/>
      <c r="H581" s="101">
        <f ca="1">H582+H585+H587</f>
        <v>2.39</v>
      </c>
    </row>
    <row r="582" spans="1:8" x14ac:dyDescent="0.25">
      <c r="A582" s="191">
        <v>2100</v>
      </c>
      <c r="B582" s="97"/>
      <c r="H582" s="103">
        <f ca="1">SUM(H583:H584)</f>
        <v>0</v>
      </c>
    </row>
    <row r="583" spans="1:8" x14ac:dyDescent="0.25">
      <c r="A583" s="1">
        <v>2111</v>
      </c>
      <c r="B583" s="97"/>
      <c r="H583" s="2">
        <f ca="1">SUMIF($A$265:$H$515,A583,$H$265:$H$515)</f>
        <v>0</v>
      </c>
    </row>
    <row r="584" spans="1:8" x14ac:dyDescent="0.25">
      <c r="A584" s="1">
        <v>2112</v>
      </c>
      <c r="B584" s="97"/>
      <c r="H584" s="2">
        <f ca="1">SUMIF($A$265:$H$515,A584,$H$265:$H$515)</f>
        <v>0</v>
      </c>
    </row>
    <row r="585" spans="1:8" x14ac:dyDescent="0.25">
      <c r="A585" s="191">
        <v>2200</v>
      </c>
      <c r="B585" s="97"/>
      <c r="H585" s="100">
        <f ca="1">SUM(H586)</f>
        <v>0.16</v>
      </c>
    </row>
    <row r="586" spans="1:8" x14ac:dyDescent="0.25">
      <c r="A586" s="1">
        <v>2220</v>
      </c>
      <c r="B586" s="97"/>
      <c r="H586" s="99">
        <f ca="1">SUMIF($A$265:$H$515,A586,$H$265:$H$515)</f>
        <v>0.16</v>
      </c>
    </row>
    <row r="587" spans="1:8" x14ac:dyDescent="0.25">
      <c r="A587" s="191">
        <v>2300</v>
      </c>
      <c r="B587" s="97"/>
      <c r="H587" s="100">
        <f ca="1">SUM(H588:H592)</f>
        <v>2.23</v>
      </c>
    </row>
    <row r="588" spans="1:8" x14ac:dyDescent="0.25">
      <c r="A588" s="1">
        <v>2311</v>
      </c>
      <c r="B588" s="97"/>
      <c r="H588" s="99">
        <f ca="1">SUMIF($A$265:$H$515,A588,$H$265:$H$515)</f>
        <v>0.14000000000000001</v>
      </c>
    </row>
    <row r="589" spans="1:8" x14ac:dyDescent="0.25">
      <c r="A589" s="1">
        <v>2312</v>
      </c>
      <c r="B589" s="97"/>
      <c r="H589" s="99">
        <f ca="1">SUMIF($A$265:$H$515,A589,$H$265:$H$515)</f>
        <v>0.11000000000000001</v>
      </c>
    </row>
    <row r="590" spans="1:8" x14ac:dyDescent="0.25">
      <c r="A590" s="1">
        <v>2322</v>
      </c>
      <c r="B590" s="97"/>
      <c r="H590" s="2">
        <f ca="1">SUMIF($A$265:$H$515,A590,$H$265:$H$515)</f>
        <v>0</v>
      </c>
    </row>
    <row r="591" spans="1:8" x14ac:dyDescent="0.25">
      <c r="A591" s="1">
        <v>2329</v>
      </c>
      <c r="B591" s="97"/>
      <c r="H591" s="2">
        <f ca="1">SUMIF($A$265:$H$515,A591,$H$265:$H$515)</f>
        <v>0</v>
      </c>
    </row>
    <row r="592" spans="1:8" x14ac:dyDescent="0.25">
      <c r="A592" s="1">
        <v>2350</v>
      </c>
      <c r="B592" s="97"/>
      <c r="H592" s="99">
        <f ca="1">SUMIF($A$265:$H$515,A592,$H$265:$H$515)</f>
        <v>1.98</v>
      </c>
    </row>
    <row r="593" spans="1:9" x14ac:dyDescent="0.25">
      <c r="A593" s="98">
        <v>5000</v>
      </c>
      <c r="B593" s="97"/>
      <c r="H593" s="101">
        <f ca="1">H594+H596</f>
        <v>0.38</v>
      </c>
    </row>
    <row r="594" spans="1:9" x14ac:dyDescent="0.25">
      <c r="A594" s="191">
        <v>5100</v>
      </c>
      <c r="B594" s="97"/>
      <c r="H594" s="100">
        <f ca="1">SUM(H595)</f>
        <v>0</v>
      </c>
    </row>
    <row r="595" spans="1:9" x14ac:dyDescent="0.25">
      <c r="A595" s="1">
        <v>5121</v>
      </c>
      <c r="B595" s="97"/>
      <c r="H595" s="99">
        <f ca="1">SUMIF($A$265:$H$515,A595,$H$265:$H$515)</f>
        <v>0</v>
      </c>
    </row>
    <row r="596" spans="1:9" x14ac:dyDescent="0.25">
      <c r="A596" s="191">
        <v>5200</v>
      </c>
      <c r="B596" s="97"/>
      <c r="H596" s="100">
        <f ca="1">SUM(H597:H598)</f>
        <v>0.38</v>
      </c>
    </row>
    <row r="597" spans="1:9" x14ac:dyDescent="0.25">
      <c r="A597" s="1">
        <v>5238</v>
      </c>
      <c r="B597" s="97"/>
      <c r="H597" s="99">
        <f ca="1">SUMIF($A$265:$H$515,A597,$H$265:$H$515)</f>
        <v>0.38</v>
      </c>
    </row>
    <row r="598" spans="1:9" x14ac:dyDescent="0.25">
      <c r="A598" s="1">
        <v>5239</v>
      </c>
      <c r="B598" s="97"/>
      <c r="H598" s="99">
        <f ca="1">SUMIF($A$265:$H$515,A598,$H$265:$H$515)</f>
        <v>0</v>
      </c>
    </row>
    <row r="599" spans="1:9" s="106" customFormat="1" ht="15.75" x14ac:dyDescent="0.25">
      <c r="A599" s="104" t="s">
        <v>278</v>
      </c>
      <c r="B599" s="104"/>
      <c r="C599" s="104"/>
      <c r="D599" s="104"/>
      <c r="E599" s="104"/>
      <c r="F599" s="104"/>
      <c r="G599" s="104"/>
      <c r="H599" s="105">
        <f ca="1">H568+H538</f>
        <v>34.760000000000005</v>
      </c>
      <c r="I599" s="106" t="b">
        <f ca="1">H599=H500</f>
        <v>1</v>
      </c>
    </row>
  </sheetData>
  <mergeCells count="534">
    <mergeCell ref="A499:G499"/>
    <mergeCell ref="A500:G500"/>
    <mergeCell ref="A441:A451"/>
    <mergeCell ref="B441:B451"/>
    <mergeCell ref="C441:D441"/>
    <mergeCell ref="C442:D442"/>
    <mergeCell ref="C443:D443"/>
    <mergeCell ref="C444:D444"/>
    <mergeCell ref="C445:D445"/>
    <mergeCell ref="C446:D446"/>
    <mergeCell ref="C447:D447"/>
    <mergeCell ref="C448:D448"/>
    <mergeCell ref="C449:D449"/>
    <mergeCell ref="C450:D450"/>
    <mergeCell ref="C451:D451"/>
    <mergeCell ref="A465:A475"/>
    <mergeCell ref="B465:B475"/>
    <mergeCell ref="B476:G476"/>
    <mergeCell ref="A477:A487"/>
    <mergeCell ref="C459:E459"/>
    <mergeCell ref="C460:E460"/>
    <mergeCell ref="B477:B487"/>
    <mergeCell ref="C477:D477"/>
    <mergeCell ref="C478:D478"/>
    <mergeCell ref="C425:E425"/>
    <mergeCell ref="C426:E426"/>
    <mergeCell ref="C427:E427"/>
    <mergeCell ref="A407:A417"/>
    <mergeCell ref="B407:B417"/>
    <mergeCell ref="C409:E409"/>
    <mergeCell ref="C410:E410"/>
    <mergeCell ref="C411:E411"/>
    <mergeCell ref="C412:E412"/>
    <mergeCell ref="C413:E413"/>
    <mergeCell ref="C414:E414"/>
    <mergeCell ref="C415:E415"/>
    <mergeCell ref="C416:E416"/>
    <mergeCell ref="C417:E417"/>
    <mergeCell ref="C475:D475"/>
    <mergeCell ref="A488:A498"/>
    <mergeCell ref="B488:B498"/>
    <mergeCell ref="D489:D498"/>
    <mergeCell ref="G489:G498"/>
    <mergeCell ref="E478:E487"/>
    <mergeCell ref="C479:D479"/>
    <mergeCell ref="C480:D480"/>
    <mergeCell ref="C481:D481"/>
    <mergeCell ref="C482:D482"/>
    <mergeCell ref="C483:D483"/>
    <mergeCell ref="C484:D484"/>
    <mergeCell ref="C485:D485"/>
    <mergeCell ref="C486:D486"/>
    <mergeCell ref="C487:D487"/>
    <mergeCell ref="A452:A462"/>
    <mergeCell ref="B452:B462"/>
    <mergeCell ref="C452:E452"/>
    <mergeCell ref="C453:E453"/>
    <mergeCell ref="C454:E454"/>
    <mergeCell ref="C461:E461"/>
    <mergeCell ref="C462:E462"/>
    <mergeCell ref="E466:E475"/>
    <mergeCell ref="C467:D467"/>
    <mergeCell ref="C468:D468"/>
    <mergeCell ref="C469:D469"/>
    <mergeCell ref="C470:D470"/>
    <mergeCell ref="C465:D465"/>
    <mergeCell ref="C466:D466"/>
    <mergeCell ref="B463:G463"/>
    <mergeCell ref="B464:G464"/>
    <mergeCell ref="C455:E455"/>
    <mergeCell ref="C456:E456"/>
    <mergeCell ref="C457:E457"/>
    <mergeCell ref="C458:E458"/>
    <mergeCell ref="C471:D471"/>
    <mergeCell ref="C472:D472"/>
    <mergeCell ref="C473:D473"/>
    <mergeCell ref="C474:D474"/>
    <mergeCell ref="C428:E428"/>
    <mergeCell ref="B429:G429"/>
    <mergeCell ref="A430:A440"/>
    <mergeCell ref="B430:B440"/>
    <mergeCell ref="C430:E430"/>
    <mergeCell ref="C431:E431"/>
    <mergeCell ref="C432:E432"/>
    <mergeCell ref="C433:E433"/>
    <mergeCell ref="C434:E434"/>
    <mergeCell ref="C435:E435"/>
    <mergeCell ref="C436:E436"/>
    <mergeCell ref="C437:E437"/>
    <mergeCell ref="C438:E438"/>
    <mergeCell ref="C439:E439"/>
    <mergeCell ref="C440:E440"/>
    <mergeCell ref="A418:A428"/>
    <mergeCell ref="B418:B428"/>
    <mergeCell ref="C418:E418"/>
    <mergeCell ref="C419:E419"/>
    <mergeCell ref="C420:E420"/>
    <mergeCell ref="C421:E421"/>
    <mergeCell ref="C422:E422"/>
    <mergeCell ref="C423:E423"/>
    <mergeCell ref="C424:E424"/>
    <mergeCell ref="B405:G405"/>
    <mergeCell ref="B406:G406"/>
    <mergeCell ref="C407:E407"/>
    <mergeCell ref="C408:E408"/>
    <mergeCell ref="C397:D397"/>
    <mergeCell ref="C398:D398"/>
    <mergeCell ref="C399:D399"/>
    <mergeCell ref="C400:D400"/>
    <mergeCell ref="C401:D401"/>
    <mergeCell ref="C402:D402"/>
    <mergeCell ref="E385:E404"/>
    <mergeCell ref="C391:D391"/>
    <mergeCell ref="C392:D392"/>
    <mergeCell ref="C393:D393"/>
    <mergeCell ref="C394:D394"/>
    <mergeCell ref="C395:D395"/>
    <mergeCell ref="C396:D396"/>
    <mergeCell ref="A384:A404"/>
    <mergeCell ref="B384:B404"/>
    <mergeCell ref="C384:D384"/>
    <mergeCell ref="C385:D385"/>
    <mergeCell ref="C386:D386"/>
    <mergeCell ref="C387:D387"/>
    <mergeCell ref="C388:D388"/>
    <mergeCell ref="C389:D389"/>
    <mergeCell ref="C390:D390"/>
    <mergeCell ref="C403:D403"/>
    <mergeCell ref="C404:D404"/>
    <mergeCell ref="C379:D379"/>
    <mergeCell ref="C380:D380"/>
    <mergeCell ref="C381:D381"/>
    <mergeCell ref="C382:D382"/>
    <mergeCell ref="C383:D383"/>
    <mergeCell ref="C372:D372"/>
    <mergeCell ref="C373:D373"/>
    <mergeCell ref="C374:D374"/>
    <mergeCell ref="C375:D375"/>
    <mergeCell ref="C376:D376"/>
    <mergeCell ref="C377:D377"/>
    <mergeCell ref="A363:A383"/>
    <mergeCell ref="B363:B383"/>
    <mergeCell ref="C363:D363"/>
    <mergeCell ref="C364:D364"/>
    <mergeCell ref="E364:E383"/>
    <mergeCell ref="C365:D365"/>
    <mergeCell ref="C353:D353"/>
    <mergeCell ref="C354:D354"/>
    <mergeCell ref="C355:D355"/>
    <mergeCell ref="C356:D356"/>
    <mergeCell ref="C357:D357"/>
    <mergeCell ref="C358:D358"/>
    <mergeCell ref="E341:E360"/>
    <mergeCell ref="C366:D366"/>
    <mergeCell ref="C367:D367"/>
    <mergeCell ref="C368:D368"/>
    <mergeCell ref="C369:D369"/>
    <mergeCell ref="C370:D370"/>
    <mergeCell ref="C371:D371"/>
    <mergeCell ref="C359:D359"/>
    <mergeCell ref="C360:D360"/>
    <mergeCell ref="B361:G361"/>
    <mergeCell ref="B362:G362"/>
    <mergeCell ref="C378:D378"/>
    <mergeCell ref="C347:D347"/>
    <mergeCell ref="C348:D348"/>
    <mergeCell ref="C349:D349"/>
    <mergeCell ref="C350:D350"/>
    <mergeCell ref="C351:D351"/>
    <mergeCell ref="C352:D352"/>
    <mergeCell ref="A340:A360"/>
    <mergeCell ref="B340:B360"/>
    <mergeCell ref="C340:D340"/>
    <mergeCell ref="C341:D341"/>
    <mergeCell ref="C342:D342"/>
    <mergeCell ref="C343:D343"/>
    <mergeCell ref="C344:D344"/>
    <mergeCell ref="C345:D345"/>
    <mergeCell ref="C346:D346"/>
    <mergeCell ref="E320:E339"/>
    <mergeCell ref="C321:D321"/>
    <mergeCell ref="C322:D322"/>
    <mergeCell ref="C323:D323"/>
    <mergeCell ref="C324:D324"/>
    <mergeCell ref="C325:D325"/>
    <mergeCell ref="C326:D326"/>
    <mergeCell ref="C327:D327"/>
    <mergeCell ref="C328:D328"/>
    <mergeCell ref="C329:D329"/>
    <mergeCell ref="C317:D317"/>
    <mergeCell ref="C318:D318"/>
    <mergeCell ref="A319:A339"/>
    <mergeCell ref="B319:B339"/>
    <mergeCell ref="C319:D319"/>
    <mergeCell ref="C320:D320"/>
    <mergeCell ref="C330:D330"/>
    <mergeCell ref="C331:D331"/>
    <mergeCell ref="C332:D332"/>
    <mergeCell ref="C333:D333"/>
    <mergeCell ref="A298:A318"/>
    <mergeCell ref="B298:B318"/>
    <mergeCell ref="C298:D298"/>
    <mergeCell ref="C299:D299"/>
    <mergeCell ref="C334:D334"/>
    <mergeCell ref="C335:D335"/>
    <mergeCell ref="C336:D336"/>
    <mergeCell ref="C337:D337"/>
    <mergeCell ref="C338:D338"/>
    <mergeCell ref="C339:D339"/>
    <mergeCell ref="E299:E318"/>
    <mergeCell ref="C300:D300"/>
    <mergeCell ref="C301:D301"/>
    <mergeCell ref="C302:D302"/>
    <mergeCell ref="C303:D303"/>
    <mergeCell ref="C304:D304"/>
    <mergeCell ref="C292:E292"/>
    <mergeCell ref="C293:E293"/>
    <mergeCell ref="C294:E294"/>
    <mergeCell ref="C295:E295"/>
    <mergeCell ref="C296:E296"/>
    <mergeCell ref="C297:E297"/>
    <mergeCell ref="C311:D311"/>
    <mergeCell ref="C312:D312"/>
    <mergeCell ref="C313:D313"/>
    <mergeCell ref="C314:D314"/>
    <mergeCell ref="C315:D315"/>
    <mergeCell ref="C316:D316"/>
    <mergeCell ref="C305:D305"/>
    <mergeCell ref="C306:D306"/>
    <mergeCell ref="C307:D307"/>
    <mergeCell ref="C308:D308"/>
    <mergeCell ref="C309:D309"/>
    <mergeCell ref="C310:D310"/>
    <mergeCell ref="C284:D284"/>
    <mergeCell ref="C285:D285"/>
    <mergeCell ref="C286:D286"/>
    <mergeCell ref="A287:A297"/>
    <mergeCell ref="B287:B297"/>
    <mergeCell ref="C287:E287"/>
    <mergeCell ref="C288:E288"/>
    <mergeCell ref="C289:E289"/>
    <mergeCell ref="C290:E290"/>
    <mergeCell ref="C291:E291"/>
    <mergeCell ref="A276:A286"/>
    <mergeCell ref="B276:B286"/>
    <mergeCell ref="C276:D276"/>
    <mergeCell ref="C277:D277"/>
    <mergeCell ref="C278:D278"/>
    <mergeCell ref="C279:D279"/>
    <mergeCell ref="C280:D280"/>
    <mergeCell ref="C281:D281"/>
    <mergeCell ref="C282:D282"/>
    <mergeCell ref="C283:D283"/>
    <mergeCell ref="C270:D270"/>
    <mergeCell ref="C271:D271"/>
    <mergeCell ref="C272:D272"/>
    <mergeCell ref="C273:D273"/>
    <mergeCell ref="C274:D274"/>
    <mergeCell ref="C275:D275"/>
    <mergeCell ref="A262:H262"/>
    <mergeCell ref="B263:G263"/>
    <mergeCell ref="B264:G264"/>
    <mergeCell ref="A265:A275"/>
    <mergeCell ref="B265:B275"/>
    <mergeCell ref="C265:D265"/>
    <mergeCell ref="C266:D266"/>
    <mergeCell ref="C267:D267"/>
    <mergeCell ref="C268:D268"/>
    <mergeCell ref="C269:D269"/>
    <mergeCell ref="A260:G260"/>
    <mergeCell ref="A261:H261"/>
    <mergeCell ref="A226:A236"/>
    <mergeCell ref="B226:B236"/>
    <mergeCell ref="D227:D236"/>
    <mergeCell ref="B237:G237"/>
    <mergeCell ref="A238:A248"/>
    <mergeCell ref="B238:B248"/>
    <mergeCell ref="D239:D248"/>
    <mergeCell ref="B224:G224"/>
    <mergeCell ref="B225:G225"/>
    <mergeCell ref="C216:E216"/>
    <mergeCell ref="C217:E217"/>
    <mergeCell ref="C218:E218"/>
    <mergeCell ref="C219:E219"/>
    <mergeCell ref="C220:E220"/>
    <mergeCell ref="C221:E221"/>
    <mergeCell ref="A249:A259"/>
    <mergeCell ref="B249:B259"/>
    <mergeCell ref="D250:D259"/>
    <mergeCell ref="A213:A223"/>
    <mergeCell ref="B213:B223"/>
    <mergeCell ref="C213:E213"/>
    <mergeCell ref="C214:E214"/>
    <mergeCell ref="C215:E215"/>
    <mergeCell ref="C222:E222"/>
    <mergeCell ref="C223:E223"/>
    <mergeCell ref="C200:E200"/>
    <mergeCell ref="B201:G201"/>
    <mergeCell ref="A202:A212"/>
    <mergeCell ref="B202:B212"/>
    <mergeCell ref="C202:E202"/>
    <mergeCell ref="C203:E203"/>
    <mergeCell ref="C204:E204"/>
    <mergeCell ref="C205:E205"/>
    <mergeCell ref="C206:E206"/>
    <mergeCell ref="C207:E207"/>
    <mergeCell ref="C208:E208"/>
    <mergeCell ref="C209:E209"/>
    <mergeCell ref="C210:E210"/>
    <mergeCell ref="C211:E211"/>
    <mergeCell ref="C212:E212"/>
    <mergeCell ref="A190:A200"/>
    <mergeCell ref="B190:B200"/>
    <mergeCell ref="C190:E190"/>
    <mergeCell ref="C191:E191"/>
    <mergeCell ref="C192:E192"/>
    <mergeCell ref="C193:E193"/>
    <mergeCell ref="C194:E194"/>
    <mergeCell ref="C195:E195"/>
    <mergeCell ref="C196:E196"/>
    <mergeCell ref="A156:A166"/>
    <mergeCell ref="B156:B166"/>
    <mergeCell ref="C158:E158"/>
    <mergeCell ref="C159:E159"/>
    <mergeCell ref="C160:E160"/>
    <mergeCell ref="C161:E161"/>
    <mergeCell ref="C162:E162"/>
    <mergeCell ref="C163:E163"/>
    <mergeCell ref="C164:E164"/>
    <mergeCell ref="C165:E165"/>
    <mergeCell ref="C166:E166"/>
    <mergeCell ref="C143:D143"/>
    <mergeCell ref="C144:D144"/>
    <mergeCell ref="C151:D151"/>
    <mergeCell ref="C152:D152"/>
    <mergeCell ref="C153:D153"/>
    <mergeCell ref="B154:G154"/>
    <mergeCell ref="B155:G155"/>
    <mergeCell ref="C156:E156"/>
    <mergeCell ref="C157:E157"/>
    <mergeCell ref="C123:D123"/>
    <mergeCell ref="C124:D124"/>
    <mergeCell ref="C125:D125"/>
    <mergeCell ref="C132:D132"/>
    <mergeCell ref="A133:A153"/>
    <mergeCell ref="B133:B153"/>
    <mergeCell ref="C133:D133"/>
    <mergeCell ref="C134:D134"/>
    <mergeCell ref="E134:E153"/>
    <mergeCell ref="C135:D135"/>
    <mergeCell ref="C136:D136"/>
    <mergeCell ref="C137:D137"/>
    <mergeCell ref="C138:D138"/>
    <mergeCell ref="A112:A132"/>
    <mergeCell ref="C145:D145"/>
    <mergeCell ref="C146:D146"/>
    <mergeCell ref="C147:D147"/>
    <mergeCell ref="C148:D148"/>
    <mergeCell ref="C149:D149"/>
    <mergeCell ref="C150:D150"/>
    <mergeCell ref="C139:D139"/>
    <mergeCell ref="C140:D140"/>
    <mergeCell ref="C141:D141"/>
    <mergeCell ref="C142:D142"/>
    <mergeCell ref="C114:D114"/>
    <mergeCell ref="C115:D115"/>
    <mergeCell ref="C116:D116"/>
    <mergeCell ref="C117:D117"/>
    <mergeCell ref="C118:D118"/>
    <mergeCell ref="C119:D119"/>
    <mergeCell ref="C107:D107"/>
    <mergeCell ref="C108:D108"/>
    <mergeCell ref="C109:D109"/>
    <mergeCell ref="B110:G110"/>
    <mergeCell ref="B111:G111"/>
    <mergeCell ref="B112:B132"/>
    <mergeCell ref="C112:D112"/>
    <mergeCell ref="C113:D113"/>
    <mergeCell ref="E113:E132"/>
    <mergeCell ref="C126:D126"/>
    <mergeCell ref="C127:D127"/>
    <mergeCell ref="C128:D128"/>
    <mergeCell ref="C129:D129"/>
    <mergeCell ref="C130:D130"/>
    <mergeCell ref="C131:D131"/>
    <mergeCell ref="C120:D120"/>
    <mergeCell ref="C121:D121"/>
    <mergeCell ref="C122:D122"/>
    <mergeCell ref="E90:E109"/>
    <mergeCell ref="C91:D91"/>
    <mergeCell ref="C92:D92"/>
    <mergeCell ref="C93:D93"/>
    <mergeCell ref="C94:D94"/>
    <mergeCell ref="C95:D95"/>
    <mergeCell ref="C96:D96"/>
    <mergeCell ref="C97:D97"/>
    <mergeCell ref="C98:D98"/>
    <mergeCell ref="C99:D99"/>
    <mergeCell ref="A89:A109"/>
    <mergeCell ref="B89:B109"/>
    <mergeCell ref="C89:D89"/>
    <mergeCell ref="C90:D90"/>
    <mergeCell ref="C100:D100"/>
    <mergeCell ref="C101:D101"/>
    <mergeCell ref="C102:D102"/>
    <mergeCell ref="C103:D103"/>
    <mergeCell ref="C104:D104"/>
    <mergeCell ref="C105:D105"/>
    <mergeCell ref="C106:D106"/>
    <mergeCell ref="E69:E88"/>
    <mergeCell ref="C70:D70"/>
    <mergeCell ref="C71:D71"/>
    <mergeCell ref="C72:D72"/>
    <mergeCell ref="C73:D73"/>
    <mergeCell ref="C74:D74"/>
    <mergeCell ref="C75:D75"/>
    <mergeCell ref="C76:D76"/>
    <mergeCell ref="C77:D77"/>
    <mergeCell ref="C78:D78"/>
    <mergeCell ref="C83:D83"/>
    <mergeCell ref="C84:D84"/>
    <mergeCell ref="C85:D85"/>
    <mergeCell ref="C86:D86"/>
    <mergeCell ref="C88:D88"/>
    <mergeCell ref="C66:D66"/>
    <mergeCell ref="C67:D67"/>
    <mergeCell ref="A68:A88"/>
    <mergeCell ref="B68:B88"/>
    <mergeCell ref="C68:D68"/>
    <mergeCell ref="C69:D69"/>
    <mergeCell ref="C79:D79"/>
    <mergeCell ref="C80:D80"/>
    <mergeCell ref="C81:D81"/>
    <mergeCell ref="C82:D82"/>
    <mergeCell ref="A47:A67"/>
    <mergeCell ref="B47:B67"/>
    <mergeCell ref="C47:D47"/>
    <mergeCell ref="C48:D48"/>
    <mergeCell ref="E48:E67"/>
    <mergeCell ref="C49:D49"/>
    <mergeCell ref="C50:D50"/>
    <mergeCell ref="C51:D51"/>
    <mergeCell ref="C52:D52"/>
    <mergeCell ref="C53:D53"/>
    <mergeCell ref="C41:E41"/>
    <mergeCell ref="C42:E42"/>
    <mergeCell ref="C43:E43"/>
    <mergeCell ref="C44:E44"/>
    <mergeCell ref="C45:E45"/>
    <mergeCell ref="C46:E46"/>
    <mergeCell ref="C60:D60"/>
    <mergeCell ref="C61:D61"/>
    <mergeCell ref="C62:D62"/>
    <mergeCell ref="C63:D63"/>
    <mergeCell ref="C64:D64"/>
    <mergeCell ref="C65:D65"/>
    <mergeCell ref="C54:D54"/>
    <mergeCell ref="C55:D55"/>
    <mergeCell ref="C56:D56"/>
    <mergeCell ref="C57:D57"/>
    <mergeCell ref="C58:D58"/>
    <mergeCell ref="C59:D59"/>
    <mergeCell ref="C33:D33"/>
    <mergeCell ref="C34:D34"/>
    <mergeCell ref="C35:D35"/>
    <mergeCell ref="A36:A46"/>
    <mergeCell ref="B36:B46"/>
    <mergeCell ref="C36:E36"/>
    <mergeCell ref="C37:E37"/>
    <mergeCell ref="C38:E38"/>
    <mergeCell ref="C39:E39"/>
    <mergeCell ref="C40:E40"/>
    <mergeCell ref="A25:A35"/>
    <mergeCell ref="B25:B35"/>
    <mergeCell ref="C25:D25"/>
    <mergeCell ref="C26:D26"/>
    <mergeCell ref="C27:D27"/>
    <mergeCell ref="C28:D28"/>
    <mergeCell ref="C29:D29"/>
    <mergeCell ref="C30:D30"/>
    <mergeCell ref="C31:D31"/>
    <mergeCell ref="C32:D32"/>
    <mergeCell ref="C22:D22"/>
    <mergeCell ref="C23:D23"/>
    <mergeCell ref="C24:D24"/>
    <mergeCell ref="A11:H11"/>
    <mergeCell ref="B12:G12"/>
    <mergeCell ref="B13:G13"/>
    <mergeCell ref="A14:A24"/>
    <mergeCell ref="B14:B24"/>
    <mergeCell ref="C14:D14"/>
    <mergeCell ref="C15:D15"/>
    <mergeCell ref="C16:D16"/>
    <mergeCell ref="C17:D17"/>
    <mergeCell ref="C18:D18"/>
    <mergeCell ref="A1:H1"/>
    <mergeCell ref="A3:H3"/>
    <mergeCell ref="A5:B5"/>
    <mergeCell ref="C9:H9"/>
    <mergeCell ref="I9:I10"/>
    <mergeCell ref="C10:H10"/>
    <mergeCell ref="C19:D19"/>
    <mergeCell ref="C20:D20"/>
    <mergeCell ref="C21:D21"/>
    <mergeCell ref="A167:A177"/>
    <mergeCell ref="B167:B177"/>
    <mergeCell ref="C167:E167"/>
    <mergeCell ref="C168:E168"/>
    <mergeCell ref="C169:E169"/>
    <mergeCell ref="C170:E170"/>
    <mergeCell ref="C171:E171"/>
    <mergeCell ref="C172:E172"/>
    <mergeCell ref="C173:E173"/>
    <mergeCell ref="C174:E174"/>
    <mergeCell ref="C175:E175"/>
    <mergeCell ref="C176:E176"/>
    <mergeCell ref="C177:E177"/>
    <mergeCell ref="C197:E197"/>
    <mergeCell ref="C198:E198"/>
    <mergeCell ref="C199:E199"/>
    <mergeCell ref="B178:G178"/>
    <mergeCell ref="A179:A189"/>
    <mergeCell ref="B179:B189"/>
    <mergeCell ref="C179:E179"/>
    <mergeCell ref="C180:E180"/>
    <mergeCell ref="C181:E181"/>
    <mergeCell ref="C182:E182"/>
    <mergeCell ref="C183:E183"/>
    <mergeCell ref="C184:E184"/>
    <mergeCell ref="C185:E185"/>
    <mergeCell ref="C186:E186"/>
    <mergeCell ref="C187:E187"/>
    <mergeCell ref="C188:E188"/>
    <mergeCell ref="C189:E189"/>
  </mergeCells>
  <conditionalFormatting sqref="G38:H46">
    <cfRule type="cellIs" dxfId="650" priority="91" operator="equal">
      <formula>0</formula>
    </cfRule>
  </conditionalFormatting>
  <conditionalFormatting sqref="F49:H67">
    <cfRule type="cellIs" dxfId="649" priority="90" operator="equal">
      <formula>0</formula>
    </cfRule>
  </conditionalFormatting>
  <conditionalFormatting sqref="F69:H70 H71:H76 F71:G88">
    <cfRule type="cellIs" dxfId="648" priority="89" operator="equal">
      <formula>0</formula>
    </cfRule>
  </conditionalFormatting>
  <conditionalFormatting sqref="G289:G297">
    <cfRule type="cellIs" dxfId="647" priority="88" operator="equal">
      <formula>0</formula>
    </cfRule>
  </conditionalFormatting>
  <conditionalFormatting sqref="C309 C299:C300">
    <cfRule type="cellIs" dxfId="646" priority="87" operator="equal">
      <formula>0</formula>
    </cfRule>
  </conditionalFormatting>
  <conditionalFormatting sqref="F299:G310">
    <cfRule type="cellIs" dxfId="645" priority="86" operator="equal">
      <formula>0</formula>
    </cfRule>
  </conditionalFormatting>
  <conditionalFormatting sqref="F320:G320">
    <cfRule type="cellIs" dxfId="644" priority="85" operator="equal">
      <formula>0</formula>
    </cfRule>
  </conditionalFormatting>
  <conditionalFormatting sqref="F320:G339">
    <cfRule type="cellIs" dxfId="643" priority="84" operator="equal">
      <formula>0</formula>
    </cfRule>
  </conditionalFormatting>
  <conditionalFormatting sqref="G341:G360">
    <cfRule type="cellIs" dxfId="642" priority="83" operator="equal">
      <formula>0</formula>
    </cfRule>
  </conditionalFormatting>
  <conditionalFormatting sqref="C351:C352 C341:C342">
    <cfRule type="cellIs" dxfId="641" priority="82" operator="equal">
      <formula>0</formula>
    </cfRule>
  </conditionalFormatting>
  <conditionalFormatting sqref="F341:G360">
    <cfRule type="cellIs" dxfId="640" priority="81" operator="equal">
      <formula>0</formula>
    </cfRule>
  </conditionalFormatting>
  <conditionalFormatting sqref="G374:G383 G385:G396">
    <cfRule type="cellIs" dxfId="639" priority="80" operator="equal">
      <formula>0</formula>
    </cfRule>
  </conditionalFormatting>
  <conditionalFormatting sqref="G374:G383 G385:G396">
    <cfRule type="cellIs" dxfId="638" priority="79" operator="equal">
      <formula>0</formula>
    </cfRule>
  </conditionalFormatting>
  <conditionalFormatting sqref="H26:H35">
    <cfRule type="cellIs" dxfId="637" priority="78" operator="equal">
      <formula>0</formula>
    </cfRule>
  </conditionalFormatting>
  <conditionalFormatting sqref="H15:H24">
    <cfRule type="cellIs" dxfId="636" priority="77" operator="equal">
      <formula>0</formula>
    </cfRule>
  </conditionalFormatting>
  <conditionalFormatting sqref="C47:D56 C67:D67">
    <cfRule type="cellIs" dxfId="635" priority="76" operator="equal">
      <formula>0</formula>
    </cfRule>
  </conditionalFormatting>
  <conditionalFormatting sqref="C57:D66">
    <cfRule type="cellIs" dxfId="634" priority="75" operator="equal">
      <formula>0</formula>
    </cfRule>
  </conditionalFormatting>
  <conditionalFormatting sqref="C69:D88">
    <cfRule type="cellIs" dxfId="633" priority="72" operator="equal">
      <formula>0</formula>
    </cfRule>
  </conditionalFormatting>
  <conditionalFormatting sqref="C68:D68">
    <cfRule type="cellIs" dxfId="632" priority="74" operator="equal">
      <formula>0</formula>
    </cfRule>
  </conditionalFormatting>
  <conditionalFormatting sqref="H77:H88">
    <cfRule type="cellIs" dxfId="631" priority="73" operator="equal">
      <formula>0</formula>
    </cfRule>
  </conditionalFormatting>
  <conditionalFormatting sqref="F90:H90 H91:H97 F91:G109">
    <cfRule type="cellIs" dxfId="630" priority="71" operator="equal">
      <formula>0</formula>
    </cfRule>
  </conditionalFormatting>
  <conditionalFormatting sqref="C90:D109">
    <cfRule type="cellIs" dxfId="629" priority="69" operator="equal">
      <formula>0</formula>
    </cfRule>
  </conditionalFormatting>
  <conditionalFormatting sqref="H98:H109">
    <cfRule type="cellIs" dxfId="628" priority="70" operator="equal">
      <formula>0</formula>
    </cfRule>
  </conditionalFormatting>
  <conditionalFormatting sqref="C89:D89">
    <cfRule type="cellIs" dxfId="627" priority="68" operator="equal">
      <formula>0</formula>
    </cfRule>
  </conditionalFormatting>
  <conditionalFormatting sqref="C112:D112">
    <cfRule type="cellIs" dxfId="626" priority="67" operator="equal">
      <formula>0</formula>
    </cfRule>
  </conditionalFormatting>
  <conditionalFormatting sqref="F113:H113 H114:H120 F114:G132">
    <cfRule type="cellIs" dxfId="625" priority="66" operator="equal">
      <formula>0</formula>
    </cfRule>
  </conditionalFormatting>
  <conditionalFormatting sqref="C113:D132">
    <cfRule type="cellIs" dxfId="624" priority="64" operator="equal">
      <formula>0</formula>
    </cfRule>
  </conditionalFormatting>
  <conditionalFormatting sqref="H121:H132">
    <cfRule type="cellIs" dxfId="623" priority="65" operator="equal">
      <formula>0</formula>
    </cfRule>
  </conditionalFormatting>
  <conditionalFormatting sqref="F134:H134 H135:H141 F135:G153">
    <cfRule type="cellIs" dxfId="622" priority="63" operator="equal">
      <formula>0</formula>
    </cfRule>
  </conditionalFormatting>
  <conditionalFormatting sqref="C134:D153">
    <cfRule type="cellIs" dxfId="621" priority="61" operator="equal">
      <formula>0</formula>
    </cfRule>
  </conditionalFormatting>
  <conditionalFormatting sqref="H142:H153">
    <cfRule type="cellIs" dxfId="620" priority="62" operator="equal">
      <formula>0</formula>
    </cfRule>
  </conditionalFormatting>
  <conditionalFormatting sqref="C133:D133">
    <cfRule type="cellIs" dxfId="619" priority="60" operator="equal">
      <formula>0</formula>
    </cfRule>
  </conditionalFormatting>
  <conditionalFormatting sqref="F311:G318">
    <cfRule type="cellIs" dxfId="618" priority="59" operator="equal">
      <formula>0</formula>
    </cfRule>
  </conditionalFormatting>
  <conditionalFormatting sqref="C310:C318">
    <cfRule type="cellIs" dxfId="617" priority="58" operator="equal">
      <formula>0</formula>
    </cfRule>
  </conditionalFormatting>
  <conditionalFormatting sqref="C330 C320:C321">
    <cfRule type="cellIs" dxfId="616" priority="57" operator="equal">
      <formula>0</formula>
    </cfRule>
  </conditionalFormatting>
  <conditionalFormatting sqref="C331">
    <cfRule type="cellIs" dxfId="615" priority="56" operator="equal">
      <formula>0</formula>
    </cfRule>
  </conditionalFormatting>
  <conditionalFormatting sqref="C374:D383">
    <cfRule type="cellIs" dxfId="614" priority="55" operator="equal">
      <formula>0</formula>
    </cfRule>
  </conditionalFormatting>
  <conditionalFormatting sqref="F376:G383">
    <cfRule type="cellIs" dxfId="613" priority="54" operator="equal">
      <formula>0</formula>
    </cfRule>
  </conditionalFormatting>
  <conditionalFormatting sqref="C385:D385">
    <cfRule type="cellIs" dxfId="612" priority="53" operator="equal">
      <formula>0</formula>
    </cfRule>
  </conditionalFormatting>
  <conditionalFormatting sqref="C386:D404">
    <cfRule type="cellIs" dxfId="611" priority="52" operator="equal">
      <formula>0</formula>
    </cfRule>
  </conditionalFormatting>
  <conditionalFormatting sqref="F385:G404">
    <cfRule type="cellIs" dxfId="610" priority="51" operator="equal">
      <formula>0</formula>
    </cfRule>
  </conditionalFormatting>
  <conditionalFormatting sqref="C364:D373">
    <cfRule type="cellIs" dxfId="609" priority="50" operator="equal">
      <formula>0</formula>
    </cfRule>
  </conditionalFormatting>
  <conditionalFormatting sqref="F364:G373">
    <cfRule type="cellIs" dxfId="608" priority="49" operator="equal">
      <formula>0</formula>
    </cfRule>
  </conditionalFormatting>
  <conditionalFormatting sqref="H180:H189">
    <cfRule type="cellIs" dxfId="607" priority="42" operator="equal">
      <formula>0</formula>
    </cfRule>
  </conditionalFormatting>
  <conditionalFormatting sqref="G288">
    <cfRule type="cellIs" dxfId="606" priority="43" operator="equal">
      <formula>0</formula>
    </cfRule>
  </conditionalFormatting>
  <conditionalFormatting sqref="C343:C350">
    <cfRule type="cellIs" dxfId="605" priority="45" operator="equal">
      <formula>0</formula>
    </cfRule>
  </conditionalFormatting>
  <conditionalFormatting sqref="C301:C308">
    <cfRule type="cellIs" dxfId="604" priority="48" operator="equal">
      <formula>0</formula>
    </cfRule>
  </conditionalFormatting>
  <conditionalFormatting sqref="H191:H200">
    <cfRule type="cellIs" dxfId="603" priority="41" operator="equal">
      <formula>0</formula>
    </cfRule>
  </conditionalFormatting>
  <conditionalFormatting sqref="C322:C329">
    <cfRule type="cellIs" dxfId="602" priority="47" operator="equal">
      <formula>0</formula>
    </cfRule>
  </conditionalFormatting>
  <conditionalFormatting sqref="C332:C339">
    <cfRule type="cellIs" dxfId="601" priority="46" operator="equal">
      <formula>0</formula>
    </cfRule>
  </conditionalFormatting>
  <conditionalFormatting sqref="H203:H212">
    <cfRule type="cellIs" dxfId="600" priority="38" operator="equal">
      <formula>0</formula>
    </cfRule>
  </conditionalFormatting>
  <conditionalFormatting sqref="C353:C360">
    <cfRule type="cellIs" dxfId="599" priority="44" operator="equal">
      <formula>0</formula>
    </cfRule>
  </conditionalFormatting>
  <conditionalFormatting sqref="H214:H223">
    <cfRule type="cellIs" dxfId="598" priority="37" operator="equal">
      <formula>0</formula>
    </cfRule>
  </conditionalFormatting>
  <conditionalFormatting sqref="H157:H166">
    <cfRule type="cellIs" dxfId="597" priority="40" operator="equal">
      <formula>0</formula>
    </cfRule>
  </conditionalFormatting>
  <conditionalFormatting sqref="H168:H177">
    <cfRule type="cellIs" dxfId="596" priority="39" operator="equal">
      <formula>0</formula>
    </cfRule>
  </conditionalFormatting>
  <conditionalFormatting sqref="H227:H236 H239:H248 H250:H259">
    <cfRule type="cellIs" dxfId="595" priority="36" operator="equal">
      <formula>0</formula>
    </cfRule>
  </conditionalFormatting>
  <conditionalFormatting sqref="I599">
    <cfRule type="cellIs" dxfId="594" priority="29" operator="equal">
      <formula>TRUE</formula>
    </cfRule>
  </conditionalFormatting>
  <conditionalFormatting sqref="I538 I565:I567">
    <cfRule type="cellIs" dxfId="593" priority="35" operator="equal">
      <formula>TRUE</formula>
    </cfRule>
  </conditionalFormatting>
  <conditionalFormatting sqref="I568">
    <cfRule type="cellIs" dxfId="592" priority="33" operator="equal">
      <formula>TRUE</formula>
    </cfRule>
  </conditionalFormatting>
  <conditionalFormatting sqref="I593">
    <cfRule type="cellIs" dxfId="591" priority="32" operator="equal">
      <formula>TRUE</formula>
    </cfRule>
  </conditionalFormatting>
  <conditionalFormatting sqref="I594">
    <cfRule type="cellIs" dxfId="590" priority="31" operator="equal">
      <formula>TRUE</formula>
    </cfRule>
  </conditionalFormatting>
  <conditionalFormatting sqref="I596">
    <cfRule type="cellIs" dxfId="589" priority="30" operator="equal">
      <formula>TRUE</formula>
    </cfRule>
  </conditionalFormatting>
  <conditionalFormatting sqref="I569:I592 I595 I597:I598">
    <cfRule type="cellIs" dxfId="588" priority="34" operator="equal">
      <formula>TRUE</formula>
    </cfRule>
  </conditionalFormatting>
  <conditionalFormatting sqref="H288:H297">
    <cfRule type="cellIs" dxfId="587" priority="26" operator="equal">
      <formula>0</formula>
    </cfRule>
  </conditionalFormatting>
  <conditionalFormatting sqref="H277:H286">
    <cfRule type="cellIs" dxfId="586" priority="27" operator="equal">
      <formula>0</formula>
    </cfRule>
  </conditionalFormatting>
  <conditionalFormatting sqref="H266:H275">
    <cfRule type="cellIs" dxfId="585" priority="28" operator="equal">
      <formula>0</formula>
    </cfRule>
  </conditionalFormatting>
  <conditionalFormatting sqref="H299:H317">
    <cfRule type="cellIs" dxfId="584" priority="25" operator="equal">
      <formula>0</formula>
    </cfRule>
  </conditionalFormatting>
  <conditionalFormatting sqref="H320">
    <cfRule type="cellIs" dxfId="583" priority="24" operator="equal">
      <formula>0</formula>
    </cfRule>
  </conditionalFormatting>
  <conditionalFormatting sqref="H320:H339">
    <cfRule type="cellIs" dxfId="582" priority="23" operator="equal">
      <formula>0</formula>
    </cfRule>
  </conditionalFormatting>
  <conditionalFormatting sqref="H341">
    <cfRule type="cellIs" dxfId="581" priority="22" operator="equal">
      <formula>0</formula>
    </cfRule>
  </conditionalFormatting>
  <conditionalFormatting sqref="H341">
    <cfRule type="cellIs" dxfId="580" priority="21" operator="equal">
      <formula>0</formula>
    </cfRule>
  </conditionalFormatting>
  <conditionalFormatting sqref="H341:H360">
    <cfRule type="cellIs" dxfId="579" priority="20" operator="equal">
      <formula>0</formula>
    </cfRule>
  </conditionalFormatting>
  <conditionalFormatting sqref="H364:H383">
    <cfRule type="cellIs" dxfId="578" priority="19" operator="equal">
      <formula>0</formula>
    </cfRule>
  </conditionalFormatting>
  <conditionalFormatting sqref="H364:H383">
    <cfRule type="cellIs" dxfId="577" priority="18" operator="equal">
      <formula>0</formula>
    </cfRule>
  </conditionalFormatting>
  <conditionalFormatting sqref="H364:H383">
    <cfRule type="cellIs" dxfId="576" priority="17" operator="equal">
      <formula>0</formula>
    </cfRule>
  </conditionalFormatting>
  <conditionalFormatting sqref="H385:H404">
    <cfRule type="cellIs" dxfId="575" priority="16" operator="equal">
      <formula>0</formula>
    </cfRule>
  </conditionalFormatting>
  <conditionalFormatting sqref="H385:H404">
    <cfRule type="cellIs" dxfId="574" priority="15" operator="equal">
      <formula>0</formula>
    </cfRule>
  </conditionalFormatting>
  <conditionalFormatting sqref="H385:H404">
    <cfRule type="cellIs" dxfId="573" priority="14" operator="equal">
      <formula>0</formula>
    </cfRule>
  </conditionalFormatting>
  <conditionalFormatting sqref="H431:H440">
    <cfRule type="cellIs" dxfId="572" priority="13" operator="equal">
      <formula>0</formula>
    </cfRule>
  </conditionalFormatting>
  <conditionalFormatting sqref="H489:H498">
    <cfRule type="cellIs" dxfId="571" priority="11" operator="equal">
      <formula>0</formula>
    </cfRule>
  </conditionalFormatting>
  <conditionalFormatting sqref="H453:H462">
    <cfRule type="cellIs" dxfId="570" priority="12" operator="equal">
      <formula>0</formula>
    </cfRule>
  </conditionalFormatting>
  <conditionalFormatting sqref="H318">
    <cfRule type="cellIs" dxfId="569" priority="10" operator="equal">
      <formula>0</formula>
    </cfRule>
  </conditionalFormatting>
  <conditionalFormatting sqref="H376:H383">
    <cfRule type="cellIs" dxfId="568" priority="9" operator="equal">
      <formula>0</formula>
    </cfRule>
  </conditionalFormatting>
  <conditionalFormatting sqref="H385:H404">
    <cfRule type="cellIs" dxfId="567" priority="8" operator="equal">
      <formula>0</formula>
    </cfRule>
  </conditionalFormatting>
  <conditionalFormatting sqref="H364:H373">
    <cfRule type="cellIs" dxfId="566" priority="7" operator="equal">
      <formula>0</formula>
    </cfRule>
  </conditionalFormatting>
  <conditionalFormatting sqref="H408:H417">
    <cfRule type="cellIs" dxfId="565" priority="6" operator="equal">
      <formula>0</formula>
    </cfRule>
  </conditionalFormatting>
  <conditionalFormatting sqref="H419:H428">
    <cfRule type="cellIs" dxfId="564" priority="5" operator="equal">
      <formula>0</formula>
    </cfRule>
  </conditionalFormatting>
  <conditionalFormatting sqref="I539:I564">
    <cfRule type="cellIs" dxfId="563" priority="4" operator="equal">
      <formula>TRUE</formula>
    </cfRule>
  </conditionalFormatting>
  <conditionalFormatting sqref="H442:H451">
    <cfRule type="cellIs" dxfId="562" priority="3" operator="equal">
      <formula>0</formula>
    </cfRule>
  </conditionalFormatting>
  <conditionalFormatting sqref="H478:H487">
    <cfRule type="cellIs" dxfId="561" priority="2" operator="equal">
      <formula>0</formula>
    </cfRule>
  </conditionalFormatting>
  <conditionalFormatting sqref="H466:H475">
    <cfRule type="cellIs" dxfId="560" priority="1" operator="equal">
      <formula>0</formula>
    </cfRule>
  </conditionalFormatting>
  <printOptions horizontalCentered="1"/>
  <pageMargins left="0.23622047244094491" right="0.23622047244094491" top="0.74803149606299213" bottom="0.15748031496062992" header="0.31496062992125984" footer="0"/>
  <pageSetup paperSize="9" scale="66" fitToHeight="0" orientation="portrait" r:id="rId1"/>
  <rowBreaks count="1" manualBreakCount="1">
    <brk id="404" max="16383" man="1"/>
  </row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I599"/>
  <sheetViews>
    <sheetView zoomScaleNormal="100" workbookViewId="0">
      <pane ySplit="10" topLeftCell="A432" activePane="bottomLeft" state="frozen"/>
      <selection activeCell="H263" sqref="H263:H489"/>
      <selection pane="bottomLeft" activeCell="B441" sqref="B441:B451"/>
    </sheetView>
  </sheetViews>
  <sheetFormatPr defaultColWidth="9.140625" defaultRowHeight="15" x14ac:dyDescent="0.25"/>
  <cols>
    <col min="1" max="1" width="9.28515625" style="1" customWidth="1"/>
    <col min="2" max="2" width="50.5703125" style="1" customWidth="1"/>
    <col min="3" max="3" width="48.5703125" style="1" customWidth="1"/>
    <col min="4" max="4" width="8.28515625" style="1" customWidth="1"/>
    <col min="5" max="5" width="8.42578125" style="1" customWidth="1"/>
    <col min="6" max="6" width="8.7109375" style="1" bestFit="1" customWidth="1"/>
    <col min="7" max="7" width="8.42578125" style="1" bestFit="1" customWidth="1"/>
    <col min="8" max="8" width="9" style="2" bestFit="1" customWidth="1"/>
    <col min="9" max="9" width="48.85546875" style="1" bestFit="1" customWidth="1"/>
    <col min="10" max="16384" width="9.140625" style="1"/>
  </cols>
  <sheetData>
    <row r="1" spans="1:9" ht="18.75" x14ac:dyDescent="0.3">
      <c r="A1" s="228" t="s">
        <v>34</v>
      </c>
      <c r="B1" s="228"/>
      <c r="C1" s="228"/>
      <c r="D1" s="228"/>
      <c r="E1" s="228"/>
      <c r="F1" s="228"/>
      <c r="G1" s="228"/>
      <c r="H1" s="228"/>
    </row>
    <row r="2" spans="1:9" ht="11.25" customHeight="1" x14ac:dyDescent="0.25"/>
    <row r="3" spans="1:9" x14ac:dyDescent="0.25">
      <c r="A3" s="230" t="s">
        <v>348</v>
      </c>
      <c r="B3" s="230"/>
      <c r="C3" s="230"/>
      <c r="D3" s="230"/>
      <c r="E3" s="230"/>
      <c r="F3" s="230"/>
      <c r="G3" s="230"/>
      <c r="H3" s="230"/>
    </row>
    <row r="4" spans="1:9" x14ac:dyDescent="0.25">
      <c r="A4" s="31" t="s">
        <v>460</v>
      </c>
    </row>
    <row r="5" spans="1:9" x14ac:dyDescent="0.25">
      <c r="A5" s="229" t="s">
        <v>461</v>
      </c>
      <c r="B5" s="229"/>
    </row>
    <row r="6" spans="1:9" ht="7.5" customHeight="1" x14ac:dyDescent="0.25"/>
    <row r="7" spans="1:9" ht="7.5" customHeight="1" x14ac:dyDescent="0.25"/>
    <row r="8" spans="1:9" ht="7.5" customHeight="1" x14ac:dyDescent="0.25"/>
    <row r="9" spans="1:9" s="3" customFormat="1" ht="36" customHeight="1" x14ac:dyDescent="0.25">
      <c r="A9" s="175" t="s">
        <v>165</v>
      </c>
      <c r="B9" s="175" t="s">
        <v>27</v>
      </c>
      <c r="C9" s="235" t="s">
        <v>35</v>
      </c>
      <c r="D9" s="235"/>
      <c r="E9" s="235"/>
      <c r="F9" s="235"/>
      <c r="G9" s="235"/>
      <c r="H9" s="235"/>
      <c r="I9" s="278" t="s">
        <v>226</v>
      </c>
    </row>
    <row r="10" spans="1:9" s="13" customFormat="1" ht="12" x14ac:dyDescent="0.25">
      <c r="A10" s="176">
        <v>1</v>
      </c>
      <c r="B10" s="176">
        <v>2</v>
      </c>
      <c r="C10" s="236">
        <v>3</v>
      </c>
      <c r="D10" s="236"/>
      <c r="E10" s="236"/>
      <c r="F10" s="236"/>
      <c r="G10" s="236"/>
      <c r="H10" s="236"/>
      <c r="I10" s="278"/>
    </row>
    <row r="11" spans="1:9" s="2" customFormat="1" ht="12" x14ac:dyDescent="0.2">
      <c r="A11" s="237" t="s">
        <v>13</v>
      </c>
      <c r="B11" s="238"/>
      <c r="C11" s="238"/>
      <c r="D11" s="238"/>
      <c r="E11" s="238"/>
      <c r="F11" s="238"/>
      <c r="G11" s="238"/>
      <c r="H11" s="239"/>
    </row>
    <row r="12" spans="1:9" s="5" customFormat="1" ht="15" customHeight="1" x14ac:dyDescent="0.2">
      <c r="A12" s="42" t="s">
        <v>36</v>
      </c>
      <c r="B12" s="277" t="s">
        <v>14</v>
      </c>
      <c r="C12" s="277"/>
      <c r="D12" s="277"/>
      <c r="E12" s="277"/>
      <c r="F12" s="277"/>
      <c r="G12" s="277"/>
      <c r="H12" s="43">
        <f>SUM(H13,H110)</f>
        <v>9.8699999999999992</v>
      </c>
    </row>
    <row r="13" spans="1:9" s="5" customFormat="1" ht="15" customHeight="1" x14ac:dyDescent="0.2">
      <c r="A13" s="49" t="s">
        <v>37</v>
      </c>
      <c r="B13" s="277" t="s">
        <v>38</v>
      </c>
      <c r="C13" s="277"/>
      <c r="D13" s="277"/>
      <c r="E13" s="277"/>
      <c r="F13" s="277"/>
      <c r="G13" s="277"/>
      <c r="H13" s="43">
        <f>SUM(H14,H25,H36,H47,H68,H89)</f>
        <v>7.67</v>
      </c>
    </row>
    <row r="14" spans="1:9" s="2" customFormat="1" ht="25.5" hidden="1" x14ac:dyDescent="0.2">
      <c r="A14" s="246" t="s">
        <v>42</v>
      </c>
      <c r="B14" s="349" t="s">
        <v>43</v>
      </c>
      <c r="C14" s="287" t="s">
        <v>156</v>
      </c>
      <c r="D14" s="288"/>
      <c r="E14" s="47" t="s">
        <v>164</v>
      </c>
      <c r="F14" s="190" t="s">
        <v>39</v>
      </c>
      <c r="G14" s="47" t="s">
        <v>157</v>
      </c>
      <c r="H14" s="111">
        <f>SUM(H15:H24)</f>
        <v>0</v>
      </c>
    </row>
    <row r="15" spans="1:9" s="2" customFormat="1" ht="12.75" hidden="1" x14ac:dyDescent="0.2">
      <c r="A15" s="247"/>
      <c r="B15" s="350"/>
      <c r="C15" s="252"/>
      <c r="D15" s="254"/>
      <c r="E15" s="83"/>
      <c r="F15" s="84"/>
      <c r="G15" s="63"/>
      <c r="H15" s="54">
        <f>ROUNDUP((F15/168*G15),2)</f>
        <v>0</v>
      </c>
    </row>
    <row r="16" spans="1:9" s="2" customFormat="1" ht="12.75" hidden="1" x14ac:dyDescent="0.2">
      <c r="A16" s="247"/>
      <c r="B16" s="350"/>
      <c r="C16" s="274"/>
      <c r="D16" s="276"/>
      <c r="E16" s="188"/>
      <c r="F16" s="64"/>
      <c r="G16" s="63"/>
      <c r="H16" s="56">
        <f t="shared" ref="H16:H24" si="0">ROUNDUP((F16/168*G16),2)</f>
        <v>0</v>
      </c>
    </row>
    <row r="17" spans="1:8" s="2" customFormat="1" ht="12.75" hidden="1" x14ac:dyDescent="0.2">
      <c r="A17" s="247"/>
      <c r="B17" s="350"/>
      <c r="C17" s="274"/>
      <c r="D17" s="276"/>
      <c r="E17" s="188"/>
      <c r="F17" s="64"/>
      <c r="G17" s="63"/>
      <c r="H17" s="56">
        <f t="shared" si="0"/>
        <v>0</v>
      </c>
    </row>
    <row r="18" spans="1:8" s="2" customFormat="1" ht="12.75" hidden="1" x14ac:dyDescent="0.2">
      <c r="A18" s="247"/>
      <c r="B18" s="350"/>
      <c r="C18" s="274"/>
      <c r="D18" s="276"/>
      <c r="E18" s="188"/>
      <c r="F18" s="64"/>
      <c r="G18" s="63"/>
      <c r="H18" s="56">
        <f t="shared" si="0"/>
        <v>0</v>
      </c>
    </row>
    <row r="19" spans="1:8" s="2" customFormat="1" ht="12.75" hidden="1" x14ac:dyDescent="0.2">
      <c r="A19" s="247"/>
      <c r="B19" s="350"/>
      <c r="C19" s="274"/>
      <c r="D19" s="276"/>
      <c r="E19" s="188"/>
      <c r="F19" s="64"/>
      <c r="G19" s="63"/>
      <c r="H19" s="56">
        <f t="shared" si="0"/>
        <v>0</v>
      </c>
    </row>
    <row r="20" spans="1:8" s="2" customFormat="1" ht="12.75" hidden="1" x14ac:dyDescent="0.2">
      <c r="A20" s="247"/>
      <c r="B20" s="350"/>
      <c r="C20" s="252"/>
      <c r="D20" s="254"/>
      <c r="E20" s="83"/>
      <c r="F20" s="84"/>
      <c r="G20" s="63"/>
      <c r="H20" s="56">
        <f t="shared" si="0"/>
        <v>0</v>
      </c>
    </row>
    <row r="21" spans="1:8" s="2" customFormat="1" ht="12.75" hidden="1" x14ac:dyDescent="0.2">
      <c r="A21" s="247"/>
      <c r="B21" s="350"/>
      <c r="C21" s="274"/>
      <c r="D21" s="276"/>
      <c r="E21" s="188"/>
      <c r="F21" s="64"/>
      <c r="G21" s="63"/>
      <c r="H21" s="56">
        <f t="shared" si="0"/>
        <v>0</v>
      </c>
    </row>
    <row r="22" spans="1:8" s="2" customFormat="1" ht="12.75" hidden="1" x14ac:dyDescent="0.2">
      <c r="A22" s="247"/>
      <c r="B22" s="350"/>
      <c r="C22" s="274"/>
      <c r="D22" s="276"/>
      <c r="E22" s="188"/>
      <c r="F22" s="64"/>
      <c r="G22" s="63"/>
      <c r="H22" s="56">
        <f t="shared" si="0"/>
        <v>0</v>
      </c>
    </row>
    <row r="23" spans="1:8" s="2" customFormat="1" ht="12.75" hidden="1" x14ac:dyDescent="0.2">
      <c r="A23" s="247"/>
      <c r="B23" s="350"/>
      <c r="C23" s="274"/>
      <c r="D23" s="276"/>
      <c r="E23" s="188"/>
      <c r="F23" s="64"/>
      <c r="G23" s="63"/>
      <c r="H23" s="56">
        <f t="shared" si="0"/>
        <v>0</v>
      </c>
    </row>
    <row r="24" spans="1:8" s="2" customFormat="1" ht="12.75" hidden="1" x14ac:dyDescent="0.2">
      <c r="A24" s="248"/>
      <c r="B24" s="351"/>
      <c r="C24" s="296"/>
      <c r="D24" s="298"/>
      <c r="E24" s="189"/>
      <c r="F24" s="66"/>
      <c r="G24" s="65"/>
      <c r="H24" s="58">
        <f t="shared" si="0"/>
        <v>0</v>
      </c>
    </row>
    <row r="25" spans="1:8" s="2" customFormat="1" ht="25.5" x14ac:dyDescent="0.2">
      <c r="A25" s="246" t="s">
        <v>44</v>
      </c>
      <c r="B25" s="249" t="s">
        <v>45</v>
      </c>
      <c r="C25" s="287" t="s">
        <v>349</v>
      </c>
      <c r="D25" s="288"/>
      <c r="E25" s="47" t="s">
        <v>164</v>
      </c>
      <c r="F25" s="190" t="s">
        <v>39</v>
      </c>
      <c r="G25" s="47" t="s">
        <v>157</v>
      </c>
      <c r="H25" s="50">
        <f>SUM(H26:H35)</f>
        <v>7.67</v>
      </c>
    </row>
    <row r="26" spans="1:8" s="2" customFormat="1" ht="12.75" x14ac:dyDescent="0.2">
      <c r="A26" s="247"/>
      <c r="B26" s="250"/>
      <c r="C26" s="274" t="s">
        <v>211</v>
      </c>
      <c r="D26" s="276"/>
      <c r="E26" s="188">
        <v>10</v>
      </c>
      <c r="F26" s="64">
        <v>1287</v>
      </c>
      <c r="G26" s="61">
        <v>1</v>
      </c>
      <c r="H26" s="54">
        <f>ROUNDUP((F26/168*G26),2)</f>
        <v>7.67</v>
      </c>
    </row>
    <row r="27" spans="1:8" s="2" customFormat="1" ht="12.75" hidden="1" x14ac:dyDescent="0.2">
      <c r="A27" s="247"/>
      <c r="B27" s="250"/>
      <c r="C27" s="274"/>
      <c r="D27" s="276"/>
      <c r="E27" s="188"/>
      <c r="F27" s="64"/>
      <c r="G27" s="63"/>
      <c r="H27" s="56">
        <f t="shared" ref="H27:H35" si="1">ROUNDUP((F27/168*G27),2)</f>
        <v>0</v>
      </c>
    </row>
    <row r="28" spans="1:8" s="2" customFormat="1" ht="12.75" hidden="1" x14ac:dyDescent="0.2">
      <c r="A28" s="247"/>
      <c r="B28" s="250"/>
      <c r="C28" s="274"/>
      <c r="D28" s="276"/>
      <c r="E28" s="188"/>
      <c r="F28" s="64"/>
      <c r="G28" s="63"/>
      <c r="H28" s="56">
        <f t="shared" si="1"/>
        <v>0</v>
      </c>
    </row>
    <row r="29" spans="1:8" s="2" customFormat="1" ht="12.75" hidden="1" x14ac:dyDescent="0.2">
      <c r="A29" s="247"/>
      <c r="B29" s="250"/>
      <c r="C29" s="274"/>
      <c r="D29" s="276"/>
      <c r="E29" s="188"/>
      <c r="F29" s="64"/>
      <c r="G29" s="63"/>
      <c r="H29" s="56">
        <f t="shared" si="1"/>
        <v>0</v>
      </c>
    </row>
    <row r="30" spans="1:8" s="2" customFormat="1" ht="12.75" hidden="1" x14ac:dyDescent="0.2">
      <c r="A30" s="247"/>
      <c r="B30" s="250"/>
      <c r="C30" s="274"/>
      <c r="D30" s="276"/>
      <c r="E30" s="188"/>
      <c r="F30" s="64"/>
      <c r="G30" s="63"/>
      <c r="H30" s="56">
        <f t="shared" si="1"/>
        <v>0</v>
      </c>
    </row>
    <row r="31" spans="1:8" s="2" customFormat="1" ht="12.75" hidden="1" x14ac:dyDescent="0.2">
      <c r="A31" s="247"/>
      <c r="B31" s="250"/>
      <c r="C31" s="274"/>
      <c r="D31" s="276"/>
      <c r="E31" s="188"/>
      <c r="F31" s="64"/>
      <c r="G31" s="63"/>
      <c r="H31" s="56">
        <f t="shared" si="1"/>
        <v>0</v>
      </c>
    </row>
    <row r="32" spans="1:8" s="2" customFormat="1" ht="12.75" hidden="1" x14ac:dyDescent="0.2">
      <c r="A32" s="247"/>
      <c r="B32" s="250"/>
      <c r="C32" s="274"/>
      <c r="D32" s="276"/>
      <c r="E32" s="188"/>
      <c r="F32" s="64"/>
      <c r="G32" s="63"/>
      <c r="H32" s="56">
        <f t="shared" si="1"/>
        <v>0</v>
      </c>
    </row>
    <row r="33" spans="1:8" s="2" customFormat="1" ht="12.75" hidden="1" x14ac:dyDescent="0.2">
      <c r="A33" s="247"/>
      <c r="B33" s="250"/>
      <c r="C33" s="274"/>
      <c r="D33" s="276"/>
      <c r="E33" s="188"/>
      <c r="F33" s="64"/>
      <c r="G33" s="63"/>
      <c r="H33" s="56">
        <f t="shared" si="1"/>
        <v>0</v>
      </c>
    </row>
    <row r="34" spans="1:8" s="2" customFormat="1" ht="12.75" hidden="1" x14ac:dyDescent="0.2">
      <c r="A34" s="247"/>
      <c r="B34" s="250"/>
      <c r="C34" s="274"/>
      <c r="D34" s="276"/>
      <c r="E34" s="188"/>
      <c r="F34" s="64"/>
      <c r="G34" s="63"/>
      <c r="H34" s="56">
        <f t="shared" si="1"/>
        <v>0</v>
      </c>
    </row>
    <row r="35" spans="1:8" s="2" customFormat="1" ht="12.75" hidden="1" x14ac:dyDescent="0.2">
      <c r="A35" s="248"/>
      <c r="B35" s="251"/>
      <c r="C35" s="296"/>
      <c r="D35" s="298"/>
      <c r="E35" s="189"/>
      <c r="F35" s="66"/>
      <c r="G35" s="65"/>
      <c r="H35" s="58">
        <f t="shared" si="1"/>
        <v>0</v>
      </c>
    </row>
    <row r="36" spans="1:8" s="2" customFormat="1" ht="25.5" hidden="1" x14ac:dyDescent="0.2">
      <c r="A36" s="246" t="s">
        <v>51</v>
      </c>
      <c r="B36" s="249" t="s">
        <v>15</v>
      </c>
      <c r="C36" s="266" t="s">
        <v>158</v>
      </c>
      <c r="D36" s="267"/>
      <c r="E36" s="268"/>
      <c r="F36" s="51" t="s">
        <v>159</v>
      </c>
      <c r="G36" s="47" t="s">
        <v>157</v>
      </c>
      <c r="H36" s="111">
        <f>SUM(H37:H46)</f>
        <v>0</v>
      </c>
    </row>
    <row r="37" spans="1:8" s="2" customFormat="1" ht="12.75" hidden="1" x14ac:dyDescent="0.2">
      <c r="A37" s="247"/>
      <c r="B37" s="250"/>
      <c r="C37" s="258"/>
      <c r="D37" s="308"/>
      <c r="E37" s="259"/>
      <c r="F37" s="55"/>
      <c r="G37" s="52">
        <f t="shared" ref="G37:G46" si="2">G15</f>
        <v>0</v>
      </c>
      <c r="H37" s="54">
        <f>ROUNDUP((F37/168*G37),2)</f>
        <v>0</v>
      </c>
    </row>
    <row r="38" spans="1:8" s="2" customFormat="1" ht="12.75" hidden="1" customHeight="1" x14ac:dyDescent="0.2">
      <c r="A38" s="247"/>
      <c r="B38" s="250"/>
      <c r="C38" s="258"/>
      <c r="D38" s="308"/>
      <c r="E38" s="259"/>
      <c r="F38" s="55"/>
      <c r="G38" s="55">
        <f t="shared" si="2"/>
        <v>0</v>
      </c>
      <c r="H38" s="56">
        <f t="shared" ref="H38:H46" si="3">ROUNDUP((F38/168*G38),2)</f>
        <v>0</v>
      </c>
    </row>
    <row r="39" spans="1:8" s="2" customFormat="1" ht="12.75" hidden="1" customHeight="1" x14ac:dyDescent="0.2">
      <c r="A39" s="247"/>
      <c r="B39" s="250"/>
      <c r="C39" s="258"/>
      <c r="D39" s="308"/>
      <c r="E39" s="259"/>
      <c r="F39" s="55"/>
      <c r="G39" s="55">
        <f t="shared" si="2"/>
        <v>0</v>
      </c>
      <c r="H39" s="56">
        <f t="shared" si="3"/>
        <v>0</v>
      </c>
    </row>
    <row r="40" spans="1:8" s="2" customFormat="1" ht="12.75" hidden="1" customHeight="1" x14ac:dyDescent="0.2">
      <c r="A40" s="247"/>
      <c r="B40" s="250"/>
      <c r="C40" s="258"/>
      <c r="D40" s="308"/>
      <c r="E40" s="259"/>
      <c r="F40" s="55"/>
      <c r="G40" s="55">
        <f t="shared" si="2"/>
        <v>0</v>
      </c>
      <c r="H40" s="56">
        <f t="shared" si="3"/>
        <v>0</v>
      </c>
    </row>
    <row r="41" spans="1:8" s="2" customFormat="1" ht="12.75" hidden="1" customHeight="1" x14ac:dyDescent="0.2">
      <c r="A41" s="247"/>
      <c r="B41" s="250"/>
      <c r="C41" s="258"/>
      <c r="D41" s="308"/>
      <c r="E41" s="259"/>
      <c r="F41" s="55"/>
      <c r="G41" s="55">
        <f t="shared" si="2"/>
        <v>0</v>
      </c>
      <c r="H41" s="56">
        <f t="shared" si="3"/>
        <v>0</v>
      </c>
    </row>
    <row r="42" spans="1:8" s="2" customFormat="1" ht="12.75" hidden="1" customHeight="1" x14ac:dyDescent="0.2">
      <c r="A42" s="247"/>
      <c r="B42" s="250"/>
      <c r="C42" s="258"/>
      <c r="D42" s="308"/>
      <c r="E42" s="259"/>
      <c r="F42" s="55"/>
      <c r="G42" s="55">
        <f t="shared" si="2"/>
        <v>0</v>
      </c>
      <c r="H42" s="56">
        <f t="shared" si="3"/>
        <v>0</v>
      </c>
    </row>
    <row r="43" spans="1:8" s="2" customFormat="1" ht="12.75" hidden="1" customHeight="1" x14ac:dyDescent="0.2">
      <c r="A43" s="247"/>
      <c r="B43" s="250"/>
      <c r="C43" s="258"/>
      <c r="D43" s="308"/>
      <c r="E43" s="259"/>
      <c r="F43" s="55"/>
      <c r="G43" s="55">
        <f t="shared" si="2"/>
        <v>0</v>
      </c>
      <c r="H43" s="56">
        <f t="shared" si="3"/>
        <v>0</v>
      </c>
    </row>
    <row r="44" spans="1:8" s="2" customFormat="1" ht="12.75" hidden="1" customHeight="1" x14ac:dyDescent="0.2">
      <c r="A44" s="247"/>
      <c r="B44" s="250"/>
      <c r="C44" s="258"/>
      <c r="D44" s="308"/>
      <c r="E44" s="259"/>
      <c r="F44" s="55"/>
      <c r="G44" s="55">
        <f t="shared" si="2"/>
        <v>0</v>
      </c>
      <c r="H44" s="56">
        <f t="shared" si="3"/>
        <v>0</v>
      </c>
    </row>
    <row r="45" spans="1:8" s="2" customFormat="1" ht="12.75" hidden="1" customHeight="1" x14ac:dyDescent="0.2">
      <c r="A45" s="247"/>
      <c r="B45" s="250"/>
      <c r="C45" s="258"/>
      <c r="D45" s="308"/>
      <c r="E45" s="259"/>
      <c r="F45" s="55"/>
      <c r="G45" s="55">
        <f t="shared" si="2"/>
        <v>0</v>
      </c>
      <c r="H45" s="56">
        <f t="shared" si="3"/>
        <v>0</v>
      </c>
    </row>
    <row r="46" spans="1:8" s="2" customFormat="1" ht="12.75" hidden="1" customHeight="1" x14ac:dyDescent="0.2">
      <c r="A46" s="248"/>
      <c r="B46" s="251"/>
      <c r="C46" s="305"/>
      <c r="D46" s="306"/>
      <c r="E46" s="307"/>
      <c r="F46" s="57"/>
      <c r="G46" s="57">
        <f t="shared" si="2"/>
        <v>0</v>
      </c>
      <c r="H46" s="58">
        <f t="shared" si="3"/>
        <v>0</v>
      </c>
    </row>
    <row r="47" spans="1:8" s="2" customFormat="1" ht="25.5" hidden="1" x14ac:dyDescent="0.2">
      <c r="A47" s="246" t="s">
        <v>53</v>
      </c>
      <c r="B47" s="382" t="s">
        <v>54</v>
      </c>
      <c r="C47" s="287" t="s">
        <v>349</v>
      </c>
      <c r="D47" s="288"/>
      <c r="E47" s="47" t="s">
        <v>161</v>
      </c>
      <c r="F47" s="190" t="s">
        <v>39</v>
      </c>
      <c r="G47" s="47" t="s">
        <v>157</v>
      </c>
      <c r="H47" s="111">
        <f>SUM(H48:H67)</f>
        <v>0</v>
      </c>
    </row>
    <row r="48" spans="1:8" s="2" customFormat="1" ht="12.75" hidden="1" x14ac:dyDescent="0.2">
      <c r="A48" s="247"/>
      <c r="B48" s="383"/>
      <c r="C48" s="294">
        <f t="shared" ref="C48:C57" si="4">C15</f>
        <v>0</v>
      </c>
      <c r="D48" s="295"/>
      <c r="E48" s="292">
        <v>5</v>
      </c>
      <c r="F48" s="52">
        <f>F15</f>
        <v>0</v>
      </c>
      <c r="G48" s="52">
        <f>G15</f>
        <v>0</v>
      </c>
      <c r="H48" s="54">
        <f>ROUNDUP((F48*$E$48%)/168*G48,2)</f>
        <v>0</v>
      </c>
    </row>
    <row r="49" spans="1:8" s="2" customFormat="1" ht="12.75" hidden="1" x14ac:dyDescent="0.2">
      <c r="A49" s="247"/>
      <c r="B49" s="383"/>
      <c r="C49" s="274">
        <f t="shared" si="4"/>
        <v>0</v>
      </c>
      <c r="D49" s="276"/>
      <c r="E49" s="293"/>
      <c r="F49" s="59">
        <f t="shared" ref="F49:G57" si="5">F16</f>
        <v>0</v>
      </c>
      <c r="G49" s="73">
        <f t="shared" si="5"/>
        <v>0</v>
      </c>
      <c r="H49" s="56">
        <f t="shared" ref="H49:H67" si="6">ROUNDUP((F49*$E$48%)/168*G49,2)</f>
        <v>0</v>
      </c>
    </row>
    <row r="50" spans="1:8" s="2" customFormat="1" ht="12.75" hidden="1" x14ac:dyDescent="0.2">
      <c r="A50" s="247"/>
      <c r="B50" s="383"/>
      <c r="C50" s="274">
        <f t="shared" si="4"/>
        <v>0</v>
      </c>
      <c r="D50" s="276"/>
      <c r="E50" s="293"/>
      <c r="F50" s="59">
        <f t="shared" si="5"/>
        <v>0</v>
      </c>
      <c r="G50" s="73">
        <f t="shared" si="5"/>
        <v>0</v>
      </c>
      <c r="H50" s="56">
        <f t="shared" si="6"/>
        <v>0</v>
      </c>
    </row>
    <row r="51" spans="1:8" s="2" customFormat="1" ht="12.75" hidden="1" x14ac:dyDescent="0.2">
      <c r="A51" s="247"/>
      <c r="B51" s="383"/>
      <c r="C51" s="274">
        <f t="shared" si="4"/>
        <v>0</v>
      </c>
      <c r="D51" s="276"/>
      <c r="E51" s="293"/>
      <c r="F51" s="59">
        <f t="shared" si="5"/>
        <v>0</v>
      </c>
      <c r="G51" s="73">
        <f t="shared" si="5"/>
        <v>0</v>
      </c>
      <c r="H51" s="56">
        <f t="shared" si="6"/>
        <v>0</v>
      </c>
    </row>
    <row r="52" spans="1:8" s="2" customFormat="1" ht="12.75" hidden="1" x14ac:dyDescent="0.2">
      <c r="A52" s="247"/>
      <c r="B52" s="383"/>
      <c r="C52" s="274">
        <f t="shared" si="4"/>
        <v>0</v>
      </c>
      <c r="D52" s="276"/>
      <c r="E52" s="293"/>
      <c r="F52" s="59">
        <f t="shared" si="5"/>
        <v>0</v>
      </c>
      <c r="G52" s="73">
        <f t="shared" si="5"/>
        <v>0</v>
      </c>
      <c r="H52" s="56">
        <f t="shared" si="6"/>
        <v>0</v>
      </c>
    </row>
    <row r="53" spans="1:8" s="2" customFormat="1" ht="12.75" hidden="1" x14ac:dyDescent="0.2">
      <c r="A53" s="247"/>
      <c r="B53" s="383"/>
      <c r="C53" s="274">
        <f t="shared" si="4"/>
        <v>0</v>
      </c>
      <c r="D53" s="276"/>
      <c r="E53" s="293"/>
      <c r="F53" s="59">
        <f t="shared" si="5"/>
        <v>0</v>
      </c>
      <c r="G53" s="73">
        <f t="shared" si="5"/>
        <v>0</v>
      </c>
      <c r="H53" s="56">
        <f t="shared" si="6"/>
        <v>0</v>
      </c>
    </row>
    <row r="54" spans="1:8" s="2" customFormat="1" ht="12.75" hidden="1" x14ac:dyDescent="0.2">
      <c r="A54" s="247"/>
      <c r="B54" s="383"/>
      <c r="C54" s="274">
        <f t="shared" si="4"/>
        <v>0</v>
      </c>
      <c r="D54" s="276"/>
      <c r="E54" s="293"/>
      <c r="F54" s="59">
        <f t="shared" si="5"/>
        <v>0</v>
      </c>
      <c r="G54" s="73">
        <f t="shared" si="5"/>
        <v>0</v>
      </c>
      <c r="H54" s="56">
        <f t="shared" si="6"/>
        <v>0</v>
      </c>
    </row>
    <row r="55" spans="1:8" s="2" customFormat="1" ht="12.75" hidden="1" x14ac:dyDescent="0.2">
      <c r="A55" s="247"/>
      <c r="B55" s="383"/>
      <c r="C55" s="274">
        <f t="shared" si="4"/>
        <v>0</v>
      </c>
      <c r="D55" s="276"/>
      <c r="E55" s="293"/>
      <c r="F55" s="59">
        <f t="shared" si="5"/>
        <v>0</v>
      </c>
      <c r="G55" s="73">
        <f t="shared" si="5"/>
        <v>0</v>
      </c>
      <c r="H55" s="56">
        <f t="shared" si="6"/>
        <v>0</v>
      </c>
    </row>
    <row r="56" spans="1:8" s="2" customFormat="1" ht="12.75" hidden="1" x14ac:dyDescent="0.2">
      <c r="A56" s="247"/>
      <c r="B56" s="383"/>
      <c r="C56" s="274">
        <f t="shared" si="4"/>
        <v>0</v>
      </c>
      <c r="D56" s="276"/>
      <c r="E56" s="293"/>
      <c r="F56" s="59">
        <f t="shared" si="5"/>
        <v>0</v>
      </c>
      <c r="G56" s="73">
        <f t="shared" si="5"/>
        <v>0</v>
      </c>
      <c r="H56" s="56">
        <f t="shared" si="6"/>
        <v>0</v>
      </c>
    </row>
    <row r="57" spans="1:8" s="2" customFormat="1" ht="12.75" hidden="1" x14ac:dyDescent="0.2">
      <c r="A57" s="247"/>
      <c r="B57" s="383"/>
      <c r="C57" s="274">
        <f t="shared" si="4"/>
        <v>0</v>
      </c>
      <c r="D57" s="276"/>
      <c r="E57" s="293"/>
      <c r="F57" s="59">
        <f t="shared" si="5"/>
        <v>0</v>
      </c>
      <c r="G57" s="73">
        <f t="shared" si="5"/>
        <v>0</v>
      </c>
      <c r="H57" s="56">
        <f t="shared" si="6"/>
        <v>0</v>
      </c>
    </row>
    <row r="58" spans="1:8" s="2" customFormat="1" ht="12.75" hidden="1" x14ac:dyDescent="0.2">
      <c r="A58" s="247"/>
      <c r="B58" s="383"/>
      <c r="C58" s="274" t="str">
        <f>C26</f>
        <v>Vecākais speciālists Izglītības koordinācijas nodaļā</v>
      </c>
      <c r="D58" s="276"/>
      <c r="E58" s="293"/>
      <c r="F58" s="59">
        <f>F26</f>
        <v>1287</v>
      </c>
      <c r="G58" s="59"/>
      <c r="H58" s="56">
        <f t="shared" si="6"/>
        <v>0</v>
      </c>
    </row>
    <row r="59" spans="1:8" s="2" customFormat="1" ht="12.75" hidden="1" x14ac:dyDescent="0.2">
      <c r="A59" s="247"/>
      <c r="B59" s="383"/>
      <c r="C59" s="274">
        <f t="shared" ref="C59:C67" si="7">C27</f>
        <v>0</v>
      </c>
      <c r="D59" s="276"/>
      <c r="E59" s="293"/>
      <c r="F59" s="59">
        <f t="shared" ref="F59:G67" si="8">F27</f>
        <v>0</v>
      </c>
      <c r="G59" s="73">
        <f t="shared" si="8"/>
        <v>0</v>
      </c>
      <c r="H59" s="56">
        <f t="shared" si="6"/>
        <v>0</v>
      </c>
    </row>
    <row r="60" spans="1:8" s="2" customFormat="1" ht="12.75" hidden="1" x14ac:dyDescent="0.2">
      <c r="A60" s="247"/>
      <c r="B60" s="383"/>
      <c r="C60" s="274">
        <f t="shared" si="7"/>
        <v>0</v>
      </c>
      <c r="D60" s="276"/>
      <c r="E60" s="293"/>
      <c r="F60" s="59">
        <f t="shared" si="8"/>
        <v>0</v>
      </c>
      <c r="G60" s="73">
        <f t="shared" si="8"/>
        <v>0</v>
      </c>
      <c r="H60" s="56">
        <f t="shared" si="6"/>
        <v>0</v>
      </c>
    </row>
    <row r="61" spans="1:8" s="2" customFormat="1" ht="12.75" hidden="1" x14ac:dyDescent="0.2">
      <c r="A61" s="247"/>
      <c r="B61" s="383"/>
      <c r="C61" s="274">
        <f t="shared" si="7"/>
        <v>0</v>
      </c>
      <c r="D61" s="276"/>
      <c r="E61" s="293"/>
      <c r="F61" s="59">
        <f t="shared" si="8"/>
        <v>0</v>
      </c>
      <c r="G61" s="73">
        <f t="shared" si="8"/>
        <v>0</v>
      </c>
      <c r="H61" s="56">
        <f t="shared" si="6"/>
        <v>0</v>
      </c>
    </row>
    <row r="62" spans="1:8" s="2" customFormat="1" ht="12.75" hidden="1" x14ac:dyDescent="0.2">
      <c r="A62" s="247"/>
      <c r="B62" s="383"/>
      <c r="C62" s="274">
        <f t="shared" si="7"/>
        <v>0</v>
      </c>
      <c r="D62" s="276"/>
      <c r="E62" s="293"/>
      <c r="F62" s="59">
        <f t="shared" si="8"/>
        <v>0</v>
      </c>
      <c r="G62" s="73">
        <f t="shared" si="8"/>
        <v>0</v>
      </c>
      <c r="H62" s="56">
        <f t="shared" si="6"/>
        <v>0</v>
      </c>
    </row>
    <row r="63" spans="1:8" s="2" customFormat="1" ht="12.75" hidden="1" x14ac:dyDescent="0.2">
      <c r="A63" s="247"/>
      <c r="B63" s="383"/>
      <c r="C63" s="274">
        <f t="shared" si="7"/>
        <v>0</v>
      </c>
      <c r="D63" s="276"/>
      <c r="E63" s="293"/>
      <c r="F63" s="59">
        <f t="shared" si="8"/>
        <v>0</v>
      </c>
      <c r="G63" s="73">
        <f t="shared" si="8"/>
        <v>0</v>
      </c>
      <c r="H63" s="56">
        <f t="shared" si="6"/>
        <v>0</v>
      </c>
    </row>
    <row r="64" spans="1:8" s="2" customFormat="1" ht="12.75" hidden="1" x14ac:dyDescent="0.2">
      <c r="A64" s="247"/>
      <c r="B64" s="383"/>
      <c r="C64" s="274">
        <f t="shared" si="7"/>
        <v>0</v>
      </c>
      <c r="D64" s="276"/>
      <c r="E64" s="293"/>
      <c r="F64" s="59">
        <f t="shared" si="8"/>
        <v>0</v>
      </c>
      <c r="G64" s="73">
        <f t="shared" si="8"/>
        <v>0</v>
      </c>
      <c r="H64" s="56">
        <f t="shared" si="6"/>
        <v>0</v>
      </c>
    </row>
    <row r="65" spans="1:8" s="2" customFormat="1" ht="12.75" hidden="1" x14ac:dyDescent="0.2">
      <c r="A65" s="247"/>
      <c r="B65" s="383"/>
      <c r="C65" s="274">
        <f t="shared" si="7"/>
        <v>0</v>
      </c>
      <c r="D65" s="276"/>
      <c r="E65" s="293"/>
      <c r="F65" s="59">
        <f t="shared" si="8"/>
        <v>0</v>
      </c>
      <c r="G65" s="73">
        <f t="shared" si="8"/>
        <v>0</v>
      </c>
      <c r="H65" s="56">
        <f t="shared" si="6"/>
        <v>0</v>
      </c>
    </row>
    <row r="66" spans="1:8" s="2" customFormat="1" ht="12.75" hidden="1" x14ac:dyDescent="0.2">
      <c r="A66" s="247"/>
      <c r="B66" s="383"/>
      <c r="C66" s="274">
        <f t="shared" si="7"/>
        <v>0</v>
      </c>
      <c r="D66" s="276"/>
      <c r="E66" s="293"/>
      <c r="F66" s="59">
        <f t="shared" si="8"/>
        <v>0</v>
      </c>
      <c r="G66" s="73">
        <f t="shared" si="8"/>
        <v>0</v>
      </c>
      <c r="H66" s="56">
        <f t="shared" si="6"/>
        <v>0</v>
      </c>
    </row>
    <row r="67" spans="1:8" s="2" customFormat="1" ht="12.75" hidden="1" x14ac:dyDescent="0.2">
      <c r="A67" s="248"/>
      <c r="B67" s="384"/>
      <c r="C67" s="296">
        <f t="shared" si="7"/>
        <v>0</v>
      </c>
      <c r="D67" s="298"/>
      <c r="E67" s="302"/>
      <c r="F67" s="59">
        <f t="shared" si="8"/>
        <v>0</v>
      </c>
      <c r="G67" s="73">
        <f t="shared" si="8"/>
        <v>0</v>
      </c>
      <c r="H67" s="56">
        <f t="shared" si="6"/>
        <v>0</v>
      </c>
    </row>
    <row r="68" spans="1:8" s="2" customFormat="1" ht="25.5" hidden="1" x14ac:dyDescent="0.2">
      <c r="A68" s="246" t="s">
        <v>55</v>
      </c>
      <c r="B68" s="249" t="s">
        <v>56</v>
      </c>
      <c r="C68" s="287" t="s">
        <v>349</v>
      </c>
      <c r="D68" s="288"/>
      <c r="E68" s="47" t="s">
        <v>161</v>
      </c>
      <c r="F68" s="190" t="s">
        <v>39</v>
      </c>
      <c r="G68" s="47" t="s">
        <v>157</v>
      </c>
      <c r="H68" s="111">
        <f>SUM(H69:H88)</f>
        <v>0</v>
      </c>
    </row>
    <row r="69" spans="1:8" s="2" customFormat="1" ht="12.75" hidden="1" x14ac:dyDescent="0.2">
      <c r="A69" s="247"/>
      <c r="B69" s="250"/>
      <c r="C69" s="274">
        <f>C15</f>
        <v>0</v>
      </c>
      <c r="D69" s="276"/>
      <c r="E69" s="292">
        <v>5</v>
      </c>
      <c r="F69" s="59">
        <f>F15</f>
        <v>0</v>
      </c>
      <c r="G69" s="59">
        <f>G15</f>
        <v>0</v>
      </c>
      <c r="H69" s="56">
        <f>ROUNDUP((F69*$E$69%)/168*G69,2)</f>
        <v>0</v>
      </c>
    </row>
    <row r="70" spans="1:8" s="2" customFormat="1" ht="12.75" hidden="1" x14ac:dyDescent="0.2">
      <c r="A70" s="247"/>
      <c r="B70" s="250"/>
      <c r="C70" s="274">
        <f>C16</f>
        <v>0</v>
      </c>
      <c r="D70" s="276"/>
      <c r="E70" s="293"/>
      <c r="F70" s="59">
        <f>F16</f>
        <v>0</v>
      </c>
      <c r="G70" s="59">
        <f>G16</f>
        <v>0</v>
      </c>
      <c r="H70" s="56">
        <f t="shared" ref="H70:H88" si="9">ROUNDUP((F70*$E$69%)/168*G70,2)</f>
        <v>0</v>
      </c>
    </row>
    <row r="71" spans="1:8" s="2" customFormat="1" ht="12.75" hidden="1" customHeight="1" x14ac:dyDescent="0.2">
      <c r="A71" s="247"/>
      <c r="B71" s="250"/>
      <c r="C71" s="274">
        <f t="shared" ref="C71:C81" si="10">C17</f>
        <v>0</v>
      </c>
      <c r="D71" s="276"/>
      <c r="E71" s="293"/>
      <c r="F71" s="59">
        <f t="shared" ref="F71:G78" si="11">F17</f>
        <v>0</v>
      </c>
      <c r="G71" s="59">
        <f t="shared" si="11"/>
        <v>0</v>
      </c>
      <c r="H71" s="56">
        <f t="shared" si="9"/>
        <v>0</v>
      </c>
    </row>
    <row r="72" spans="1:8" s="2" customFormat="1" ht="12.75" hidden="1" x14ac:dyDescent="0.2">
      <c r="A72" s="247"/>
      <c r="B72" s="250"/>
      <c r="C72" s="274">
        <f t="shared" si="10"/>
        <v>0</v>
      </c>
      <c r="D72" s="276"/>
      <c r="E72" s="293"/>
      <c r="F72" s="59">
        <f t="shared" si="11"/>
        <v>0</v>
      </c>
      <c r="G72" s="59">
        <f t="shared" si="11"/>
        <v>0</v>
      </c>
      <c r="H72" s="56">
        <f t="shared" si="9"/>
        <v>0</v>
      </c>
    </row>
    <row r="73" spans="1:8" s="2" customFormat="1" ht="12.75" hidden="1" x14ac:dyDescent="0.2">
      <c r="A73" s="247"/>
      <c r="B73" s="250"/>
      <c r="C73" s="274">
        <f t="shared" si="10"/>
        <v>0</v>
      </c>
      <c r="D73" s="276"/>
      <c r="E73" s="293"/>
      <c r="F73" s="59">
        <f t="shared" si="11"/>
        <v>0</v>
      </c>
      <c r="G73" s="59">
        <f t="shared" si="11"/>
        <v>0</v>
      </c>
      <c r="H73" s="56">
        <f t="shared" si="9"/>
        <v>0</v>
      </c>
    </row>
    <row r="74" spans="1:8" s="2" customFormat="1" ht="12.75" hidden="1" x14ac:dyDescent="0.2">
      <c r="A74" s="247"/>
      <c r="B74" s="250"/>
      <c r="C74" s="274">
        <f t="shared" si="10"/>
        <v>0</v>
      </c>
      <c r="D74" s="276"/>
      <c r="E74" s="293"/>
      <c r="F74" s="59">
        <f t="shared" si="11"/>
        <v>0</v>
      </c>
      <c r="G74" s="59">
        <f t="shared" si="11"/>
        <v>0</v>
      </c>
      <c r="H74" s="56">
        <f t="shared" si="9"/>
        <v>0</v>
      </c>
    </row>
    <row r="75" spans="1:8" s="2" customFormat="1" ht="12.75" hidden="1" x14ac:dyDescent="0.2">
      <c r="A75" s="247"/>
      <c r="B75" s="250"/>
      <c r="C75" s="274">
        <f t="shared" si="10"/>
        <v>0</v>
      </c>
      <c r="D75" s="276"/>
      <c r="E75" s="293"/>
      <c r="F75" s="59">
        <f t="shared" si="11"/>
        <v>0</v>
      </c>
      <c r="G75" s="59">
        <f t="shared" si="11"/>
        <v>0</v>
      </c>
      <c r="H75" s="56">
        <f t="shared" si="9"/>
        <v>0</v>
      </c>
    </row>
    <row r="76" spans="1:8" s="2" customFormat="1" ht="12.75" hidden="1" x14ac:dyDescent="0.2">
      <c r="A76" s="247"/>
      <c r="B76" s="250"/>
      <c r="C76" s="274">
        <f t="shared" si="10"/>
        <v>0</v>
      </c>
      <c r="D76" s="276"/>
      <c r="E76" s="293"/>
      <c r="F76" s="59">
        <f t="shared" si="11"/>
        <v>0</v>
      </c>
      <c r="G76" s="59">
        <f t="shared" si="11"/>
        <v>0</v>
      </c>
      <c r="H76" s="56">
        <f t="shared" si="9"/>
        <v>0</v>
      </c>
    </row>
    <row r="77" spans="1:8" s="2" customFormat="1" ht="12.75" hidden="1" x14ac:dyDescent="0.2">
      <c r="A77" s="247"/>
      <c r="B77" s="250"/>
      <c r="C77" s="274">
        <f t="shared" si="10"/>
        <v>0</v>
      </c>
      <c r="D77" s="276"/>
      <c r="E77" s="293"/>
      <c r="F77" s="59">
        <f t="shared" si="11"/>
        <v>0</v>
      </c>
      <c r="G77" s="59">
        <f t="shared" si="11"/>
        <v>0</v>
      </c>
      <c r="H77" s="56">
        <f t="shared" si="9"/>
        <v>0</v>
      </c>
    </row>
    <row r="78" spans="1:8" s="2" customFormat="1" ht="12.75" hidden="1" x14ac:dyDescent="0.2">
      <c r="A78" s="247"/>
      <c r="B78" s="250"/>
      <c r="C78" s="274">
        <f t="shared" si="10"/>
        <v>0</v>
      </c>
      <c r="D78" s="276"/>
      <c r="E78" s="293"/>
      <c r="F78" s="59">
        <f t="shared" si="11"/>
        <v>0</v>
      </c>
      <c r="G78" s="59">
        <f t="shared" si="11"/>
        <v>0</v>
      </c>
      <c r="H78" s="56">
        <f t="shared" si="9"/>
        <v>0</v>
      </c>
    </row>
    <row r="79" spans="1:8" s="2" customFormat="1" ht="12.75" hidden="1" x14ac:dyDescent="0.2">
      <c r="A79" s="247"/>
      <c r="B79" s="250"/>
      <c r="C79" s="274" t="str">
        <f>C26</f>
        <v>Vecākais speciālists Izglītības koordinācijas nodaļā</v>
      </c>
      <c r="D79" s="276"/>
      <c r="E79" s="293"/>
      <c r="F79" s="59">
        <f>F26</f>
        <v>1287</v>
      </c>
      <c r="G79" s="59"/>
      <c r="H79" s="56">
        <f t="shared" si="9"/>
        <v>0</v>
      </c>
    </row>
    <row r="80" spans="1:8" s="2" customFormat="1" ht="12.75" hidden="1" x14ac:dyDescent="0.2">
      <c r="A80" s="247"/>
      <c r="B80" s="250"/>
      <c r="C80" s="274">
        <f>C27</f>
        <v>0</v>
      </c>
      <c r="D80" s="276"/>
      <c r="E80" s="293"/>
      <c r="F80" s="59">
        <f t="shared" ref="F80:G88" si="12">F27</f>
        <v>0</v>
      </c>
      <c r="G80" s="59">
        <f t="shared" si="12"/>
        <v>0</v>
      </c>
      <c r="H80" s="56">
        <f t="shared" si="9"/>
        <v>0</v>
      </c>
    </row>
    <row r="81" spans="1:8" s="2" customFormat="1" ht="12.75" hidden="1" x14ac:dyDescent="0.2">
      <c r="A81" s="247"/>
      <c r="B81" s="250"/>
      <c r="C81" s="274">
        <f t="shared" si="10"/>
        <v>0</v>
      </c>
      <c r="D81" s="276"/>
      <c r="E81" s="293"/>
      <c r="F81" s="59">
        <f t="shared" si="12"/>
        <v>0</v>
      </c>
      <c r="G81" s="59">
        <f t="shared" si="12"/>
        <v>0</v>
      </c>
      <c r="H81" s="56">
        <f t="shared" si="9"/>
        <v>0</v>
      </c>
    </row>
    <row r="82" spans="1:8" s="2" customFormat="1" ht="12.75" hidden="1" x14ac:dyDescent="0.2">
      <c r="A82" s="247"/>
      <c r="B82" s="250"/>
      <c r="C82" s="274">
        <f>C30</f>
        <v>0</v>
      </c>
      <c r="D82" s="276"/>
      <c r="E82" s="293"/>
      <c r="F82" s="59">
        <f t="shared" si="12"/>
        <v>0</v>
      </c>
      <c r="G82" s="59">
        <f t="shared" si="12"/>
        <v>0</v>
      </c>
      <c r="H82" s="56">
        <f t="shared" si="9"/>
        <v>0</v>
      </c>
    </row>
    <row r="83" spans="1:8" s="2" customFormat="1" ht="12.75" hidden="1" x14ac:dyDescent="0.2">
      <c r="A83" s="247"/>
      <c r="B83" s="250"/>
      <c r="C83" s="274">
        <f>C31</f>
        <v>0</v>
      </c>
      <c r="D83" s="276"/>
      <c r="E83" s="293"/>
      <c r="F83" s="59">
        <f t="shared" si="12"/>
        <v>0</v>
      </c>
      <c r="G83" s="59">
        <f t="shared" si="12"/>
        <v>0</v>
      </c>
      <c r="H83" s="56">
        <f t="shared" si="9"/>
        <v>0</v>
      </c>
    </row>
    <row r="84" spans="1:8" s="2" customFormat="1" ht="12.75" hidden="1" x14ac:dyDescent="0.2">
      <c r="A84" s="247"/>
      <c r="B84" s="250"/>
      <c r="C84" s="274">
        <f>C32</f>
        <v>0</v>
      </c>
      <c r="D84" s="276"/>
      <c r="E84" s="293"/>
      <c r="F84" s="59">
        <f t="shared" si="12"/>
        <v>0</v>
      </c>
      <c r="G84" s="59">
        <f t="shared" si="12"/>
        <v>0</v>
      </c>
      <c r="H84" s="56">
        <f t="shared" si="9"/>
        <v>0</v>
      </c>
    </row>
    <row r="85" spans="1:8" s="2" customFormat="1" ht="12.75" hidden="1" x14ac:dyDescent="0.2">
      <c r="A85" s="247"/>
      <c r="B85" s="250"/>
      <c r="C85" s="274">
        <f>C33</f>
        <v>0</v>
      </c>
      <c r="D85" s="276"/>
      <c r="E85" s="293"/>
      <c r="F85" s="59">
        <f t="shared" si="12"/>
        <v>0</v>
      </c>
      <c r="G85" s="59">
        <f t="shared" si="12"/>
        <v>0</v>
      </c>
      <c r="H85" s="56">
        <f t="shared" si="9"/>
        <v>0</v>
      </c>
    </row>
    <row r="86" spans="1:8" s="2" customFormat="1" ht="12.75" hidden="1" x14ac:dyDescent="0.2">
      <c r="A86" s="247"/>
      <c r="B86" s="250"/>
      <c r="C86" s="274">
        <f>C34</f>
        <v>0</v>
      </c>
      <c r="D86" s="276"/>
      <c r="E86" s="293"/>
      <c r="F86" s="59">
        <f t="shared" si="12"/>
        <v>0</v>
      </c>
      <c r="G86" s="59">
        <f t="shared" si="12"/>
        <v>0</v>
      </c>
      <c r="H86" s="56">
        <f t="shared" si="9"/>
        <v>0</v>
      </c>
    </row>
    <row r="87" spans="1:8" s="2" customFormat="1" ht="12.75" hidden="1" x14ac:dyDescent="0.2">
      <c r="A87" s="247"/>
      <c r="B87" s="250"/>
      <c r="C87" s="182"/>
      <c r="D87" s="183"/>
      <c r="E87" s="293"/>
      <c r="F87" s="59">
        <f t="shared" si="12"/>
        <v>0</v>
      </c>
      <c r="G87" s="59">
        <f t="shared" si="12"/>
        <v>0</v>
      </c>
      <c r="H87" s="56">
        <f t="shared" si="9"/>
        <v>0</v>
      </c>
    </row>
    <row r="88" spans="1:8" s="2" customFormat="1" ht="12.75" hidden="1" x14ac:dyDescent="0.2">
      <c r="A88" s="247"/>
      <c r="B88" s="250"/>
      <c r="C88" s="274">
        <f>C35</f>
        <v>0</v>
      </c>
      <c r="D88" s="276"/>
      <c r="E88" s="293"/>
      <c r="F88" s="59">
        <f t="shared" si="12"/>
        <v>0</v>
      </c>
      <c r="G88" s="59">
        <f t="shared" si="12"/>
        <v>0</v>
      </c>
      <c r="H88" s="56">
        <f t="shared" si="9"/>
        <v>0</v>
      </c>
    </row>
    <row r="89" spans="1:8" s="2" customFormat="1" ht="25.5" hidden="1" x14ac:dyDescent="0.2">
      <c r="A89" s="246" t="s">
        <v>57</v>
      </c>
      <c r="B89" s="249" t="s">
        <v>58</v>
      </c>
      <c r="C89" s="287" t="s">
        <v>349</v>
      </c>
      <c r="D89" s="288"/>
      <c r="E89" s="47" t="s">
        <v>161</v>
      </c>
      <c r="F89" s="190" t="s">
        <v>39</v>
      </c>
      <c r="G89" s="47" t="s">
        <v>157</v>
      </c>
      <c r="H89" s="111">
        <f>SUM(H90:H109)</f>
        <v>0</v>
      </c>
    </row>
    <row r="90" spans="1:8" s="2" customFormat="1" ht="12.75" hidden="1" x14ac:dyDescent="0.2">
      <c r="A90" s="247"/>
      <c r="B90" s="250"/>
      <c r="C90" s="274">
        <f t="shared" ref="C90:C99" si="13">C15</f>
        <v>0</v>
      </c>
      <c r="D90" s="276"/>
      <c r="E90" s="292">
        <v>10</v>
      </c>
      <c r="F90" s="59">
        <f t="shared" ref="F90:G99" si="14">F15</f>
        <v>0</v>
      </c>
      <c r="G90" s="59">
        <f t="shared" si="14"/>
        <v>0</v>
      </c>
      <c r="H90" s="56">
        <f>ROUNDUP((F90*$E$90%)/168*$G$90,2)</f>
        <v>0</v>
      </c>
    </row>
    <row r="91" spans="1:8" s="2" customFormat="1" ht="12.75" hidden="1" x14ac:dyDescent="0.2">
      <c r="A91" s="247"/>
      <c r="B91" s="250"/>
      <c r="C91" s="274">
        <f t="shared" si="13"/>
        <v>0</v>
      </c>
      <c r="D91" s="276"/>
      <c r="E91" s="293"/>
      <c r="F91" s="59">
        <f t="shared" si="14"/>
        <v>0</v>
      </c>
      <c r="G91" s="73">
        <f t="shared" si="14"/>
        <v>0</v>
      </c>
      <c r="H91" s="56">
        <f t="shared" ref="H91:H109" si="15">ROUNDUP((F91*$E$90%)/168*$G$90,2)</f>
        <v>0</v>
      </c>
    </row>
    <row r="92" spans="1:8" s="2" customFormat="1" ht="12.75" hidden="1" x14ac:dyDescent="0.2">
      <c r="A92" s="247"/>
      <c r="B92" s="250"/>
      <c r="C92" s="274">
        <f t="shared" si="13"/>
        <v>0</v>
      </c>
      <c r="D92" s="276"/>
      <c r="E92" s="293"/>
      <c r="F92" s="59">
        <f t="shared" si="14"/>
        <v>0</v>
      </c>
      <c r="G92" s="73">
        <f t="shared" si="14"/>
        <v>0</v>
      </c>
      <c r="H92" s="56">
        <f t="shared" si="15"/>
        <v>0</v>
      </c>
    </row>
    <row r="93" spans="1:8" s="2" customFormat="1" ht="12.75" hidden="1" customHeight="1" x14ac:dyDescent="0.2">
      <c r="A93" s="247"/>
      <c r="B93" s="250"/>
      <c r="C93" s="274">
        <f t="shared" si="13"/>
        <v>0</v>
      </c>
      <c r="D93" s="276"/>
      <c r="E93" s="293"/>
      <c r="F93" s="59">
        <f t="shared" si="14"/>
        <v>0</v>
      </c>
      <c r="G93" s="73">
        <f t="shared" si="14"/>
        <v>0</v>
      </c>
      <c r="H93" s="56">
        <f t="shared" si="15"/>
        <v>0</v>
      </c>
    </row>
    <row r="94" spans="1:8" s="2" customFormat="1" ht="12.75" hidden="1" x14ac:dyDescent="0.2">
      <c r="A94" s="247"/>
      <c r="B94" s="250"/>
      <c r="C94" s="274">
        <f t="shared" si="13"/>
        <v>0</v>
      </c>
      <c r="D94" s="276"/>
      <c r="E94" s="293"/>
      <c r="F94" s="59">
        <f t="shared" si="14"/>
        <v>0</v>
      </c>
      <c r="G94" s="73">
        <f t="shared" si="14"/>
        <v>0</v>
      </c>
      <c r="H94" s="56">
        <f t="shared" si="15"/>
        <v>0</v>
      </c>
    </row>
    <row r="95" spans="1:8" s="2" customFormat="1" ht="12.75" hidden="1" x14ac:dyDescent="0.2">
      <c r="A95" s="247"/>
      <c r="B95" s="250"/>
      <c r="C95" s="274">
        <f t="shared" si="13"/>
        <v>0</v>
      </c>
      <c r="D95" s="276"/>
      <c r="E95" s="293"/>
      <c r="F95" s="59">
        <f t="shared" si="14"/>
        <v>0</v>
      </c>
      <c r="G95" s="73">
        <f t="shared" si="14"/>
        <v>0</v>
      </c>
      <c r="H95" s="56">
        <f t="shared" si="15"/>
        <v>0</v>
      </c>
    </row>
    <row r="96" spans="1:8" s="2" customFormat="1" ht="12.75" hidden="1" x14ac:dyDescent="0.2">
      <c r="A96" s="247"/>
      <c r="B96" s="250"/>
      <c r="C96" s="274">
        <f t="shared" si="13"/>
        <v>0</v>
      </c>
      <c r="D96" s="276"/>
      <c r="E96" s="293"/>
      <c r="F96" s="59">
        <f t="shared" si="14"/>
        <v>0</v>
      </c>
      <c r="G96" s="73">
        <f t="shared" si="14"/>
        <v>0</v>
      </c>
      <c r="H96" s="56">
        <f t="shared" si="15"/>
        <v>0</v>
      </c>
    </row>
    <row r="97" spans="1:8" s="2" customFormat="1" ht="12.75" hidden="1" x14ac:dyDescent="0.2">
      <c r="A97" s="247"/>
      <c r="B97" s="250"/>
      <c r="C97" s="274">
        <f t="shared" si="13"/>
        <v>0</v>
      </c>
      <c r="D97" s="276"/>
      <c r="E97" s="293"/>
      <c r="F97" s="59">
        <f t="shared" si="14"/>
        <v>0</v>
      </c>
      <c r="G97" s="73">
        <f t="shared" si="14"/>
        <v>0</v>
      </c>
      <c r="H97" s="56">
        <f t="shared" si="15"/>
        <v>0</v>
      </c>
    </row>
    <row r="98" spans="1:8" s="2" customFormat="1" ht="12.75" hidden="1" x14ac:dyDescent="0.2">
      <c r="A98" s="247"/>
      <c r="B98" s="250"/>
      <c r="C98" s="274">
        <f t="shared" si="13"/>
        <v>0</v>
      </c>
      <c r="D98" s="276"/>
      <c r="E98" s="293"/>
      <c r="F98" s="59">
        <f t="shared" si="14"/>
        <v>0</v>
      </c>
      <c r="G98" s="73">
        <f t="shared" si="14"/>
        <v>0</v>
      </c>
      <c r="H98" s="56">
        <f t="shared" si="15"/>
        <v>0</v>
      </c>
    </row>
    <row r="99" spans="1:8" s="2" customFormat="1" ht="12.75" hidden="1" x14ac:dyDescent="0.2">
      <c r="A99" s="247"/>
      <c r="B99" s="250"/>
      <c r="C99" s="274">
        <f t="shared" si="13"/>
        <v>0</v>
      </c>
      <c r="D99" s="276"/>
      <c r="E99" s="293"/>
      <c r="F99" s="59">
        <f t="shared" si="14"/>
        <v>0</v>
      </c>
      <c r="G99" s="73">
        <f t="shared" si="14"/>
        <v>0</v>
      </c>
      <c r="H99" s="56">
        <f t="shared" si="15"/>
        <v>0</v>
      </c>
    </row>
    <row r="100" spans="1:8" s="2" customFormat="1" ht="12.75" hidden="1" x14ac:dyDescent="0.2">
      <c r="A100" s="247"/>
      <c r="B100" s="250"/>
      <c r="C100" s="274" t="str">
        <f t="shared" ref="C100:C109" si="16">C26</f>
        <v>Vecākais speciālists Izglītības koordinācijas nodaļā</v>
      </c>
      <c r="D100" s="276"/>
      <c r="E100" s="293"/>
      <c r="F100" s="59">
        <f t="shared" ref="F100:G109" si="17">F26</f>
        <v>1287</v>
      </c>
      <c r="G100" s="59"/>
      <c r="H100" s="56">
        <f>ROUNDUP((F100*$E$90%)/168*$G$100,2)</f>
        <v>0</v>
      </c>
    </row>
    <row r="101" spans="1:8" s="2" customFormat="1" ht="12.75" hidden="1" x14ac:dyDescent="0.2">
      <c r="A101" s="247"/>
      <c r="B101" s="250"/>
      <c r="C101" s="274">
        <f t="shared" si="16"/>
        <v>0</v>
      </c>
      <c r="D101" s="276"/>
      <c r="E101" s="293"/>
      <c r="F101" s="59">
        <f t="shared" si="17"/>
        <v>0</v>
      </c>
      <c r="G101" s="59">
        <f t="shared" si="17"/>
        <v>0</v>
      </c>
      <c r="H101" s="56">
        <f t="shared" si="15"/>
        <v>0</v>
      </c>
    </row>
    <row r="102" spans="1:8" s="2" customFormat="1" ht="12.75" hidden="1" x14ac:dyDescent="0.2">
      <c r="A102" s="247"/>
      <c r="B102" s="250"/>
      <c r="C102" s="274">
        <f t="shared" si="16"/>
        <v>0</v>
      </c>
      <c r="D102" s="276"/>
      <c r="E102" s="293"/>
      <c r="F102" s="59">
        <f t="shared" si="17"/>
        <v>0</v>
      </c>
      <c r="G102" s="59">
        <f t="shared" si="17"/>
        <v>0</v>
      </c>
      <c r="H102" s="56">
        <f t="shared" si="15"/>
        <v>0</v>
      </c>
    </row>
    <row r="103" spans="1:8" s="2" customFormat="1" ht="12.75" hidden="1" x14ac:dyDescent="0.2">
      <c r="A103" s="247"/>
      <c r="B103" s="250"/>
      <c r="C103" s="274">
        <f t="shared" si="16"/>
        <v>0</v>
      </c>
      <c r="D103" s="276"/>
      <c r="E103" s="293"/>
      <c r="F103" s="59">
        <f t="shared" si="17"/>
        <v>0</v>
      </c>
      <c r="G103" s="59">
        <f t="shared" si="17"/>
        <v>0</v>
      </c>
      <c r="H103" s="56">
        <f t="shared" si="15"/>
        <v>0</v>
      </c>
    </row>
    <row r="104" spans="1:8" s="2" customFormat="1" ht="12.75" hidden="1" x14ac:dyDescent="0.2">
      <c r="A104" s="247"/>
      <c r="B104" s="250"/>
      <c r="C104" s="274">
        <f t="shared" si="16"/>
        <v>0</v>
      </c>
      <c r="D104" s="276"/>
      <c r="E104" s="293"/>
      <c r="F104" s="59">
        <f t="shared" si="17"/>
        <v>0</v>
      </c>
      <c r="G104" s="59">
        <f t="shared" si="17"/>
        <v>0</v>
      </c>
      <c r="H104" s="56">
        <f t="shared" si="15"/>
        <v>0</v>
      </c>
    </row>
    <row r="105" spans="1:8" s="2" customFormat="1" ht="12.75" hidden="1" x14ac:dyDescent="0.2">
      <c r="A105" s="247"/>
      <c r="B105" s="250"/>
      <c r="C105" s="274">
        <f t="shared" si="16"/>
        <v>0</v>
      </c>
      <c r="D105" s="276"/>
      <c r="E105" s="293"/>
      <c r="F105" s="59">
        <f t="shared" si="17"/>
        <v>0</v>
      </c>
      <c r="G105" s="59">
        <f t="shared" si="17"/>
        <v>0</v>
      </c>
      <c r="H105" s="56">
        <f t="shared" si="15"/>
        <v>0</v>
      </c>
    </row>
    <row r="106" spans="1:8" s="2" customFormat="1" ht="12.75" hidden="1" x14ac:dyDescent="0.2">
      <c r="A106" s="247"/>
      <c r="B106" s="250"/>
      <c r="C106" s="274">
        <f t="shared" si="16"/>
        <v>0</v>
      </c>
      <c r="D106" s="276"/>
      <c r="E106" s="293"/>
      <c r="F106" s="59">
        <f t="shared" si="17"/>
        <v>0</v>
      </c>
      <c r="G106" s="59">
        <f t="shared" si="17"/>
        <v>0</v>
      </c>
      <c r="H106" s="56">
        <f t="shared" si="15"/>
        <v>0</v>
      </c>
    </row>
    <row r="107" spans="1:8" s="2" customFormat="1" ht="12.75" hidden="1" x14ac:dyDescent="0.2">
      <c r="A107" s="247"/>
      <c r="B107" s="250"/>
      <c r="C107" s="274">
        <f t="shared" si="16"/>
        <v>0</v>
      </c>
      <c r="D107" s="276"/>
      <c r="E107" s="293"/>
      <c r="F107" s="59">
        <f t="shared" si="17"/>
        <v>0</v>
      </c>
      <c r="G107" s="59">
        <f t="shared" si="17"/>
        <v>0</v>
      </c>
      <c r="H107" s="56">
        <f t="shared" si="15"/>
        <v>0</v>
      </c>
    </row>
    <row r="108" spans="1:8" s="2" customFormat="1" ht="12.75" hidden="1" x14ac:dyDescent="0.2">
      <c r="A108" s="247"/>
      <c r="B108" s="250"/>
      <c r="C108" s="274">
        <f t="shared" si="16"/>
        <v>0</v>
      </c>
      <c r="D108" s="276"/>
      <c r="E108" s="293"/>
      <c r="F108" s="59">
        <f t="shared" si="17"/>
        <v>0</v>
      </c>
      <c r="G108" s="59">
        <f t="shared" si="17"/>
        <v>0</v>
      </c>
      <c r="H108" s="56">
        <f t="shared" si="15"/>
        <v>0</v>
      </c>
    </row>
    <row r="109" spans="1:8" s="2" customFormat="1" ht="12.75" hidden="1" x14ac:dyDescent="0.2">
      <c r="A109" s="248"/>
      <c r="B109" s="251"/>
      <c r="C109" s="274">
        <f t="shared" si="16"/>
        <v>0</v>
      </c>
      <c r="D109" s="276"/>
      <c r="E109" s="302"/>
      <c r="F109" s="59">
        <f t="shared" si="17"/>
        <v>0</v>
      </c>
      <c r="G109" s="59">
        <f t="shared" si="17"/>
        <v>0</v>
      </c>
      <c r="H109" s="56">
        <f t="shared" si="15"/>
        <v>0</v>
      </c>
    </row>
    <row r="110" spans="1:8" s="5" customFormat="1" ht="12.75" x14ac:dyDescent="0.2">
      <c r="A110" s="49" t="s">
        <v>65</v>
      </c>
      <c r="B110" s="277" t="s">
        <v>66</v>
      </c>
      <c r="C110" s="277"/>
      <c r="D110" s="277"/>
      <c r="E110" s="277"/>
      <c r="F110" s="277"/>
      <c r="G110" s="277"/>
      <c r="H110" s="43">
        <f>SUM(H111,H112,H133)</f>
        <v>2.1999999999999997</v>
      </c>
    </row>
    <row r="111" spans="1:8" s="2" customFormat="1" ht="12.75" x14ac:dyDescent="0.2">
      <c r="A111" s="181" t="s">
        <v>67</v>
      </c>
      <c r="B111" s="304" t="s">
        <v>163</v>
      </c>
      <c r="C111" s="304"/>
      <c r="D111" s="304"/>
      <c r="E111" s="304"/>
      <c r="F111" s="304"/>
      <c r="G111" s="304"/>
      <c r="H111" s="44">
        <f>ROUNDUP((H13+H112)*0.2359,2)</f>
        <v>1.89</v>
      </c>
    </row>
    <row r="112" spans="1:8" s="2" customFormat="1" ht="25.5" x14ac:dyDescent="0.2">
      <c r="A112" s="246" t="s">
        <v>70</v>
      </c>
      <c r="B112" s="263" t="s">
        <v>71</v>
      </c>
      <c r="C112" s="287" t="s">
        <v>349</v>
      </c>
      <c r="D112" s="288"/>
      <c r="E112" s="47" t="s">
        <v>161</v>
      </c>
      <c r="F112" s="190" t="s">
        <v>39</v>
      </c>
      <c r="G112" s="47" t="s">
        <v>157</v>
      </c>
      <c r="H112" s="111">
        <f>SUM(H113:H132)</f>
        <v>0.31</v>
      </c>
    </row>
    <row r="113" spans="1:8" s="2" customFormat="1" ht="12.75" hidden="1" x14ac:dyDescent="0.2">
      <c r="A113" s="247"/>
      <c r="B113" s="264"/>
      <c r="C113" s="274">
        <f t="shared" ref="C113:C122" si="18">C15</f>
        <v>0</v>
      </c>
      <c r="D113" s="276"/>
      <c r="E113" s="292">
        <v>4</v>
      </c>
      <c r="F113" s="59">
        <f t="shared" ref="F113:G122" si="19">F15</f>
        <v>0</v>
      </c>
      <c r="G113" s="59">
        <f t="shared" si="19"/>
        <v>0</v>
      </c>
      <c r="H113" s="56">
        <f>ROUNDUP((F113*$E$113%)/168*G113,2)</f>
        <v>0</v>
      </c>
    </row>
    <row r="114" spans="1:8" s="2" customFormat="1" ht="12.75" hidden="1" x14ac:dyDescent="0.2">
      <c r="A114" s="247"/>
      <c r="B114" s="264"/>
      <c r="C114" s="274">
        <f t="shared" si="18"/>
        <v>0</v>
      </c>
      <c r="D114" s="276"/>
      <c r="E114" s="293"/>
      <c r="F114" s="59">
        <f t="shared" si="19"/>
        <v>0</v>
      </c>
      <c r="G114" s="73">
        <f t="shared" si="19"/>
        <v>0</v>
      </c>
      <c r="H114" s="56">
        <f t="shared" ref="H114:H132" si="20">ROUNDUP((F114*$E$113%)/168*G114,2)</f>
        <v>0</v>
      </c>
    </row>
    <row r="115" spans="1:8" s="2" customFormat="1" ht="12.75" hidden="1" x14ac:dyDescent="0.2">
      <c r="A115" s="247"/>
      <c r="B115" s="264"/>
      <c r="C115" s="274">
        <f t="shared" si="18"/>
        <v>0</v>
      </c>
      <c r="D115" s="276"/>
      <c r="E115" s="293"/>
      <c r="F115" s="59">
        <f t="shared" si="19"/>
        <v>0</v>
      </c>
      <c r="G115" s="73">
        <f t="shared" si="19"/>
        <v>0</v>
      </c>
      <c r="H115" s="56">
        <f t="shared" si="20"/>
        <v>0</v>
      </c>
    </row>
    <row r="116" spans="1:8" s="2" customFormat="1" ht="12.75" hidden="1" x14ac:dyDescent="0.2">
      <c r="A116" s="247"/>
      <c r="B116" s="264"/>
      <c r="C116" s="274">
        <f t="shared" si="18"/>
        <v>0</v>
      </c>
      <c r="D116" s="276"/>
      <c r="E116" s="293"/>
      <c r="F116" s="59">
        <f t="shared" si="19"/>
        <v>0</v>
      </c>
      <c r="G116" s="73">
        <f t="shared" si="19"/>
        <v>0</v>
      </c>
      <c r="H116" s="56">
        <f t="shared" si="20"/>
        <v>0</v>
      </c>
    </row>
    <row r="117" spans="1:8" s="2" customFormat="1" ht="12.75" hidden="1" x14ac:dyDescent="0.2">
      <c r="A117" s="247"/>
      <c r="B117" s="264"/>
      <c r="C117" s="274">
        <f t="shared" si="18"/>
        <v>0</v>
      </c>
      <c r="D117" s="276"/>
      <c r="E117" s="293"/>
      <c r="F117" s="59">
        <f t="shared" si="19"/>
        <v>0</v>
      </c>
      <c r="G117" s="73">
        <f t="shared" si="19"/>
        <v>0</v>
      </c>
      <c r="H117" s="56">
        <f t="shared" si="20"/>
        <v>0</v>
      </c>
    </row>
    <row r="118" spans="1:8" s="2" customFormat="1" ht="12.75" hidden="1" x14ac:dyDescent="0.2">
      <c r="A118" s="247"/>
      <c r="B118" s="264"/>
      <c r="C118" s="274">
        <f t="shared" si="18"/>
        <v>0</v>
      </c>
      <c r="D118" s="276"/>
      <c r="E118" s="293"/>
      <c r="F118" s="59">
        <f t="shared" si="19"/>
        <v>0</v>
      </c>
      <c r="G118" s="73">
        <f t="shared" si="19"/>
        <v>0</v>
      </c>
      <c r="H118" s="56">
        <f t="shared" si="20"/>
        <v>0</v>
      </c>
    </row>
    <row r="119" spans="1:8" s="2" customFormat="1" ht="12.75" hidden="1" x14ac:dyDescent="0.2">
      <c r="A119" s="247"/>
      <c r="B119" s="264"/>
      <c r="C119" s="274">
        <f t="shared" si="18"/>
        <v>0</v>
      </c>
      <c r="D119" s="276"/>
      <c r="E119" s="293"/>
      <c r="F119" s="59">
        <f t="shared" si="19"/>
        <v>0</v>
      </c>
      <c r="G119" s="73">
        <f t="shared" si="19"/>
        <v>0</v>
      </c>
      <c r="H119" s="56">
        <f t="shared" si="20"/>
        <v>0</v>
      </c>
    </row>
    <row r="120" spans="1:8" s="2" customFormat="1" ht="12.75" hidden="1" x14ac:dyDescent="0.2">
      <c r="A120" s="247"/>
      <c r="B120" s="264"/>
      <c r="C120" s="274">
        <f t="shared" si="18"/>
        <v>0</v>
      </c>
      <c r="D120" s="276"/>
      <c r="E120" s="293"/>
      <c r="F120" s="59">
        <f t="shared" si="19"/>
        <v>0</v>
      </c>
      <c r="G120" s="73">
        <f t="shared" si="19"/>
        <v>0</v>
      </c>
      <c r="H120" s="56">
        <f t="shared" si="20"/>
        <v>0</v>
      </c>
    </row>
    <row r="121" spans="1:8" s="2" customFormat="1" ht="12.75" hidden="1" x14ac:dyDescent="0.2">
      <c r="A121" s="247"/>
      <c r="B121" s="264"/>
      <c r="C121" s="274">
        <f t="shared" si="18"/>
        <v>0</v>
      </c>
      <c r="D121" s="276"/>
      <c r="E121" s="293"/>
      <c r="F121" s="59">
        <f t="shared" si="19"/>
        <v>0</v>
      </c>
      <c r="G121" s="73">
        <f t="shared" si="19"/>
        <v>0</v>
      </c>
      <c r="H121" s="56">
        <f t="shared" si="20"/>
        <v>0</v>
      </c>
    </row>
    <row r="122" spans="1:8" s="2" customFormat="1" ht="12.75" hidden="1" x14ac:dyDescent="0.2">
      <c r="A122" s="247"/>
      <c r="B122" s="264"/>
      <c r="C122" s="274">
        <f t="shared" si="18"/>
        <v>0</v>
      </c>
      <c r="D122" s="276"/>
      <c r="E122" s="293"/>
      <c r="F122" s="59">
        <f t="shared" si="19"/>
        <v>0</v>
      </c>
      <c r="G122" s="73">
        <f t="shared" si="19"/>
        <v>0</v>
      </c>
      <c r="H122" s="56">
        <f t="shared" si="20"/>
        <v>0</v>
      </c>
    </row>
    <row r="123" spans="1:8" s="2" customFormat="1" ht="12.75" x14ac:dyDescent="0.2">
      <c r="A123" s="247"/>
      <c r="B123" s="264"/>
      <c r="C123" s="274" t="str">
        <f t="shared" ref="C123:C132" si="21">C26</f>
        <v>Vecākais speciālists Izglītības koordinācijas nodaļā</v>
      </c>
      <c r="D123" s="276"/>
      <c r="E123" s="293"/>
      <c r="F123" s="59">
        <f t="shared" ref="F123:G132" si="22">F26</f>
        <v>1287</v>
      </c>
      <c r="G123" s="59">
        <f t="shared" si="22"/>
        <v>1</v>
      </c>
      <c r="H123" s="56">
        <f t="shared" si="20"/>
        <v>0.31</v>
      </c>
    </row>
    <row r="124" spans="1:8" s="2" customFormat="1" ht="12.75" hidden="1" x14ac:dyDescent="0.2">
      <c r="A124" s="247"/>
      <c r="B124" s="264"/>
      <c r="C124" s="274">
        <f t="shared" si="21"/>
        <v>0</v>
      </c>
      <c r="D124" s="276"/>
      <c r="E124" s="293"/>
      <c r="F124" s="59">
        <f t="shared" si="22"/>
        <v>0</v>
      </c>
      <c r="G124" s="59">
        <f t="shared" si="22"/>
        <v>0</v>
      </c>
      <c r="H124" s="56">
        <f t="shared" si="20"/>
        <v>0</v>
      </c>
    </row>
    <row r="125" spans="1:8" s="2" customFormat="1" ht="12.75" hidden="1" x14ac:dyDescent="0.2">
      <c r="A125" s="247"/>
      <c r="B125" s="264"/>
      <c r="C125" s="274">
        <f t="shared" si="21"/>
        <v>0</v>
      </c>
      <c r="D125" s="276"/>
      <c r="E125" s="293"/>
      <c r="F125" s="59">
        <f t="shared" si="22"/>
        <v>0</v>
      </c>
      <c r="G125" s="59">
        <f t="shared" si="22"/>
        <v>0</v>
      </c>
      <c r="H125" s="56">
        <f t="shared" si="20"/>
        <v>0</v>
      </c>
    </row>
    <row r="126" spans="1:8" s="2" customFormat="1" ht="12.75" hidden="1" x14ac:dyDescent="0.2">
      <c r="A126" s="247"/>
      <c r="B126" s="264"/>
      <c r="C126" s="274">
        <f t="shared" si="21"/>
        <v>0</v>
      </c>
      <c r="D126" s="276"/>
      <c r="E126" s="293"/>
      <c r="F126" s="59">
        <f t="shared" si="22"/>
        <v>0</v>
      </c>
      <c r="G126" s="59">
        <f t="shared" si="22"/>
        <v>0</v>
      </c>
      <c r="H126" s="56">
        <f t="shared" si="20"/>
        <v>0</v>
      </c>
    </row>
    <row r="127" spans="1:8" s="2" customFormat="1" ht="12.75" hidden="1" x14ac:dyDescent="0.2">
      <c r="A127" s="247"/>
      <c r="B127" s="264"/>
      <c r="C127" s="274">
        <f t="shared" si="21"/>
        <v>0</v>
      </c>
      <c r="D127" s="276"/>
      <c r="E127" s="293"/>
      <c r="F127" s="59">
        <f t="shared" si="22"/>
        <v>0</v>
      </c>
      <c r="G127" s="59">
        <f t="shared" si="22"/>
        <v>0</v>
      </c>
      <c r="H127" s="56">
        <f t="shared" si="20"/>
        <v>0</v>
      </c>
    </row>
    <row r="128" spans="1:8" s="2" customFormat="1" ht="12.75" hidden="1" x14ac:dyDescent="0.2">
      <c r="A128" s="247"/>
      <c r="B128" s="264"/>
      <c r="C128" s="274">
        <f t="shared" si="21"/>
        <v>0</v>
      </c>
      <c r="D128" s="276"/>
      <c r="E128" s="293"/>
      <c r="F128" s="59">
        <f t="shared" si="22"/>
        <v>0</v>
      </c>
      <c r="G128" s="59">
        <f t="shared" si="22"/>
        <v>0</v>
      </c>
      <c r="H128" s="56">
        <f t="shared" si="20"/>
        <v>0</v>
      </c>
    </row>
    <row r="129" spans="1:8" s="2" customFormat="1" ht="12.75" hidden="1" x14ac:dyDescent="0.2">
      <c r="A129" s="247"/>
      <c r="B129" s="264"/>
      <c r="C129" s="274">
        <f t="shared" si="21"/>
        <v>0</v>
      </c>
      <c r="D129" s="276"/>
      <c r="E129" s="293"/>
      <c r="F129" s="59">
        <f t="shared" si="22"/>
        <v>0</v>
      </c>
      <c r="G129" s="59">
        <f t="shared" si="22"/>
        <v>0</v>
      </c>
      <c r="H129" s="56">
        <f t="shared" si="20"/>
        <v>0</v>
      </c>
    </row>
    <row r="130" spans="1:8" s="2" customFormat="1" ht="12.75" hidden="1" x14ac:dyDescent="0.2">
      <c r="A130" s="247"/>
      <c r="B130" s="264"/>
      <c r="C130" s="274">
        <f t="shared" si="21"/>
        <v>0</v>
      </c>
      <c r="D130" s="276"/>
      <c r="E130" s="293"/>
      <c r="F130" s="59">
        <f t="shared" si="22"/>
        <v>0</v>
      </c>
      <c r="G130" s="59">
        <f t="shared" si="22"/>
        <v>0</v>
      </c>
      <c r="H130" s="56">
        <f t="shared" si="20"/>
        <v>0</v>
      </c>
    </row>
    <row r="131" spans="1:8" s="2" customFormat="1" ht="12.75" hidden="1" x14ac:dyDescent="0.2">
      <c r="A131" s="247"/>
      <c r="B131" s="264"/>
      <c r="C131" s="274">
        <f t="shared" si="21"/>
        <v>0</v>
      </c>
      <c r="D131" s="276"/>
      <c r="E131" s="293"/>
      <c r="F131" s="59">
        <f t="shared" si="22"/>
        <v>0</v>
      </c>
      <c r="G131" s="59">
        <f t="shared" si="22"/>
        <v>0</v>
      </c>
      <c r="H131" s="56">
        <f t="shared" si="20"/>
        <v>0</v>
      </c>
    </row>
    <row r="132" spans="1:8" s="2" customFormat="1" ht="12.75" hidden="1" x14ac:dyDescent="0.2">
      <c r="A132" s="248"/>
      <c r="B132" s="265"/>
      <c r="C132" s="274">
        <f t="shared" si="21"/>
        <v>0</v>
      </c>
      <c r="D132" s="276"/>
      <c r="E132" s="302"/>
      <c r="F132" s="59">
        <f t="shared" si="22"/>
        <v>0</v>
      </c>
      <c r="G132" s="59">
        <f t="shared" si="22"/>
        <v>0</v>
      </c>
      <c r="H132" s="56">
        <f t="shared" si="20"/>
        <v>0</v>
      </c>
    </row>
    <row r="133" spans="1:8" s="2" customFormat="1" ht="25.5" hidden="1" x14ac:dyDescent="0.2">
      <c r="A133" s="246" t="s">
        <v>82</v>
      </c>
      <c r="B133" s="388" t="s">
        <v>83</v>
      </c>
      <c r="C133" s="287" t="s">
        <v>349</v>
      </c>
      <c r="D133" s="288"/>
      <c r="E133" s="47" t="s">
        <v>161</v>
      </c>
      <c r="F133" s="190" t="s">
        <v>39</v>
      </c>
      <c r="G133" s="47" t="s">
        <v>157</v>
      </c>
      <c r="H133" s="111">
        <f>SUM(H134:H153)</f>
        <v>0</v>
      </c>
    </row>
    <row r="134" spans="1:8" s="2" customFormat="1" ht="12.75" hidden="1" x14ac:dyDescent="0.2">
      <c r="A134" s="247"/>
      <c r="B134" s="389"/>
      <c r="C134" s="274">
        <f t="shared" ref="C134:C143" si="23">C15</f>
        <v>0</v>
      </c>
      <c r="D134" s="276"/>
      <c r="E134" s="292">
        <v>1</v>
      </c>
      <c r="F134" s="59">
        <f t="shared" ref="F134:G143" si="24">F15</f>
        <v>0</v>
      </c>
      <c r="G134" s="59">
        <f t="shared" si="24"/>
        <v>0</v>
      </c>
      <c r="H134" s="56">
        <f>ROUNDUP((F134*$E$134%)/168*G134,2)</f>
        <v>0</v>
      </c>
    </row>
    <row r="135" spans="1:8" s="2" customFormat="1" ht="12.75" hidden="1" x14ac:dyDescent="0.2">
      <c r="A135" s="247"/>
      <c r="B135" s="389"/>
      <c r="C135" s="274">
        <f t="shared" si="23"/>
        <v>0</v>
      </c>
      <c r="D135" s="276"/>
      <c r="E135" s="293"/>
      <c r="F135" s="59">
        <f t="shared" si="24"/>
        <v>0</v>
      </c>
      <c r="G135" s="73">
        <f t="shared" si="24"/>
        <v>0</v>
      </c>
      <c r="H135" s="56">
        <f t="shared" ref="H135:H153" si="25">ROUNDUP((F135*$E$134%)/168*G135,2)</f>
        <v>0</v>
      </c>
    </row>
    <row r="136" spans="1:8" s="2" customFormat="1" ht="12.75" hidden="1" x14ac:dyDescent="0.2">
      <c r="A136" s="247"/>
      <c r="B136" s="389"/>
      <c r="C136" s="274">
        <f t="shared" si="23"/>
        <v>0</v>
      </c>
      <c r="D136" s="276"/>
      <c r="E136" s="293"/>
      <c r="F136" s="59">
        <f t="shared" si="24"/>
        <v>0</v>
      </c>
      <c r="G136" s="73">
        <f t="shared" si="24"/>
        <v>0</v>
      </c>
      <c r="H136" s="56">
        <f t="shared" si="25"/>
        <v>0</v>
      </c>
    </row>
    <row r="137" spans="1:8" s="2" customFormat="1" ht="12.75" hidden="1" x14ac:dyDescent="0.2">
      <c r="A137" s="247"/>
      <c r="B137" s="389"/>
      <c r="C137" s="274">
        <f t="shared" si="23"/>
        <v>0</v>
      </c>
      <c r="D137" s="276"/>
      <c r="E137" s="293"/>
      <c r="F137" s="59">
        <f t="shared" si="24"/>
        <v>0</v>
      </c>
      <c r="G137" s="73">
        <f t="shared" si="24"/>
        <v>0</v>
      </c>
      <c r="H137" s="56">
        <f t="shared" si="25"/>
        <v>0</v>
      </c>
    </row>
    <row r="138" spans="1:8" s="2" customFormat="1" ht="12.75" hidden="1" x14ac:dyDescent="0.2">
      <c r="A138" s="247"/>
      <c r="B138" s="389"/>
      <c r="C138" s="274">
        <f t="shared" si="23"/>
        <v>0</v>
      </c>
      <c r="D138" s="276"/>
      <c r="E138" s="293"/>
      <c r="F138" s="59">
        <f t="shared" si="24"/>
        <v>0</v>
      </c>
      <c r="G138" s="73">
        <f t="shared" si="24"/>
        <v>0</v>
      </c>
      <c r="H138" s="56">
        <f t="shared" si="25"/>
        <v>0</v>
      </c>
    </row>
    <row r="139" spans="1:8" s="2" customFormat="1" ht="12.75" hidden="1" x14ac:dyDescent="0.2">
      <c r="A139" s="247"/>
      <c r="B139" s="389"/>
      <c r="C139" s="274">
        <f t="shared" si="23"/>
        <v>0</v>
      </c>
      <c r="D139" s="276"/>
      <c r="E139" s="293"/>
      <c r="F139" s="59">
        <f t="shared" si="24"/>
        <v>0</v>
      </c>
      <c r="G139" s="73">
        <f t="shared" si="24"/>
        <v>0</v>
      </c>
      <c r="H139" s="56">
        <f t="shared" si="25"/>
        <v>0</v>
      </c>
    </row>
    <row r="140" spans="1:8" s="2" customFormat="1" ht="12.75" hidden="1" x14ac:dyDescent="0.2">
      <c r="A140" s="247"/>
      <c r="B140" s="389"/>
      <c r="C140" s="274">
        <f t="shared" si="23"/>
        <v>0</v>
      </c>
      <c r="D140" s="276"/>
      <c r="E140" s="293"/>
      <c r="F140" s="59">
        <f t="shared" si="24"/>
        <v>0</v>
      </c>
      <c r="G140" s="73">
        <f t="shared" si="24"/>
        <v>0</v>
      </c>
      <c r="H140" s="56">
        <f t="shared" si="25"/>
        <v>0</v>
      </c>
    </row>
    <row r="141" spans="1:8" s="2" customFormat="1" ht="12.75" hidden="1" x14ac:dyDescent="0.2">
      <c r="A141" s="247"/>
      <c r="B141" s="389"/>
      <c r="C141" s="274">
        <f t="shared" si="23"/>
        <v>0</v>
      </c>
      <c r="D141" s="276"/>
      <c r="E141" s="293"/>
      <c r="F141" s="59">
        <f t="shared" si="24"/>
        <v>0</v>
      </c>
      <c r="G141" s="73">
        <f t="shared" si="24"/>
        <v>0</v>
      </c>
      <c r="H141" s="56">
        <f t="shared" si="25"/>
        <v>0</v>
      </c>
    </row>
    <row r="142" spans="1:8" s="2" customFormat="1" ht="12.75" hidden="1" x14ac:dyDescent="0.2">
      <c r="A142" s="247"/>
      <c r="B142" s="389"/>
      <c r="C142" s="274">
        <f t="shared" si="23"/>
        <v>0</v>
      </c>
      <c r="D142" s="276"/>
      <c r="E142" s="293"/>
      <c r="F142" s="59">
        <f t="shared" si="24"/>
        <v>0</v>
      </c>
      <c r="G142" s="73">
        <f t="shared" si="24"/>
        <v>0</v>
      </c>
      <c r="H142" s="56">
        <f t="shared" si="25"/>
        <v>0</v>
      </c>
    </row>
    <row r="143" spans="1:8" s="2" customFormat="1" ht="12.75" hidden="1" x14ac:dyDescent="0.2">
      <c r="A143" s="247"/>
      <c r="B143" s="389"/>
      <c r="C143" s="274">
        <f t="shared" si="23"/>
        <v>0</v>
      </c>
      <c r="D143" s="276"/>
      <c r="E143" s="293"/>
      <c r="F143" s="59">
        <f t="shared" si="24"/>
        <v>0</v>
      </c>
      <c r="G143" s="73">
        <f t="shared" si="24"/>
        <v>0</v>
      </c>
      <c r="H143" s="56">
        <f t="shared" si="25"/>
        <v>0</v>
      </c>
    </row>
    <row r="144" spans="1:8" s="2" customFormat="1" ht="12.75" hidden="1" x14ac:dyDescent="0.2">
      <c r="A144" s="247"/>
      <c r="B144" s="389"/>
      <c r="C144" s="274" t="str">
        <f t="shared" ref="C144:C153" si="26">C26</f>
        <v>Vecākais speciālists Izglītības koordinācijas nodaļā</v>
      </c>
      <c r="D144" s="276"/>
      <c r="E144" s="293"/>
      <c r="F144" s="59">
        <f t="shared" ref="F144:G153" si="27">F26</f>
        <v>1287</v>
      </c>
      <c r="G144" s="59"/>
      <c r="H144" s="56">
        <f t="shared" si="25"/>
        <v>0</v>
      </c>
    </row>
    <row r="145" spans="1:8" s="2" customFormat="1" ht="12.75" hidden="1" x14ac:dyDescent="0.2">
      <c r="A145" s="247"/>
      <c r="B145" s="389"/>
      <c r="C145" s="274">
        <f t="shared" si="26"/>
        <v>0</v>
      </c>
      <c r="D145" s="276"/>
      <c r="E145" s="293"/>
      <c r="F145" s="59">
        <f t="shared" si="27"/>
        <v>0</v>
      </c>
      <c r="G145" s="59">
        <f t="shared" si="27"/>
        <v>0</v>
      </c>
      <c r="H145" s="56">
        <f t="shared" si="25"/>
        <v>0</v>
      </c>
    </row>
    <row r="146" spans="1:8" s="2" customFormat="1" ht="12.75" hidden="1" x14ac:dyDescent="0.2">
      <c r="A146" s="247"/>
      <c r="B146" s="389"/>
      <c r="C146" s="274">
        <f t="shared" si="26"/>
        <v>0</v>
      </c>
      <c r="D146" s="276"/>
      <c r="E146" s="293"/>
      <c r="F146" s="59">
        <f t="shared" si="27"/>
        <v>0</v>
      </c>
      <c r="G146" s="59">
        <f t="shared" si="27"/>
        <v>0</v>
      </c>
      <c r="H146" s="56">
        <f t="shared" si="25"/>
        <v>0</v>
      </c>
    </row>
    <row r="147" spans="1:8" s="2" customFormat="1" ht="12.75" hidden="1" x14ac:dyDescent="0.2">
      <c r="A147" s="247"/>
      <c r="B147" s="389"/>
      <c r="C147" s="274">
        <f t="shared" si="26"/>
        <v>0</v>
      </c>
      <c r="D147" s="276"/>
      <c r="E147" s="293"/>
      <c r="F147" s="59">
        <f t="shared" si="27"/>
        <v>0</v>
      </c>
      <c r="G147" s="59">
        <f t="shared" si="27"/>
        <v>0</v>
      </c>
      <c r="H147" s="56">
        <f t="shared" si="25"/>
        <v>0</v>
      </c>
    </row>
    <row r="148" spans="1:8" s="2" customFormat="1" ht="12.75" hidden="1" x14ac:dyDescent="0.2">
      <c r="A148" s="247"/>
      <c r="B148" s="389"/>
      <c r="C148" s="274">
        <f t="shared" si="26"/>
        <v>0</v>
      </c>
      <c r="D148" s="276"/>
      <c r="E148" s="293"/>
      <c r="F148" s="59">
        <f t="shared" si="27"/>
        <v>0</v>
      </c>
      <c r="G148" s="59">
        <f t="shared" si="27"/>
        <v>0</v>
      </c>
      <c r="H148" s="56">
        <f t="shared" si="25"/>
        <v>0</v>
      </c>
    </row>
    <row r="149" spans="1:8" s="2" customFormat="1" ht="12.75" hidden="1" x14ac:dyDescent="0.2">
      <c r="A149" s="247"/>
      <c r="B149" s="389"/>
      <c r="C149" s="274">
        <f t="shared" si="26"/>
        <v>0</v>
      </c>
      <c r="D149" s="276"/>
      <c r="E149" s="293"/>
      <c r="F149" s="59">
        <f t="shared" si="27"/>
        <v>0</v>
      </c>
      <c r="G149" s="59">
        <f t="shared" si="27"/>
        <v>0</v>
      </c>
      <c r="H149" s="56">
        <f t="shared" si="25"/>
        <v>0</v>
      </c>
    </row>
    <row r="150" spans="1:8" s="2" customFormat="1" ht="12.75" hidden="1" x14ac:dyDescent="0.2">
      <c r="A150" s="247"/>
      <c r="B150" s="389"/>
      <c r="C150" s="274">
        <f t="shared" si="26"/>
        <v>0</v>
      </c>
      <c r="D150" s="276"/>
      <c r="E150" s="293"/>
      <c r="F150" s="59">
        <f t="shared" si="27"/>
        <v>0</v>
      </c>
      <c r="G150" s="59">
        <f t="shared" si="27"/>
        <v>0</v>
      </c>
      <c r="H150" s="56">
        <f t="shared" si="25"/>
        <v>0</v>
      </c>
    </row>
    <row r="151" spans="1:8" s="2" customFormat="1" ht="12.75" hidden="1" x14ac:dyDescent="0.2">
      <c r="A151" s="247"/>
      <c r="B151" s="389"/>
      <c r="C151" s="274">
        <f t="shared" si="26"/>
        <v>0</v>
      </c>
      <c r="D151" s="276"/>
      <c r="E151" s="293"/>
      <c r="F151" s="59">
        <f t="shared" si="27"/>
        <v>0</v>
      </c>
      <c r="G151" s="59">
        <f t="shared" si="27"/>
        <v>0</v>
      </c>
      <c r="H151" s="56">
        <f t="shared" si="25"/>
        <v>0</v>
      </c>
    </row>
    <row r="152" spans="1:8" s="2" customFormat="1" ht="12.75" hidden="1" x14ac:dyDescent="0.2">
      <c r="A152" s="247"/>
      <c r="B152" s="389"/>
      <c r="C152" s="274">
        <f t="shared" si="26"/>
        <v>0</v>
      </c>
      <c r="D152" s="276"/>
      <c r="E152" s="293"/>
      <c r="F152" s="59">
        <f t="shared" si="27"/>
        <v>0</v>
      </c>
      <c r="G152" s="59">
        <f t="shared" si="27"/>
        <v>0</v>
      </c>
      <c r="H152" s="56">
        <f t="shared" si="25"/>
        <v>0</v>
      </c>
    </row>
    <row r="153" spans="1:8" s="2" customFormat="1" ht="12.75" hidden="1" x14ac:dyDescent="0.2">
      <c r="A153" s="248"/>
      <c r="B153" s="390"/>
      <c r="C153" s="274">
        <f t="shared" si="26"/>
        <v>0</v>
      </c>
      <c r="D153" s="276"/>
      <c r="E153" s="302"/>
      <c r="F153" s="59">
        <f t="shared" si="27"/>
        <v>0</v>
      </c>
      <c r="G153" s="59">
        <f t="shared" si="27"/>
        <v>0</v>
      </c>
      <c r="H153" s="56">
        <f t="shared" si="25"/>
        <v>0</v>
      </c>
    </row>
    <row r="154" spans="1:8" s="2" customFormat="1" ht="12.75" x14ac:dyDescent="0.2">
      <c r="A154" s="49" t="s">
        <v>84</v>
      </c>
      <c r="B154" s="277" t="s">
        <v>17</v>
      </c>
      <c r="C154" s="277"/>
      <c r="D154" s="277"/>
      <c r="E154" s="277"/>
      <c r="F154" s="277"/>
      <c r="G154" s="277"/>
      <c r="H154" s="43">
        <f>SUM(H155,H178,H201)</f>
        <v>0.73000000000000009</v>
      </c>
    </row>
    <row r="155" spans="1:8" s="2" customFormat="1" ht="12.75" hidden="1" x14ac:dyDescent="0.2">
      <c r="A155" s="42">
        <v>2100</v>
      </c>
      <c r="B155" s="277" t="s">
        <v>204</v>
      </c>
      <c r="C155" s="277"/>
      <c r="D155" s="277"/>
      <c r="E155" s="277"/>
      <c r="F155" s="277"/>
      <c r="G155" s="277"/>
      <c r="H155" s="43">
        <f>SUM(H156,H167)</f>
        <v>0</v>
      </c>
    </row>
    <row r="156" spans="1:8" s="2" customFormat="1" ht="25.5" hidden="1" x14ac:dyDescent="0.2">
      <c r="A156" s="260"/>
      <c r="B156" s="263"/>
      <c r="C156" s="266"/>
      <c r="D156" s="267"/>
      <c r="E156" s="268"/>
      <c r="F156" s="51" t="s">
        <v>167</v>
      </c>
      <c r="G156" s="47" t="s">
        <v>157</v>
      </c>
      <c r="H156" s="111">
        <f>SUM(H157:H166)</f>
        <v>0</v>
      </c>
    </row>
    <row r="157" spans="1:8" s="2" customFormat="1" ht="12.75" hidden="1" x14ac:dyDescent="0.2">
      <c r="A157" s="261"/>
      <c r="B157" s="264"/>
      <c r="C157" s="255"/>
      <c r="D157" s="256"/>
      <c r="E157" s="257"/>
      <c r="F157" s="74"/>
      <c r="G157" s="74"/>
      <c r="H157" s="75"/>
    </row>
    <row r="158" spans="1:8" s="2" customFormat="1" ht="12.75" hidden="1" x14ac:dyDescent="0.2">
      <c r="A158" s="261"/>
      <c r="B158" s="264"/>
      <c r="C158" s="252"/>
      <c r="D158" s="253"/>
      <c r="E158" s="254"/>
      <c r="F158" s="76"/>
      <c r="G158" s="76"/>
      <c r="H158" s="77"/>
    </row>
    <row r="159" spans="1:8" s="2" customFormat="1" ht="12.75" hidden="1" x14ac:dyDescent="0.2">
      <c r="A159" s="261"/>
      <c r="B159" s="264"/>
      <c r="C159" s="252"/>
      <c r="D159" s="253"/>
      <c r="E159" s="254"/>
      <c r="F159" s="76"/>
      <c r="G159" s="76"/>
      <c r="H159" s="77"/>
    </row>
    <row r="160" spans="1:8" s="2" customFormat="1" ht="12.75" hidden="1" x14ac:dyDescent="0.2">
      <c r="A160" s="261"/>
      <c r="B160" s="264"/>
      <c r="C160" s="252"/>
      <c r="D160" s="253"/>
      <c r="E160" s="254"/>
      <c r="F160" s="76"/>
      <c r="G160" s="76"/>
      <c r="H160" s="77"/>
    </row>
    <row r="161" spans="1:8" s="2" customFormat="1" ht="12.75" hidden="1" x14ac:dyDescent="0.2">
      <c r="A161" s="261"/>
      <c r="B161" s="264"/>
      <c r="C161" s="252"/>
      <c r="D161" s="253"/>
      <c r="E161" s="254"/>
      <c r="F161" s="76"/>
      <c r="G161" s="76"/>
      <c r="H161" s="77"/>
    </row>
    <row r="162" spans="1:8" s="2" customFormat="1" ht="12.75" hidden="1" x14ac:dyDescent="0.2">
      <c r="A162" s="261"/>
      <c r="B162" s="264"/>
      <c r="C162" s="252"/>
      <c r="D162" s="253"/>
      <c r="E162" s="254"/>
      <c r="F162" s="76"/>
      <c r="G162" s="76"/>
      <c r="H162" s="77"/>
    </row>
    <row r="163" spans="1:8" s="2" customFormat="1" ht="12.75" hidden="1" x14ac:dyDescent="0.2">
      <c r="A163" s="261"/>
      <c r="B163" s="264"/>
      <c r="C163" s="252"/>
      <c r="D163" s="253"/>
      <c r="E163" s="254"/>
      <c r="F163" s="76"/>
      <c r="G163" s="76"/>
      <c r="H163" s="77"/>
    </row>
    <row r="164" spans="1:8" s="2" customFormat="1" ht="12.75" hidden="1" x14ac:dyDescent="0.2">
      <c r="A164" s="261"/>
      <c r="B164" s="264"/>
      <c r="C164" s="252"/>
      <c r="D164" s="253"/>
      <c r="E164" s="254"/>
      <c r="F164" s="76"/>
      <c r="G164" s="76"/>
      <c r="H164" s="77"/>
    </row>
    <row r="165" spans="1:8" s="2" customFormat="1" ht="12.75" hidden="1" x14ac:dyDescent="0.2">
      <c r="A165" s="261"/>
      <c r="B165" s="264"/>
      <c r="C165" s="252"/>
      <c r="D165" s="253"/>
      <c r="E165" s="254"/>
      <c r="F165" s="76"/>
      <c r="G165" s="76"/>
      <c r="H165" s="77"/>
    </row>
    <row r="166" spans="1:8" s="2" customFormat="1" ht="12.75" hidden="1" x14ac:dyDescent="0.2">
      <c r="A166" s="262"/>
      <c r="B166" s="265"/>
      <c r="C166" s="269"/>
      <c r="D166" s="270"/>
      <c r="E166" s="271"/>
      <c r="F166" s="78"/>
      <c r="G166" s="78"/>
      <c r="H166" s="79">
        <f>ROUNDUP(F166/168*G166,2)</f>
        <v>0</v>
      </c>
    </row>
    <row r="167" spans="1:8" s="2" customFormat="1" ht="25.5" hidden="1" x14ac:dyDescent="0.2">
      <c r="A167" s="260"/>
      <c r="B167" s="263"/>
      <c r="C167" s="266"/>
      <c r="D167" s="267"/>
      <c r="E167" s="268"/>
      <c r="F167" s="51" t="s">
        <v>167</v>
      </c>
      <c r="G167" s="47" t="s">
        <v>157</v>
      </c>
      <c r="H167" s="111">
        <f>SUM(H168:H177)</f>
        <v>0</v>
      </c>
    </row>
    <row r="168" spans="1:8" s="2" customFormat="1" ht="12.75" hidden="1" x14ac:dyDescent="0.2">
      <c r="A168" s="261"/>
      <c r="B168" s="264"/>
      <c r="C168" s="255"/>
      <c r="D168" s="256"/>
      <c r="E168" s="257"/>
      <c r="F168" s="74"/>
      <c r="G168" s="74"/>
      <c r="H168" s="75"/>
    </row>
    <row r="169" spans="1:8" s="2" customFormat="1" ht="12.75" hidden="1" x14ac:dyDescent="0.2">
      <c r="A169" s="261"/>
      <c r="B169" s="264"/>
      <c r="C169" s="252"/>
      <c r="D169" s="253"/>
      <c r="E169" s="254"/>
      <c r="F169" s="76"/>
      <c r="G169" s="76"/>
      <c r="H169" s="77"/>
    </row>
    <row r="170" spans="1:8" s="2" customFormat="1" ht="12.75" hidden="1" x14ac:dyDescent="0.2">
      <c r="A170" s="261"/>
      <c r="B170" s="264"/>
      <c r="C170" s="252"/>
      <c r="D170" s="253"/>
      <c r="E170" s="254"/>
      <c r="F170" s="76"/>
      <c r="G170" s="76"/>
      <c r="H170" s="77"/>
    </row>
    <row r="171" spans="1:8" s="2" customFormat="1" ht="12.75" hidden="1" x14ac:dyDescent="0.2">
      <c r="A171" s="261"/>
      <c r="B171" s="264"/>
      <c r="C171" s="252"/>
      <c r="D171" s="253"/>
      <c r="E171" s="254"/>
      <c r="F171" s="76"/>
      <c r="G171" s="76"/>
      <c r="H171" s="77"/>
    </row>
    <row r="172" spans="1:8" s="2" customFormat="1" ht="12.75" hidden="1" x14ac:dyDescent="0.2">
      <c r="A172" s="261"/>
      <c r="B172" s="264"/>
      <c r="C172" s="252"/>
      <c r="D172" s="253"/>
      <c r="E172" s="254"/>
      <c r="F172" s="76"/>
      <c r="G172" s="76"/>
      <c r="H172" s="77"/>
    </row>
    <row r="173" spans="1:8" s="2" customFormat="1" ht="12.75" hidden="1" x14ac:dyDescent="0.2">
      <c r="A173" s="261"/>
      <c r="B173" s="264"/>
      <c r="C173" s="252"/>
      <c r="D173" s="253"/>
      <c r="E173" s="254"/>
      <c r="F173" s="76"/>
      <c r="G173" s="76"/>
      <c r="H173" s="77"/>
    </row>
    <row r="174" spans="1:8" s="2" customFormat="1" ht="12.75" hidden="1" x14ac:dyDescent="0.2">
      <c r="A174" s="261"/>
      <c r="B174" s="264"/>
      <c r="C174" s="252"/>
      <c r="D174" s="253"/>
      <c r="E174" s="254"/>
      <c r="F174" s="76"/>
      <c r="G174" s="76"/>
      <c r="H174" s="77"/>
    </row>
    <row r="175" spans="1:8" s="2" customFormat="1" ht="12.75" hidden="1" x14ac:dyDescent="0.2">
      <c r="A175" s="261"/>
      <c r="B175" s="264"/>
      <c r="C175" s="252"/>
      <c r="D175" s="253"/>
      <c r="E175" s="254"/>
      <c r="F175" s="76"/>
      <c r="G175" s="76"/>
      <c r="H175" s="77"/>
    </row>
    <row r="176" spans="1:8" s="2" customFormat="1" ht="12.75" hidden="1" x14ac:dyDescent="0.2">
      <c r="A176" s="261"/>
      <c r="B176" s="264"/>
      <c r="C176" s="252"/>
      <c r="D176" s="253"/>
      <c r="E176" s="254"/>
      <c r="F176" s="76"/>
      <c r="G176" s="76"/>
      <c r="H176" s="77"/>
    </row>
    <row r="177" spans="1:8" s="2" customFormat="1" ht="12.75" hidden="1" x14ac:dyDescent="0.2">
      <c r="A177" s="262"/>
      <c r="B177" s="265"/>
      <c r="C177" s="269"/>
      <c r="D177" s="270"/>
      <c r="E177" s="271"/>
      <c r="F177" s="78"/>
      <c r="G177" s="78"/>
      <c r="H177" s="79">
        <f>ROUNDUP(F177/168*G177,2)</f>
        <v>0</v>
      </c>
    </row>
    <row r="178" spans="1:8" s="2" customFormat="1" ht="12.75" hidden="1" x14ac:dyDescent="0.2">
      <c r="A178" s="48" t="s">
        <v>85</v>
      </c>
      <c r="B178" s="277" t="s">
        <v>86</v>
      </c>
      <c r="C178" s="277"/>
      <c r="D178" s="277"/>
      <c r="E178" s="277"/>
      <c r="F178" s="277"/>
      <c r="G178" s="277"/>
      <c r="H178" s="43">
        <f>SUM(H179)</f>
        <v>0</v>
      </c>
    </row>
    <row r="179" spans="1:8" s="2" customFormat="1" hidden="1" x14ac:dyDescent="0.2">
      <c r="A179" s="246"/>
      <c r="B179" s="249"/>
      <c r="C179" s="266"/>
      <c r="D179" s="267"/>
      <c r="E179" s="268"/>
      <c r="F179" s="47" t="s">
        <v>167</v>
      </c>
      <c r="G179" s="47" t="s">
        <v>166</v>
      </c>
      <c r="H179" s="111">
        <f>SUM(H180:H189)</f>
        <v>0</v>
      </c>
    </row>
    <row r="180" spans="1:8" s="2" customFormat="1" ht="12.75" hidden="1" x14ac:dyDescent="0.2">
      <c r="A180" s="247"/>
      <c r="B180" s="250"/>
      <c r="C180" s="255"/>
      <c r="D180" s="256"/>
      <c r="E180" s="257"/>
      <c r="F180" s="74"/>
      <c r="G180" s="74"/>
      <c r="H180" s="75">
        <f>ROUND(F180*G180,2)</f>
        <v>0</v>
      </c>
    </row>
    <row r="181" spans="1:8" s="2" customFormat="1" ht="12.75" hidden="1" x14ac:dyDescent="0.2">
      <c r="A181" s="247"/>
      <c r="B181" s="250"/>
      <c r="C181" s="252"/>
      <c r="D181" s="253"/>
      <c r="E181" s="254"/>
      <c r="F181" s="76"/>
      <c r="G181" s="76"/>
      <c r="H181" s="77">
        <f>ROUND(F181*G181,2)</f>
        <v>0</v>
      </c>
    </row>
    <row r="182" spans="1:8" s="2" customFormat="1" ht="12.75" hidden="1" x14ac:dyDescent="0.2">
      <c r="A182" s="247"/>
      <c r="B182" s="250"/>
      <c r="C182" s="252"/>
      <c r="D182" s="253"/>
      <c r="E182" s="254"/>
      <c r="F182" s="76"/>
      <c r="G182" s="76"/>
      <c r="H182" s="77">
        <f t="shared" ref="H182:H189" si="28">ROUND(F182*G182,2)</f>
        <v>0</v>
      </c>
    </row>
    <row r="183" spans="1:8" s="2" customFormat="1" ht="12.75" hidden="1" x14ac:dyDescent="0.2">
      <c r="A183" s="247"/>
      <c r="B183" s="250"/>
      <c r="C183" s="252"/>
      <c r="D183" s="253"/>
      <c r="E183" s="254"/>
      <c r="F183" s="76"/>
      <c r="G183" s="76"/>
      <c r="H183" s="77">
        <f t="shared" si="28"/>
        <v>0</v>
      </c>
    </row>
    <row r="184" spans="1:8" s="2" customFormat="1" ht="12.75" hidden="1" x14ac:dyDescent="0.2">
      <c r="A184" s="247"/>
      <c r="B184" s="250"/>
      <c r="C184" s="252"/>
      <c r="D184" s="253"/>
      <c r="E184" s="254"/>
      <c r="F184" s="76"/>
      <c r="G184" s="76"/>
      <c r="H184" s="77">
        <f t="shared" si="28"/>
        <v>0</v>
      </c>
    </row>
    <row r="185" spans="1:8" s="2" customFormat="1" ht="12.75" hidden="1" x14ac:dyDescent="0.2">
      <c r="A185" s="247"/>
      <c r="B185" s="250"/>
      <c r="C185" s="252"/>
      <c r="D185" s="253"/>
      <c r="E185" s="254"/>
      <c r="F185" s="76"/>
      <c r="G185" s="76"/>
      <c r="H185" s="77">
        <f t="shared" si="28"/>
        <v>0</v>
      </c>
    </row>
    <row r="186" spans="1:8" s="2" customFormat="1" ht="12.75" hidden="1" x14ac:dyDescent="0.2">
      <c r="A186" s="247"/>
      <c r="B186" s="250"/>
      <c r="C186" s="252"/>
      <c r="D186" s="253"/>
      <c r="E186" s="254"/>
      <c r="F186" s="76"/>
      <c r="G186" s="76"/>
      <c r="H186" s="77">
        <f t="shared" si="28"/>
        <v>0</v>
      </c>
    </row>
    <row r="187" spans="1:8" s="2" customFormat="1" ht="12.75" hidden="1" x14ac:dyDescent="0.2">
      <c r="A187" s="247"/>
      <c r="B187" s="250"/>
      <c r="C187" s="252"/>
      <c r="D187" s="253"/>
      <c r="E187" s="254"/>
      <c r="F187" s="76"/>
      <c r="G187" s="76"/>
      <c r="H187" s="77">
        <f t="shared" si="28"/>
        <v>0</v>
      </c>
    </row>
    <row r="188" spans="1:8" s="2" customFormat="1" ht="12.75" hidden="1" x14ac:dyDescent="0.2">
      <c r="A188" s="247"/>
      <c r="B188" s="250"/>
      <c r="C188" s="252"/>
      <c r="D188" s="253"/>
      <c r="E188" s="254"/>
      <c r="F188" s="76"/>
      <c r="G188" s="76"/>
      <c r="H188" s="77">
        <f t="shared" si="28"/>
        <v>0</v>
      </c>
    </row>
    <row r="189" spans="1:8" s="2" customFormat="1" ht="12.75" hidden="1" x14ac:dyDescent="0.2">
      <c r="A189" s="248"/>
      <c r="B189" s="251"/>
      <c r="C189" s="269"/>
      <c r="D189" s="270"/>
      <c r="E189" s="271"/>
      <c r="F189" s="78"/>
      <c r="G189" s="78"/>
      <c r="H189" s="79">
        <f t="shared" si="28"/>
        <v>0</v>
      </c>
    </row>
    <row r="190" spans="1:8" s="2" customFormat="1" ht="25.5" hidden="1" x14ac:dyDescent="0.2">
      <c r="A190" s="246"/>
      <c r="B190" s="249"/>
      <c r="C190" s="266"/>
      <c r="D190" s="267"/>
      <c r="E190" s="268"/>
      <c r="F190" s="51" t="s">
        <v>167</v>
      </c>
      <c r="G190" s="47" t="s">
        <v>157</v>
      </c>
      <c r="H190" s="111">
        <f>SUM(H191:H200)</f>
        <v>0</v>
      </c>
    </row>
    <row r="191" spans="1:8" s="2" customFormat="1" ht="12.75" hidden="1" x14ac:dyDescent="0.2">
      <c r="A191" s="247"/>
      <c r="B191" s="250"/>
      <c r="C191" s="255"/>
      <c r="D191" s="256"/>
      <c r="E191" s="257"/>
      <c r="F191" s="74"/>
      <c r="G191" s="74"/>
      <c r="H191" s="75">
        <f>ROUNDUP(F191/168*G191,2)</f>
        <v>0</v>
      </c>
    </row>
    <row r="192" spans="1:8" s="2" customFormat="1" ht="12.75" hidden="1" x14ac:dyDescent="0.2">
      <c r="A192" s="247"/>
      <c r="B192" s="250"/>
      <c r="C192" s="252"/>
      <c r="D192" s="253"/>
      <c r="E192" s="254"/>
      <c r="F192" s="76"/>
      <c r="G192" s="76"/>
      <c r="H192" s="77">
        <f t="shared" ref="H192:H200" si="29">ROUNDUP(F192/168*G192,2)</f>
        <v>0</v>
      </c>
    </row>
    <row r="193" spans="1:8" s="2" customFormat="1" ht="12.75" hidden="1" x14ac:dyDescent="0.2">
      <c r="A193" s="247"/>
      <c r="B193" s="250"/>
      <c r="C193" s="252"/>
      <c r="D193" s="253"/>
      <c r="E193" s="254"/>
      <c r="F193" s="76"/>
      <c r="G193" s="76"/>
      <c r="H193" s="77">
        <f t="shared" si="29"/>
        <v>0</v>
      </c>
    </row>
    <row r="194" spans="1:8" s="2" customFormat="1" ht="12.75" hidden="1" x14ac:dyDescent="0.2">
      <c r="A194" s="247"/>
      <c r="B194" s="250"/>
      <c r="C194" s="252"/>
      <c r="D194" s="253"/>
      <c r="E194" s="254"/>
      <c r="F194" s="76"/>
      <c r="G194" s="76"/>
      <c r="H194" s="77">
        <f t="shared" si="29"/>
        <v>0</v>
      </c>
    </row>
    <row r="195" spans="1:8" s="2" customFormat="1" ht="12.75" hidden="1" x14ac:dyDescent="0.2">
      <c r="A195" s="247"/>
      <c r="B195" s="250"/>
      <c r="C195" s="252"/>
      <c r="D195" s="253"/>
      <c r="E195" s="254"/>
      <c r="F195" s="76"/>
      <c r="G195" s="76"/>
      <c r="H195" s="77">
        <f t="shared" si="29"/>
        <v>0</v>
      </c>
    </row>
    <row r="196" spans="1:8" s="2" customFormat="1" ht="12.75" hidden="1" x14ac:dyDescent="0.2">
      <c r="A196" s="247"/>
      <c r="B196" s="250"/>
      <c r="C196" s="252"/>
      <c r="D196" s="253"/>
      <c r="E196" s="254"/>
      <c r="F196" s="76"/>
      <c r="G196" s="76"/>
      <c r="H196" s="77">
        <f t="shared" si="29"/>
        <v>0</v>
      </c>
    </row>
    <row r="197" spans="1:8" s="2" customFormat="1" ht="12.75" hidden="1" x14ac:dyDescent="0.2">
      <c r="A197" s="247"/>
      <c r="B197" s="250"/>
      <c r="C197" s="252"/>
      <c r="D197" s="253"/>
      <c r="E197" s="254"/>
      <c r="F197" s="76"/>
      <c r="G197" s="76"/>
      <c r="H197" s="77">
        <f t="shared" si="29"/>
        <v>0</v>
      </c>
    </row>
    <row r="198" spans="1:8" s="2" customFormat="1" ht="12.75" hidden="1" x14ac:dyDescent="0.2">
      <c r="A198" s="247"/>
      <c r="B198" s="250"/>
      <c r="C198" s="252"/>
      <c r="D198" s="253"/>
      <c r="E198" s="254"/>
      <c r="F198" s="76"/>
      <c r="G198" s="76"/>
      <c r="H198" s="77">
        <f t="shared" si="29"/>
        <v>0</v>
      </c>
    </row>
    <row r="199" spans="1:8" s="2" customFormat="1" ht="12.75" hidden="1" x14ac:dyDescent="0.2">
      <c r="A199" s="247"/>
      <c r="B199" s="250"/>
      <c r="C199" s="252"/>
      <c r="D199" s="253"/>
      <c r="E199" s="254"/>
      <c r="F199" s="76"/>
      <c r="G199" s="76"/>
      <c r="H199" s="77">
        <f t="shared" si="29"/>
        <v>0</v>
      </c>
    </row>
    <row r="200" spans="1:8" s="2" customFormat="1" ht="12.75" hidden="1" x14ac:dyDescent="0.2">
      <c r="A200" s="248"/>
      <c r="B200" s="251"/>
      <c r="C200" s="269"/>
      <c r="D200" s="270"/>
      <c r="E200" s="271"/>
      <c r="F200" s="78"/>
      <c r="G200" s="78"/>
      <c r="H200" s="79">
        <f t="shared" si="29"/>
        <v>0</v>
      </c>
    </row>
    <row r="201" spans="1:8" s="2" customFormat="1" ht="12.75" customHeight="1" x14ac:dyDescent="0.2">
      <c r="A201" s="48" t="s">
        <v>93</v>
      </c>
      <c r="B201" s="277" t="s">
        <v>94</v>
      </c>
      <c r="C201" s="277"/>
      <c r="D201" s="277"/>
      <c r="E201" s="277"/>
      <c r="F201" s="277"/>
      <c r="G201" s="277"/>
      <c r="H201" s="43">
        <f>SUM(H202,H213)</f>
        <v>0.73000000000000009</v>
      </c>
    </row>
    <row r="202" spans="1:8" s="2" customFormat="1" x14ac:dyDescent="0.2">
      <c r="A202" s="246">
        <v>2311</v>
      </c>
      <c r="B202" s="249" t="s">
        <v>19</v>
      </c>
      <c r="C202" s="266" t="s">
        <v>171</v>
      </c>
      <c r="D202" s="267"/>
      <c r="E202" s="268"/>
      <c r="F202" s="47" t="s">
        <v>326</v>
      </c>
      <c r="G202" s="47" t="s">
        <v>166</v>
      </c>
      <c r="H202" s="111">
        <f>SUM(H203:H212)</f>
        <v>0.73000000000000009</v>
      </c>
    </row>
    <row r="203" spans="1:8" s="2" customFormat="1" ht="12.75" x14ac:dyDescent="0.2">
      <c r="A203" s="247"/>
      <c r="B203" s="250"/>
      <c r="C203" s="252" t="s">
        <v>232</v>
      </c>
      <c r="D203" s="253"/>
      <c r="E203" s="254"/>
      <c r="F203" s="76">
        <v>0.68</v>
      </c>
      <c r="G203" s="76">
        <v>1</v>
      </c>
      <c r="H203" s="75">
        <f>ROUND(F203*G203,2)</f>
        <v>0.68</v>
      </c>
    </row>
    <row r="204" spans="1:8" s="2" customFormat="1" ht="12.75" customHeight="1" x14ac:dyDescent="0.2">
      <c r="A204" s="247"/>
      <c r="B204" s="250"/>
      <c r="C204" s="252" t="s">
        <v>172</v>
      </c>
      <c r="D204" s="253"/>
      <c r="E204" s="254"/>
      <c r="F204" s="76">
        <v>0.05</v>
      </c>
      <c r="G204" s="76">
        <v>1</v>
      </c>
      <c r="H204" s="77">
        <f>ROUND(F204*G204,2)</f>
        <v>0.05</v>
      </c>
    </row>
    <row r="205" spans="1:8" s="2" customFormat="1" ht="12" hidden="1" customHeight="1" x14ac:dyDescent="0.2">
      <c r="A205" s="247"/>
      <c r="B205" s="250"/>
      <c r="C205" s="252"/>
      <c r="D205" s="253"/>
      <c r="E205" s="254"/>
      <c r="F205" s="76"/>
      <c r="G205" s="76"/>
      <c r="H205" s="77">
        <f t="shared" ref="H205:H212" si="30">ROUND(F205*G205,2)</f>
        <v>0</v>
      </c>
    </row>
    <row r="206" spans="1:8" s="2" customFormat="1" ht="12.75" hidden="1" x14ac:dyDescent="0.2">
      <c r="A206" s="247"/>
      <c r="B206" s="250"/>
      <c r="C206" s="252"/>
      <c r="D206" s="253"/>
      <c r="E206" s="254"/>
      <c r="F206" s="76"/>
      <c r="G206" s="76"/>
      <c r="H206" s="77">
        <f t="shared" si="30"/>
        <v>0</v>
      </c>
    </row>
    <row r="207" spans="1:8" s="2" customFormat="1" ht="12.75" hidden="1" x14ac:dyDescent="0.2">
      <c r="A207" s="247"/>
      <c r="B207" s="250"/>
      <c r="C207" s="252"/>
      <c r="D207" s="253"/>
      <c r="E207" s="254"/>
      <c r="F207" s="76"/>
      <c r="G207" s="76"/>
      <c r="H207" s="77">
        <f t="shared" si="30"/>
        <v>0</v>
      </c>
    </row>
    <row r="208" spans="1:8" s="2" customFormat="1" ht="12.75" hidden="1" x14ac:dyDescent="0.2">
      <c r="A208" s="247"/>
      <c r="B208" s="250"/>
      <c r="C208" s="252"/>
      <c r="D208" s="253"/>
      <c r="E208" s="254"/>
      <c r="F208" s="76"/>
      <c r="G208" s="76"/>
      <c r="H208" s="77">
        <f t="shared" si="30"/>
        <v>0</v>
      </c>
    </row>
    <row r="209" spans="1:8" s="2" customFormat="1" ht="12.75" hidden="1" x14ac:dyDescent="0.2">
      <c r="A209" s="247"/>
      <c r="B209" s="250"/>
      <c r="C209" s="252"/>
      <c r="D209" s="253"/>
      <c r="E209" s="254"/>
      <c r="F209" s="76"/>
      <c r="G209" s="76"/>
      <c r="H209" s="77">
        <f t="shared" si="30"/>
        <v>0</v>
      </c>
    </row>
    <row r="210" spans="1:8" s="2" customFormat="1" ht="12.75" hidden="1" x14ac:dyDescent="0.2">
      <c r="A210" s="247"/>
      <c r="B210" s="250"/>
      <c r="C210" s="252"/>
      <c r="D210" s="253"/>
      <c r="E210" s="254"/>
      <c r="F210" s="76"/>
      <c r="G210" s="76"/>
      <c r="H210" s="77">
        <f t="shared" si="30"/>
        <v>0</v>
      </c>
    </row>
    <row r="211" spans="1:8" s="2" customFormat="1" ht="12.75" hidden="1" x14ac:dyDescent="0.2">
      <c r="A211" s="247"/>
      <c r="B211" s="250"/>
      <c r="C211" s="252"/>
      <c r="D211" s="253"/>
      <c r="E211" s="254"/>
      <c r="F211" s="76"/>
      <c r="G211" s="76"/>
      <c r="H211" s="77">
        <f t="shared" si="30"/>
        <v>0</v>
      </c>
    </row>
    <row r="212" spans="1:8" s="2" customFormat="1" ht="12.75" hidden="1" x14ac:dyDescent="0.2">
      <c r="A212" s="248"/>
      <c r="B212" s="251"/>
      <c r="C212" s="269"/>
      <c r="D212" s="270"/>
      <c r="E212" s="271"/>
      <c r="F212" s="78"/>
      <c r="G212" s="78"/>
      <c r="H212" s="79">
        <f t="shared" si="30"/>
        <v>0</v>
      </c>
    </row>
    <row r="213" spans="1:8" s="2" customFormat="1" ht="25.5" hidden="1" x14ac:dyDescent="0.2">
      <c r="A213" s="246">
        <v>2350</v>
      </c>
      <c r="B213" s="249" t="s">
        <v>24</v>
      </c>
      <c r="C213" s="266"/>
      <c r="D213" s="267"/>
      <c r="E213" s="268"/>
      <c r="F213" s="51" t="s">
        <v>167</v>
      </c>
      <c r="G213" s="47" t="s">
        <v>157</v>
      </c>
      <c r="H213" s="50">
        <f>SUM(H214:H223)</f>
        <v>0</v>
      </c>
    </row>
    <row r="214" spans="1:8" s="2" customFormat="1" ht="12.75" hidden="1" customHeight="1" x14ac:dyDescent="0.2">
      <c r="A214" s="247"/>
      <c r="B214" s="250"/>
      <c r="C214" s="255"/>
      <c r="D214" s="256"/>
      <c r="E214" s="257"/>
      <c r="F214" s="74"/>
      <c r="G214" s="74"/>
      <c r="H214" s="75">
        <f>ROUNDUP(F214/168*G214,2)</f>
        <v>0</v>
      </c>
    </row>
    <row r="215" spans="1:8" s="2" customFormat="1" ht="12.75" hidden="1" x14ac:dyDescent="0.2">
      <c r="A215" s="247"/>
      <c r="B215" s="250"/>
      <c r="C215" s="252"/>
      <c r="D215" s="253"/>
      <c r="E215" s="254"/>
      <c r="F215" s="76"/>
      <c r="G215" s="76"/>
      <c r="H215" s="77">
        <f t="shared" ref="H215:H223" si="31">ROUNDUP(F215/168*G215,2)</f>
        <v>0</v>
      </c>
    </row>
    <row r="216" spans="1:8" s="2" customFormat="1" ht="12.75" hidden="1" x14ac:dyDescent="0.2">
      <c r="A216" s="247"/>
      <c r="B216" s="250"/>
      <c r="C216" s="252"/>
      <c r="D216" s="253"/>
      <c r="E216" s="254"/>
      <c r="F216" s="76"/>
      <c r="G216" s="76"/>
      <c r="H216" s="77">
        <f t="shared" si="31"/>
        <v>0</v>
      </c>
    </row>
    <row r="217" spans="1:8" s="2" customFormat="1" ht="12.75" hidden="1" x14ac:dyDescent="0.2">
      <c r="A217" s="247"/>
      <c r="B217" s="250"/>
      <c r="C217" s="252"/>
      <c r="D217" s="253"/>
      <c r="E217" s="254"/>
      <c r="F217" s="76"/>
      <c r="G217" s="76"/>
      <c r="H217" s="77">
        <f t="shared" si="31"/>
        <v>0</v>
      </c>
    </row>
    <row r="218" spans="1:8" s="2" customFormat="1" ht="12.75" hidden="1" x14ac:dyDescent="0.2">
      <c r="A218" s="247"/>
      <c r="B218" s="250"/>
      <c r="C218" s="252"/>
      <c r="D218" s="253"/>
      <c r="E218" s="254"/>
      <c r="F218" s="76"/>
      <c r="G218" s="76"/>
      <c r="H218" s="77">
        <f t="shared" si="31"/>
        <v>0</v>
      </c>
    </row>
    <row r="219" spans="1:8" s="2" customFormat="1" ht="12.75" hidden="1" x14ac:dyDescent="0.2">
      <c r="A219" s="247"/>
      <c r="B219" s="250"/>
      <c r="C219" s="252"/>
      <c r="D219" s="253"/>
      <c r="E219" s="254"/>
      <c r="F219" s="76"/>
      <c r="G219" s="76"/>
      <c r="H219" s="77">
        <f t="shared" si="31"/>
        <v>0</v>
      </c>
    </row>
    <row r="220" spans="1:8" s="2" customFormat="1" ht="12.75" hidden="1" x14ac:dyDescent="0.2">
      <c r="A220" s="247"/>
      <c r="B220" s="250"/>
      <c r="C220" s="252"/>
      <c r="D220" s="253"/>
      <c r="E220" s="254"/>
      <c r="F220" s="76"/>
      <c r="G220" s="76"/>
      <c r="H220" s="77">
        <f t="shared" si="31"/>
        <v>0</v>
      </c>
    </row>
    <row r="221" spans="1:8" s="2" customFormat="1" ht="12.75" hidden="1" x14ac:dyDescent="0.2">
      <c r="A221" s="247"/>
      <c r="B221" s="250"/>
      <c r="C221" s="252"/>
      <c r="D221" s="253"/>
      <c r="E221" s="254"/>
      <c r="F221" s="76"/>
      <c r="G221" s="76"/>
      <c r="H221" s="77">
        <f t="shared" si="31"/>
        <v>0</v>
      </c>
    </row>
    <row r="222" spans="1:8" s="2" customFormat="1" ht="12.75" hidden="1" x14ac:dyDescent="0.2">
      <c r="A222" s="247"/>
      <c r="B222" s="250"/>
      <c r="C222" s="252"/>
      <c r="D222" s="253"/>
      <c r="E222" s="254"/>
      <c r="F222" s="76"/>
      <c r="G222" s="76"/>
      <c r="H222" s="77">
        <f t="shared" si="31"/>
        <v>0</v>
      </c>
    </row>
    <row r="223" spans="1:8" s="2" customFormat="1" ht="12.75" hidden="1" x14ac:dyDescent="0.2">
      <c r="A223" s="248"/>
      <c r="B223" s="251"/>
      <c r="C223" s="269"/>
      <c r="D223" s="270"/>
      <c r="E223" s="271"/>
      <c r="F223" s="78"/>
      <c r="G223" s="78"/>
      <c r="H223" s="79">
        <f t="shared" si="31"/>
        <v>0</v>
      </c>
    </row>
    <row r="224" spans="1:8" s="2" customFormat="1" ht="12.75" hidden="1" x14ac:dyDescent="0.2">
      <c r="A224" s="49" t="s">
        <v>109</v>
      </c>
      <c r="B224" s="277" t="s">
        <v>25</v>
      </c>
      <c r="C224" s="277"/>
      <c r="D224" s="277"/>
      <c r="E224" s="277"/>
      <c r="F224" s="277"/>
      <c r="G224" s="277"/>
      <c r="H224" s="43">
        <f>SUM(H225,H237)</f>
        <v>0</v>
      </c>
    </row>
    <row r="225" spans="1:8" s="2" customFormat="1" ht="12.75" hidden="1" customHeight="1" x14ac:dyDescent="0.2">
      <c r="A225" s="48">
        <v>5120</v>
      </c>
      <c r="B225" s="277" t="s">
        <v>168</v>
      </c>
      <c r="C225" s="277"/>
      <c r="D225" s="277"/>
      <c r="E225" s="277"/>
      <c r="F225" s="277"/>
      <c r="G225" s="277"/>
      <c r="H225" s="43">
        <f>SUM(H226)</f>
        <v>0</v>
      </c>
    </row>
    <row r="226" spans="1:8" s="2" customFormat="1" ht="25.5" hidden="1" x14ac:dyDescent="0.2">
      <c r="A226" s="331">
        <v>5121</v>
      </c>
      <c r="B226" s="279" t="s">
        <v>169</v>
      </c>
      <c r="C226" s="190" t="s">
        <v>171</v>
      </c>
      <c r="D226" s="47" t="s">
        <v>170</v>
      </c>
      <c r="E226" s="190" t="s">
        <v>166</v>
      </c>
      <c r="F226" s="190" t="s">
        <v>167</v>
      </c>
      <c r="G226" s="47" t="s">
        <v>157</v>
      </c>
      <c r="H226" s="111">
        <f>SUM(H227:H236)</f>
        <v>0</v>
      </c>
    </row>
    <row r="227" spans="1:8" s="2" customFormat="1" ht="12.75" hidden="1" x14ac:dyDescent="0.2">
      <c r="A227" s="332"/>
      <c r="B227" s="280"/>
      <c r="C227" s="67"/>
      <c r="D227" s="282">
        <v>20</v>
      </c>
      <c r="E227" s="67"/>
      <c r="F227" s="67"/>
      <c r="G227" s="67"/>
      <c r="H227" s="54">
        <f>ROUNDUP(F227*$D$227%/12/168*E227*$G$227,2)</f>
        <v>0</v>
      </c>
    </row>
    <row r="228" spans="1:8" s="2" customFormat="1" ht="12.75" hidden="1" x14ac:dyDescent="0.2">
      <c r="A228" s="332"/>
      <c r="B228" s="280"/>
      <c r="C228" s="68"/>
      <c r="D228" s="283"/>
      <c r="E228" s="68"/>
      <c r="F228" s="68"/>
      <c r="G228" s="68"/>
      <c r="H228" s="56">
        <f t="shared" ref="H228:H236" si="32">ROUNDUP(F228*$D$227%/12/168*E228*$G$227,2)</f>
        <v>0</v>
      </c>
    </row>
    <row r="229" spans="1:8" s="2" customFormat="1" ht="12.75" hidden="1" x14ac:dyDescent="0.2">
      <c r="A229" s="332"/>
      <c r="B229" s="280"/>
      <c r="C229" s="68"/>
      <c r="D229" s="283"/>
      <c r="E229" s="68"/>
      <c r="F229" s="68"/>
      <c r="G229" s="68"/>
      <c r="H229" s="56">
        <f t="shared" si="32"/>
        <v>0</v>
      </c>
    </row>
    <row r="230" spans="1:8" s="2" customFormat="1" ht="12.75" hidden="1" x14ac:dyDescent="0.2">
      <c r="A230" s="332"/>
      <c r="B230" s="280"/>
      <c r="C230" s="68"/>
      <c r="D230" s="283"/>
      <c r="E230" s="68"/>
      <c r="F230" s="68"/>
      <c r="G230" s="68"/>
      <c r="H230" s="56">
        <f t="shared" si="32"/>
        <v>0</v>
      </c>
    </row>
    <row r="231" spans="1:8" s="2" customFormat="1" ht="12.75" hidden="1" x14ac:dyDescent="0.2">
      <c r="A231" s="332"/>
      <c r="B231" s="280"/>
      <c r="C231" s="68"/>
      <c r="D231" s="283"/>
      <c r="E231" s="68"/>
      <c r="F231" s="68"/>
      <c r="G231" s="68"/>
      <c r="H231" s="56">
        <f t="shared" si="32"/>
        <v>0</v>
      </c>
    </row>
    <row r="232" spans="1:8" s="2" customFormat="1" ht="12.75" hidden="1" x14ac:dyDescent="0.2">
      <c r="A232" s="332"/>
      <c r="B232" s="280"/>
      <c r="C232" s="68"/>
      <c r="D232" s="283"/>
      <c r="E232" s="68"/>
      <c r="F232" s="68"/>
      <c r="G232" s="68"/>
      <c r="H232" s="56">
        <f t="shared" si="32"/>
        <v>0</v>
      </c>
    </row>
    <row r="233" spans="1:8" s="2" customFormat="1" ht="12.75" hidden="1" x14ac:dyDescent="0.2">
      <c r="A233" s="332"/>
      <c r="B233" s="280"/>
      <c r="C233" s="68"/>
      <c r="D233" s="283"/>
      <c r="E233" s="68"/>
      <c r="F233" s="68"/>
      <c r="G233" s="68"/>
      <c r="H233" s="56">
        <f t="shared" si="32"/>
        <v>0</v>
      </c>
    </row>
    <row r="234" spans="1:8" s="2" customFormat="1" ht="12.75" hidden="1" x14ac:dyDescent="0.2">
      <c r="A234" s="332"/>
      <c r="B234" s="280"/>
      <c r="C234" s="68"/>
      <c r="D234" s="283"/>
      <c r="E234" s="68"/>
      <c r="F234" s="68"/>
      <c r="G234" s="68"/>
      <c r="H234" s="56">
        <f t="shared" si="32"/>
        <v>0</v>
      </c>
    </row>
    <row r="235" spans="1:8" s="2" customFormat="1" ht="12.75" hidden="1" x14ac:dyDescent="0.2">
      <c r="A235" s="332"/>
      <c r="B235" s="280"/>
      <c r="C235" s="68"/>
      <c r="D235" s="283"/>
      <c r="E235" s="68"/>
      <c r="F235" s="68"/>
      <c r="G235" s="68"/>
      <c r="H235" s="56">
        <f t="shared" si="32"/>
        <v>0</v>
      </c>
    </row>
    <row r="236" spans="1:8" s="2" customFormat="1" ht="12.75" hidden="1" x14ac:dyDescent="0.2">
      <c r="A236" s="333"/>
      <c r="B236" s="281"/>
      <c r="C236" s="70"/>
      <c r="D236" s="284"/>
      <c r="E236" s="70"/>
      <c r="F236" s="70"/>
      <c r="G236" s="70"/>
      <c r="H236" s="58">
        <f t="shared" si="32"/>
        <v>0</v>
      </c>
    </row>
    <row r="237" spans="1:8" s="2" customFormat="1" ht="12.75" hidden="1" x14ac:dyDescent="0.2">
      <c r="A237" s="48" t="s">
        <v>110</v>
      </c>
      <c r="B237" s="277" t="s">
        <v>111</v>
      </c>
      <c r="C237" s="277"/>
      <c r="D237" s="277"/>
      <c r="E237" s="277"/>
      <c r="F237" s="277"/>
      <c r="G237" s="277"/>
      <c r="H237" s="43">
        <f>SUM(H238,H249)</f>
        <v>0</v>
      </c>
    </row>
    <row r="238" spans="1:8" s="2" customFormat="1" ht="25.5" hidden="1" x14ac:dyDescent="0.2">
      <c r="A238" s="331" t="s">
        <v>117</v>
      </c>
      <c r="B238" s="279" t="s">
        <v>33</v>
      </c>
      <c r="C238" s="190" t="s">
        <v>171</v>
      </c>
      <c r="D238" s="47" t="s">
        <v>170</v>
      </c>
      <c r="E238" s="190" t="s">
        <v>166</v>
      </c>
      <c r="F238" s="190" t="s">
        <v>167</v>
      </c>
      <c r="G238" s="47" t="s">
        <v>157</v>
      </c>
      <c r="H238" s="111">
        <f>SUM(H239:H248)</f>
        <v>0</v>
      </c>
    </row>
    <row r="239" spans="1:8" s="2" customFormat="1" ht="12.75" hidden="1" x14ac:dyDescent="0.2">
      <c r="A239" s="332"/>
      <c r="B239" s="280"/>
      <c r="C239" s="67"/>
      <c r="D239" s="282">
        <v>20</v>
      </c>
      <c r="E239" s="67"/>
      <c r="F239" s="67"/>
      <c r="G239" s="67"/>
      <c r="H239" s="54">
        <f>ROUNDUP(F239*$D$239%/12/168*E239*$G$239,2)</f>
        <v>0</v>
      </c>
    </row>
    <row r="240" spans="1:8" s="2" customFormat="1" ht="12.75" hidden="1" x14ac:dyDescent="0.2">
      <c r="A240" s="332"/>
      <c r="B240" s="280"/>
      <c r="C240" s="68"/>
      <c r="D240" s="283"/>
      <c r="E240" s="68"/>
      <c r="F240" s="68"/>
      <c r="G240" s="68"/>
      <c r="H240" s="56">
        <f t="shared" ref="H240:H248" si="33">ROUNDUP(F240*$D$239%/12/168*E240*$G$239,2)</f>
        <v>0</v>
      </c>
    </row>
    <row r="241" spans="1:8" s="2" customFormat="1" ht="12.75" hidden="1" x14ac:dyDescent="0.2">
      <c r="A241" s="332"/>
      <c r="B241" s="280"/>
      <c r="C241" s="68"/>
      <c r="D241" s="283"/>
      <c r="E241" s="68"/>
      <c r="F241" s="68"/>
      <c r="G241" s="68"/>
      <c r="H241" s="56">
        <f t="shared" si="33"/>
        <v>0</v>
      </c>
    </row>
    <row r="242" spans="1:8" s="2" customFormat="1" ht="12.75" hidden="1" x14ac:dyDescent="0.2">
      <c r="A242" s="332"/>
      <c r="B242" s="280"/>
      <c r="C242" s="68"/>
      <c r="D242" s="283"/>
      <c r="E242" s="68"/>
      <c r="F242" s="68"/>
      <c r="G242" s="68"/>
      <c r="H242" s="56">
        <f t="shared" si="33"/>
        <v>0</v>
      </c>
    </row>
    <row r="243" spans="1:8" s="2" customFormat="1" ht="12.75" hidden="1" x14ac:dyDescent="0.2">
      <c r="A243" s="332"/>
      <c r="B243" s="280"/>
      <c r="C243" s="68"/>
      <c r="D243" s="283"/>
      <c r="E243" s="68"/>
      <c r="F243" s="68"/>
      <c r="G243" s="68"/>
      <c r="H243" s="56">
        <f t="shared" si="33"/>
        <v>0</v>
      </c>
    </row>
    <row r="244" spans="1:8" s="2" customFormat="1" ht="12.75" hidden="1" x14ac:dyDescent="0.2">
      <c r="A244" s="332"/>
      <c r="B244" s="280"/>
      <c r="C244" s="68"/>
      <c r="D244" s="283"/>
      <c r="E244" s="68"/>
      <c r="F244" s="68"/>
      <c r="G244" s="68"/>
      <c r="H244" s="56">
        <f t="shared" si="33"/>
        <v>0</v>
      </c>
    </row>
    <row r="245" spans="1:8" s="2" customFormat="1" ht="12.75" hidden="1" x14ac:dyDescent="0.2">
      <c r="A245" s="332"/>
      <c r="B245" s="280"/>
      <c r="C245" s="68"/>
      <c r="D245" s="283"/>
      <c r="E245" s="68"/>
      <c r="F245" s="68"/>
      <c r="G245" s="68"/>
      <c r="H245" s="56">
        <f t="shared" si="33"/>
        <v>0</v>
      </c>
    </row>
    <row r="246" spans="1:8" s="2" customFormat="1" ht="12.75" hidden="1" x14ac:dyDescent="0.2">
      <c r="A246" s="332"/>
      <c r="B246" s="280"/>
      <c r="C246" s="68"/>
      <c r="D246" s="283"/>
      <c r="E246" s="68"/>
      <c r="F246" s="68"/>
      <c r="G246" s="68"/>
      <c r="H246" s="56">
        <f t="shared" si="33"/>
        <v>0</v>
      </c>
    </row>
    <row r="247" spans="1:8" s="2" customFormat="1" ht="12.75" hidden="1" x14ac:dyDescent="0.2">
      <c r="A247" s="332"/>
      <c r="B247" s="280"/>
      <c r="C247" s="68"/>
      <c r="D247" s="283"/>
      <c r="E247" s="68"/>
      <c r="F247" s="68"/>
      <c r="G247" s="68"/>
      <c r="H247" s="56">
        <f t="shared" si="33"/>
        <v>0</v>
      </c>
    </row>
    <row r="248" spans="1:8" s="2" customFormat="1" ht="12.75" hidden="1" x14ac:dyDescent="0.2">
      <c r="A248" s="333"/>
      <c r="B248" s="281"/>
      <c r="C248" s="70"/>
      <c r="D248" s="284"/>
      <c r="E248" s="70"/>
      <c r="F248" s="70"/>
      <c r="G248" s="70"/>
      <c r="H248" s="58">
        <f t="shared" si="33"/>
        <v>0</v>
      </c>
    </row>
    <row r="249" spans="1:8" s="2" customFormat="1" ht="25.5" hidden="1" x14ac:dyDescent="0.2">
      <c r="A249" s="331" t="s">
        <v>118</v>
      </c>
      <c r="B249" s="279" t="s">
        <v>31</v>
      </c>
      <c r="C249" s="190" t="s">
        <v>171</v>
      </c>
      <c r="D249" s="47" t="s">
        <v>170</v>
      </c>
      <c r="E249" s="190" t="s">
        <v>166</v>
      </c>
      <c r="F249" s="190" t="s">
        <v>167</v>
      </c>
      <c r="G249" s="47" t="s">
        <v>157</v>
      </c>
      <c r="H249" s="111">
        <f>SUM(H250:H259)</f>
        <v>0</v>
      </c>
    </row>
    <row r="250" spans="1:8" s="2" customFormat="1" ht="12.75" hidden="1" x14ac:dyDescent="0.2">
      <c r="A250" s="332"/>
      <c r="B250" s="280"/>
      <c r="C250" s="67"/>
      <c r="D250" s="282">
        <v>20</v>
      </c>
      <c r="E250" s="67"/>
      <c r="F250" s="67"/>
      <c r="G250" s="67"/>
      <c r="H250" s="54">
        <f>ROUNDUP(F250*$D$250%/12/168*E250*$G$250,2)</f>
        <v>0</v>
      </c>
    </row>
    <row r="251" spans="1:8" s="2" customFormat="1" ht="12.75" hidden="1" x14ac:dyDescent="0.2">
      <c r="A251" s="332"/>
      <c r="B251" s="280"/>
      <c r="C251" s="68"/>
      <c r="D251" s="283"/>
      <c r="E251" s="68"/>
      <c r="F251" s="68"/>
      <c r="G251" s="68"/>
      <c r="H251" s="56">
        <f t="shared" ref="H251:H259" si="34">ROUNDUP(F251*$D$250%/12/168*E251*$G$250,2)</f>
        <v>0</v>
      </c>
    </row>
    <row r="252" spans="1:8" s="2" customFormat="1" ht="12.75" hidden="1" x14ac:dyDescent="0.2">
      <c r="A252" s="332"/>
      <c r="B252" s="280"/>
      <c r="C252" s="68"/>
      <c r="D252" s="283"/>
      <c r="E252" s="68"/>
      <c r="F252" s="68"/>
      <c r="G252" s="68"/>
      <c r="H252" s="56">
        <f t="shared" si="34"/>
        <v>0</v>
      </c>
    </row>
    <row r="253" spans="1:8" s="2" customFormat="1" ht="12.75" hidden="1" x14ac:dyDescent="0.2">
      <c r="A253" s="332"/>
      <c r="B253" s="280"/>
      <c r="C253" s="68"/>
      <c r="D253" s="283"/>
      <c r="E253" s="68"/>
      <c r="F253" s="68"/>
      <c r="G253" s="68"/>
      <c r="H253" s="56">
        <f t="shared" si="34"/>
        <v>0</v>
      </c>
    </row>
    <row r="254" spans="1:8" s="2" customFormat="1" ht="12.75" hidden="1" x14ac:dyDescent="0.2">
      <c r="A254" s="332"/>
      <c r="B254" s="280"/>
      <c r="C254" s="68"/>
      <c r="D254" s="283"/>
      <c r="E254" s="68"/>
      <c r="F254" s="68"/>
      <c r="G254" s="68"/>
      <c r="H254" s="56">
        <f t="shared" si="34"/>
        <v>0</v>
      </c>
    </row>
    <row r="255" spans="1:8" s="2" customFormat="1" ht="12.75" hidden="1" x14ac:dyDescent="0.2">
      <c r="A255" s="332"/>
      <c r="B255" s="280"/>
      <c r="C255" s="68"/>
      <c r="D255" s="283"/>
      <c r="E255" s="68"/>
      <c r="F255" s="68"/>
      <c r="G255" s="68"/>
      <c r="H255" s="56">
        <f t="shared" si="34"/>
        <v>0</v>
      </c>
    </row>
    <row r="256" spans="1:8" s="2" customFormat="1" ht="12.75" hidden="1" x14ac:dyDescent="0.2">
      <c r="A256" s="332"/>
      <c r="B256" s="280"/>
      <c r="C256" s="68"/>
      <c r="D256" s="283"/>
      <c r="E256" s="68"/>
      <c r="F256" s="68"/>
      <c r="G256" s="68"/>
      <c r="H256" s="56">
        <f t="shared" si="34"/>
        <v>0</v>
      </c>
    </row>
    <row r="257" spans="1:9" s="2" customFormat="1" ht="12.75" hidden="1" x14ac:dyDescent="0.2">
      <c r="A257" s="332"/>
      <c r="B257" s="280"/>
      <c r="C257" s="68"/>
      <c r="D257" s="283"/>
      <c r="E257" s="68"/>
      <c r="F257" s="68"/>
      <c r="G257" s="68"/>
      <c r="H257" s="56">
        <f t="shared" si="34"/>
        <v>0</v>
      </c>
    </row>
    <row r="258" spans="1:9" s="2" customFormat="1" ht="12.75" hidden="1" x14ac:dyDescent="0.2">
      <c r="A258" s="332"/>
      <c r="B258" s="280"/>
      <c r="C258" s="68"/>
      <c r="D258" s="283"/>
      <c r="E258" s="68"/>
      <c r="F258" s="68"/>
      <c r="G258" s="68"/>
      <c r="H258" s="56">
        <f t="shared" si="34"/>
        <v>0</v>
      </c>
    </row>
    <row r="259" spans="1:9" s="2" customFormat="1" ht="12.75" hidden="1" x14ac:dyDescent="0.2">
      <c r="A259" s="332"/>
      <c r="B259" s="280"/>
      <c r="C259" s="68"/>
      <c r="D259" s="284"/>
      <c r="E259" s="68"/>
      <c r="F259" s="68"/>
      <c r="G259" s="70"/>
      <c r="H259" s="56">
        <f t="shared" si="34"/>
        <v>0</v>
      </c>
    </row>
    <row r="260" spans="1:9" s="2" customFormat="1" ht="12.75" x14ac:dyDescent="0.2">
      <c r="A260" s="289" t="s">
        <v>120</v>
      </c>
      <c r="B260" s="290"/>
      <c r="C260" s="290"/>
      <c r="D260" s="290"/>
      <c r="E260" s="290"/>
      <c r="F260" s="290"/>
      <c r="G260" s="291"/>
      <c r="H260" s="45">
        <f>SUM(H224,H154,H12)</f>
        <v>10.6</v>
      </c>
    </row>
    <row r="261" spans="1:9" s="2" customFormat="1" ht="6" customHeight="1" x14ac:dyDescent="0.2">
      <c r="A261" s="321"/>
      <c r="B261" s="321"/>
      <c r="C261" s="321"/>
      <c r="D261" s="321"/>
      <c r="E261" s="321"/>
      <c r="F261" s="321"/>
      <c r="G261" s="321"/>
      <c r="H261" s="321"/>
    </row>
    <row r="262" spans="1:9" s="2" customFormat="1" ht="12.75" x14ac:dyDescent="0.2">
      <c r="A262" s="322" t="s">
        <v>18</v>
      </c>
      <c r="B262" s="323"/>
      <c r="C262" s="323"/>
      <c r="D262" s="323"/>
      <c r="E262" s="323"/>
      <c r="F262" s="323"/>
      <c r="G262" s="323"/>
      <c r="H262" s="324"/>
    </row>
    <row r="263" spans="1:9" s="2" customFormat="1" ht="12.75" x14ac:dyDescent="0.2">
      <c r="A263" s="42" t="s">
        <v>36</v>
      </c>
      <c r="B263" s="277" t="s">
        <v>14</v>
      </c>
      <c r="C263" s="277"/>
      <c r="D263" s="277"/>
      <c r="E263" s="277"/>
      <c r="F263" s="277"/>
      <c r="G263" s="277"/>
      <c r="H263" s="43">
        <f>SUM(H264,H361)</f>
        <v>1.36</v>
      </c>
    </row>
    <row r="264" spans="1:9" s="2" customFormat="1" ht="12.75" x14ac:dyDescent="0.2">
      <c r="A264" s="49" t="s">
        <v>37</v>
      </c>
      <c r="B264" s="277" t="s">
        <v>38</v>
      </c>
      <c r="C264" s="277"/>
      <c r="D264" s="277"/>
      <c r="E264" s="277"/>
      <c r="F264" s="277"/>
      <c r="G264" s="277"/>
      <c r="H264" s="43">
        <f>SUM(H265,H276,H287,H298,H340,H319,)</f>
        <v>1.05</v>
      </c>
    </row>
    <row r="265" spans="1:9" s="2" customFormat="1" ht="25.5" x14ac:dyDescent="0.2">
      <c r="A265" s="246" t="s">
        <v>42</v>
      </c>
      <c r="B265" s="249" t="s">
        <v>43</v>
      </c>
      <c r="C265" s="287" t="s">
        <v>349</v>
      </c>
      <c r="D265" s="288"/>
      <c r="E265" s="47" t="s">
        <v>164</v>
      </c>
      <c r="F265" s="190" t="s">
        <v>39</v>
      </c>
      <c r="G265" s="47" t="s">
        <v>157</v>
      </c>
      <c r="H265" s="111">
        <f>SUM(H266:H275)</f>
        <v>0.38</v>
      </c>
    </row>
    <row r="266" spans="1:9" s="2" customFormat="1" ht="12.75" x14ac:dyDescent="0.2">
      <c r="A266" s="247"/>
      <c r="B266" s="250"/>
      <c r="C266" s="294" t="s">
        <v>191</v>
      </c>
      <c r="D266" s="295"/>
      <c r="E266" s="187">
        <v>16</v>
      </c>
      <c r="F266" s="62">
        <v>3125</v>
      </c>
      <c r="G266" s="61">
        <v>0.02</v>
      </c>
      <c r="H266" s="54">
        <f>ROUNDUP((F266/168*G266),2)</f>
        <v>0.38</v>
      </c>
      <c r="I266" s="2" t="s">
        <v>217</v>
      </c>
    </row>
    <row r="267" spans="1:9" s="2" customFormat="1" ht="12.75" hidden="1" x14ac:dyDescent="0.2">
      <c r="A267" s="247"/>
      <c r="B267" s="250"/>
      <c r="C267" s="274"/>
      <c r="D267" s="276"/>
      <c r="E267" s="188"/>
      <c r="F267" s="64"/>
      <c r="G267" s="63"/>
      <c r="H267" s="56">
        <f t="shared" ref="H267:H286" si="35">ROUNDUP((F267/168*G267),2)</f>
        <v>0</v>
      </c>
    </row>
    <row r="268" spans="1:9" s="2" customFormat="1" ht="12.75" hidden="1" x14ac:dyDescent="0.2">
      <c r="A268" s="247"/>
      <c r="B268" s="250"/>
      <c r="C268" s="274"/>
      <c r="D268" s="276"/>
      <c r="E268" s="188"/>
      <c r="F268" s="64"/>
      <c r="G268" s="63"/>
      <c r="H268" s="56">
        <f t="shared" si="35"/>
        <v>0</v>
      </c>
    </row>
    <row r="269" spans="1:9" s="2" customFormat="1" ht="12.75" hidden="1" x14ac:dyDescent="0.2">
      <c r="A269" s="247"/>
      <c r="B269" s="250"/>
      <c r="C269" s="274"/>
      <c r="D269" s="276"/>
      <c r="E269" s="188"/>
      <c r="F269" s="64"/>
      <c r="G269" s="63"/>
      <c r="H269" s="56">
        <f t="shared" si="35"/>
        <v>0</v>
      </c>
    </row>
    <row r="270" spans="1:9" s="2" customFormat="1" ht="12.75" hidden="1" x14ac:dyDescent="0.2">
      <c r="A270" s="247"/>
      <c r="B270" s="250"/>
      <c r="C270" s="274"/>
      <c r="D270" s="276"/>
      <c r="E270" s="188"/>
      <c r="F270" s="64"/>
      <c r="G270" s="63"/>
      <c r="H270" s="56">
        <f t="shared" si="35"/>
        <v>0</v>
      </c>
    </row>
    <row r="271" spans="1:9" s="2" customFormat="1" ht="12.75" hidden="1" x14ac:dyDescent="0.2">
      <c r="A271" s="247"/>
      <c r="B271" s="250"/>
      <c r="C271" s="274"/>
      <c r="D271" s="276"/>
      <c r="E271" s="188"/>
      <c r="F271" s="64"/>
      <c r="G271" s="63"/>
      <c r="H271" s="56">
        <f t="shared" si="35"/>
        <v>0</v>
      </c>
    </row>
    <row r="272" spans="1:9" s="2" customFormat="1" ht="12.75" hidden="1" x14ac:dyDescent="0.2">
      <c r="A272" s="247"/>
      <c r="B272" s="250"/>
      <c r="C272" s="274"/>
      <c r="D272" s="276"/>
      <c r="E272" s="188"/>
      <c r="F272" s="64"/>
      <c r="G272" s="63"/>
      <c r="H272" s="56">
        <f t="shared" si="35"/>
        <v>0</v>
      </c>
    </row>
    <row r="273" spans="1:9" s="2" customFormat="1" ht="12.75" hidden="1" x14ac:dyDescent="0.2">
      <c r="A273" s="247"/>
      <c r="B273" s="250"/>
      <c r="C273" s="274"/>
      <c r="D273" s="276"/>
      <c r="E273" s="188"/>
      <c r="F273" s="64"/>
      <c r="G273" s="63"/>
      <c r="H273" s="56">
        <f t="shared" si="35"/>
        <v>0</v>
      </c>
    </row>
    <row r="274" spans="1:9" s="2" customFormat="1" ht="12.75" hidden="1" x14ac:dyDescent="0.2">
      <c r="A274" s="247"/>
      <c r="B274" s="250"/>
      <c r="C274" s="274"/>
      <c r="D274" s="276"/>
      <c r="E274" s="188"/>
      <c r="F274" s="64"/>
      <c r="G274" s="63"/>
      <c r="H274" s="56">
        <f t="shared" si="35"/>
        <v>0</v>
      </c>
    </row>
    <row r="275" spans="1:9" s="2" customFormat="1" ht="12.75" hidden="1" x14ac:dyDescent="0.2">
      <c r="A275" s="248"/>
      <c r="B275" s="251"/>
      <c r="C275" s="296"/>
      <c r="D275" s="298"/>
      <c r="E275" s="189"/>
      <c r="F275" s="66"/>
      <c r="G275" s="65"/>
      <c r="H275" s="58">
        <f t="shared" si="35"/>
        <v>0</v>
      </c>
    </row>
    <row r="276" spans="1:9" s="2" customFormat="1" ht="25.5" x14ac:dyDescent="0.2">
      <c r="A276" s="246" t="s">
        <v>44</v>
      </c>
      <c r="B276" s="249" t="s">
        <v>45</v>
      </c>
      <c r="C276" s="287" t="s">
        <v>349</v>
      </c>
      <c r="D276" s="288"/>
      <c r="E276" s="47" t="s">
        <v>164</v>
      </c>
      <c r="F276" s="190" t="s">
        <v>39</v>
      </c>
      <c r="G276" s="47" t="s">
        <v>157</v>
      </c>
      <c r="H276" s="111">
        <f>SUM(H277:H286)</f>
        <v>0.65</v>
      </c>
    </row>
    <row r="277" spans="1:9" s="2" customFormat="1" ht="12.75" x14ac:dyDescent="0.2">
      <c r="A277" s="247"/>
      <c r="B277" s="250"/>
      <c r="C277" s="274" t="s">
        <v>357</v>
      </c>
      <c r="D277" s="276"/>
      <c r="E277" s="188">
        <v>10</v>
      </c>
      <c r="F277" s="64">
        <v>1287</v>
      </c>
      <c r="G277" s="63">
        <v>8.4000000000000005E-2</v>
      </c>
      <c r="H277" s="54">
        <f t="shared" si="35"/>
        <v>0.65</v>
      </c>
      <c r="I277" s="2" t="s">
        <v>212</v>
      </c>
    </row>
    <row r="278" spans="1:9" s="2" customFormat="1" ht="26.25" hidden="1" customHeight="1" x14ac:dyDescent="0.2">
      <c r="A278" s="247"/>
      <c r="B278" s="250"/>
      <c r="C278" s="274"/>
      <c r="D278" s="276"/>
      <c r="E278" s="188"/>
      <c r="F278" s="64"/>
      <c r="G278" s="63"/>
      <c r="H278" s="56">
        <f t="shared" si="35"/>
        <v>0</v>
      </c>
    </row>
    <row r="279" spans="1:9" s="2" customFormat="1" ht="12.75" hidden="1" x14ac:dyDescent="0.2">
      <c r="A279" s="247"/>
      <c r="B279" s="250"/>
      <c r="C279" s="274"/>
      <c r="D279" s="276"/>
      <c r="E279" s="188"/>
      <c r="F279" s="64"/>
      <c r="G279" s="63"/>
      <c r="H279" s="56">
        <f t="shared" si="35"/>
        <v>0</v>
      </c>
    </row>
    <row r="280" spans="1:9" s="2" customFormat="1" ht="12.75" hidden="1" x14ac:dyDescent="0.2">
      <c r="A280" s="247"/>
      <c r="B280" s="250"/>
      <c r="C280" s="274"/>
      <c r="D280" s="276"/>
      <c r="E280" s="188"/>
      <c r="F280" s="64"/>
      <c r="G280" s="63"/>
      <c r="H280" s="56">
        <f t="shared" si="35"/>
        <v>0</v>
      </c>
    </row>
    <row r="281" spans="1:9" s="2" customFormat="1" ht="12.75" hidden="1" x14ac:dyDescent="0.2">
      <c r="A281" s="247"/>
      <c r="B281" s="250"/>
      <c r="C281" s="274"/>
      <c r="D281" s="276"/>
      <c r="E281" s="188"/>
      <c r="F281" s="64"/>
      <c r="G281" s="63"/>
      <c r="H281" s="56">
        <f t="shared" si="35"/>
        <v>0</v>
      </c>
    </row>
    <row r="282" spans="1:9" s="2" customFormat="1" ht="12.75" hidden="1" x14ac:dyDescent="0.2">
      <c r="A282" s="247"/>
      <c r="B282" s="250"/>
      <c r="C282" s="274"/>
      <c r="D282" s="276"/>
      <c r="E282" s="188"/>
      <c r="F282" s="64"/>
      <c r="G282" s="63"/>
      <c r="H282" s="56">
        <f t="shared" si="35"/>
        <v>0</v>
      </c>
    </row>
    <row r="283" spans="1:9" s="2" customFormat="1" ht="12.75" hidden="1" x14ac:dyDescent="0.2">
      <c r="A283" s="247"/>
      <c r="B283" s="250"/>
      <c r="C283" s="274"/>
      <c r="D283" s="276"/>
      <c r="E283" s="188"/>
      <c r="F283" s="64"/>
      <c r="G283" s="63"/>
      <c r="H283" s="56">
        <f t="shared" si="35"/>
        <v>0</v>
      </c>
    </row>
    <row r="284" spans="1:9" s="2" customFormat="1" ht="12.75" hidden="1" x14ac:dyDescent="0.2">
      <c r="A284" s="247"/>
      <c r="B284" s="250"/>
      <c r="C284" s="274"/>
      <c r="D284" s="276"/>
      <c r="E284" s="188"/>
      <c r="F284" s="64"/>
      <c r="G284" s="63"/>
      <c r="H284" s="56">
        <f t="shared" si="35"/>
        <v>0</v>
      </c>
    </row>
    <row r="285" spans="1:9" s="2" customFormat="1" ht="12.75" hidden="1" x14ac:dyDescent="0.2">
      <c r="A285" s="247"/>
      <c r="B285" s="250"/>
      <c r="C285" s="274"/>
      <c r="D285" s="276"/>
      <c r="E285" s="188"/>
      <c r="F285" s="64"/>
      <c r="G285" s="63"/>
      <c r="H285" s="56">
        <f t="shared" si="35"/>
        <v>0</v>
      </c>
    </row>
    <row r="286" spans="1:9" s="2" customFormat="1" ht="12.75" hidden="1" x14ac:dyDescent="0.2">
      <c r="A286" s="248"/>
      <c r="B286" s="251"/>
      <c r="C286" s="296"/>
      <c r="D286" s="298"/>
      <c r="E286" s="189"/>
      <c r="F286" s="66"/>
      <c r="G286" s="65"/>
      <c r="H286" s="58">
        <f t="shared" si="35"/>
        <v>0</v>
      </c>
    </row>
    <row r="287" spans="1:9" s="2" customFormat="1" ht="25.5" x14ac:dyDescent="0.2">
      <c r="A287" s="246" t="s">
        <v>51</v>
      </c>
      <c r="B287" s="249" t="s">
        <v>15</v>
      </c>
      <c r="C287" s="266" t="s">
        <v>158</v>
      </c>
      <c r="D287" s="267"/>
      <c r="E287" s="268"/>
      <c r="F287" s="51" t="s">
        <v>159</v>
      </c>
      <c r="G287" s="47" t="s">
        <v>157</v>
      </c>
      <c r="H287" s="111">
        <f>SUM(H288:H297)</f>
        <v>0.02</v>
      </c>
    </row>
    <row r="288" spans="1:9" s="2" customFormat="1" ht="12.75" x14ac:dyDescent="0.2">
      <c r="A288" s="247"/>
      <c r="B288" s="250"/>
      <c r="C288" s="294" t="s">
        <v>179</v>
      </c>
      <c r="D288" s="301"/>
      <c r="E288" s="295"/>
      <c r="F288" s="62">
        <v>135</v>
      </c>
      <c r="G288" s="61">
        <f>G266</f>
        <v>0.02</v>
      </c>
      <c r="H288" s="54">
        <f>ROUNDUP((F288/168*G288),2)</f>
        <v>0.02</v>
      </c>
    </row>
    <row r="289" spans="1:8" s="2" customFormat="1" ht="12.75" hidden="1" x14ac:dyDescent="0.2">
      <c r="A289" s="247"/>
      <c r="B289" s="250"/>
      <c r="C289" s="274"/>
      <c r="D289" s="275"/>
      <c r="E289" s="276"/>
      <c r="F289" s="64"/>
      <c r="G289" s="63">
        <f t="shared" ref="G289:G297" si="36">G267</f>
        <v>0</v>
      </c>
      <c r="H289" s="56">
        <f t="shared" ref="H289:H297" si="37">ROUNDUP((F289/168*G289),2)</f>
        <v>0</v>
      </c>
    </row>
    <row r="290" spans="1:8" s="2" customFormat="1" ht="12.75" hidden="1" x14ac:dyDescent="0.2">
      <c r="A290" s="247"/>
      <c r="B290" s="250"/>
      <c r="C290" s="274"/>
      <c r="D290" s="275"/>
      <c r="E290" s="276"/>
      <c r="F290" s="64"/>
      <c r="G290" s="63">
        <f t="shared" si="36"/>
        <v>0</v>
      </c>
      <c r="H290" s="56">
        <f t="shared" si="37"/>
        <v>0</v>
      </c>
    </row>
    <row r="291" spans="1:8" s="2" customFormat="1" ht="12.75" hidden="1" x14ac:dyDescent="0.2">
      <c r="A291" s="247"/>
      <c r="B291" s="250"/>
      <c r="C291" s="274"/>
      <c r="D291" s="275"/>
      <c r="E291" s="276"/>
      <c r="F291" s="64"/>
      <c r="G291" s="63">
        <f t="shared" si="36"/>
        <v>0</v>
      </c>
      <c r="H291" s="56">
        <f t="shared" si="37"/>
        <v>0</v>
      </c>
    </row>
    <row r="292" spans="1:8" s="2" customFormat="1" ht="12.75" hidden="1" x14ac:dyDescent="0.2">
      <c r="A292" s="247"/>
      <c r="B292" s="250"/>
      <c r="C292" s="274"/>
      <c r="D292" s="275"/>
      <c r="E292" s="276"/>
      <c r="F292" s="64"/>
      <c r="G292" s="63">
        <f t="shared" si="36"/>
        <v>0</v>
      </c>
      <c r="H292" s="56">
        <f t="shared" si="37"/>
        <v>0</v>
      </c>
    </row>
    <row r="293" spans="1:8" s="2" customFormat="1" ht="12.75" hidden="1" x14ac:dyDescent="0.2">
      <c r="A293" s="247"/>
      <c r="B293" s="250"/>
      <c r="C293" s="274"/>
      <c r="D293" s="275"/>
      <c r="E293" s="276"/>
      <c r="F293" s="64"/>
      <c r="G293" s="63">
        <f t="shared" si="36"/>
        <v>0</v>
      </c>
      <c r="H293" s="56">
        <f t="shared" si="37"/>
        <v>0</v>
      </c>
    </row>
    <row r="294" spans="1:8" s="2" customFormat="1" ht="12.75" hidden="1" x14ac:dyDescent="0.2">
      <c r="A294" s="247"/>
      <c r="B294" s="250"/>
      <c r="C294" s="274"/>
      <c r="D294" s="275"/>
      <c r="E294" s="276"/>
      <c r="F294" s="64"/>
      <c r="G294" s="63">
        <f t="shared" si="36"/>
        <v>0</v>
      </c>
      <c r="H294" s="56">
        <f t="shared" si="37"/>
        <v>0</v>
      </c>
    </row>
    <row r="295" spans="1:8" s="2" customFormat="1" ht="12.75" hidden="1" x14ac:dyDescent="0.2">
      <c r="A295" s="247"/>
      <c r="B295" s="250"/>
      <c r="C295" s="274"/>
      <c r="D295" s="275"/>
      <c r="E295" s="276"/>
      <c r="F295" s="64"/>
      <c r="G295" s="63">
        <f t="shared" si="36"/>
        <v>0</v>
      </c>
      <c r="H295" s="56">
        <f t="shared" si="37"/>
        <v>0</v>
      </c>
    </row>
    <row r="296" spans="1:8" s="2" customFormat="1" ht="12.75" hidden="1" x14ac:dyDescent="0.2">
      <c r="A296" s="247"/>
      <c r="B296" s="250"/>
      <c r="C296" s="274"/>
      <c r="D296" s="275"/>
      <c r="E296" s="276"/>
      <c r="F296" s="64"/>
      <c r="G296" s="63">
        <f t="shared" si="36"/>
        <v>0</v>
      </c>
      <c r="H296" s="56">
        <f t="shared" si="37"/>
        <v>0</v>
      </c>
    </row>
    <row r="297" spans="1:8" s="2" customFormat="1" ht="12.75" hidden="1" x14ac:dyDescent="0.2">
      <c r="A297" s="248"/>
      <c r="B297" s="251"/>
      <c r="C297" s="296"/>
      <c r="D297" s="297"/>
      <c r="E297" s="298"/>
      <c r="F297" s="66"/>
      <c r="G297" s="65">
        <f t="shared" si="36"/>
        <v>0</v>
      </c>
      <c r="H297" s="58">
        <f t="shared" si="37"/>
        <v>0</v>
      </c>
    </row>
    <row r="298" spans="1:8" s="2" customFormat="1" ht="25.5" hidden="1" x14ac:dyDescent="0.2">
      <c r="A298" s="303" t="s">
        <v>53</v>
      </c>
      <c r="B298" s="304" t="s">
        <v>54</v>
      </c>
      <c r="C298" s="287" t="s">
        <v>349</v>
      </c>
      <c r="D298" s="288"/>
      <c r="E298" s="47" t="s">
        <v>161</v>
      </c>
      <c r="F298" s="190" t="s">
        <v>39</v>
      </c>
      <c r="G298" s="47" t="s">
        <v>157</v>
      </c>
      <c r="H298" s="111">
        <f>SUM(H299:H318)</f>
        <v>0</v>
      </c>
    </row>
    <row r="299" spans="1:8" s="2" customFormat="1" ht="12.75" hidden="1" customHeight="1" x14ac:dyDescent="0.2">
      <c r="A299" s="303"/>
      <c r="B299" s="304"/>
      <c r="C299" s="299" t="str">
        <f>C266</f>
        <v>VP koledžas direktors</v>
      </c>
      <c r="D299" s="300"/>
      <c r="E299" s="292">
        <v>5</v>
      </c>
      <c r="F299" s="52">
        <f>F266</f>
        <v>3125</v>
      </c>
      <c r="G299" s="53"/>
      <c r="H299" s="54">
        <f>ROUNDUP((F299*$E$299%)/168*G299,2)</f>
        <v>0</v>
      </c>
    </row>
    <row r="300" spans="1:8" s="2" customFormat="1" ht="12.75" hidden="1" customHeight="1" x14ac:dyDescent="0.2">
      <c r="A300" s="303"/>
      <c r="B300" s="304"/>
      <c r="C300" s="258">
        <f t="shared" ref="C300:F308" si="38">C267</f>
        <v>0</v>
      </c>
      <c r="D300" s="259"/>
      <c r="E300" s="293"/>
      <c r="F300" s="59">
        <f t="shared" si="38"/>
        <v>0</v>
      </c>
      <c r="G300" s="55"/>
      <c r="H300" s="56">
        <f t="shared" ref="H300:H318" si="39">ROUNDUP((F300*$E$299%)/168*G300,2)</f>
        <v>0</v>
      </c>
    </row>
    <row r="301" spans="1:8" s="2" customFormat="1" ht="12.75" hidden="1" customHeight="1" x14ac:dyDescent="0.2">
      <c r="A301" s="303"/>
      <c r="B301" s="304"/>
      <c r="C301" s="258">
        <f t="shared" si="38"/>
        <v>0</v>
      </c>
      <c r="D301" s="259"/>
      <c r="E301" s="293"/>
      <c r="F301" s="59">
        <f t="shared" si="38"/>
        <v>0</v>
      </c>
      <c r="G301" s="55"/>
      <c r="H301" s="56">
        <f t="shared" si="39"/>
        <v>0</v>
      </c>
    </row>
    <row r="302" spans="1:8" s="2" customFormat="1" ht="12.75" hidden="1" customHeight="1" x14ac:dyDescent="0.2">
      <c r="A302" s="303"/>
      <c r="B302" s="304"/>
      <c r="C302" s="258">
        <f t="shared" si="38"/>
        <v>0</v>
      </c>
      <c r="D302" s="259"/>
      <c r="E302" s="293"/>
      <c r="F302" s="59">
        <f t="shared" si="38"/>
        <v>0</v>
      </c>
      <c r="G302" s="55"/>
      <c r="H302" s="56">
        <f t="shared" si="39"/>
        <v>0</v>
      </c>
    </row>
    <row r="303" spans="1:8" s="2" customFormat="1" ht="12.75" hidden="1" customHeight="1" x14ac:dyDescent="0.2">
      <c r="A303" s="303"/>
      <c r="B303" s="304"/>
      <c r="C303" s="258">
        <f t="shared" si="38"/>
        <v>0</v>
      </c>
      <c r="D303" s="259"/>
      <c r="E303" s="293"/>
      <c r="F303" s="59">
        <f t="shared" si="38"/>
        <v>0</v>
      </c>
      <c r="G303" s="55"/>
      <c r="H303" s="56">
        <f t="shared" si="39"/>
        <v>0</v>
      </c>
    </row>
    <row r="304" spans="1:8" s="2" customFormat="1" ht="12.75" hidden="1" customHeight="1" x14ac:dyDescent="0.2">
      <c r="A304" s="303"/>
      <c r="B304" s="304"/>
      <c r="C304" s="258">
        <f t="shared" si="38"/>
        <v>0</v>
      </c>
      <c r="D304" s="259"/>
      <c r="E304" s="293"/>
      <c r="F304" s="59">
        <f t="shared" si="38"/>
        <v>0</v>
      </c>
      <c r="G304" s="55"/>
      <c r="H304" s="56">
        <f t="shared" si="39"/>
        <v>0</v>
      </c>
    </row>
    <row r="305" spans="1:8" s="2" customFormat="1" ht="12.75" hidden="1" customHeight="1" x14ac:dyDescent="0.2">
      <c r="A305" s="303"/>
      <c r="B305" s="304"/>
      <c r="C305" s="258">
        <f t="shared" si="38"/>
        <v>0</v>
      </c>
      <c r="D305" s="259"/>
      <c r="E305" s="293"/>
      <c r="F305" s="59">
        <f t="shared" si="38"/>
        <v>0</v>
      </c>
      <c r="G305" s="55"/>
      <c r="H305" s="56">
        <f t="shared" si="39"/>
        <v>0</v>
      </c>
    </row>
    <row r="306" spans="1:8" s="2" customFormat="1" ht="12.75" hidden="1" customHeight="1" x14ac:dyDescent="0.2">
      <c r="A306" s="303"/>
      <c r="B306" s="304"/>
      <c r="C306" s="258">
        <f t="shared" si="38"/>
        <v>0</v>
      </c>
      <c r="D306" s="259"/>
      <c r="E306" s="293"/>
      <c r="F306" s="59">
        <f t="shared" si="38"/>
        <v>0</v>
      </c>
      <c r="G306" s="55"/>
      <c r="H306" s="56">
        <f t="shared" si="39"/>
        <v>0</v>
      </c>
    </row>
    <row r="307" spans="1:8" s="2" customFormat="1" ht="12.75" hidden="1" customHeight="1" x14ac:dyDescent="0.2">
      <c r="A307" s="303"/>
      <c r="B307" s="304"/>
      <c r="C307" s="258">
        <f t="shared" si="38"/>
        <v>0</v>
      </c>
      <c r="D307" s="259"/>
      <c r="E307" s="293"/>
      <c r="F307" s="59">
        <f t="shared" si="38"/>
        <v>0</v>
      </c>
      <c r="G307" s="55"/>
      <c r="H307" s="56">
        <f t="shared" si="39"/>
        <v>0</v>
      </c>
    </row>
    <row r="308" spans="1:8" s="2" customFormat="1" ht="12.75" hidden="1" customHeight="1" x14ac:dyDescent="0.2">
      <c r="A308" s="303"/>
      <c r="B308" s="304"/>
      <c r="C308" s="258">
        <f t="shared" si="38"/>
        <v>0</v>
      </c>
      <c r="D308" s="259"/>
      <c r="E308" s="293"/>
      <c r="F308" s="59">
        <f t="shared" si="38"/>
        <v>0</v>
      </c>
      <c r="G308" s="55"/>
      <c r="H308" s="56">
        <f t="shared" si="39"/>
        <v>0</v>
      </c>
    </row>
    <row r="309" spans="1:8" s="2" customFormat="1" ht="12.75" hidden="1" x14ac:dyDescent="0.2">
      <c r="A309" s="303"/>
      <c r="B309" s="304"/>
      <c r="C309" s="258" t="str">
        <f>C277</f>
        <v xml:space="preserve">Vecākais grāmatvedis </v>
      </c>
      <c r="D309" s="259"/>
      <c r="E309" s="293"/>
      <c r="F309" s="59">
        <f>F277</f>
        <v>1287</v>
      </c>
      <c r="G309" s="55"/>
      <c r="H309" s="56">
        <f t="shared" si="39"/>
        <v>0</v>
      </c>
    </row>
    <row r="310" spans="1:8" s="2" customFormat="1" ht="27" hidden="1" customHeight="1" x14ac:dyDescent="0.2">
      <c r="A310" s="303"/>
      <c r="B310" s="304"/>
      <c r="C310" s="258">
        <f t="shared" ref="C310:G318" si="40">C278</f>
        <v>0</v>
      </c>
      <c r="D310" s="259"/>
      <c r="E310" s="293"/>
      <c r="F310" s="59">
        <f t="shared" si="40"/>
        <v>0</v>
      </c>
      <c r="G310" s="55">
        <f t="shared" si="40"/>
        <v>0</v>
      </c>
      <c r="H310" s="56">
        <f>ROUNDUP((F310*$E$299%)/168*G310,2)</f>
        <v>0</v>
      </c>
    </row>
    <row r="311" spans="1:8" s="2" customFormat="1" ht="12.75" hidden="1" x14ac:dyDescent="0.2">
      <c r="A311" s="303"/>
      <c r="B311" s="304"/>
      <c r="C311" s="258">
        <f t="shared" si="40"/>
        <v>0</v>
      </c>
      <c r="D311" s="259"/>
      <c r="E311" s="293"/>
      <c r="F311" s="59">
        <f t="shared" si="40"/>
        <v>0</v>
      </c>
      <c r="G311" s="55">
        <f t="shared" si="40"/>
        <v>0</v>
      </c>
      <c r="H311" s="56">
        <f t="shared" si="39"/>
        <v>0</v>
      </c>
    </row>
    <row r="312" spans="1:8" s="2" customFormat="1" ht="12.75" hidden="1" x14ac:dyDescent="0.2">
      <c r="A312" s="303"/>
      <c r="B312" s="304"/>
      <c r="C312" s="258">
        <f t="shared" si="40"/>
        <v>0</v>
      </c>
      <c r="D312" s="259"/>
      <c r="E312" s="293"/>
      <c r="F312" s="59">
        <f t="shared" si="40"/>
        <v>0</v>
      </c>
      <c r="G312" s="55">
        <f t="shared" si="40"/>
        <v>0</v>
      </c>
      <c r="H312" s="56">
        <f t="shared" si="39"/>
        <v>0</v>
      </c>
    </row>
    <row r="313" spans="1:8" s="2" customFormat="1" ht="12.75" hidden="1" x14ac:dyDescent="0.2">
      <c r="A313" s="303"/>
      <c r="B313" s="304"/>
      <c r="C313" s="258">
        <f t="shared" si="40"/>
        <v>0</v>
      </c>
      <c r="D313" s="259"/>
      <c r="E313" s="293"/>
      <c r="F313" s="59">
        <f t="shared" si="40"/>
        <v>0</v>
      </c>
      <c r="G313" s="55">
        <f t="shared" si="40"/>
        <v>0</v>
      </c>
      <c r="H313" s="56">
        <f t="shared" si="39"/>
        <v>0</v>
      </c>
    </row>
    <row r="314" spans="1:8" s="2" customFormat="1" ht="12.75" hidden="1" x14ac:dyDescent="0.2">
      <c r="A314" s="303"/>
      <c r="B314" s="304"/>
      <c r="C314" s="258">
        <f t="shared" si="40"/>
        <v>0</v>
      </c>
      <c r="D314" s="259"/>
      <c r="E314" s="293"/>
      <c r="F314" s="59">
        <f t="shared" si="40"/>
        <v>0</v>
      </c>
      <c r="G314" s="55">
        <f t="shared" si="40"/>
        <v>0</v>
      </c>
      <c r="H314" s="56">
        <f t="shared" si="39"/>
        <v>0</v>
      </c>
    </row>
    <row r="315" spans="1:8" s="2" customFormat="1" ht="12.75" hidden="1" x14ac:dyDescent="0.2">
      <c r="A315" s="303"/>
      <c r="B315" s="304"/>
      <c r="C315" s="258">
        <f t="shared" si="40"/>
        <v>0</v>
      </c>
      <c r="D315" s="259"/>
      <c r="E315" s="293"/>
      <c r="F315" s="59">
        <f t="shared" si="40"/>
        <v>0</v>
      </c>
      <c r="G315" s="55">
        <f t="shared" si="40"/>
        <v>0</v>
      </c>
      <c r="H315" s="56">
        <f t="shared" si="39"/>
        <v>0</v>
      </c>
    </row>
    <row r="316" spans="1:8" s="2" customFormat="1" ht="12.75" hidden="1" x14ac:dyDescent="0.2">
      <c r="A316" s="303"/>
      <c r="B316" s="304"/>
      <c r="C316" s="258">
        <f t="shared" si="40"/>
        <v>0</v>
      </c>
      <c r="D316" s="259"/>
      <c r="E316" s="293"/>
      <c r="F316" s="59">
        <f t="shared" si="40"/>
        <v>0</v>
      </c>
      <c r="G316" s="55">
        <f t="shared" si="40"/>
        <v>0</v>
      </c>
      <c r="H316" s="56">
        <f t="shared" si="39"/>
        <v>0</v>
      </c>
    </row>
    <row r="317" spans="1:8" s="2" customFormat="1" ht="12" hidden="1" customHeight="1" x14ac:dyDescent="0.2">
      <c r="A317" s="303"/>
      <c r="B317" s="304"/>
      <c r="C317" s="258">
        <f t="shared" si="40"/>
        <v>0</v>
      </c>
      <c r="D317" s="259"/>
      <c r="E317" s="293"/>
      <c r="F317" s="59">
        <f t="shared" si="40"/>
        <v>0</v>
      </c>
      <c r="G317" s="55">
        <f t="shared" si="40"/>
        <v>0</v>
      </c>
      <c r="H317" s="56">
        <f t="shared" si="39"/>
        <v>0</v>
      </c>
    </row>
    <row r="318" spans="1:8" s="2" customFormat="1" ht="12.75" hidden="1" x14ac:dyDescent="0.2">
      <c r="A318" s="303"/>
      <c r="B318" s="304"/>
      <c r="C318" s="258">
        <f t="shared" si="40"/>
        <v>0</v>
      </c>
      <c r="D318" s="259"/>
      <c r="E318" s="293"/>
      <c r="F318" s="59">
        <f t="shared" si="40"/>
        <v>0</v>
      </c>
      <c r="G318" s="55">
        <f t="shared" si="40"/>
        <v>0</v>
      </c>
      <c r="H318" s="56">
        <f t="shared" si="39"/>
        <v>0</v>
      </c>
    </row>
    <row r="319" spans="1:8" s="2" customFormat="1" ht="25.5" hidden="1" x14ac:dyDescent="0.2">
      <c r="A319" s="303" t="s">
        <v>55</v>
      </c>
      <c r="B319" s="304" t="s">
        <v>56</v>
      </c>
      <c r="C319" s="287" t="s">
        <v>349</v>
      </c>
      <c r="D319" s="288"/>
      <c r="E319" s="47" t="s">
        <v>161</v>
      </c>
      <c r="F319" s="190" t="s">
        <v>39</v>
      </c>
      <c r="G319" s="47" t="s">
        <v>157</v>
      </c>
      <c r="H319" s="111">
        <f>SUM(H320:H339)</f>
        <v>0</v>
      </c>
    </row>
    <row r="320" spans="1:8" s="2" customFormat="1" ht="12.75" hidden="1" x14ac:dyDescent="0.2">
      <c r="A320" s="303"/>
      <c r="B320" s="304"/>
      <c r="C320" s="299" t="str">
        <f t="shared" ref="C320:C329" si="41">C266</f>
        <v>VP koledžas direktors</v>
      </c>
      <c r="D320" s="300"/>
      <c r="E320" s="313">
        <v>5</v>
      </c>
      <c r="F320" s="52">
        <f t="shared" ref="F320:F329" si="42">F266</f>
        <v>3125</v>
      </c>
      <c r="G320" s="142"/>
      <c r="H320" s="54">
        <f>ROUNDUP((F320*$E$320%)/168*G320,2)</f>
        <v>0</v>
      </c>
    </row>
    <row r="321" spans="1:8" s="2" customFormat="1" ht="12.75" hidden="1" x14ac:dyDescent="0.2">
      <c r="A321" s="303"/>
      <c r="B321" s="304"/>
      <c r="C321" s="258">
        <f t="shared" si="41"/>
        <v>0</v>
      </c>
      <c r="D321" s="259"/>
      <c r="E321" s="314"/>
      <c r="F321" s="59">
        <f t="shared" si="42"/>
        <v>0</v>
      </c>
      <c r="G321" s="55"/>
      <c r="H321" s="56">
        <f t="shared" ref="H321:H339" si="43">ROUNDUP((F321*$E$320%)/168*G321,2)</f>
        <v>0</v>
      </c>
    </row>
    <row r="322" spans="1:8" s="2" customFormat="1" ht="12.75" hidden="1" x14ac:dyDescent="0.2">
      <c r="A322" s="303"/>
      <c r="B322" s="304"/>
      <c r="C322" s="258">
        <f t="shared" si="41"/>
        <v>0</v>
      </c>
      <c r="D322" s="259"/>
      <c r="E322" s="314"/>
      <c r="F322" s="59">
        <f t="shared" si="42"/>
        <v>0</v>
      </c>
      <c r="G322" s="55"/>
      <c r="H322" s="56">
        <f t="shared" si="43"/>
        <v>0</v>
      </c>
    </row>
    <row r="323" spans="1:8" s="2" customFormat="1" ht="12.75" hidden="1" x14ac:dyDescent="0.2">
      <c r="A323" s="303"/>
      <c r="B323" s="304"/>
      <c r="C323" s="258">
        <f t="shared" si="41"/>
        <v>0</v>
      </c>
      <c r="D323" s="259"/>
      <c r="E323" s="314"/>
      <c r="F323" s="59">
        <f t="shared" si="42"/>
        <v>0</v>
      </c>
      <c r="G323" s="55"/>
      <c r="H323" s="56">
        <f t="shared" si="43"/>
        <v>0</v>
      </c>
    </row>
    <row r="324" spans="1:8" s="2" customFormat="1" ht="12.75" hidden="1" x14ac:dyDescent="0.2">
      <c r="A324" s="303"/>
      <c r="B324" s="304"/>
      <c r="C324" s="258">
        <f t="shared" si="41"/>
        <v>0</v>
      </c>
      <c r="D324" s="259"/>
      <c r="E324" s="314"/>
      <c r="F324" s="59">
        <f t="shared" si="42"/>
        <v>0</v>
      </c>
      <c r="G324" s="55"/>
      <c r="H324" s="56">
        <f t="shared" si="43"/>
        <v>0</v>
      </c>
    </row>
    <row r="325" spans="1:8" s="2" customFormat="1" ht="12.75" hidden="1" x14ac:dyDescent="0.2">
      <c r="A325" s="303"/>
      <c r="B325" s="304"/>
      <c r="C325" s="258">
        <f t="shared" si="41"/>
        <v>0</v>
      </c>
      <c r="D325" s="259"/>
      <c r="E325" s="314"/>
      <c r="F325" s="59">
        <f t="shared" si="42"/>
        <v>0</v>
      </c>
      <c r="G325" s="55"/>
      <c r="H325" s="56">
        <f t="shared" si="43"/>
        <v>0</v>
      </c>
    </row>
    <row r="326" spans="1:8" s="2" customFormat="1" ht="12.75" hidden="1" x14ac:dyDescent="0.2">
      <c r="A326" s="303"/>
      <c r="B326" s="304"/>
      <c r="C326" s="258">
        <f t="shared" si="41"/>
        <v>0</v>
      </c>
      <c r="D326" s="259"/>
      <c r="E326" s="314"/>
      <c r="F326" s="59">
        <f t="shared" si="42"/>
        <v>0</v>
      </c>
      <c r="G326" s="55"/>
      <c r="H326" s="56">
        <f t="shared" si="43"/>
        <v>0</v>
      </c>
    </row>
    <row r="327" spans="1:8" s="2" customFormat="1" ht="12.75" hidden="1" x14ac:dyDescent="0.2">
      <c r="A327" s="303"/>
      <c r="B327" s="304"/>
      <c r="C327" s="258">
        <f t="shared" si="41"/>
        <v>0</v>
      </c>
      <c r="D327" s="259"/>
      <c r="E327" s="314"/>
      <c r="F327" s="59">
        <f t="shared" si="42"/>
        <v>0</v>
      </c>
      <c r="G327" s="55"/>
      <c r="H327" s="56">
        <f t="shared" si="43"/>
        <v>0</v>
      </c>
    </row>
    <row r="328" spans="1:8" s="2" customFormat="1" ht="12.75" hidden="1" x14ac:dyDescent="0.2">
      <c r="A328" s="303"/>
      <c r="B328" s="304"/>
      <c r="C328" s="258">
        <f t="shared" si="41"/>
        <v>0</v>
      </c>
      <c r="D328" s="259"/>
      <c r="E328" s="314"/>
      <c r="F328" s="59">
        <f t="shared" si="42"/>
        <v>0</v>
      </c>
      <c r="G328" s="55"/>
      <c r="H328" s="56">
        <f t="shared" si="43"/>
        <v>0</v>
      </c>
    </row>
    <row r="329" spans="1:8" s="2" customFormat="1" ht="12.75" hidden="1" x14ac:dyDescent="0.2">
      <c r="A329" s="303"/>
      <c r="B329" s="304"/>
      <c r="C329" s="258">
        <f t="shared" si="41"/>
        <v>0</v>
      </c>
      <c r="D329" s="259"/>
      <c r="E329" s="314"/>
      <c r="F329" s="59">
        <f t="shared" si="42"/>
        <v>0</v>
      </c>
      <c r="G329" s="55"/>
      <c r="H329" s="56">
        <f t="shared" si="43"/>
        <v>0</v>
      </c>
    </row>
    <row r="330" spans="1:8" s="2" customFormat="1" ht="12.75" hidden="1" x14ac:dyDescent="0.2">
      <c r="A330" s="303"/>
      <c r="B330" s="304"/>
      <c r="C330" s="258" t="str">
        <f t="shared" ref="C330:C339" si="44">C277</f>
        <v xml:space="preserve">Vecākais grāmatvedis </v>
      </c>
      <c r="D330" s="259"/>
      <c r="E330" s="314"/>
      <c r="F330" s="59">
        <f t="shared" ref="F330:G339" si="45">F277</f>
        <v>1287</v>
      </c>
      <c r="G330" s="55"/>
      <c r="H330" s="56">
        <f t="shared" si="43"/>
        <v>0</v>
      </c>
    </row>
    <row r="331" spans="1:8" s="2" customFormat="1" ht="31.5" hidden="1" customHeight="1" x14ac:dyDescent="0.2">
      <c r="A331" s="303"/>
      <c r="B331" s="304"/>
      <c r="C331" s="258">
        <f t="shared" si="44"/>
        <v>0</v>
      </c>
      <c r="D331" s="259"/>
      <c r="E331" s="314"/>
      <c r="F331" s="59">
        <f t="shared" si="45"/>
        <v>0</v>
      </c>
      <c r="G331" s="55">
        <f t="shared" si="45"/>
        <v>0</v>
      </c>
      <c r="H331" s="56">
        <f t="shared" si="43"/>
        <v>0</v>
      </c>
    </row>
    <row r="332" spans="1:8" s="2" customFormat="1" ht="12.75" hidden="1" x14ac:dyDescent="0.2">
      <c r="A332" s="303"/>
      <c r="B332" s="304"/>
      <c r="C332" s="258">
        <f t="shared" si="44"/>
        <v>0</v>
      </c>
      <c r="D332" s="259"/>
      <c r="E332" s="314"/>
      <c r="F332" s="59">
        <f t="shared" si="45"/>
        <v>0</v>
      </c>
      <c r="G332" s="55">
        <f t="shared" si="45"/>
        <v>0</v>
      </c>
      <c r="H332" s="56">
        <f t="shared" si="43"/>
        <v>0</v>
      </c>
    </row>
    <row r="333" spans="1:8" s="2" customFormat="1" ht="12.75" hidden="1" x14ac:dyDescent="0.2">
      <c r="A333" s="303"/>
      <c r="B333" s="304"/>
      <c r="C333" s="258">
        <f t="shared" si="44"/>
        <v>0</v>
      </c>
      <c r="D333" s="259"/>
      <c r="E333" s="314"/>
      <c r="F333" s="59">
        <f t="shared" si="45"/>
        <v>0</v>
      </c>
      <c r="G333" s="55">
        <f t="shared" si="45"/>
        <v>0</v>
      </c>
      <c r="H333" s="56">
        <f t="shared" si="43"/>
        <v>0</v>
      </c>
    </row>
    <row r="334" spans="1:8" s="2" customFormat="1" ht="12.75" hidden="1" x14ac:dyDescent="0.2">
      <c r="A334" s="303"/>
      <c r="B334" s="304"/>
      <c r="C334" s="258">
        <f t="shared" si="44"/>
        <v>0</v>
      </c>
      <c r="D334" s="259"/>
      <c r="E334" s="314"/>
      <c r="F334" s="59">
        <f t="shared" si="45"/>
        <v>0</v>
      </c>
      <c r="G334" s="55">
        <f t="shared" si="45"/>
        <v>0</v>
      </c>
      <c r="H334" s="56">
        <f t="shared" si="43"/>
        <v>0</v>
      </c>
    </row>
    <row r="335" spans="1:8" s="2" customFormat="1" ht="12.75" hidden="1" x14ac:dyDescent="0.2">
      <c r="A335" s="303"/>
      <c r="B335" s="304"/>
      <c r="C335" s="258">
        <f t="shared" si="44"/>
        <v>0</v>
      </c>
      <c r="D335" s="259"/>
      <c r="E335" s="314"/>
      <c r="F335" s="59">
        <f t="shared" si="45"/>
        <v>0</v>
      </c>
      <c r="G335" s="55">
        <f t="shared" si="45"/>
        <v>0</v>
      </c>
      <c r="H335" s="56">
        <f t="shared" si="43"/>
        <v>0</v>
      </c>
    </row>
    <row r="336" spans="1:8" s="2" customFormat="1" ht="12.75" hidden="1" x14ac:dyDescent="0.2">
      <c r="A336" s="303"/>
      <c r="B336" s="304"/>
      <c r="C336" s="258">
        <f t="shared" si="44"/>
        <v>0</v>
      </c>
      <c r="D336" s="259"/>
      <c r="E336" s="314"/>
      <c r="F336" s="59">
        <f t="shared" si="45"/>
        <v>0</v>
      </c>
      <c r="G336" s="55">
        <f t="shared" si="45"/>
        <v>0</v>
      </c>
      <c r="H336" s="56">
        <f t="shared" si="43"/>
        <v>0</v>
      </c>
    </row>
    <row r="337" spans="1:8" s="2" customFormat="1" ht="12.75" hidden="1" x14ac:dyDescent="0.2">
      <c r="A337" s="303"/>
      <c r="B337" s="304"/>
      <c r="C337" s="258">
        <f t="shared" si="44"/>
        <v>0</v>
      </c>
      <c r="D337" s="259"/>
      <c r="E337" s="314"/>
      <c r="F337" s="59">
        <f t="shared" si="45"/>
        <v>0</v>
      </c>
      <c r="G337" s="55">
        <f t="shared" si="45"/>
        <v>0</v>
      </c>
      <c r="H337" s="56">
        <f t="shared" si="43"/>
        <v>0</v>
      </c>
    </row>
    <row r="338" spans="1:8" s="2" customFormat="1" ht="12.75" hidden="1" x14ac:dyDescent="0.2">
      <c r="A338" s="303"/>
      <c r="B338" s="304"/>
      <c r="C338" s="258">
        <f t="shared" si="44"/>
        <v>0</v>
      </c>
      <c r="D338" s="259"/>
      <c r="E338" s="314"/>
      <c r="F338" s="59">
        <f t="shared" si="45"/>
        <v>0</v>
      </c>
      <c r="G338" s="55">
        <f t="shared" si="45"/>
        <v>0</v>
      </c>
      <c r="H338" s="56">
        <f t="shared" si="43"/>
        <v>0</v>
      </c>
    </row>
    <row r="339" spans="1:8" s="2" customFormat="1" ht="12.75" hidden="1" x14ac:dyDescent="0.2">
      <c r="A339" s="303"/>
      <c r="B339" s="304"/>
      <c r="C339" s="258">
        <f t="shared" si="44"/>
        <v>0</v>
      </c>
      <c r="D339" s="259"/>
      <c r="E339" s="315"/>
      <c r="F339" s="60">
        <f t="shared" si="45"/>
        <v>0</v>
      </c>
      <c r="G339" s="57">
        <f t="shared" si="45"/>
        <v>0</v>
      </c>
      <c r="H339" s="58">
        <f t="shared" si="43"/>
        <v>0</v>
      </c>
    </row>
    <row r="340" spans="1:8" s="2" customFormat="1" ht="25.5" hidden="1" x14ac:dyDescent="0.2">
      <c r="A340" s="246" t="s">
        <v>57</v>
      </c>
      <c r="B340" s="249" t="s">
        <v>58</v>
      </c>
      <c r="C340" s="287" t="s">
        <v>349</v>
      </c>
      <c r="D340" s="288"/>
      <c r="E340" s="47" t="s">
        <v>161</v>
      </c>
      <c r="F340" s="190" t="s">
        <v>39</v>
      </c>
      <c r="G340" s="47" t="s">
        <v>157</v>
      </c>
      <c r="H340" s="111">
        <f>SUM(H341:H360)</f>
        <v>0</v>
      </c>
    </row>
    <row r="341" spans="1:8" s="2" customFormat="1" ht="12.75" hidden="1" x14ac:dyDescent="0.2">
      <c r="A341" s="247"/>
      <c r="B341" s="250"/>
      <c r="C341" s="309" t="str">
        <f t="shared" ref="C341:C350" si="46">C266</f>
        <v>VP koledžas direktors</v>
      </c>
      <c r="D341" s="310"/>
      <c r="E341" s="282">
        <v>10</v>
      </c>
      <c r="F341" s="67">
        <f t="shared" ref="F341:F350" si="47">F266</f>
        <v>3125</v>
      </c>
      <c r="G341" s="53"/>
      <c r="H341" s="54">
        <f>ROUNDUP((F341*$E$341%)/168*G341,2)</f>
        <v>0</v>
      </c>
    </row>
    <row r="342" spans="1:8" s="2" customFormat="1" ht="12.75" hidden="1" x14ac:dyDescent="0.2">
      <c r="A342" s="247"/>
      <c r="B342" s="250"/>
      <c r="C342" s="311">
        <f t="shared" si="46"/>
        <v>0</v>
      </c>
      <c r="D342" s="312"/>
      <c r="E342" s="283"/>
      <c r="F342" s="68">
        <f t="shared" si="47"/>
        <v>0</v>
      </c>
      <c r="G342" s="55"/>
      <c r="H342" s="56">
        <f t="shared" ref="H342:H360" si="48">ROUNDUP((F342*$E$341%)/168*G342,2)</f>
        <v>0</v>
      </c>
    </row>
    <row r="343" spans="1:8" s="2" customFormat="1" ht="12.75" hidden="1" x14ac:dyDescent="0.2">
      <c r="A343" s="247"/>
      <c r="B343" s="250"/>
      <c r="C343" s="311">
        <f t="shared" si="46"/>
        <v>0</v>
      </c>
      <c r="D343" s="312"/>
      <c r="E343" s="283"/>
      <c r="F343" s="68">
        <f t="shared" si="47"/>
        <v>0</v>
      </c>
      <c r="G343" s="55"/>
      <c r="H343" s="56">
        <f t="shared" si="48"/>
        <v>0</v>
      </c>
    </row>
    <row r="344" spans="1:8" s="2" customFormat="1" ht="12.75" hidden="1" x14ac:dyDescent="0.2">
      <c r="A344" s="247"/>
      <c r="B344" s="250"/>
      <c r="C344" s="311">
        <f t="shared" si="46"/>
        <v>0</v>
      </c>
      <c r="D344" s="312"/>
      <c r="E344" s="283"/>
      <c r="F344" s="68">
        <f t="shared" si="47"/>
        <v>0</v>
      </c>
      <c r="G344" s="55"/>
      <c r="H344" s="56">
        <f t="shared" si="48"/>
        <v>0</v>
      </c>
    </row>
    <row r="345" spans="1:8" s="2" customFormat="1" ht="12.75" hidden="1" x14ac:dyDescent="0.2">
      <c r="A345" s="247"/>
      <c r="B345" s="250"/>
      <c r="C345" s="311">
        <f t="shared" si="46"/>
        <v>0</v>
      </c>
      <c r="D345" s="312"/>
      <c r="E345" s="283"/>
      <c r="F345" s="68">
        <f t="shared" si="47"/>
        <v>0</v>
      </c>
      <c r="G345" s="55"/>
      <c r="H345" s="56">
        <f t="shared" si="48"/>
        <v>0</v>
      </c>
    </row>
    <row r="346" spans="1:8" s="2" customFormat="1" ht="12.75" hidden="1" x14ac:dyDescent="0.2">
      <c r="A346" s="247"/>
      <c r="B346" s="250"/>
      <c r="C346" s="311">
        <f t="shared" si="46"/>
        <v>0</v>
      </c>
      <c r="D346" s="312"/>
      <c r="E346" s="283"/>
      <c r="F346" s="68">
        <f t="shared" si="47"/>
        <v>0</v>
      </c>
      <c r="G346" s="55"/>
      <c r="H346" s="56">
        <f t="shared" si="48"/>
        <v>0</v>
      </c>
    </row>
    <row r="347" spans="1:8" s="2" customFormat="1" ht="12.75" hidden="1" x14ac:dyDescent="0.2">
      <c r="A347" s="247"/>
      <c r="B347" s="250"/>
      <c r="C347" s="311">
        <f t="shared" si="46"/>
        <v>0</v>
      </c>
      <c r="D347" s="312"/>
      <c r="E347" s="283"/>
      <c r="F347" s="68">
        <f t="shared" si="47"/>
        <v>0</v>
      </c>
      <c r="G347" s="55"/>
      <c r="H347" s="56">
        <f t="shared" si="48"/>
        <v>0</v>
      </c>
    </row>
    <row r="348" spans="1:8" s="2" customFormat="1" ht="12.75" hidden="1" x14ac:dyDescent="0.2">
      <c r="A348" s="247"/>
      <c r="B348" s="250"/>
      <c r="C348" s="311">
        <f t="shared" si="46"/>
        <v>0</v>
      </c>
      <c r="D348" s="312"/>
      <c r="E348" s="283"/>
      <c r="F348" s="68">
        <f t="shared" si="47"/>
        <v>0</v>
      </c>
      <c r="G348" s="55"/>
      <c r="H348" s="56">
        <f t="shared" si="48"/>
        <v>0</v>
      </c>
    </row>
    <row r="349" spans="1:8" s="2" customFormat="1" ht="12.75" hidden="1" x14ac:dyDescent="0.2">
      <c r="A349" s="247"/>
      <c r="B349" s="250"/>
      <c r="C349" s="311">
        <f t="shared" si="46"/>
        <v>0</v>
      </c>
      <c r="D349" s="312"/>
      <c r="E349" s="283"/>
      <c r="F349" s="68">
        <f t="shared" si="47"/>
        <v>0</v>
      </c>
      <c r="G349" s="55"/>
      <c r="H349" s="56">
        <f t="shared" si="48"/>
        <v>0</v>
      </c>
    </row>
    <row r="350" spans="1:8" s="2" customFormat="1" ht="12.75" hidden="1" x14ac:dyDescent="0.2">
      <c r="A350" s="247"/>
      <c r="B350" s="250"/>
      <c r="C350" s="311">
        <f t="shared" si="46"/>
        <v>0</v>
      </c>
      <c r="D350" s="312"/>
      <c r="E350" s="283"/>
      <c r="F350" s="68">
        <f t="shared" si="47"/>
        <v>0</v>
      </c>
      <c r="G350" s="55"/>
      <c r="H350" s="56">
        <f t="shared" si="48"/>
        <v>0</v>
      </c>
    </row>
    <row r="351" spans="1:8" s="2" customFormat="1" ht="12.75" hidden="1" x14ac:dyDescent="0.2">
      <c r="A351" s="247"/>
      <c r="B351" s="250"/>
      <c r="C351" s="274" t="str">
        <f t="shared" ref="C351:C360" si="49">C277</f>
        <v xml:space="preserve">Vecākais grāmatvedis </v>
      </c>
      <c r="D351" s="276"/>
      <c r="E351" s="283"/>
      <c r="F351" s="69">
        <f t="shared" ref="F351:G360" si="50">F277</f>
        <v>1287</v>
      </c>
      <c r="G351" s="55"/>
      <c r="H351" s="56">
        <f t="shared" si="48"/>
        <v>0</v>
      </c>
    </row>
    <row r="352" spans="1:8" s="2" customFormat="1" ht="30" hidden="1" customHeight="1" x14ac:dyDescent="0.2">
      <c r="A352" s="247"/>
      <c r="B352" s="250"/>
      <c r="C352" s="274">
        <f t="shared" si="49"/>
        <v>0</v>
      </c>
      <c r="D352" s="276"/>
      <c r="E352" s="283"/>
      <c r="F352" s="69">
        <f t="shared" si="50"/>
        <v>0</v>
      </c>
      <c r="G352" s="55">
        <f t="shared" si="50"/>
        <v>0</v>
      </c>
      <c r="H352" s="56">
        <f t="shared" si="48"/>
        <v>0</v>
      </c>
    </row>
    <row r="353" spans="1:8" s="2" customFormat="1" ht="12.75" hidden="1" customHeight="1" x14ac:dyDescent="0.2">
      <c r="A353" s="247"/>
      <c r="B353" s="250"/>
      <c r="C353" s="311">
        <f t="shared" si="49"/>
        <v>0</v>
      </c>
      <c r="D353" s="312"/>
      <c r="E353" s="283"/>
      <c r="F353" s="69">
        <f t="shared" si="50"/>
        <v>0</v>
      </c>
      <c r="G353" s="55">
        <f t="shared" si="50"/>
        <v>0</v>
      </c>
      <c r="H353" s="56">
        <f t="shared" si="48"/>
        <v>0</v>
      </c>
    </row>
    <row r="354" spans="1:8" s="2" customFormat="1" ht="12.75" hidden="1" customHeight="1" x14ac:dyDescent="0.2">
      <c r="A354" s="247"/>
      <c r="B354" s="250"/>
      <c r="C354" s="311">
        <f t="shared" si="49"/>
        <v>0</v>
      </c>
      <c r="D354" s="312"/>
      <c r="E354" s="283"/>
      <c r="F354" s="69">
        <f t="shared" si="50"/>
        <v>0</v>
      </c>
      <c r="G354" s="55">
        <f t="shared" si="50"/>
        <v>0</v>
      </c>
      <c r="H354" s="56">
        <f t="shared" si="48"/>
        <v>0</v>
      </c>
    </row>
    <row r="355" spans="1:8" s="2" customFormat="1" ht="12.75" hidden="1" customHeight="1" x14ac:dyDescent="0.2">
      <c r="A355" s="247"/>
      <c r="B355" s="250"/>
      <c r="C355" s="311">
        <f t="shared" si="49"/>
        <v>0</v>
      </c>
      <c r="D355" s="312"/>
      <c r="E355" s="283"/>
      <c r="F355" s="69">
        <f t="shared" si="50"/>
        <v>0</v>
      </c>
      <c r="G355" s="55">
        <f t="shared" si="50"/>
        <v>0</v>
      </c>
      <c r="H355" s="56">
        <f t="shared" si="48"/>
        <v>0</v>
      </c>
    </row>
    <row r="356" spans="1:8" s="2" customFormat="1" ht="12.75" hidden="1" customHeight="1" x14ac:dyDescent="0.2">
      <c r="A356" s="247"/>
      <c r="B356" s="250"/>
      <c r="C356" s="311">
        <f t="shared" si="49"/>
        <v>0</v>
      </c>
      <c r="D356" s="312"/>
      <c r="E356" s="283"/>
      <c r="F356" s="69">
        <f t="shared" si="50"/>
        <v>0</v>
      </c>
      <c r="G356" s="55">
        <f t="shared" si="50"/>
        <v>0</v>
      </c>
      <c r="H356" s="56">
        <f t="shared" si="48"/>
        <v>0</v>
      </c>
    </row>
    <row r="357" spans="1:8" s="2" customFormat="1" ht="12.75" hidden="1" customHeight="1" x14ac:dyDescent="0.2">
      <c r="A357" s="247"/>
      <c r="B357" s="250"/>
      <c r="C357" s="311">
        <f t="shared" si="49"/>
        <v>0</v>
      </c>
      <c r="D357" s="312"/>
      <c r="E357" s="283"/>
      <c r="F357" s="69">
        <f t="shared" si="50"/>
        <v>0</v>
      </c>
      <c r="G357" s="55">
        <f t="shared" si="50"/>
        <v>0</v>
      </c>
      <c r="H357" s="56">
        <f t="shared" si="48"/>
        <v>0</v>
      </c>
    </row>
    <row r="358" spans="1:8" s="2" customFormat="1" ht="12.75" hidden="1" customHeight="1" x14ac:dyDescent="0.2">
      <c r="A358" s="247"/>
      <c r="B358" s="250"/>
      <c r="C358" s="311">
        <f t="shared" si="49"/>
        <v>0</v>
      </c>
      <c r="D358" s="312"/>
      <c r="E358" s="283"/>
      <c r="F358" s="69">
        <f t="shared" si="50"/>
        <v>0</v>
      </c>
      <c r="G358" s="55">
        <f t="shared" si="50"/>
        <v>0</v>
      </c>
      <c r="H358" s="56">
        <f t="shared" si="48"/>
        <v>0</v>
      </c>
    </row>
    <row r="359" spans="1:8" s="2" customFormat="1" ht="12.75" hidden="1" customHeight="1" x14ac:dyDescent="0.2">
      <c r="A359" s="247"/>
      <c r="B359" s="250"/>
      <c r="C359" s="311">
        <f t="shared" si="49"/>
        <v>0</v>
      </c>
      <c r="D359" s="312"/>
      <c r="E359" s="283"/>
      <c r="F359" s="69">
        <f t="shared" si="50"/>
        <v>0</v>
      </c>
      <c r="G359" s="55">
        <f t="shared" si="50"/>
        <v>0</v>
      </c>
      <c r="H359" s="56">
        <f t="shared" si="48"/>
        <v>0</v>
      </c>
    </row>
    <row r="360" spans="1:8" s="2" customFormat="1" ht="12.75" hidden="1" x14ac:dyDescent="0.2">
      <c r="A360" s="248"/>
      <c r="B360" s="251"/>
      <c r="C360" s="311">
        <f t="shared" si="49"/>
        <v>0</v>
      </c>
      <c r="D360" s="312"/>
      <c r="E360" s="284"/>
      <c r="F360" s="71">
        <f t="shared" si="50"/>
        <v>0</v>
      </c>
      <c r="G360" s="57">
        <f t="shared" si="50"/>
        <v>0</v>
      </c>
      <c r="H360" s="58">
        <f t="shared" si="48"/>
        <v>0</v>
      </c>
    </row>
    <row r="361" spans="1:8" s="2" customFormat="1" ht="12.75" x14ac:dyDescent="0.2">
      <c r="A361" s="49" t="s">
        <v>65</v>
      </c>
      <c r="B361" s="277" t="s">
        <v>66</v>
      </c>
      <c r="C361" s="277"/>
      <c r="D361" s="277"/>
      <c r="E361" s="277"/>
      <c r="F361" s="277"/>
      <c r="G361" s="277"/>
      <c r="H361" s="43">
        <f>SUM(H362,H363,H384)</f>
        <v>0.31</v>
      </c>
    </row>
    <row r="362" spans="1:8" s="2" customFormat="1" ht="12.75" x14ac:dyDescent="0.2">
      <c r="A362" s="181" t="s">
        <v>67</v>
      </c>
      <c r="B362" s="304" t="s">
        <v>163</v>
      </c>
      <c r="C362" s="304"/>
      <c r="D362" s="304"/>
      <c r="E362" s="304"/>
      <c r="F362" s="304"/>
      <c r="G362" s="304"/>
      <c r="H362" s="44">
        <f>ROUNDUP((H264+H363)*0.2359,2)</f>
        <v>0.26</v>
      </c>
    </row>
    <row r="363" spans="1:8" s="2" customFormat="1" ht="25.5" x14ac:dyDescent="0.2">
      <c r="A363" s="246" t="s">
        <v>70</v>
      </c>
      <c r="B363" s="249" t="s">
        <v>71</v>
      </c>
      <c r="C363" s="287" t="s">
        <v>349</v>
      </c>
      <c r="D363" s="288"/>
      <c r="E363" s="47" t="s">
        <v>161</v>
      </c>
      <c r="F363" s="190" t="s">
        <v>39</v>
      </c>
      <c r="G363" s="47" t="s">
        <v>157</v>
      </c>
      <c r="H363" s="111">
        <f>SUM(H364:H383)</f>
        <v>0.05</v>
      </c>
    </row>
    <row r="364" spans="1:8" s="2" customFormat="1" ht="12.75" customHeight="1" x14ac:dyDescent="0.2">
      <c r="A364" s="247"/>
      <c r="B364" s="250"/>
      <c r="C364" s="294" t="str">
        <f t="shared" ref="C364:C373" si="51">C266</f>
        <v>VP koledžas direktors</v>
      </c>
      <c r="D364" s="295"/>
      <c r="E364" s="316">
        <v>4</v>
      </c>
      <c r="F364" s="62">
        <f t="shared" ref="F364:G373" si="52">F266</f>
        <v>3125</v>
      </c>
      <c r="G364" s="144">
        <f t="shared" si="52"/>
        <v>0.02</v>
      </c>
      <c r="H364" s="54">
        <f>ROUNDUP((F364*$E$364%)/168*G364,2)</f>
        <v>0.02</v>
      </c>
    </row>
    <row r="365" spans="1:8" s="2" customFormat="1" ht="12.75" hidden="1" customHeight="1" x14ac:dyDescent="0.2">
      <c r="A365" s="247"/>
      <c r="B365" s="250"/>
      <c r="C365" s="274">
        <f t="shared" si="51"/>
        <v>0</v>
      </c>
      <c r="D365" s="276"/>
      <c r="E365" s="317"/>
      <c r="F365" s="64">
        <f t="shared" si="52"/>
        <v>0</v>
      </c>
      <c r="G365" s="64">
        <f t="shared" si="52"/>
        <v>0</v>
      </c>
      <c r="H365" s="56">
        <f t="shared" ref="H365:H383" si="53">ROUNDUP((F365*$E$364%)/168*G365,2)</f>
        <v>0</v>
      </c>
    </row>
    <row r="366" spans="1:8" s="2" customFormat="1" ht="12.75" hidden="1" customHeight="1" x14ac:dyDescent="0.2">
      <c r="A366" s="247"/>
      <c r="B366" s="250"/>
      <c r="C366" s="274">
        <f t="shared" si="51"/>
        <v>0</v>
      </c>
      <c r="D366" s="276"/>
      <c r="E366" s="317"/>
      <c r="F366" s="64">
        <f t="shared" si="52"/>
        <v>0</v>
      </c>
      <c r="G366" s="64">
        <f t="shared" si="52"/>
        <v>0</v>
      </c>
      <c r="H366" s="56">
        <f t="shared" si="53"/>
        <v>0</v>
      </c>
    </row>
    <row r="367" spans="1:8" s="2" customFormat="1" ht="12.75" hidden="1" customHeight="1" x14ac:dyDescent="0.2">
      <c r="A367" s="247"/>
      <c r="B367" s="250"/>
      <c r="C367" s="274">
        <f t="shared" si="51"/>
        <v>0</v>
      </c>
      <c r="D367" s="276"/>
      <c r="E367" s="317"/>
      <c r="F367" s="64">
        <f t="shared" si="52"/>
        <v>0</v>
      </c>
      <c r="G367" s="64">
        <f t="shared" si="52"/>
        <v>0</v>
      </c>
      <c r="H367" s="56">
        <f t="shared" si="53"/>
        <v>0</v>
      </c>
    </row>
    <row r="368" spans="1:8" s="2" customFormat="1" ht="12.75" hidden="1" customHeight="1" x14ac:dyDescent="0.2">
      <c r="A368" s="247"/>
      <c r="B368" s="250"/>
      <c r="C368" s="274">
        <f t="shared" si="51"/>
        <v>0</v>
      </c>
      <c r="D368" s="276"/>
      <c r="E368" s="317"/>
      <c r="F368" s="64">
        <f t="shared" si="52"/>
        <v>0</v>
      </c>
      <c r="G368" s="64">
        <f t="shared" si="52"/>
        <v>0</v>
      </c>
      <c r="H368" s="56">
        <f t="shared" si="53"/>
        <v>0</v>
      </c>
    </row>
    <row r="369" spans="1:8" s="2" customFormat="1" ht="12.75" hidden="1" customHeight="1" x14ac:dyDescent="0.2">
      <c r="A369" s="247"/>
      <c r="B369" s="250"/>
      <c r="C369" s="274">
        <f t="shared" si="51"/>
        <v>0</v>
      </c>
      <c r="D369" s="276"/>
      <c r="E369" s="317"/>
      <c r="F369" s="64">
        <f t="shared" si="52"/>
        <v>0</v>
      </c>
      <c r="G369" s="64">
        <f t="shared" si="52"/>
        <v>0</v>
      </c>
      <c r="H369" s="56">
        <f t="shared" si="53"/>
        <v>0</v>
      </c>
    </row>
    <row r="370" spans="1:8" s="2" customFormat="1" ht="12.75" hidden="1" customHeight="1" x14ac:dyDescent="0.2">
      <c r="A370" s="247"/>
      <c r="B370" s="250"/>
      <c r="C370" s="274">
        <f t="shared" si="51"/>
        <v>0</v>
      </c>
      <c r="D370" s="276"/>
      <c r="E370" s="317"/>
      <c r="F370" s="64">
        <f t="shared" si="52"/>
        <v>0</v>
      </c>
      <c r="G370" s="64">
        <f t="shared" si="52"/>
        <v>0</v>
      </c>
      <c r="H370" s="56">
        <f t="shared" si="53"/>
        <v>0</v>
      </c>
    </row>
    <row r="371" spans="1:8" s="2" customFormat="1" ht="12.75" hidden="1" customHeight="1" x14ac:dyDescent="0.2">
      <c r="A371" s="247"/>
      <c r="B371" s="250"/>
      <c r="C371" s="274">
        <f t="shared" si="51"/>
        <v>0</v>
      </c>
      <c r="D371" s="276"/>
      <c r="E371" s="317"/>
      <c r="F371" s="64">
        <f t="shared" si="52"/>
        <v>0</v>
      </c>
      <c r="G371" s="64">
        <f t="shared" si="52"/>
        <v>0</v>
      </c>
      <c r="H371" s="56">
        <f t="shared" si="53"/>
        <v>0</v>
      </c>
    </row>
    <row r="372" spans="1:8" s="2" customFormat="1" ht="12.75" hidden="1" customHeight="1" x14ac:dyDescent="0.2">
      <c r="A372" s="247"/>
      <c r="B372" s="250"/>
      <c r="C372" s="274">
        <f t="shared" si="51"/>
        <v>0</v>
      </c>
      <c r="D372" s="276"/>
      <c r="E372" s="317"/>
      <c r="F372" s="64">
        <f t="shared" si="52"/>
        <v>0</v>
      </c>
      <c r="G372" s="64">
        <f t="shared" si="52"/>
        <v>0</v>
      </c>
      <c r="H372" s="56">
        <f t="shared" si="53"/>
        <v>0</v>
      </c>
    </row>
    <row r="373" spans="1:8" s="2" customFormat="1" ht="12.75" hidden="1" customHeight="1" x14ac:dyDescent="0.2">
      <c r="A373" s="247"/>
      <c r="B373" s="250"/>
      <c r="C373" s="274">
        <f t="shared" si="51"/>
        <v>0</v>
      </c>
      <c r="D373" s="276"/>
      <c r="E373" s="317"/>
      <c r="F373" s="64">
        <f t="shared" si="52"/>
        <v>0</v>
      </c>
      <c r="G373" s="64">
        <f t="shared" si="52"/>
        <v>0</v>
      </c>
      <c r="H373" s="56">
        <f t="shared" si="53"/>
        <v>0</v>
      </c>
    </row>
    <row r="374" spans="1:8" s="2" customFormat="1" ht="12.75" x14ac:dyDescent="0.2">
      <c r="A374" s="247"/>
      <c r="B374" s="250"/>
      <c r="C374" s="274" t="str">
        <f t="shared" ref="C374:C383" si="54">C277</f>
        <v xml:space="preserve">Vecākais grāmatvedis </v>
      </c>
      <c r="D374" s="276"/>
      <c r="E374" s="317"/>
      <c r="F374" s="64">
        <f t="shared" ref="F374:G383" si="55">F277</f>
        <v>1287</v>
      </c>
      <c r="G374" s="55">
        <f t="shared" si="55"/>
        <v>8.4000000000000005E-2</v>
      </c>
      <c r="H374" s="56">
        <f t="shared" si="53"/>
        <v>0.03</v>
      </c>
    </row>
    <row r="375" spans="1:8" s="2" customFormat="1" ht="24.75" hidden="1" customHeight="1" x14ac:dyDescent="0.2">
      <c r="A375" s="247"/>
      <c r="B375" s="250"/>
      <c r="C375" s="274">
        <f t="shared" si="54"/>
        <v>0</v>
      </c>
      <c r="D375" s="276"/>
      <c r="E375" s="317"/>
      <c r="F375" s="64">
        <f t="shared" si="55"/>
        <v>0</v>
      </c>
      <c r="G375" s="55">
        <f t="shared" si="55"/>
        <v>0</v>
      </c>
      <c r="H375" s="56">
        <f t="shared" si="53"/>
        <v>0</v>
      </c>
    </row>
    <row r="376" spans="1:8" s="2" customFormat="1" ht="12.75" hidden="1" x14ac:dyDescent="0.2">
      <c r="A376" s="247"/>
      <c r="B376" s="250"/>
      <c r="C376" s="274">
        <f t="shared" si="54"/>
        <v>0</v>
      </c>
      <c r="D376" s="276"/>
      <c r="E376" s="317"/>
      <c r="F376" s="64">
        <f t="shared" si="55"/>
        <v>0</v>
      </c>
      <c r="G376" s="55">
        <f t="shared" si="55"/>
        <v>0</v>
      </c>
      <c r="H376" s="56">
        <f t="shared" si="53"/>
        <v>0</v>
      </c>
    </row>
    <row r="377" spans="1:8" s="2" customFormat="1" ht="12.75" hidden="1" x14ac:dyDescent="0.2">
      <c r="A377" s="247"/>
      <c r="B377" s="250"/>
      <c r="C377" s="274">
        <f t="shared" si="54"/>
        <v>0</v>
      </c>
      <c r="D377" s="276"/>
      <c r="E377" s="317"/>
      <c r="F377" s="64">
        <f t="shared" si="55"/>
        <v>0</v>
      </c>
      <c r="G377" s="55">
        <f t="shared" si="55"/>
        <v>0</v>
      </c>
      <c r="H377" s="56">
        <f t="shared" si="53"/>
        <v>0</v>
      </c>
    </row>
    <row r="378" spans="1:8" s="2" customFormat="1" ht="12.75" hidden="1" x14ac:dyDescent="0.2">
      <c r="A378" s="247"/>
      <c r="B378" s="250"/>
      <c r="C378" s="274">
        <f t="shared" si="54"/>
        <v>0</v>
      </c>
      <c r="D378" s="276"/>
      <c r="E378" s="317"/>
      <c r="F378" s="64">
        <f t="shared" si="55"/>
        <v>0</v>
      </c>
      <c r="G378" s="55">
        <f t="shared" si="55"/>
        <v>0</v>
      </c>
      <c r="H378" s="56">
        <f t="shared" si="53"/>
        <v>0</v>
      </c>
    </row>
    <row r="379" spans="1:8" s="2" customFormat="1" ht="12.75" hidden="1" x14ac:dyDescent="0.2">
      <c r="A379" s="247"/>
      <c r="B379" s="250"/>
      <c r="C379" s="274">
        <f t="shared" si="54"/>
        <v>0</v>
      </c>
      <c r="D379" s="276"/>
      <c r="E379" s="317"/>
      <c r="F379" s="64">
        <f t="shared" si="55"/>
        <v>0</v>
      </c>
      <c r="G379" s="55">
        <f t="shared" si="55"/>
        <v>0</v>
      </c>
      <c r="H379" s="56">
        <f t="shared" si="53"/>
        <v>0</v>
      </c>
    </row>
    <row r="380" spans="1:8" s="2" customFormat="1" ht="12.75" hidden="1" x14ac:dyDescent="0.2">
      <c r="A380" s="247"/>
      <c r="B380" s="250"/>
      <c r="C380" s="274">
        <f t="shared" si="54"/>
        <v>0</v>
      </c>
      <c r="D380" s="276"/>
      <c r="E380" s="317"/>
      <c r="F380" s="64">
        <f t="shared" si="55"/>
        <v>0</v>
      </c>
      <c r="G380" s="55">
        <f t="shared" si="55"/>
        <v>0</v>
      </c>
      <c r="H380" s="56">
        <f t="shared" si="53"/>
        <v>0</v>
      </c>
    </row>
    <row r="381" spans="1:8" s="2" customFormat="1" ht="12.75" hidden="1" x14ac:dyDescent="0.2">
      <c r="A381" s="247"/>
      <c r="B381" s="250"/>
      <c r="C381" s="274">
        <f t="shared" si="54"/>
        <v>0</v>
      </c>
      <c r="D381" s="276"/>
      <c r="E381" s="317"/>
      <c r="F381" s="64">
        <f t="shared" si="55"/>
        <v>0</v>
      </c>
      <c r="G381" s="55">
        <f t="shared" si="55"/>
        <v>0</v>
      </c>
      <c r="H381" s="56">
        <f t="shared" si="53"/>
        <v>0</v>
      </c>
    </row>
    <row r="382" spans="1:8" s="2" customFormat="1" ht="12.75" hidden="1" x14ac:dyDescent="0.2">
      <c r="A382" s="247"/>
      <c r="B382" s="250"/>
      <c r="C382" s="274">
        <f t="shared" si="54"/>
        <v>0</v>
      </c>
      <c r="D382" s="276"/>
      <c r="E382" s="317"/>
      <c r="F382" s="64">
        <f t="shared" si="55"/>
        <v>0</v>
      </c>
      <c r="G382" s="55">
        <f t="shared" si="55"/>
        <v>0</v>
      </c>
      <c r="H382" s="56">
        <f t="shared" si="53"/>
        <v>0</v>
      </c>
    </row>
    <row r="383" spans="1:8" s="2" customFormat="1" ht="12.75" hidden="1" x14ac:dyDescent="0.2">
      <c r="A383" s="248"/>
      <c r="B383" s="251"/>
      <c r="C383" s="274">
        <f t="shared" si="54"/>
        <v>0</v>
      </c>
      <c r="D383" s="276"/>
      <c r="E383" s="318"/>
      <c r="F383" s="66">
        <f t="shared" si="55"/>
        <v>0</v>
      </c>
      <c r="G383" s="55">
        <f t="shared" si="55"/>
        <v>0</v>
      </c>
      <c r="H383" s="58">
        <f t="shared" si="53"/>
        <v>0</v>
      </c>
    </row>
    <row r="384" spans="1:8" s="2" customFormat="1" ht="25.5" hidden="1" x14ac:dyDescent="0.2">
      <c r="A384" s="246" t="s">
        <v>82</v>
      </c>
      <c r="B384" s="249" t="s">
        <v>83</v>
      </c>
      <c r="C384" s="287" t="s">
        <v>349</v>
      </c>
      <c r="D384" s="288"/>
      <c r="E384" s="47" t="s">
        <v>161</v>
      </c>
      <c r="F384" s="190" t="s">
        <v>39</v>
      </c>
      <c r="G384" s="47" t="s">
        <v>157</v>
      </c>
      <c r="H384" s="111">
        <f>SUM(H385:H404)</f>
        <v>0</v>
      </c>
    </row>
    <row r="385" spans="1:8" s="2" customFormat="1" ht="12.75" hidden="1" customHeight="1" x14ac:dyDescent="0.2">
      <c r="A385" s="247"/>
      <c r="B385" s="250"/>
      <c r="C385" s="294" t="str">
        <f t="shared" ref="C385:C394" si="56">C266</f>
        <v>VP koledžas direktors</v>
      </c>
      <c r="D385" s="295"/>
      <c r="E385" s="316">
        <v>1</v>
      </c>
      <c r="F385" s="62">
        <f t="shared" ref="F385:F394" si="57">F266</f>
        <v>3125</v>
      </c>
      <c r="G385" s="55"/>
      <c r="H385" s="54">
        <f>ROUNDUP((F385*$E$385%)/168*G385,2)</f>
        <v>0</v>
      </c>
    </row>
    <row r="386" spans="1:8" s="2" customFormat="1" ht="12.75" hidden="1" x14ac:dyDescent="0.2">
      <c r="A386" s="247"/>
      <c r="B386" s="250"/>
      <c r="C386" s="274">
        <f t="shared" si="56"/>
        <v>0</v>
      </c>
      <c r="D386" s="276"/>
      <c r="E386" s="317"/>
      <c r="F386" s="64">
        <f t="shared" si="57"/>
        <v>0</v>
      </c>
      <c r="G386" s="55"/>
      <c r="H386" s="56">
        <f t="shared" ref="H386:H404" si="58">ROUNDUP((F386*$E$385%)/168*G386,2)</f>
        <v>0</v>
      </c>
    </row>
    <row r="387" spans="1:8" s="2" customFormat="1" ht="12.75" hidden="1" x14ac:dyDescent="0.2">
      <c r="A387" s="247"/>
      <c r="B387" s="250"/>
      <c r="C387" s="274">
        <f t="shared" si="56"/>
        <v>0</v>
      </c>
      <c r="D387" s="276"/>
      <c r="E387" s="317"/>
      <c r="F387" s="64">
        <f t="shared" si="57"/>
        <v>0</v>
      </c>
      <c r="G387" s="55"/>
      <c r="H387" s="56">
        <f t="shared" si="58"/>
        <v>0</v>
      </c>
    </row>
    <row r="388" spans="1:8" s="2" customFormat="1" ht="12.75" hidden="1" x14ac:dyDescent="0.2">
      <c r="A388" s="247"/>
      <c r="B388" s="250"/>
      <c r="C388" s="274">
        <f t="shared" si="56"/>
        <v>0</v>
      </c>
      <c r="D388" s="276"/>
      <c r="E388" s="317"/>
      <c r="F388" s="64">
        <f t="shared" si="57"/>
        <v>0</v>
      </c>
      <c r="G388" s="55"/>
      <c r="H388" s="56">
        <f t="shared" si="58"/>
        <v>0</v>
      </c>
    </row>
    <row r="389" spans="1:8" s="2" customFormat="1" ht="12.75" hidden="1" x14ac:dyDescent="0.2">
      <c r="A389" s="247"/>
      <c r="B389" s="250"/>
      <c r="C389" s="274">
        <f t="shared" si="56"/>
        <v>0</v>
      </c>
      <c r="D389" s="276"/>
      <c r="E389" s="317"/>
      <c r="F389" s="64">
        <f t="shared" si="57"/>
        <v>0</v>
      </c>
      <c r="G389" s="55"/>
      <c r="H389" s="56">
        <f t="shared" si="58"/>
        <v>0</v>
      </c>
    </row>
    <row r="390" spans="1:8" s="2" customFormat="1" ht="12.75" hidden="1" x14ac:dyDescent="0.2">
      <c r="A390" s="247"/>
      <c r="B390" s="250"/>
      <c r="C390" s="274">
        <f t="shared" si="56"/>
        <v>0</v>
      </c>
      <c r="D390" s="276"/>
      <c r="E390" s="317"/>
      <c r="F390" s="64">
        <f t="shared" si="57"/>
        <v>0</v>
      </c>
      <c r="G390" s="55"/>
      <c r="H390" s="56">
        <f t="shared" si="58"/>
        <v>0</v>
      </c>
    </row>
    <row r="391" spans="1:8" s="2" customFormat="1" ht="12.75" hidden="1" x14ac:dyDescent="0.2">
      <c r="A391" s="247"/>
      <c r="B391" s="250"/>
      <c r="C391" s="274">
        <f t="shared" si="56"/>
        <v>0</v>
      </c>
      <c r="D391" s="276"/>
      <c r="E391" s="317"/>
      <c r="F391" s="64">
        <f t="shared" si="57"/>
        <v>0</v>
      </c>
      <c r="G391" s="55"/>
      <c r="H391" s="56">
        <f t="shared" si="58"/>
        <v>0</v>
      </c>
    </row>
    <row r="392" spans="1:8" s="2" customFormat="1" ht="12.75" hidden="1" x14ac:dyDescent="0.2">
      <c r="A392" s="247"/>
      <c r="B392" s="250"/>
      <c r="C392" s="274">
        <f t="shared" si="56"/>
        <v>0</v>
      </c>
      <c r="D392" s="276"/>
      <c r="E392" s="317"/>
      <c r="F392" s="64">
        <f t="shared" si="57"/>
        <v>0</v>
      </c>
      <c r="G392" s="55"/>
      <c r="H392" s="56">
        <f t="shared" si="58"/>
        <v>0</v>
      </c>
    </row>
    <row r="393" spans="1:8" s="2" customFormat="1" ht="12.75" hidden="1" x14ac:dyDescent="0.2">
      <c r="A393" s="247"/>
      <c r="B393" s="250"/>
      <c r="C393" s="274">
        <f t="shared" si="56"/>
        <v>0</v>
      </c>
      <c r="D393" s="276"/>
      <c r="E393" s="317"/>
      <c r="F393" s="64">
        <f t="shared" si="57"/>
        <v>0</v>
      </c>
      <c r="G393" s="55"/>
      <c r="H393" s="56">
        <f t="shared" si="58"/>
        <v>0</v>
      </c>
    </row>
    <row r="394" spans="1:8" s="2" customFormat="1" ht="12.75" hidden="1" x14ac:dyDescent="0.2">
      <c r="A394" s="247"/>
      <c r="B394" s="250"/>
      <c r="C394" s="274">
        <f t="shared" si="56"/>
        <v>0</v>
      </c>
      <c r="D394" s="276"/>
      <c r="E394" s="317"/>
      <c r="F394" s="64">
        <f t="shared" si="57"/>
        <v>0</v>
      </c>
      <c r="G394" s="55"/>
      <c r="H394" s="56">
        <f t="shared" si="58"/>
        <v>0</v>
      </c>
    </row>
    <row r="395" spans="1:8" s="2" customFormat="1" ht="12.75" hidden="1" x14ac:dyDescent="0.2">
      <c r="A395" s="247"/>
      <c r="B395" s="250"/>
      <c r="C395" s="274" t="str">
        <f t="shared" ref="C395:C404" si="59">C277</f>
        <v xml:space="preserve">Vecākais grāmatvedis </v>
      </c>
      <c r="D395" s="276"/>
      <c r="E395" s="317"/>
      <c r="F395" s="64">
        <f t="shared" ref="F395:G404" si="60">F277</f>
        <v>1287</v>
      </c>
      <c r="G395" s="55"/>
      <c r="H395" s="56">
        <f t="shared" si="58"/>
        <v>0</v>
      </c>
    </row>
    <row r="396" spans="1:8" s="2" customFormat="1" ht="27" hidden="1" customHeight="1" x14ac:dyDescent="0.2">
      <c r="A396" s="247"/>
      <c r="B396" s="250"/>
      <c r="C396" s="274">
        <f t="shared" si="59"/>
        <v>0</v>
      </c>
      <c r="D396" s="276"/>
      <c r="E396" s="317"/>
      <c r="F396" s="64">
        <f t="shared" si="60"/>
        <v>0</v>
      </c>
      <c r="G396" s="55">
        <f t="shared" si="60"/>
        <v>0</v>
      </c>
      <c r="H396" s="56">
        <f t="shared" si="58"/>
        <v>0</v>
      </c>
    </row>
    <row r="397" spans="1:8" s="2" customFormat="1" ht="12.75" hidden="1" x14ac:dyDescent="0.2">
      <c r="A397" s="247"/>
      <c r="B397" s="250"/>
      <c r="C397" s="274">
        <f t="shared" si="59"/>
        <v>0</v>
      </c>
      <c r="D397" s="276"/>
      <c r="E397" s="317"/>
      <c r="F397" s="64">
        <f t="shared" si="60"/>
        <v>0</v>
      </c>
      <c r="G397" s="64">
        <f t="shared" si="60"/>
        <v>0</v>
      </c>
      <c r="H397" s="56">
        <f t="shared" si="58"/>
        <v>0</v>
      </c>
    </row>
    <row r="398" spans="1:8" s="2" customFormat="1" ht="12.75" hidden="1" x14ac:dyDescent="0.2">
      <c r="A398" s="247"/>
      <c r="B398" s="250"/>
      <c r="C398" s="274">
        <f t="shared" si="59"/>
        <v>0</v>
      </c>
      <c r="D398" s="276"/>
      <c r="E398" s="317"/>
      <c r="F398" s="64">
        <f t="shared" si="60"/>
        <v>0</v>
      </c>
      <c r="G398" s="64">
        <f t="shared" si="60"/>
        <v>0</v>
      </c>
      <c r="H398" s="56">
        <f t="shared" si="58"/>
        <v>0</v>
      </c>
    </row>
    <row r="399" spans="1:8" s="2" customFormat="1" ht="12.75" hidden="1" x14ac:dyDescent="0.2">
      <c r="A399" s="247"/>
      <c r="B399" s="250"/>
      <c r="C399" s="274">
        <f t="shared" si="59"/>
        <v>0</v>
      </c>
      <c r="D399" s="276"/>
      <c r="E399" s="317"/>
      <c r="F399" s="64">
        <f t="shared" si="60"/>
        <v>0</v>
      </c>
      <c r="G399" s="64">
        <f t="shared" si="60"/>
        <v>0</v>
      </c>
      <c r="H399" s="56">
        <f t="shared" si="58"/>
        <v>0</v>
      </c>
    </row>
    <row r="400" spans="1:8" s="2" customFormat="1" ht="12.75" hidden="1" x14ac:dyDescent="0.2">
      <c r="A400" s="247"/>
      <c r="B400" s="250"/>
      <c r="C400" s="274">
        <f t="shared" si="59"/>
        <v>0</v>
      </c>
      <c r="D400" s="276"/>
      <c r="E400" s="317"/>
      <c r="F400" s="64">
        <f t="shared" si="60"/>
        <v>0</v>
      </c>
      <c r="G400" s="64">
        <f t="shared" si="60"/>
        <v>0</v>
      </c>
      <c r="H400" s="56">
        <f t="shared" si="58"/>
        <v>0</v>
      </c>
    </row>
    <row r="401" spans="1:9" s="2" customFormat="1" ht="12.75" hidden="1" x14ac:dyDescent="0.2">
      <c r="A401" s="247"/>
      <c r="B401" s="250"/>
      <c r="C401" s="274">
        <f t="shared" si="59"/>
        <v>0</v>
      </c>
      <c r="D401" s="276"/>
      <c r="E401" s="317"/>
      <c r="F401" s="64">
        <f t="shared" si="60"/>
        <v>0</v>
      </c>
      <c r="G401" s="64">
        <f t="shared" si="60"/>
        <v>0</v>
      </c>
      <c r="H401" s="56">
        <f t="shared" si="58"/>
        <v>0</v>
      </c>
    </row>
    <row r="402" spans="1:9" s="2" customFormat="1" ht="12.75" hidden="1" x14ac:dyDescent="0.2">
      <c r="A402" s="247"/>
      <c r="B402" s="250"/>
      <c r="C402" s="274">
        <f t="shared" si="59"/>
        <v>0</v>
      </c>
      <c r="D402" s="276"/>
      <c r="E402" s="317"/>
      <c r="F402" s="64">
        <f t="shared" si="60"/>
        <v>0</v>
      </c>
      <c r="G402" s="64">
        <f t="shared" si="60"/>
        <v>0</v>
      </c>
      <c r="H402" s="56">
        <f t="shared" si="58"/>
        <v>0</v>
      </c>
    </row>
    <row r="403" spans="1:9" s="2" customFormat="1" ht="12.75" hidden="1" x14ac:dyDescent="0.2">
      <c r="A403" s="247"/>
      <c r="B403" s="250"/>
      <c r="C403" s="274">
        <f t="shared" si="59"/>
        <v>0</v>
      </c>
      <c r="D403" s="276"/>
      <c r="E403" s="317"/>
      <c r="F403" s="64">
        <f t="shared" si="60"/>
        <v>0</v>
      </c>
      <c r="G403" s="64">
        <f t="shared" si="60"/>
        <v>0</v>
      </c>
      <c r="H403" s="56">
        <f t="shared" si="58"/>
        <v>0</v>
      </c>
    </row>
    <row r="404" spans="1:9" s="2" customFormat="1" ht="12.75" hidden="1" x14ac:dyDescent="0.2">
      <c r="A404" s="248"/>
      <c r="B404" s="251"/>
      <c r="C404" s="296">
        <f t="shared" si="59"/>
        <v>0</v>
      </c>
      <c r="D404" s="298"/>
      <c r="E404" s="318"/>
      <c r="F404" s="66">
        <f t="shared" si="60"/>
        <v>0</v>
      </c>
      <c r="G404" s="66">
        <f t="shared" si="60"/>
        <v>0</v>
      </c>
      <c r="H404" s="58">
        <f t="shared" si="58"/>
        <v>0</v>
      </c>
    </row>
    <row r="405" spans="1:9" s="2" customFormat="1" ht="12.75" x14ac:dyDescent="0.2">
      <c r="A405" s="49" t="s">
        <v>84</v>
      </c>
      <c r="B405" s="277" t="s">
        <v>17</v>
      </c>
      <c r="C405" s="277"/>
      <c r="D405" s="277"/>
      <c r="E405" s="277"/>
      <c r="F405" s="277"/>
      <c r="G405" s="277"/>
      <c r="H405" s="43">
        <f>SUM(H406,H429)</f>
        <v>1.05</v>
      </c>
    </row>
    <row r="406" spans="1:9" s="2" customFormat="1" ht="12.75" x14ac:dyDescent="0.2">
      <c r="A406" s="48" t="s">
        <v>85</v>
      </c>
      <c r="B406" s="277" t="s">
        <v>86</v>
      </c>
      <c r="C406" s="277"/>
      <c r="D406" s="277"/>
      <c r="E406" s="277"/>
      <c r="F406" s="277"/>
      <c r="G406" s="277"/>
      <c r="H406" s="43">
        <f>SUM(H407,H418)</f>
        <v>6.0000000000000005E-2</v>
      </c>
    </row>
    <row r="407" spans="1:9" s="2" customFormat="1" ht="25.5" x14ac:dyDescent="0.2">
      <c r="A407" s="246">
        <v>2220</v>
      </c>
      <c r="B407" s="249" t="s">
        <v>88</v>
      </c>
      <c r="C407" s="266" t="s">
        <v>171</v>
      </c>
      <c r="D407" s="267"/>
      <c r="E407" s="268"/>
      <c r="F407" s="47" t="s">
        <v>327</v>
      </c>
      <c r="G407" s="47" t="s">
        <v>157</v>
      </c>
      <c r="H407" s="111">
        <f>SUM(H408:H417)</f>
        <v>6.0000000000000005E-2</v>
      </c>
    </row>
    <row r="408" spans="1:9" s="2" customFormat="1" ht="36" x14ac:dyDescent="0.2">
      <c r="A408" s="247"/>
      <c r="B408" s="250"/>
      <c r="C408" s="255" t="s">
        <v>198</v>
      </c>
      <c r="D408" s="256"/>
      <c r="E408" s="257"/>
      <c r="F408" s="74">
        <f>ROUND(7*1.147,2)</f>
        <v>8.0299999999999994</v>
      </c>
      <c r="G408" s="74">
        <f>G26+G266+G277</f>
        <v>1.1040000000000001</v>
      </c>
      <c r="H408" s="75">
        <f>ROUNDUP(F408/168*G408,2)</f>
        <v>6.0000000000000005E-2</v>
      </c>
      <c r="I408" s="149" t="s">
        <v>384</v>
      </c>
    </row>
    <row r="409" spans="1:9" s="2" customFormat="1" ht="12" hidden="1" customHeight="1" x14ac:dyDescent="0.2">
      <c r="A409" s="247"/>
      <c r="B409" s="250"/>
      <c r="C409" s="252"/>
      <c r="D409" s="253"/>
      <c r="E409" s="254"/>
      <c r="F409" s="76"/>
      <c r="G409" s="76"/>
      <c r="H409" s="77">
        <f t="shared" ref="H409:H417" si="61">ROUNDUP(F409/168*G409,2)</f>
        <v>0</v>
      </c>
    </row>
    <row r="410" spans="1:9" s="2" customFormat="1" ht="12" hidden="1" customHeight="1" x14ac:dyDescent="0.2">
      <c r="A410" s="247"/>
      <c r="B410" s="250"/>
      <c r="C410" s="252"/>
      <c r="D410" s="253"/>
      <c r="E410" s="254"/>
      <c r="F410" s="76"/>
      <c r="G410" s="76"/>
      <c r="H410" s="77">
        <f t="shared" si="61"/>
        <v>0</v>
      </c>
    </row>
    <row r="411" spans="1:9" s="2" customFormat="1" ht="12" hidden="1" customHeight="1" x14ac:dyDescent="0.2">
      <c r="A411" s="247"/>
      <c r="B411" s="250"/>
      <c r="C411" s="252"/>
      <c r="D411" s="253"/>
      <c r="E411" s="254"/>
      <c r="F411" s="76"/>
      <c r="G411" s="76"/>
      <c r="H411" s="77">
        <f t="shared" si="61"/>
        <v>0</v>
      </c>
    </row>
    <row r="412" spans="1:9" s="2" customFormat="1" ht="12" hidden="1" customHeight="1" x14ac:dyDescent="0.2">
      <c r="A412" s="247"/>
      <c r="B412" s="250"/>
      <c r="C412" s="252"/>
      <c r="D412" s="253"/>
      <c r="E412" s="254"/>
      <c r="F412" s="76"/>
      <c r="G412" s="76"/>
      <c r="H412" s="77">
        <f t="shared" si="61"/>
        <v>0</v>
      </c>
    </row>
    <row r="413" spans="1:9" s="2" customFormat="1" ht="12" hidden="1" customHeight="1" x14ac:dyDescent="0.2">
      <c r="A413" s="247"/>
      <c r="B413" s="250"/>
      <c r="C413" s="252"/>
      <c r="D413" s="253"/>
      <c r="E413" s="254"/>
      <c r="F413" s="76"/>
      <c r="G413" s="76"/>
      <c r="H413" s="77">
        <f t="shared" si="61"/>
        <v>0</v>
      </c>
    </row>
    <row r="414" spans="1:9" s="2" customFormat="1" ht="12" hidden="1" customHeight="1" x14ac:dyDescent="0.2">
      <c r="A414" s="247"/>
      <c r="B414" s="250"/>
      <c r="C414" s="252"/>
      <c r="D414" s="253"/>
      <c r="E414" s="254"/>
      <c r="F414" s="76"/>
      <c r="G414" s="76"/>
      <c r="H414" s="77">
        <f t="shared" si="61"/>
        <v>0</v>
      </c>
    </row>
    <row r="415" spans="1:9" s="2" customFormat="1" ht="12" hidden="1" customHeight="1" x14ac:dyDescent="0.2">
      <c r="A415" s="247"/>
      <c r="B415" s="250"/>
      <c r="C415" s="252"/>
      <c r="D415" s="253"/>
      <c r="E415" s="254"/>
      <c r="F415" s="76"/>
      <c r="G415" s="76"/>
      <c r="H415" s="77">
        <f t="shared" si="61"/>
        <v>0</v>
      </c>
    </row>
    <row r="416" spans="1:9" s="2" customFormat="1" ht="12" hidden="1" customHeight="1" x14ac:dyDescent="0.2">
      <c r="A416" s="247"/>
      <c r="B416" s="250"/>
      <c r="C416" s="252"/>
      <c r="D416" s="253"/>
      <c r="E416" s="254"/>
      <c r="F416" s="76"/>
      <c r="G416" s="76"/>
      <c r="H416" s="77">
        <f t="shared" si="61"/>
        <v>0</v>
      </c>
    </row>
    <row r="417" spans="1:9" s="2" customFormat="1" ht="12" hidden="1" customHeight="1" x14ac:dyDescent="0.2">
      <c r="A417" s="248"/>
      <c r="B417" s="251"/>
      <c r="C417" s="269"/>
      <c r="D417" s="270"/>
      <c r="E417" s="271"/>
      <c r="F417" s="78"/>
      <c r="G417" s="78"/>
      <c r="H417" s="79">
        <f t="shared" si="61"/>
        <v>0</v>
      </c>
    </row>
    <row r="418" spans="1:9" s="2" customFormat="1" ht="12" hidden="1" customHeight="1" x14ac:dyDescent="0.2">
      <c r="A418" s="246"/>
      <c r="B418" s="249"/>
      <c r="C418" s="266" t="s">
        <v>171</v>
      </c>
      <c r="D418" s="267"/>
      <c r="E418" s="268"/>
      <c r="F418" s="47" t="s">
        <v>167</v>
      </c>
      <c r="G418" s="47" t="s">
        <v>157</v>
      </c>
      <c r="H418" s="111">
        <f>SUM(H419:H428)</f>
        <v>0</v>
      </c>
    </row>
    <row r="419" spans="1:9" s="2" customFormat="1" ht="12" hidden="1" customHeight="1" x14ac:dyDescent="0.2">
      <c r="A419" s="247"/>
      <c r="B419" s="250"/>
      <c r="C419" s="255"/>
      <c r="D419" s="256"/>
      <c r="E419" s="257"/>
      <c r="F419" s="74"/>
      <c r="G419" s="74"/>
      <c r="H419" s="75">
        <f>ROUNDUP(F419/168*G419,2)</f>
        <v>0</v>
      </c>
    </row>
    <row r="420" spans="1:9" s="2" customFormat="1" ht="12" hidden="1" customHeight="1" x14ac:dyDescent="0.2">
      <c r="A420" s="247"/>
      <c r="B420" s="250"/>
      <c r="C420" s="252"/>
      <c r="D420" s="253"/>
      <c r="E420" s="254"/>
      <c r="F420" s="76"/>
      <c r="G420" s="76"/>
      <c r="H420" s="77">
        <f t="shared" ref="H420:H428" si="62">ROUNDUP(F420/168*G420,2)</f>
        <v>0</v>
      </c>
    </row>
    <row r="421" spans="1:9" s="2" customFormat="1" ht="12" hidden="1" customHeight="1" x14ac:dyDescent="0.2">
      <c r="A421" s="247"/>
      <c r="B421" s="250"/>
      <c r="C421" s="252"/>
      <c r="D421" s="253"/>
      <c r="E421" s="254"/>
      <c r="F421" s="76"/>
      <c r="G421" s="76"/>
      <c r="H421" s="77">
        <f t="shared" si="62"/>
        <v>0</v>
      </c>
    </row>
    <row r="422" spans="1:9" s="2" customFormat="1" ht="12" hidden="1" customHeight="1" x14ac:dyDescent="0.2">
      <c r="A422" s="247"/>
      <c r="B422" s="250"/>
      <c r="C422" s="252"/>
      <c r="D422" s="253"/>
      <c r="E422" s="254"/>
      <c r="F422" s="76"/>
      <c r="G422" s="76"/>
      <c r="H422" s="77">
        <f t="shared" si="62"/>
        <v>0</v>
      </c>
    </row>
    <row r="423" spans="1:9" s="2" customFormat="1" ht="12" hidden="1" customHeight="1" x14ac:dyDescent="0.2">
      <c r="A423" s="247"/>
      <c r="B423" s="250"/>
      <c r="C423" s="252"/>
      <c r="D423" s="253"/>
      <c r="E423" s="254"/>
      <c r="F423" s="76"/>
      <c r="G423" s="76"/>
      <c r="H423" s="77">
        <f t="shared" si="62"/>
        <v>0</v>
      </c>
    </row>
    <row r="424" spans="1:9" s="2" customFormat="1" ht="12" hidden="1" customHeight="1" x14ac:dyDescent="0.2">
      <c r="A424" s="247"/>
      <c r="B424" s="250"/>
      <c r="C424" s="252"/>
      <c r="D424" s="253"/>
      <c r="E424" s="254"/>
      <c r="F424" s="76"/>
      <c r="G424" s="76"/>
      <c r="H424" s="77">
        <f t="shared" si="62"/>
        <v>0</v>
      </c>
    </row>
    <row r="425" spans="1:9" s="2" customFormat="1" ht="12" hidden="1" customHeight="1" x14ac:dyDescent="0.2">
      <c r="A425" s="247"/>
      <c r="B425" s="250"/>
      <c r="C425" s="252"/>
      <c r="D425" s="253"/>
      <c r="E425" s="254"/>
      <c r="F425" s="76"/>
      <c r="G425" s="76"/>
      <c r="H425" s="77">
        <f t="shared" si="62"/>
        <v>0</v>
      </c>
    </row>
    <row r="426" spans="1:9" s="2" customFormat="1" ht="12" hidden="1" customHeight="1" x14ac:dyDescent="0.2">
      <c r="A426" s="247"/>
      <c r="B426" s="250"/>
      <c r="C426" s="252"/>
      <c r="D426" s="253"/>
      <c r="E426" s="254"/>
      <c r="F426" s="76"/>
      <c r="G426" s="76"/>
      <c r="H426" s="77"/>
    </row>
    <row r="427" spans="1:9" s="2" customFormat="1" ht="12" hidden="1" customHeight="1" x14ac:dyDescent="0.2">
      <c r="A427" s="247"/>
      <c r="B427" s="250"/>
      <c r="C427" s="252"/>
      <c r="D427" s="253"/>
      <c r="E427" s="254"/>
      <c r="F427" s="76"/>
      <c r="G427" s="76"/>
      <c r="H427" s="77">
        <f t="shared" si="62"/>
        <v>0</v>
      </c>
    </row>
    <row r="428" spans="1:9" s="2" customFormat="1" ht="12.75" hidden="1" x14ac:dyDescent="0.2">
      <c r="A428" s="248"/>
      <c r="B428" s="251"/>
      <c r="C428" s="269"/>
      <c r="D428" s="270"/>
      <c r="E428" s="271"/>
      <c r="F428" s="78"/>
      <c r="G428" s="78"/>
      <c r="H428" s="79">
        <f t="shared" si="62"/>
        <v>0</v>
      </c>
    </row>
    <row r="429" spans="1:9" s="2" customFormat="1" ht="12.75" x14ac:dyDescent="0.2">
      <c r="A429" s="48" t="s">
        <v>93</v>
      </c>
      <c r="B429" s="277" t="s">
        <v>94</v>
      </c>
      <c r="C429" s="277"/>
      <c r="D429" s="277"/>
      <c r="E429" s="277"/>
      <c r="F429" s="277"/>
      <c r="G429" s="277"/>
      <c r="H429" s="43">
        <f>SUM(H430,H452,H441)</f>
        <v>0.9900000000000001</v>
      </c>
    </row>
    <row r="430" spans="1:9" s="2" customFormat="1" ht="15" customHeight="1" x14ac:dyDescent="0.2">
      <c r="A430" s="246">
        <v>2311</v>
      </c>
      <c r="B430" s="249" t="s">
        <v>19</v>
      </c>
      <c r="C430" s="266" t="s">
        <v>171</v>
      </c>
      <c r="D430" s="267"/>
      <c r="E430" s="268"/>
      <c r="F430" s="47" t="s">
        <v>326</v>
      </c>
      <c r="G430" s="47" t="s">
        <v>166</v>
      </c>
      <c r="H430" s="111">
        <f>SUM(H431:H440)</f>
        <v>0.14000000000000001</v>
      </c>
    </row>
    <row r="431" spans="1:9" s="2" customFormat="1" ht="12.75" x14ac:dyDescent="0.2">
      <c r="A431" s="247"/>
      <c r="B431" s="250"/>
      <c r="C431" s="255" t="s">
        <v>214</v>
      </c>
      <c r="D431" s="256"/>
      <c r="E431" s="257"/>
      <c r="F431" s="74">
        <f>ROUND(0.02*1.095,2)</f>
        <v>0.02</v>
      </c>
      <c r="G431" s="74">
        <v>2</v>
      </c>
      <c r="H431" s="75">
        <f>ROUND(F431*G431,2)</f>
        <v>0.04</v>
      </c>
      <c r="I431" s="2" t="s">
        <v>310</v>
      </c>
    </row>
    <row r="432" spans="1:9" s="2" customFormat="1" ht="12.75" x14ac:dyDescent="0.2">
      <c r="A432" s="247"/>
      <c r="B432" s="250"/>
      <c r="C432" s="252" t="s">
        <v>173</v>
      </c>
      <c r="D432" s="253"/>
      <c r="E432" s="254"/>
      <c r="F432" s="76">
        <f>ROUND(0.05*1.095,2)</f>
        <v>0.05</v>
      </c>
      <c r="G432" s="76">
        <v>2</v>
      </c>
      <c r="H432" s="77">
        <f>ROUND(F432*G432,2)</f>
        <v>0.1</v>
      </c>
    </row>
    <row r="433" spans="1:8" s="2" customFormat="1" ht="12.75" hidden="1" x14ac:dyDescent="0.2">
      <c r="A433" s="247"/>
      <c r="B433" s="250"/>
      <c r="C433" s="252"/>
      <c r="D433" s="253"/>
      <c r="E433" s="254"/>
      <c r="F433" s="76"/>
      <c r="G433" s="76"/>
      <c r="H433" s="77">
        <f t="shared" ref="H433:H440" si="63">ROUND(F433*G433,2)</f>
        <v>0</v>
      </c>
    </row>
    <row r="434" spans="1:8" s="2" customFormat="1" ht="12.75" hidden="1" x14ac:dyDescent="0.2">
      <c r="A434" s="247"/>
      <c r="B434" s="250"/>
      <c r="C434" s="252"/>
      <c r="D434" s="253"/>
      <c r="E434" s="254"/>
      <c r="F434" s="76"/>
      <c r="G434" s="76"/>
      <c r="H434" s="77">
        <f t="shared" si="63"/>
        <v>0</v>
      </c>
    </row>
    <row r="435" spans="1:8" s="2" customFormat="1" ht="12.75" hidden="1" x14ac:dyDescent="0.2">
      <c r="A435" s="247"/>
      <c r="B435" s="250"/>
      <c r="C435" s="252"/>
      <c r="D435" s="253"/>
      <c r="E435" s="254"/>
      <c r="F435" s="76"/>
      <c r="G435" s="76"/>
      <c r="H435" s="77">
        <f t="shared" si="63"/>
        <v>0</v>
      </c>
    </row>
    <row r="436" spans="1:8" s="2" customFormat="1" ht="12.75" hidden="1" x14ac:dyDescent="0.2">
      <c r="A436" s="247"/>
      <c r="B436" s="250"/>
      <c r="C436" s="252"/>
      <c r="D436" s="253"/>
      <c r="E436" s="254"/>
      <c r="F436" s="76"/>
      <c r="G436" s="76"/>
      <c r="H436" s="77">
        <f t="shared" si="63"/>
        <v>0</v>
      </c>
    </row>
    <row r="437" spans="1:8" s="2" customFormat="1" ht="12.75" hidden="1" x14ac:dyDescent="0.2">
      <c r="A437" s="247"/>
      <c r="B437" s="250"/>
      <c r="C437" s="252"/>
      <c r="D437" s="253"/>
      <c r="E437" s="254"/>
      <c r="F437" s="76"/>
      <c r="G437" s="76"/>
      <c r="H437" s="77">
        <f t="shared" si="63"/>
        <v>0</v>
      </c>
    </row>
    <row r="438" spans="1:8" s="2" customFormat="1" ht="12.75" hidden="1" x14ac:dyDescent="0.2">
      <c r="A438" s="247"/>
      <c r="B438" s="250"/>
      <c r="C438" s="252"/>
      <c r="D438" s="253"/>
      <c r="E438" s="254"/>
      <c r="F438" s="76"/>
      <c r="G438" s="76"/>
      <c r="H438" s="77">
        <f t="shared" si="63"/>
        <v>0</v>
      </c>
    </row>
    <row r="439" spans="1:8" s="2" customFormat="1" ht="12.75" hidden="1" x14ac:dyDescent="0.2">
      <c r="A439" s="247"/>
      <c r="B439" s="250"/>
      <c r="C439" s="252"/>
      <c r="D439" s="253"/>
      <c r="E439" s="254"/>
      <c r="F439" s="76"/>
      <c r="G439" s="76"/>
      <c r="H439" s="77">
        <f t="shared" si="63"/>
        <v>0</v>
      </c>
    </row>
    <row r="440" spans="1:8" s="2" customFormat="1" ht="12.75" hidden="1" x14ac:dyDescent="0.2">
      <c r="A440" s="248"/>
      <c r="B440" s="251"/>
      <c r="C440" s="269"/>
      <c r="D440" s="270"/>
      <c r="E440" s="271"/>
      <c r="F440" s="78"/>
      <c r="G440" s="78"/>
      <c r="H440" s="79">
        <f t="shared" si="63"/>
        <v>0</v>
      </c>
    </row>
    <row r="441" spans="1:8" s="2" customFormat="1" ht="38.25" x14ac:dyDescent="0.2">
      <c r="A441" s="246">
        <v>2312</v>
      </c>
      <c r="B441" s="249" t="s">
        <v>319</v>
      </c>
      <c r="C441" s="266" t="s">
        <v>171</v>
      </c>
      <c r="D441" s="267"/>
      <c r="E441" s="51" t="s">
        <v>325</v>
      </c>
      <c r="F441" s="51" t="s">
        <v>322</v>
      </c>
      <c r="G441" s="47" t="s">
        <v>157</v>
      </c>
      <c r="H441" s="111">
        <f>SUM(H442:H451)</f>
        <v>0.15</v>
      </c>
    </row>
    <row r="442" spans="1:8" s="2" customFormat="1" ht="12.75" x14ac:dyDescent="0.2">
      <c r="A442" s="247"/>
      <c r="B442" s="250"/>
      <c r="C442" s="255" t="s">
        <v>320</v>
      </c>
      <c r="D442" s="256"/>
      <c r="E442" s="74">
        <v>1165</v>
      </c>
      <c r="F442" s="74">
        <v>5</v>
      </c>
      <c r="G442" s="154">
        <f>G26+G277</f>
        <v>1.0840000000000001</v>
      </c>
      <c r="H442" s="75">
        <f>ROUNDUP(E442/F442/12/168*G442,2)</f>
        <v>0.13</v>
      </c>
    </row>
    <row r="443" spans="1:8" s="2" customFormat="1" ht="12.75" x14ac:dyDescent="0.2">
      <c r="A443" s="247"/>
      <c r="B443" s="250"/>
      <c r="C443" s="252" t="s">
        <v>321</v>
      </c>
      <c r="D443" s="253"/>
      <c r="E443" s="153">
        <v>157</v>
      </c>
      <c r="F443" s="76">
        <v>5</v>
      </c>
      <c r="G443" s="155">
        <f>G442</f>
        <v>1.0840000000000001</v>
      </c>
      <c r="H443" s="77">
        <f>ROUNDUP(E443/F443/12/168*G443,2)</f>
        <v>0.02</v>
      </c>
    </row>
    <row r="444" spans="1:8" s="2" customFormat="1" ht="12.75" hidden="1" x14ac:dyDescent="0.2">
      <c r="A444" s="247"/>
      <c r="B444" s="250"/>
      <c r="C444" s="252"/>
      <c r="D444" s="253"/>
      <c r="E444" s="177"/>
      <c r="F444" s="76"/>
      <c r="G444" s="76"/>
      <c r="H444" s="77">
        <f t="shared" ref="H444:H451" si="64">ROUNDUP(F444/168*G444,2)</f>
        <v>0</v>
      </c>
    </row>
    <row r="445" spans="1:8" s="2" customFormat="1" ht="12.75" hidden="1" x14ac:dyDescent="0.2">
      <c r="A445" s="247"/>
      <c r="B445" s="250"/>
      <c r="C445" s="252"/>
      <c r="D445" s="253"/>
      <c r="E445" s="177"/>
      <c r="F445" s="76"/>
      <c r="G445" s="76"/>
      <c r="H445" s="77">
        <f t="shared" si="64"/>
        <v>0</v>
      </c>
    </row>
    <row r="446" spans="1:8" s="2" customFormat="1" ht="12.75" hidden="1" x14ac:dyDescent="0.2">
      <c r="A446" s="247"/>
      <c r="B446" s="250"/>
      <c r="C446" s="252"/>
      <c r="D446" s="253"/>
      <c r="E446" s="177"/>
      <c r="F446" s="76"/>
      <c r="G446" s="76"/>
      <c r="H446" s="77">
        <f t="shared" si="64"/>
        <v>0</v>
      </c>
    </row>
    <row r="447" spans="1:8" s="2" customFormat="1" ht="12.75" hidden="1" x14ac:dyDescent="0.2">
      <c r="A447" s="247"/>
      <c r="B447" s="250"/>
      <c r="C447" s="252"/>
      <c r="D447" s="253"/>
      <c r="E447" s="177"/>
      <c r="F447" s="76"/>
      <c r="G447" s="76"/>
      <c r="H447" s="77">
        <f t="shared" si="64"/>
        <v>0</v>
      </c>
    </row>
    <row r="448" spans="1:8" s="2" customFormat="1" ht="12.75" hidden="1" x14ac:dyDescent="0.2">
      <c r="A448" s="247"/>
      <c r="B448" s="250"/>
      <c r="C448" s="252"/>
      <c r="D448" s="253"/>
      <c r="E448" s="177"/>
      <c r="F448" s="76"/>
      <c r="G448" s="76"/>
      <c r="H448" s="77">
        <f t="shared" si="64"/>
        <v>0</v>
      </c>
    </row>
    <row r="449" spans="1:9" s="2" customFormat="1" ht="12.75" hidden="1" x14ac:dyDescent="0.2">
      <c r="A449" s="247"/>
      <c r="B449" s="250"/>
      <c r="C449" s="252"/>
      <c r="D449" s="253"/>
      <c r="E449" s="177"/>
      <c r="F449" s="76"/>
      <c r="G449" s="76"/>
      <c r="H449" s="77">
        <f t="shared" si="64"/>
        <v>0</v>
      </c>
    </row>
    <row r="450" spans="1:9" s="2" customFormat="1" ht="12.75" hidden="1" x14ac:dyDescent="0.2">
      <c r="A450" s="247"/>
      <c r="B450" s="250"/>
      <c r="C450" s="252"/>
      <c r="D450" s="253"/>
      <c r="E450" s="177"/>
      <c r="F450" s="76"/>
      <c r="G450" s="76"/>
      <c r="H450" s="77">
        <f t="shared" si="64"/>
        <v>0</v>
      </c>
    </row>
    <row r="451" spans="1:9" s="2" customFormat="1" ht="12.75" hidden="1" x14ac:dyDescent="0.2">
      <c r="A451" s="248"/>
      <c r="B451" s="251"/>
      <c r="C451" s="252"/>
      <c r="D451" s="253"/>
      <c r="E451" s="177"/>
      <c r="F451" s="78"/>
      <c r="G451" s="78"/>
      <c r="H451" s="79">
        <f t="shared" si="64"/>
        <v>0</v>
      </c>
    </row>
    <row r="452" spans="1:9" s="2" customFormat="1" ht="25.5" x14ac:dyDescent="0.2">
      <c r="A452" s="246">
        <v>2350</v>
      </c>
      <c r="B452" s="249" t="s">
        <v>391</v>
      </c>
      <c r="C452" s="266" t="s">
        <v>171</v>
      </c>
      <c r="D452" s="267"/>
      <c r="E452" s="268"/>
      <c r="F452" s="51" t="s">
        <v>327</v>
      </c>
      <c r="G452" s="47" t="s">
        <v>157</v>
      </c>
      <c r="H452" s="111">
        <f>SUM(H453:H462)</f>
        <v>0.70000000000000007</v>
      </c>
    </row>
    <row r="453" spans="1:9" s="2" customFormat="1" ht="26.25" customHeight="1" x14ac:dyDescent="0.2">
      <c r="A453" s="247"/>
      <c r="B453" s="250"/>
      <c r="C453" s="255" t="s">
        <v>218</v>
      </c>
      <c r="D453" s="256"/>
      <c r="E453" s="257"/>
      <c r="F453" s="74">
        <f>ROUND(85*1.162,2)</f>
        <v>98.77</v>
      </c>
      <c r="G453" s="154">
        <f>G442</f>
        <v>1.0840000000000001</v>
      </c>
      <c r="H453" s="75">
        <f>ROUNDUP(F453/168*G453,2)</f>
        <v>0.64</v>
      </c>
      <c r="I453" s="149" t="s">
        <v>383</v>
      </c>
    </row>
    <row r="454" spans="1:9" s="2" customFormat="1" ht="36" x14ac:dyDescent="0.2">
      <c r="A454" s="247"/>
      <c r="B454" s="250"/>
      <c r="C454" s="252" t="s">
        <v>215</v>
      </c>
      <c r="D454" s="253"/>
      <c r="E454" s="254"/>
      <c r="F454" s="76">
        <f>ROUND(7*1.162,2)</f>
        <v>8.1300000000000008</v>
      </c>
      <c r="G454" s="76">
        <f>G408</f>
        <v>1.1040000000000001</v>
      </c>
      <c r="H454" s="77">
        <f t="shared" ref="H454:H462" si="65">ROUNDUP(F454/168*G454,2)</f>
        <v>6.0000000000000005E-2</v>
      </c>
      <c r="I454" s="149" t="s">
        <v>382</v>
      </c>
    </row>
    <row r="455" spans="1:9" s="2" customFormat="1" ht="12.75" hidden="1" x14ac:dyDescent="0.2">
      <c r="A455" s="247"/>
      <c r="B455" s="250"/>
      <c r="C455" s="252"/>
      <c r="D455" s="253"/>
      <c r="E455" s="254"/>
      <c r="F455" s="76"/>
      <c r="G455" s="76"/>
      <c r="H455" s="77">
        <f t="shared" si="65"/>
        <v>0</v>
      </c>
    </row>
    <row r="456" spans="1:9" s="2" customFormat="1" ht="12.75" hidden="1" x14ac:dyDescent="0.2">
      <c r="A456" s="247"/>
      <c r="B456" s="250"/>
      <c r="C456" s="252"/>
      <c r="D456" s="253"/>
      <c r="E456" s="254"/>
      <c r="F456" s="76"/>
      <c r="G456" s="76"/>
      <c r="H456" s="77">
        <f t="shared" si="65"/>
        <v>0</v>
      </c>
    </row>
    <row r="457" spans="1:9" s="2" customFormat="1" ht="12.75" hidden="1" x14ac:dyDescent="0.2">
      <c r="A457" s="247"/>
      <c r="B457" s="250"/>
      <c r="C457" s="252"/>
      <c r="D457" s="253"/>
      <c r="E457" s="254"/>
      <c r="F457" s="76"/>
      <c r="G457" s="76"/>
      <c r="H457" s="77">
        <f t="shared" si="65"/>
        <v>0</v>
      </c>
    </row>
    <row r="458" spans="1:9" s="2" customFormat="1" ht="12.75" hidden="1" x14ac:dyDescent="0.2">
      <c r="A458" s="247"/>
      <c r="B458" s="250"/>
      <c r="C458" s="252"/>
      <c r="D458" s="253"/>
      <c r="E458" s="254"/>
      <c r="F458" s="76"/>
      <c r="G458" s="76"/>
      <c r="H458" s="77">
        <f t="shared" si="65"/>
        <v>0</v>
      </c>
    </row>
    <row r="459" spans="1:9" s="2" customFormat="1" ht="12.75" hidden="1" x14ac:dyDescent="0.2">
      <c r="A459" s="247"/>
      <c r="B459" s="250"/>
      <c r="C459" s="252"/>
      <c r="D459" s="253"/>
      <c r="E459" s="254"/>
      <c r="F459" s="76"/>
      <c r="G459" s="76"/>
      <c r="H459" s="77">
        <f t="shared" si="65"/>
        <v>0</v>
      </c>
    </row>
    <row r="460" spans="1:9" s="2" customFormat="1" ht="12.75" hidden="1" x14ac:dyDescent="0.2">
      <c r="A460" s="247"/>
      <c r="B460" s="250"/>
      <c r="C460" s="252"/>
      <c r="D460" s="253"/>
      <c r="E460" s="254"/>
      <c r="F460" s="76"/>
      <c r="G460" s="76"/>
      <c r="H460" s="77">
        <f t="shared" si="65"/>
        <v>0</v>
      </c>
    </row>
    <row r="461" spans="1:9" s="2" customFormat="1" ht="12.75" hidden="1" x14ac:dyDescent="0.2">
      <c r="A461" s="247"/>
      <c r="B461" s="250"/>
      <c r="C461" s="252"/>
      <c r="D461" s="253"/>
      <c r="E461" s="254"/>
      <c r="F461" s="76"/>
      <c r="G461" s="76"/>
      <c r="H461" s="77">
        <f t="shared" si="65"/>
        <v>0</v>
      </c>
    </row>
    <row r="462" spans="1:9" s="2" customFormat="1" ht="12.75" hidden="1" x14ac:dyDescent="0.2">
      <c r="A462" s="248"/>
      <c r="B462" s="251"/>
      <c r="C462" s="269"/>
      <c r="D462" s="270"/>
      <c r="E462" s="271"/>
      <c r="F462" s="78"/>
      <c r="G462" s="78"/>
      <c r="H462" s="79">
        <f t="shared" si="65"/>
        <v>0</v>
      </c>
    </row>
    <row r="463" spans="1:9" s="2" customFormat="1" ht="12.75" x14ac:dyDescent="0.2">
      <c r="A463" s="49" t="s">
        <v>109</v>
      </c>
      <c r="B463" s="277" t="s">
        <v>25</v>
      </c>
      <c r="C463" s="277"/>
      <c r="D463" s="277"/>
      <c r="E463" s="277"/>
      <c r="F463" s="277"/>
      <c r="G463" s="277"/>
      <c r="H463" s="43">
        <f>SUM(H464,H476)</f>
        <v>0.14000000000000001</v>
      </c>
    </row>
    <row r="464" spans="1:9" s="2" customFormat="1" ht="12.75" hidden="1" x14ac:dyDescent="0.2">
      <c r="A464" s="48">
        <v>5120</v>
      </c>
      <c r="B464" s="277" t="s">
        <v>168</v>
      </c>
      <c r="C464" s="277"/>
      <c r="D464" s="277"/>
      <c r="E464" s="277"/>
      <c r="F464" s="277"/>
      <c r="G464" s="277"/>
      <c r="H464" s="43">
        <f>SUM(H466:H475)</f>
        <v>0</v>
      </c>
    </row>
    <row r="465" spans="1:8" s="2" customFormat="1" ht="25.5" hidden="1" x14ac:dyDescent="0.2">
      <c r="A465" s="331">
        <v>5121</v>
      </c>
      <c r="B465" s="279" t="s">
        <v>169</v>
      </c>
      <c r="C465" s="287" t="s">
        <v>171</v>
      </c>
      <c r="D465" s="288"/>
      <c r="E465" s="47" t="s">
        <v>170</v>
      </c>
      <c r="F465" s="190" t="s">
        <v>325</v>
      </c>
      <c r="G465" s="47" t="s">
        <v>157</v>
      </c>
      <c r="H465" s="111">
        <f>SUM(H466:H475)</f>
        <v>0</v>
      </c>
    </row>
    <row r="466" spans="1:8" s="2" customFormat="1" ht="12.75" hidden="1" x14ac:dyDescent="0.2">
      <c r="A466" s="332"/>
      <c r="B466" s="280"/>
      <c r="C466" s="309"/>
      <c r="D466" s="310"/>
      <c r="E466" s="282"/>
      <c r="F466" s="67"/>
      <c r="G466" s="156"/>
      <c r="H466" s="54">
        <f>ROUNDUP(F466*$E$478%/12/168*G466,2)</f>
        <v>0</v>
      </c>
    </row>
    <row r="467" spans="1:8" s="2" customFormat="1" ht="12.75" hidden="1" x14ac:dyDescent="0.2">
      <c r="A467" s="332"/>
      <c r="B467" s="280"/>
      <c r="C467" s="311"/>
      <c r="D467" s="312"/>
      <c r="E467" s="283"/>
      <c r="F467" s="68"/>
      <c r="G467" s="68"/>
      <c r="H467" s="56">
        <f>ROUNDUP(F467*$E$478%/12/168*G467,2)</f>
        <v>0</v>
      </c>
    </row>
    <row r="468" spans="1:8" s="2" customFormat="1" ht="12.75" hidden="1" x14ac:dyDescent="0.2">
      <c r="A468" s="332"/>
      <c r="B468" s="280"/>
      <c r="C468" s="311"/>
      <c r="D468" s="312"/>
      <c r="E468" s="283"/>
      <c r="F468" s="68"/>
      <c r="G468" s="68"/>
      <c r="H468" s="56">
        <f t="shared" ref="H468:H475" si="66">ROUNDUP(F468*$D$489%/12/168*E468*$G$489,2)</f>
        <v>0</v>
      </c>
    </row>
    <row r="469" spans="1:8" s="2" customFormat="1" ht="12.75" hidden="1" x14ac:dyDescent="0.2">
      <c r="A469" s="332"/>
      <c r="B469" s="280"/>
      <c r="C469" s="311"/>
      <c r="D469" s="312"/>
      <c r="E469" s="283"/>
      <c r="F469" s="68"/>
      <c r="G469" s="68"/>
      <c r="H469" s="56">
        <f t="shared" si="66"/>
        <v>0</v>
      </c>
    </row>
    <row r="470" spans="1:8" s="2" customFormat="1" ht="12.75" hidden="1" x14ac:dyDescent="0.2">
      <c r="A470" s="332"/>
      <c r="B470" s="280"/>
      <c r="C470" s="311"/>
      <c r="D470" s="312"/>
      <c r="E470" s="283"/>
      <c r="F470" s="68"/>
      <c r="G470" s="68"/>
      <c r="H470" s="56">
        <f t="shared" si="66"/>
        <v>0</v>
      </c>
    </row>
    <row r="471" spans="1:8" s="2" customFormat="1" ht="13.5" hidden="1" customHeight="1" x14ac:dyDescent="0.2">
      <c r="A471" s="332"/>
      <c r="B471" s="280"/>
      <c r="C471" s="311"/>
      <c r="D471" s="312"/>
      <c r="E471" s="283"/>
      <c r="F471" s="68"/>
      <c r="G471" s="68"/>
      <c r="H471" s="56">
        <f t="shared" si="66"/>
        <v>0</v>
      </c>
    </row>
    <row r="472" spans="1:8" s="2" customFormat="1" ht="12.75" hidden="1" customHeight="1" x14ac:dyDescent="0.2">
      <c r="A472" s="332"/>
      <c r="B472" s="280"/>
      <c r="C472" s="311"/>
      <c r="D472" s="312"/>
      <c r="E472" s="283"/>
      <c r="F472" s="68"/>
      <c r="G472" s="68"/>
      <c r="H472" s="56">
        <f t="shared" si="66"/>
        <v>0</v>
      </c>
    </row>
    <row r="473" spans="1:8" s="2" customFormat="1" ht="12.75" hidden="1" customHeight="1" x14ac:dyDescent="0.2">
      <c r="A473" s="332"/>
      <c r="B473" s="280"/>
      <c r="C473" s="311"/>
      <c r="D473" s="312"/>
      <c r="E473" s="283"/>
      <c r="F473" s="68"/>
      <c r="G473" s="68"/>
      <c r="H473" s="56">
        <f t="shared" si="66"/>
        <v>0</v>
      </c>
    </row>
    <row r="474" spans="1:8" s="2" customFormat="1" ht="12.75" hidden="1" customHeight="1" x14ac:dyDescent="0.2">
      <c r="A474" s="332"/>
      <c r="B474" s="280"/>
      <c r="C474" s="311"/>
      <c r="D474" s="312"/>
      <c r="E474" s="283"/>
      <c r="F474" s="68"/>
      <c r="G474" s="68"/>
      <c r="H474" s="56">
        <f t="shared" si="66"/>
        <v>0</v>
      </c>
    </row>
    <row r="475" spans="1:8" s="2" customFormat="1" ht="0.75" customHeight="1" x14ac:dyDescent="0.2">
      <c r="A475" s="333"/>
      <c r="B475" s="281"/>
      <c r="C475" s="311"/>
      <c r="D475" s="312"/>
      <c r="E475" s="284"/>
      <c r="F475" s="70"/>
      <c r="G475" s="70"/>
      <c r="H475" s="58">
        <f t="shared" si="66"/>
        <v>0</v>
      </c>
    </row>
    <row r="476" spans="1:8" s="2" customFormat="1" ht="12.75" x14ac:dyDescent="0.2">
      <c r="A476" s="48" t="s">
        <v>110</v>
      </c>
      <c r="B476" s="277" t="s">
        <v>392</v>
      </c>
      <c r="C476" s="277"/>
      <c r="D476" s="277"/>
      <c r="E476" s="277"/>
      <c r="F476" s="277"/>
      <c r="G476" s="277"/>
      <c r="H476" s="43">
        <f>SUM(H477,H488)</f>
        <v>0.14000000000000001</v>
      </c>
    </row>
    <row r="477" spans="1:8" s="2" customFormat="1" ht="25.5" x14ac:dyDescent="0.2">
      <c r="A477" s="331" t="s">
        <v>117</v>
      </c>
      <c r="B477" s="279" t="s">
        <v>33</v>
      </c>
      <c r="C477" s="287" t="s">
        <v>171</v>
      </c>
      <c r="D477" s="288"/>
      <c r="E477" s="47" t="s">
        <v>170</v>
      </c>
      <c r="F477" s="190" t="s">
        <v>325</v>
      </c>
      <c r="G477" s="47" t="s">
        <v>157</v>
      </c>
      <c r="H477" s="111">
        <f>SUM(H478:H487)</f>
        <v>0.14000000000000001</v>
      </c>
    </row>
    <row r="478" spans="1:8" s="2" customFormat="1" ht="12.75" x14ac:dyDescent="0.2">
      <c r="A478" s="332"/>
      <c r="B478" s="280"/>
      <c r="C478" s="309" t="s">
        <v>323</v>
      </c>
      <c r="D478" s="310"/>
      <c r="E478" s="282">
        <v>20</v>
      </c>
      <c r="F478" s="67">
        <v>1200</v>
      </c>
      <c r="G478" s="156">
        <f>G453</f>
        <v>1.0840000000000001</v>
      </c>
      <c r="H478" s="54">
        <f>ROUNDUP(F478*$E$478%/12/168*G478,2)</f>
        <v>0.13</v>
      </c>
    </row>
    <row r="479" spans="1:8" s="2" customFormat="1" ht="12.75" x14ac:dyDescent="0.2">
      <c r="A479" s="332"/>
      <c r="B479" s="280"/>
      <c r="C479" s="311" t="s">
        <v>324</v>
      </c>
      <c r="D479" s="312"/>
      <c r="E479" s="283"/>
      <c r="F479" s="68">
        <v>500</v>
      </c>
      <c r="G479" s="68">
        <v>8.4000000000000005E-2</v>
      </c>
      <c r="H479" s="56">
        <f>ROUNDUP(F479*$E$478%/12/168*G479,2)</f>
        <v>0.01</v>
      </c>
    </row>
    <row r="480" spans="1:8" s="2" customFormat="1" ht="12.75" hidden="1" x14ac:dyDescent="0.2">
      <c r="A480" s="332"/>
      <c r="B480" s="280"/>
      <c r="C480" s="311"/>
      <c r="D480" s="312"/>
      <c r="E480" s="283"/>
      <c r="F480" s="68"/>
      <c r="G480" s="68"/>
      <c r="H480" s="56">
        <f t="shared" ref="H480:H487" si="67">ROUNDUP(F480*$D$489%/12/168*E480*$G$489,2)</f>
        <v>0</v>
      </c>
    </row>
    <row r="481" spans="1:8" s="2" customFormat="1" ht="12.75" hidden="1" x14ac:dyDescent="0.2">
      <c r="A481" s="332"/>
      <c r="B481" s="280"/>
      <c r="C481" s="311"/>
      <c r="D481" s="312"/>
      <c r="E481" s="283"/>
      <c r="F481" s="68"/>
      <c r="G481" s="68"/>
      <c r="H481" s="56">
        <f t="shared" si="67"/>
        <v>0</v>
      </c>
    </row>
    <row r="482" spans="1:8" s="2" customFormat="1" ht="12.75" hidden="1" x14ac:dyDescent="0.2">
      <c r="A482" s="332"/>
      <c r="B482" s="280"/>
      <c r="C482" s="311"/>
      <c r="D482" s="312"/>
      <c r="E482" s="283"/>
      <c r="F482" s="68"/>
      <c r="G482" s="68"/>
      <c r="H482" s="56">
        <f t="shared" si="67"/>
        <v>0</v>
      </c>
    </row>
    <row r="483" spans="1:8" s="2" customFormat="1" ht="12.75" hidden="1" customHeight="1" x14ac:dyDescent="0.2">
      <c r="A483" s="332"/>
      <c r="B483" s="280"/>
      <c r="C483" s="311"/>
      <c r="D483" s="312"/>
      <c r="E483" s="283"/>
      <c r="F483" s="68"/>
      <c r="G483" s="68"/>
      <c r="H483" s="56">
        <f t="shared" si="67"/>
        <v>0</v>
      </c>
    </row>
    <row r="484" spans="1:8" s="2" customFormat="1" ht="12.75" hidden="1" customHeight="1" x14ac:dyDescent="0.2">
      <c r="A484" s="332"/>
      <c r="B484" s="280"/>
      <c r="C484" s="311"/>
      <c r="D484" s="312"/>
      <c r="E484" s="283"/>
      <c r="F484" s="68"/>
      <c r="G484" s="68"/>
      <c r="H484" s="56">
        <f t="shared" si="67"/>
        <v>0</v>
      </c>
    </row>
    <row r="485" spans="1:8" s="2" customFormat="1" ht="12.75" hidden="1" customHeight="1" x14ac:dyDescent="0.2">
      <c r="A485" s="332"/>
      <c r="B485" s="280"/>
      <c r="C485" s="311"/>
      <c r="D485" s="312"/>
      <c r="E485" s="283"/>
      <c r="F485" s="68"/>
      <c r="G485" s="68"/>
      <c r="H485" s="56">
        <f t="shared" si="67"/>
        <v>0</v>
      </c>
    </row>
    <row r="486" spans="1:8" s="2" customFormat="1" ht="12.75" hidden="1" customHeight="1" x14ac:dyDescent="0.2">
      <c r="A486" s="332"/>
      <c r="B486" s="280"/>
      <c r="C486" s="311"/>
      <c r="D486" s="312"/>
      <c r="E486" s="283"/>
      <c r="F486" s="68"/>
      <c r="G486" s="68"/>
      <c r="H486" s="56">
        <f t="shared" si="67"/>
        <v>0</v>
      </c>
    </row>
    <row r="487" spans="1:8" s="2" customFormat="1" ht="12.75" hidden="1" customHeight="1" x14ac:dyDescent="0.2">
      <c r="A487" s="333"/>
      <c r="B487" s="281"/>
      <c r="C487" s="311"/>
      <c r="D487" s="312"/>
      <c r="E487" s="284"/>
      <c r="F487" s="70"/>
      <c r="G487" s="70"/>
      <c r="H487" s="58">
        <f t="shared" si="67"/>
        <v>0</v>
      </c>
    </row>
    <row r="488" spans="1:8" s="2" customFormat="1" ht="25.5" hidden="1" x14ac:dyDescent="0.2">
      <c r="A488" s="331" t="s">
        <v>118</v>
      </c>
      <c r="B488" s="279" t="s">
        <v>31</v>
      </c>
      <c r="C488" s="190" t="s">
        <v>171</v>
      </c>
      <c r="D488" s="47" t="s">
        <v>170</v>
      </c>
      <c r="E488" s="190" t="s">
        <v>166</v>
      </c>
      <c r="F488" s="190" t="s">
        <v>167</v>
      </c>
      <c r="G488" s="47" t="s">
        <v>157</v>
      </c>
      <c r="H488" s="111">
        <f>SUM(H489:H498)</f>
        <v>0</v>
      </c>
    </row>
    <row r="489" spans="1:8" s="2" customFormat="1" ht="12.75" hidden="1" x14ac:dyDescent="0.2">
      <c r="A489" s="332"/>
      <c r="B489" s="280"/>
      <c r="C489" s="67"/>
      <c r="D489" s="282">
        <v>20</v>
      </c>
      <c r="E489" s="67"/>
      <c r="F489" s="67"/>
      <c r="G489" s="260"/>
      <c r="H489" s="54">
        <f>ROUNDUP(F489*$D$466%/12/168*E489*$G$466,2)</f>
        <v>0</v>
      </c>
    </row>
    <row r="490" spans="1:8" s="2" customFormat="1" ht="12.75" hidden="1" x14ac:dyDescent="0.2">
      <c r="A490" s="332"/>
      <c r="B490" s="280"/>
      <c r="C490" s="68"/>
      <c r="D490" s="283"/>
      <c r="E490" s="68"/>
      <c r="F490" s="68"/>
      <c r="G490" s="261"/>
      <c r="H490" s="56">
        <f t="shared" ref="H490:H498" si="68">ROUNDUP(F490*$D$466%/12/168*E490*$G$466,2)</f>
        <v>0</v>
      </c>
    </row>
    <row r="491" spans="1:8" s="2" customFormat="1" ht="12.75" hidden="1" x14ac:dyDescent="0.2">
      <c r="A491" s="332"/>
      <c r="B491" s="280"/>
      <c r="C491" s="68"/>
      <c r="D491" s="283"/>
      <c r="E491" s="68"/>
      <c r="F491" s="68"/>
      <c r="G491" s="261"/>
      <c r="H491" s="56">
        <f t="shared" si="68"/>
        <v>0</v>
      </c>
    </row>
    <row r="492" spans="1:8" s="2" customFormat="1" ht="12.75" hidden="1" x14ac:dyDescent="0.2">
      <c r="A492" s="332"/>
      <c r="B492" s="280"/>
      <c r="C492" s="68"/>
      <c r="D492" s="283"/>
      <c r="E492" s="68"/>
      <c r="F492" s="68"/>
      <c r="G492" s="261"/>
      <c r="H492" s="56">
        <f t="shared" si="68"/>
        <v>0</v>
      </c>
    </row>
    <row r="493" spans="1:8" s="2" customFormat="1" ht="12.75" hidden="1" x14ac:dyDescent="0.2">
      <c r="A493" s="332"/>
      <c r="B493" s="280"/>
      <c r="C493" s="68"/>
      <c r="D493" s="283"/>
      <c r="E493" s="68"/>
      <c r="F493" s="68"/>
      <c r="G493" s="261"/>
      <c r="H493" s="56">
        <f t="shared" si="68"/>
        <v>0</v>
      </c>
    </row>
    <row r="494" spans="1:8" s="2" customFormat="1" ht="12.75" hidden="1" x14ac:dyDescent="0.2">
      <c r="A494" s="332"/>
      <c r="B494" s="280"/>
      <c r="C494" s="68"/>
      <c r="D494" s="283"/>
      <c r="E494" s="68"/>
      <c r="F494" s="68"/>
      <c r="G494" s="261"/>
      <c r="H494" s="56">
        <f t="shared" si="68"/>
        <v>0</v>
      </c>
    </row>
    <row r="495" spans="1:8" s="2" customFormat="1" ht="12.75" hidden="1" x14ac:dyDescent="0.2">
      <c r="A495" s="332"/>
      <c r="B495" s="280"/>
      <c r="C495" s="68"/>
      <c r="D495" s="283"/>
      <c r="E495" s="68"/>
      <c r="F495" s="68"/>
      <c r="G495" s="261"/>
      <c r="H495" s="56">
        <f t="shared" si="68"/>
        <v>0</v>
      </c>
    </row>
    <row r="496" spans="1:8" s="2" customFormat="1" ht="12.75" hidden="1" x14ac:dyDescent="0.2">
      <c r="A496" s="332"/>
      <c r="B496" s="280"/>
      <c r="C496" s="68"/>
      <c r="D496" s="283"/>
      <c r="E496" s="68"/>
      <c r="F496" s="68"/>
      <c r="G496" s="261"/>
      <c r="H496" s="56">
        <f t="shared" si="68"/>
        <v>0</v>
      </c>
    </row>
    <row r="497" spans="1:8" s="2" customFormat="1" ht="12.75" hidden="1" x14ac:dyDescent="0.2">
      <c r="A497" s="332"/>
      <c r="B497" s="280"/>
      <c r="C497" s="68"/>
      <c r="D497" s="283"/>
      <c r="E497" s="68"/>
      <c r="F497" s="68"/>
      <c r="G497" s="261"/>
      <c r="H497" s="56">
        <f t="shared" si="68"/>
        <v>0</v>
      </c>
    </row>
    <row r="498" spans="1:8" s="2" customFormat="1" ht="12.75" hidden="1" x14ac:dyDescent="0.2">
      <c r="A498" s="332"/>
      <c r="B498" s="280"/>
      <c r="C498" s="68"/>
      <c r="D498" s="284"/>
      <c r="E498" s="68"/>
      <c r="F498" s="68"/>
      <c r="G498" s="262"/>
      <c r="H498" s="56">
        <f t="shared" si="68"/>
        <v>0</v>
      </c>
    </row>
    <row r="499" spans="1:8" s="2" customFormat="1" ht="12.75" x14ac:dyDescent="0.2">
      <c r="A499" s="325" t="s">
        <v>122</v>
      </c>
      <c r="B499" s="326"/>
      <c r="C499" s="326"/>
      <c r="D499" s="326"/>
      <c r="E499" s="326"/>
      <c r="F499" s="326"/>
      <c r="G499" s="327"/>
      <c r="H499" s="46">
        <f>SUM(H463,H405,H263)</f>
        <v>2.5499999999999998</v>
      </c>
    </row>
    <row r="500" spans="1:8" s="2" customFormat="1" ht="12.75" x14ac:dyDescent="0.2">
      <c r="A500" s="328" t="s">
        <v>121</v>
      </c>
      <c r="B500" s="329"/>
      <c r="C500" s="329"/>
      <c r="D500" s="329"/>
      <c r="E500" s="329"/>
      <c r="F500" s="329"/>
      <c r="G500" s="330"/>
      <c r="H500" s="80">
        <f>H499+H260</f>
        <v>13.149999999999999</v>
      </c>
    </row>
    <row r="501" spans="1:8" x14ac:dyDescent="0.25">
      <c r="H501" s="29"/>
    </row>
    <row r="502" spans="1:8" hidden="1" x14ac:dyDescent="0.25">
      <c r="H502" s="30"/>
    </row>
    <row r="503" spans="1:8" hidden="1" x14ac:dyDescent="0.25"/>
    <row r="504" spans="1:8" hidden="1" x14ac:dyDescent="0.25"/>
    <row r="505" spans="1:8" hidden="1" x14ac:dyDescent="0.25"/>
    <row r="506" spans="1:8" hidden="1" x14ac:dyDescent="0.25"/>
    <row r="507" spans="1:8" hidden="1" x14ac:dyDescent="0.25"/>
    <row r="508" spans="1:8" hidden="1" x14ac:dyDescent="0.25"/>
    <row r="509" spans="1:8" hidden="1" x14ac:dyDescent="0.25"/>
    <row r="510" spans="1:8" hidden="1" x14ac:dyDescent="0.25"/>
    <row r="511" spans="1:8" hidden="1" x14ac:dyDescent="0.25"/>
    <row r="512" spans="1:8" hidden="1" x14ac:dyDescent="0.25"/>
    <row r="513" hidden="1" x14ac:dyDescent="0.25"/>
    <row r="514" hidden="1" x14ac:dyDescent="0.25"/>
    <row r="515" hidden="1" x14ac:dyDescent="0.25"/>
    <row r="516" hidden="1" x14ac:dyDescent="0.25"/>
    <row r="517" hidden="1" x14ac:dyDescent="0.25"/>
    <row r="518" hidden="1" x14ac:dyDescent="0.25"/>
    <row r="519" hidden="1" x14ac:dyDescent="0.25"/>
    <row r="520" hidden="1" x14ac:dyDescent="0.25"/>
    <row r="521" hidden="1" x14ac:dyDescent="0.25"/>
    <row r="522" hidden="1" x14ac:dyDescent="0.25"/>
    <row r="523" hidden="1" x14ac:dyDescent="0.25"/>
    <row r="524" hidden="1" x14ac:dyDescent="0.25"/>
    <row r="525" hidden="1" x14ac:dyDescent="0.25"/>
    <row r="526" hidden="1" x14ac:dyDescent="0.25"/>
    <row r="527" hidden="1" x14ac:dyDescent="0.25"/>
    <row r="528" hidden="1" x14ac:dyDescent="0.25"/>
    <row r="529" spans="1:9" hidden="1" x14ac:dyDescent="0.25"/>
    <row r="530" spans="1:9" hidden="1" x14ac:dyDescent="0.25"/>
    <row r="531" spans="1:9" hidden="1" x14ac:dyDescent="0.25"/>
    <row r="532" spans="1:9" hidden="1" x14ac:dyDescent="0.25"/>
    <row r="533" spans="1:9" hidden="1" x14ac:dyDescent="0.25"/>
    <row r="534" spans="1:9" hidden="1" x14ac:dyDescent="0.25"/>
    <row r="535" spans="1:9" hidden="1" x14ac:dyDescent="0.25"/>
    <row r="536" spans="1:9" hidden="1" x14ac:dyDescent="0.25"/>
    <row r="537" spans="1:9" hidden="1" x14ac:dyDescent="0.25"/>
    <row r="538" spans="1:9" ht="15.75" x14ac:dyDescent="0.25">
      <c r="A538" s="104" t="s">
        <v>13</v>
      </c>
      <c r="B538" s="104"/>
      <c r="C538" s="104"/>
      <c r="D538" s="104"/>
      <c r="E538" s="104"/>
      <c r="F538" s="104"/>
      <c r="G538" s="104"/>
      <c r="H538" s="105">
        <f ca="1">H539+H551+H562</f>
        <v>10.6</v>
      </c>
      <c r="I538" s="106" t="b">
        <f ca="1">H538=H260</f>
        <v>1</v>
      </c>
    </row>
    <row r="539" spans="1:9" x14ac:dyDescent="0.25">
      <c r="A539" s="98">
        <v>1000</v>
      </c>
      <c r="B539" s="97"/>
      <c r="H539" s="101">
        <f ca="1">SUM(H540,H547)</f>
        <v>9.8699999999999992</v>
      </c>
    </row>
    <row r="540" spans="1:9" x14ac:dyDescent="0.25">
      <c r="A540" s="191">
        <v>1100</v>
      </c>
      <c r="B540" s="97"/>
      <c r="H540" s="100">
        <f ca="1">SUM(H541:H546)</f>
        <v>7.67</v>
      </c>
    </row>
    <row r="541" spans="1:9" x14ac:dyDescent="0.25">
      <c r="A541" s="1">
        <v>1116</v>
      </c>
      <c r="B541" s="97"/>
      <c r="H541" s="99">
        <f t="shared" ref="H541:H546" ca="1" si="69">SUMIF($A$14:$H$260,A541,$H$14:$H$260)</f>
        <v>0</v>
      </c>
    </row>
    <row r="542" spans="1:9" x14ac:dyDescent="0.25">
      <c r="A542" s="1">
        <v>1119</v>
      </c>
      <c r="B542" s="97"/>
      <c r="H542" s="99">
        <f t="shared" ca="1" si="69"/>
        <v>7.67</v>
      </c>
    </row>
    <row r="543" spans="1:9" x14ac:dyDescent="0.25">
      <c r="A543" s="1">
        <v>1143</v>
      </c>
      <c r="B543" s="97"/>
      <c r="H543" s="99">
        <f t="shared" ca="1" si="69"/>
        <v>0</v>
      </c>
    </row>
    <row r="544" spans="1:9" x14ac:dyDescent="0.25">
      <c r="A544" s="1">
        <v>1146</v>
      </c>
      <c r="B544" s="97"/>
      <c r="H544" s="99">
        <f t="shared" ca="1" si="69"/>
        <v>0</v>
      </c>
    </row>
    <row r="545" spans="1:8" x14ac:dyDescent="0.25">
      <c r="A545" s="1">
        <v>1147</v>
      </c>
      <c r="B545" s="97"/>
      <c r="H545" s="99">
        <f t="shared" ca="1" si="69"/>
        <v>0</v>
      </c>
    </row>
    <row r="546" spans="1:8" x14ac:dyDescent="0.25">
      <c r="A546" s="1">
        <v>1148</v>
      </c>
      <c r="B546" s="97"/>
      <c r="H546" s="99">
        <f t="shared" ca="1" si="69"/>
        <v>0</v>
      </c>
    </row>
    <row r="547" spans="1:8" x14ac:dyDescent="0.25">
      <c r="A547" s="191">
        <v>1200</v>
      </c>
      <c r="B547" s="97"/>
      <c r="H547" s="100">
        <f ca="1">SUM(H548:H550)</f>
        <v>2.1999999999999997</v>
      </c>
    </row>
    <row r="548" spans="1:8" x14ac:dyDescent="0.25">
      <c r="A548" s="1">
        <v>1210</v>
      </c>
      <c r="B548" s="97"/>
      <c r="H548" s="99">
        <f ca="1">SUMIF($A$14:$H$260,A548,$H$14:$H$260)</f>
        <v>1.89</v>
      </c>
    </row>
    <row r="549" spans="1:8" x14ac:dyDescent="0.25">
      <c r="A549" s="1">
        <v>1221</v>
      </c>
      <c r="B549" s="97"/>
      <c r="H549" s="99">
        <f ca="1">SUMIF($A$14:$H$260,A549,$H$14:$H$260)</f>
        <v>0.31</v>
      </c>
    </row>
    <row r="550" spans="1:8" x14ac:dyDescent="0.25">
      <c r="A550" s="1">
        <v>1228</v>
      </c>
      <c r="B550" s="97"/>
      <c r="H550" s="99">
        <f ca="1">SUMIF($A$14:$H$260,A550,$H$14:$H$260)</f>
        <v>0</v>
      </c>
    </row>
    <row r="551" spans="1:8" x14ac:dyDescent="0.25">
      <c r="A551" s="98">
        <v>2000</v>
      </c>
      <c r="B551" s="97"/>
      <c r="H551" s="101">
        <f ca="1">H552+H555+H557</f>
        <v>0.73000000000000009</v>
      </c>
    </row>
    <row r="552" spans="1:8" x14ac:dyDescent="0.25">
      <c r="A552" s="191">
        <v>2100</v>
      </c>
      <c r="B552" s="97"/>
      <c r="H552" s="100">
        <f ca="1">SUM(H553:H554)</f>
        <v>0</v>
      </c>
    </row>
    <row r="553" spans="1:8" x14ac:dyDescent="0.25">
      <c r="A553" s="1">
        <v>2111</v>
      </c>
      <c r="B553" s="97"/>
      <c r="H553" s="99">
        <f ca="1">SUMIF($A$14:$H$260,A553,$H$14:$H$260)</f>
        <v>0</v>
      </c>
    </row>
    <row r="554" spans="1:8" x14ac:dyDescent="0.25">
      <c r="A554" s="1">
        <v>2112</v>
      </c>
      <c r="B554" s="97"/>
      <c r="H554" s="99">
        <f ca="1">SUMIF($A$14:$H$260,A554,$H$14:$H$260)</f>
        <v>0</v>
      </c>
    </row>
    <row r="555" spans="1:8" x14ac:dyDescent="0.25">
      <c r="A555" s="191">
        <v>2200</v>
      </c>
      <c r="B555" s="97"/>
      <c r="H555" s="100">
        <f ca="1">SUM(H556)</f>
        <v>0</v>
      </c>
    </row>
    <row r="556" spans="1:8" x14ac:dyDescent="0.25">
      <c r="A556" s="1">
        <v>2220</v>
      </c>
      <c r="B556" s="97"/>
      <c r="H556" s="99">
        <f ca="1">SUMIF($A$14:$H$260,A556,$H$14:$H$260)</f>
        <v>0</v>
      </c>
    </row>
    <row r="557" spans="1:8" x14ac:dyDescent="0.25">
      <c r="A557" s="191">
        <v>2300</v>
      </c>
      <c r="B557" s="97"/>
      <c r="H557" s="100">
        <f ca="1">SUM(H558:H561)</f>
        <v>0.73000000000000009</v>
      </c>
    </row>
    <row r="558" spans="1:8" x14ac:dyDescent="0.25">
      <c r="A558" s="1">
        <v>2311</v>
      </c>
      <c r="B558" s="97"/>
      <c r="H558" s="99">
        <f ca="1">SUMIF($A$14:$H$260,A558,$H$14:$H$260)</f>
        <v>0.73000000000000009</v>
      </c>
    </row>
    <row r="559" spans="1:8" x14ac:dyDescent="0.25">
      <c r="A559" s="1">
        <v>2322</v>
      </c>
      <c r="B559" s="97"/>
      <c r="H559" s="99">
        <f ca="1">SUMIF($A$14:$H$260,A559,$H$14:$H$260)</f>
        <v>0</v>
      </c>
    </row>
    <row r="560" spans="1:8" x14ac:dyDescent="0.25">
      <c r="A560" s="1">
        <v>2329</v>
      </c>
      <c r="B560" s="97"/>
      <c r="H560" s="99">
        <f ca="1">SUMIF($A$14:$H$260,A560,$H$14:$H$260)</f>
        <v>0</v>
      </c>
    </row>
    <row r="561" spans="1:9" x14ac:dyDescent="0.25">
      <c r="A561" s="1">
        <v>2350</v>
      </c>
      <c r="B561" s="97"/>
      <c r="H561" s="99">
        <f ca="1">SUMIF($A$14:$H$260,A561,$H$14:$H$260)</f>
        <v>0</v>
      </c>
    </row>
    <row r="562" spans="1:9" x14ac:dyDescent="0.25">
      <c r="A562" s="98">
        <v>5000</v>
      </c>
      <c r="B562" s="97"/>
      <c r="H562" s="101">
        <f t="shared" ref="H562" ca="1" si="70">SUMIF($A$14:$H$260,A562,$H$14:$H$260)</f>
        <v>0</v>
      </c>
    </row>
    <row r="563" spans="1:9" x14ac:dyDescent="0.25">
      <c r="A563" s="191">
        <v>5200</v>
      </c>
      <c r="B563" s="97"/>
      <c r="H563" s="103"/>
    </row>
    <row r="564" spans="1:9" x14ac:dyDescent="0.25">
      <c r="A564" s="1">
        <v>5231</v>
      </c>
      <c r="B564" s="97"/>
      <c r="H564" s="99">
        <f ca="1">SUMIF($A$14:$H$260,A564,$H$14:$H$260)</f>
        <v>0</v>
      </c>
    </row>
    <row r="565" spans="1:9" x14ac:dyDescent="0.25">
      <c r="B565" s="97"/>
    </row>
    <row r="566" spans="1:9" x14ac:dyDescent="0.25">
      <c r="B566" s="97"/>
    </row>
    <row r="567" spans="1:9" x14ac:dyDescent="0.25">
      <c r="B567" s="97"/>
    </row>
    <row r="568" spans="1:9" s="106" customFormat="1" ht="15.75" x14ac:dyDescent="0.25">
      <c r="A568" s="104" t="s">
        <v>18</v>
      </c>
      <c r="B568" s="104"/>
      <c r="C568" s="104"/>
      <c r="D568" s="104"/>
      <c r="E568" s="104"/>
      <c r="F568" s="104"/>
      <c r="G568" s="104"/>
      <c r="H568" s="105">
        <f ca="1">H569+H581+H593</f>
        <v>2.5500000000000003</v>
      </c>
      <c r="I568" s="106" t="b">
        <f ca="1">H568=H499</f>
        <v>1</v>
      </c>
    </row>
    <row r="569" spans="1:9" x14ac:dyDescent="0.25">
      <c r="A569" s="98">
        <v>1000</v>
      </c>
      <c r="B569" s="97"/>
      <c r="H569" s="101">
        <f ca="1">SUM(H570,H577)</f>
        <v>1.36</v>
      </c>
    </row>
    <row r="570" spans="1:9" x14ac:dyDescent="0.25">
      <c r="A570" s="191">
        <v>1100</v>
      </c>
      <c r="B570" s="97"/>
      <c r="H570" s="100">
        <f ca="1">SUM(H571:H576)</f>
        <v>1.05</v>
      </c>
    </row>
    <row r="571" spans="1:9" x14ac:dyDescent="0.25">
      <c r="A571" s="1">
        <v>1116</v>
      </c>
      <c r="B571" s="97"/>
      <c r="H571" s="99">
        <f t="shared" ref="H571:H576" ca="1" si="71">SUMIF($A$265:$H$515,A571,$H$265:$H$515)</f>
        <v>0.38</v>
      </c>
    </row>
    <row r="572" spans="1:9" x14ac:dyDescent="0.25">
      <c r="A572" s="1">
        <v>1119</v>
      </c>
      <c r="B572" s="97"/>
      <c r="H572" s="99">
        <f t="shared" ca="1" si="71"/>
        <v>0.65</v>
      </c>
    </row>
    <row r="573" spans="1:9" x14ac:dyDescent="0.25">
      <c r="A573" s="1">
        <v>1143</v>
      </c>
      <c r="B573" s="97"/>
      <c r="H573" s="99">
        <f t="shared" ca="1" si="71"/>
        <v>0.02</v>
      </c>
    </row>
    <row r="574" spans="1:9" x14ac:dyDescent="0.25">
      <c r="A574" s="1">
        <v>1146</v>
      </c>
      <c r="B574" s="97"/>
      <c r="H574" s="99">
        <f t="shared" ca="1" si="71"/>
        <v>0</v>
      </c>
    </row>
    <row r="575" spans="1:9" x14ac:dyDescent="0.25">
      <c r="A575" s="1">
        <v>1147</v>
      </c>
      <c r="B575" s="97"/>
      <c r="H575" s="99">
        <f t="shared" ca="1" si="71"/>
        <v>0</v>
      </c>
    </row>
    <row r="576" spans="1:9" x14ac:dyDescent="0.25">
      <c r="A576" s="1">
        <v>1148</v>
      </c>
      <c r="B576" s="97"/>
      <c r="H576" s="99">
        <f t="shared" ca="1" si="71"/>
        <v>0</v>
      </c>
    </row>
    <row r="577" spans="1:8" x14ac:dyDescent="0.25">
      <c r="A577" s="191">
        <v>1200</v>
      </c>
      <c r="B577" s="97"/>
      <c r="H577" s="100">
        <f ca="1">SUM(H578:H580)</f>
        <v>0.31</v>
      </c>
    </row>
    <row r="578" spans="1:8" x14ac:dyDescent="0.25">
      <c r="A578" s="1">
        <v>1210</v>
      </c>
      <c r="B578" s="97"/>
      <c r="H578" s="99">
        <f ca="1">SUMIF($A$265:$H$515,A578,$H$265:$H$515)</f>
        <v>0.26</v>
      </c>
    </row>
    <row r="579" spans="1:8" x14ac:dyDescent="0.25">
      <c r="A579" s="1">
        <v>1221</v>
      </c>
      <c r="B579" s="97"/>
      <c r="H579" s="99">
        <f ca="1">SUMIF($A$265:$H$515,A579,$H$265:$H$515)</f>
        <v>0.05</v>
      </c>
    </row>
    <row r="580" spans="1:8" x14ac:dyDescent="0.25">
      <c r="A580" s="1">
        <v>1228</v>
      </c>
      <c r="B580" s="97"/>
      <c r="H580" s="99">
        <f ca="1">SUMIF($A$265:$H$515,A580,$H$265:$H$515)</f>
        <v>0</v>
      </c>
    </row>
    <row r="581" spans="1:8" x14ac:dyDescent="0.25">
      <c r="A581" s="98">
        <v>2000</v>
      </c>
      <c r="B581" s="97"/>
      <c r="H581" s="101">
        <f ca="1">H582+H585+H587</f>
        <v>1.05</v>
      </c>
    </row>
    <row r="582" spans="1:8" x14ac:dyDescent="0.25">
      <c r="A582" s="191">
        <v>2100</v>
      </c>
      <c r="B582" s="97"/>
      <c r="H582" s="103">
        <f ca="1">SUM(H583:H584)</f>
        <v>0</v>
      </c>
    </row>
    <row r="583" spans="1:8" x14ac:dyDescent="0.25">
      <c r="A583" s="1">
        <v>2111</v>
      </c>
      <c r="B583" s="97"/>
      <c r="H583" s="2">
        <f ca="1">SUMIF($A$265:$H$515,A583,$H$265:$H$515)</f>
        <v>0</v>
      </c>
    </row>
    <row r="584" spans="1:8" x14ac:dyDescent="0.25">
      <c r="A584" s="1">
        <v>2112</v>
      </c>
      <c r="B584" s="97"/>
      <c r="H584" s="2">
        <f ca="1">SUMIF($A$265:$H$515,A584,$H$265:$H$515)</f>
        <v>0</v>
      </c>
    </row>
    <row r="585" spans="1:8" x14ac:dyDescent="0.25">
      <c r="A585" s="191">
        <v>2200</v>
      </c>
      <c r="B585" s="97"/>
      <c r="H585" s="100">
        <f ca="1">SUM(H586)</f>
        <v>6.0000000000000005E-2</v>
      </c>
    </row>
    <row r="586" spans="1:8" x14ac:dyDescent="0.25">
      <c r="A586" s="1">
        <v>2220</v>
      </c>
      <c r="B586" s="97"/>
      <c r="H586" s="99">
        <f ca="1">SUMIF($A$265:$H$515,A586,$H$265:$H$515)</f>
        <v>6.0000000000000005E-2</v>
      </c>
    </row>
    <row r="587" spans="1:8" x14ac:dyDescent="0.25">
      <c r="A587" s="191">
        <v>2300</v>
      </c>
      <c r="B587" s="97"/>
      <c r="H587" s="100">
        <f ca="1">SUM(H588:H592)</f>
        <v>0.9900000000000001</v>
      </c>
    </row>
    <row r="588" spans="1:8" x14ac:dyDescent="0.25">
      <c r="A588" s="1">
        <v>2311</v>
      </c>
      <c r="B588" s="97"/>
      <c r="H588" s="99">
        <f ca="1">SUMIF($A$265:$H$515,A588,$H$265:$H$515)</f>
        <v>0.14000000000000001</v>
      </c>
    </row>
    <row r="589" spans="1:8" x14ac:dyDescent="0.25">
      <c r="A589" s="1">
        <v>2312</v>
      </c>
      <c r="B589" s="97"/>
      <c r="H589" s="99">
        <f ca="1">SUMIF($A$265:$H$515,A589,$H$265:$H$515)</f>
        <v>0.15</v>
      </c>
    </row>
    <row r="590" spans="1:8" x14ac:dyDescent="0.25">
      <c r="A590" s="1">
        <v>2322</v>
      </c>
      <c r="B590" s="97"/>
      <c r="H590" s="2">
        <f ca="1">SUMIF($A$265:$H$515,A590,$H$265:$H$515)</f>
        <v>0</v>
      </c>
    </row>
    <row r="591" spans="1:8" x14ac:dyDescent="0.25">
      <c r="A591" s="1">
        <v>2329</v>
      </c>
      <c r="B591" s="97"/>
      <c r="H591" s="2">
        <f ca="1">SUMIF($A$265:$H$515,A591,$H$265:$H$515)</f>
        <v>0</v>
      </c>
    </row>
    <row r="592" spans="1:8" x14ac:dyDescent="0.25">
      <c r="A592" s="1">
        <v>2350</v>
      </c>
      <c r="B592" s="97"/>
      <c r="H592" s="99">
        <f ca="1">SUMIF($A$265:$H$515,A592,$H$265:$H$515)</f>
        <v>0.70000000000000007</v>
      </c>
    </row>
    <row r="593" spans="1:9" x14ac:dyDescent="0.25">
      <c r="A593" s="98">
        <v>5000</v>
      </c>
      <c r="B593" s="97"/>
      <c r="H593" s="101">
        <f ca="1">H594+H596</f>
        <v>0.14000000000000001</v>
      </c>
    </row>
    <row r="594" spans="1:9" x14ac:dyDescent="0.25">
      <c r="A594" s="191">
        <v>5100</v>
      </c>
      <c r="B594" s="97"/>
      <c r="H594" s="100">
        <f ca="1">SUM(H595)</f>
        <v>0</v>
      </c>
    </row>
    <row r="595" spans="1:9" x14ac:dyDescent="0.25">
      <c r="A595" s="1">
        <v>5121</v>
      </c>
      <c r="B595" s="97"/>
      <c r="H595" s="99">
        <f ca="1">SUMIF($A$265:$H$515,A595,$H$265:$H$515)</f>
        <v>0</v>
      </c>
    </row>
    <row r="596" spans="1:9" x14ac:dyDescent="0.25">
      <c r="A596" s="191">
        <v>5200</v>
      </c>
      <c r="B596" s="97"/>
      <c r="H596" s="100">
        <f ca="1">SUM(H597:H598)</f>
        <v>0.14000000000000001</v>
      </c>
    </row>
    <row r="597" spans="1:9" x14ac:dyDescent="0.25">
      <c r="A597" s="1">
        <v>5238</v>
      </c>
      <c r="B597" s="97"/>
      <c r="H597" s="99">
        <f ca="1">SUMIF($A$265:$H$515,A597,$H$265:$H$515)</f>
        <v>0.14000000000000001</v>
      </c>
    </row>
    <row r="598" spans="1:9" x14ac:dyDescent="0.25">
      <c r="A598" s="1">
        <v>5239</v>
      </c>
      <c r="B598" s="97"/>
      <c r="H598" s="99">
        <f ca="1">SUMIF($A$265:$H$515,A598,$H$265:$H$515)</f>
        <v>0</v>
      </c>
    </row>
    <row r="599" spans="1:9" s="106" customFormat="1" ht="15.75" x14ac:dyDescent="0.25">
      <c r="A599" s="104" t="s">
        <v>278</v>
      </c>
      <c r="B599" s="104"/>
      <c r="C599" s="104"/>
      <c r="D599" s="104"/>
      <c r="E599" s="104"/>
      <c r="F599" s="104"/>
      <c r="G599" s="104"/>
      <c r="H599" s="105">
        <f ca="1">H568+H538</f>
        <v>13.15</v>
      </c>
      <c r="I599" s="106" t="b">
        <f ca="1">H599=H500</f>
        <v>1</v>
      </c>
    </row>
  </sheetData>
  <mergeCells count="534">
    <mergeCell ref="A499:G499"/>
    <mergeCell ref="A500:G500"/>
    <mergeCell ref="A441:A451"/>
    <mergeCell ref="B441:B451"/>
    <mergeCell ref="C441:D441"/>
    <mergeCell ref="C442:D442"/>
    <mergeCell ref="C443:D443"/>
    <mergeCell ref="C444:D444"/>
    <mergeCell ref="C445:D445"/>
    <mergeCell ref="C446:D446"/>
    <mergeCell ref="C447:D447"/>
    <mergeCell ref="C448:D448"/>
    <mergeCell ref="C449:D449"/>
    <mergeCell ref="C450:D450"/>
    <mergeCell ref="C451:D451"/>
    <mergeCell ref="A465:A475"/>
    <mergeCell ref="B465:B475"/>
    <mergeCell ref="B476:G476"/>
    <mergeCell ref="A477:A487"/>
    <mergeCell ref="C459:E459"/>
    <mergeCell ref="C460:E460"/>
    <mergeCell ref="B477:B487"/>
    <mergeCell ref="C477:D477"/>
    <mergeCell ref="C478:D478"/>
    <mergeCell ref="C425:E425"/>
    <mergeCell ref="C426:E426"/>
    <mergeCell ref="C427:E427"/>
    <mergeCell ref="A407:A417"/>
    <mergeCell ref="B407:B417"/>
    <mergeCell ref="C409:E409"/>
    <mergeCell ref="C410:E410"/>
    <mergeCell ref="C411:E411"/>
    <mergeCell ref="C412:E412"/>
    <mergeCell ref="C413:E413"/>
    <mergeCell ref="C414:E414"/>
    <mergeCell ref="C415:E415"/>
    <mergeCell ref="C416:E416"/>
    <mergeCell ref="C417:E417"/>
    <mergeCell ref="C475:D475"/>
    <mergeCell ref="A488:A498"/>
    <mergeCell ref="B488:B498"/>
    <mergeCell ref="D489:D498"/>
    <mergeCell ref="G489:G498"/>
    <mergeCell ref="E478:E487"/>
    <mergeCell ref="C479:D479"/>
    <mergeCell ref="C480:D480"/>
    <mergeCell ref="C481:D481"/>
    <mergeCell ref="C482:D482"/>
    <mergeCell ref="C483:D483"/>
    <mergeCell ref="C484:D484"/>
    <mergeCell ref="C485:D485"/>
    <mergeCell ref="C486:D486"/>
    <mergeCell ref="C487:D487"/>
    <mergeCell ref="A452:A462"/>
    <mergeCell ref="B452:B462"/>
    <mergeCell ref="C452:E452"/>
    <mergeCell ref="C453:E453"/>
    <mergeCell ref="C454:E454"/>
    <mergeCell ref="C461:E461"/>
    <mergeCell ref="C462:E462"/>
    <mergeCell ref="E466:E475"/>
    <mergeCell ref="C467:D467"/>
    <mergeCell ref="C468:D468"/>
    <mergeCell ref="C469:D469"/>
    <mergeCell ref="C470:D470"/>
    <mergeCell ref="C465:D465"/>
    <mergeCell ref="C466:D466"/>
    <mergeCell ref="B463:G463"/>
    <mergeCell ref="B464:G464"/>
    <mergeCell ref="C455:E455"/>
    <mergeCell ref="C456:E456"/>
    <mergeCell ref="C457:E457"/>
    <mergeCell ref="C458:E458"/>
    <mergeCell ref="C471:D471"/>
    <mergeCell ref="C472:D472"/>
    <mergeCell ref="C473:D473"/>
    <mergeCell ref="C474:D474"/>
    <mergeCell ref="C428:E428"/>
    <mergeCell ref="B429:G429"/>
    <mergeCell ref="A430:A440"/>
    <mergeCell ref="B430:B440"/>
    <mergeCell ref="C430:E430"/>
    <mergeCell ref="C431:E431"/>
    <mergeCell ref="C432:E432"/>
    <mergeCell ref="C433:E433"/>
    <mergeCell ref="C434:E434"/>
    <mergeCell ref="C435:E435"/>
    <mergeCell ref="C436:E436"/>
    <mergeCell ref="C437:E437"/>
    <mergeCell ref="C438:E438"/>
    <mergeCell ref="C439:E439"/>
    <mergeCell ref="C440:E440"/>
    <mergeCell ref="A418:A428"/>
    <mergeCell ref="B418:B428"/>
    <mergeCell ref="C418:E418"/>
    <mergeCell ref="C419:E419"/>
    <mergeCell ref="C420:E420"/>
    <mergeCell ref="C421:E421"/>
    <mergeCell ref="C422:E422"/>
    <mergeCell ref="C423:E423"/>
    <mergeCell ref="C424:E424"/>
    <mergeCell ref="B405:G405"/>
    <mergeCell ref="B406:G406"/>
    <mergeCell ref="C407:E407"/>
    <mergeCell ref="C408:E408"/>
    <mergeCell ref="C397:D397"/>
    <mergeCell ref="C398:D398"/>
    <mergeCell ref="C399:D399"/>
    <mergeCell ref="C400:D400"/>
    <mergeCell ref="C401:D401"/>
    <mergeCell ref="C402:D402"/>
    <mergeCell ref="E385:E404"/>
    <mergeCell ref="C391:D391"/>
    <mergeCell ref="C392:D392"/>
    <mergeCell ref="C393:D393"/>
    <mergeCell ref="C394:D394"/>
    <mergeCell ref="C395:D395"/>
    <mergeCell ref="C396:D396"/>
    <mergeCell ref="A384:A404"/>
    <mergeCell ref="B384:B404"/>
    <mergeCell ref="C384:D384"/>
    <mergeCell ref="C385:D385"/>
    <mergeCell ref="C386:D386"/>
    <mergeCell ref="C387:D387"/>
    <mergeCell ref="C388:D388"/>
    <mergeCell ref="C389:D389"/>
    <mergeCell ref="C390:D390"/>
    <mergeCell ref="C403:D403"/>
    <mergeCell ref="C404:D404"/>
    <mergeCell ref="C379:D379"/>
    <mergeCell ref="C380:D380"/>
    <mergeCell ref="C381:D381"/>
    <mergeCell ref="C382:D382"/>
    <mergeCell ref="C383:D383"/>
    <mergeCell ref="C372:D372"/>
    <mergeCell ref="C373:D373"/>
    <mergeCell ref="C374:D374"/>
    <mergeCell ref="C375:D375"/>
    <mergeCell ref="C376:D376"/>
    <mergeCell ref="C377:D377"/>
    <mergeCell ref="A363:A383"/>
    <mergeCell ref="B363:B383"/>
    <mergeCell ref="C363:D363"/>
    <mergeCell ref="C364:D364"/>
    <mergeCell ref="E364:E383"/>
    <mergeCell ref="C365:D365"/>
    <mergeCell ref="C353:D353"/>
    <mergeCell ref="C354:D354"/>
    <mergeCell ref="C355:D355"/>
    <mergeCell ref="C356:D356"/>
    <mergeCell ref="C357:D357"/>
    <mergeCell ref="C358:D358"/>
    <mergeCell ref="E341:E360"/>
    <mergeCell ref="C366:D366"/>
    <mergeCell ref="C367:D367"/>
    <mergeCell ref="C368:D368"/>
    <mergeCell ref="C369:D369"/>
    <mergeCell ref="C370:D370"/>
    <mergeCell ref="C371:D371"/>
    <mergeCell ref="C359:D359"/>
    <mergeCell ref="C360:D360"/>
    <mergeCell ref="B361:G361"/>
    <mergeCell ref="B362:G362"/>
    <mergeCell ref="C378:D378"/>
    <mergeCell ref="C347:D347"/>
    <mergeCell ref="C348:D348"/>
    <mergeCell ref="C349:D349"/>
    <mergeCell ref="C350:D350"/>
    <mergeCell ref="C351:D351"/>
    <mergeCell ref="C352:D352"/>
    <mergeCell ref="A340:A360"/>
    <mergeCell ref="B340:B360"/>
    <mergeCell ref="C340:D340"/>
    <mergeCell ref="C341:D341"/>
    <mergeCell ref="C342:D342"/>
    <mergeCell ref="C343:D343"/>
    <mergeCell ref="C344:D344"/>
    <mergeCell ref="C345:D345"/>
    <mergeCell ref="C346:D346"/>
    <mergeCell ref="E320:E339"/>
    <mergeCell ref="C321:D321"/>
    <mergeCell ref="C322:D322"/>
    <mergeCell ref="C323:D323"/>
    <mergeCell ref="C324:D324"/>
    <mergeCell ref="C325:D325"/>
    <mergeCell ref="C326:D326"/>
    <mergeCell ref="C327:D327"/>
    <mergeCell ref="C328:D328"/>
    <mergeCell ref="C329:D329"/>
    <mergeCell ref="C317:D317"/>
    <mergeCell ref="C318:D318"/>
    <mergeCell ref="A319:A339"/>
    <mergeCell ref="B319:B339"/>
    <mergeCell ref="C319:D319"/>
    <mergeCell ref="C320:D320"/>
    <mergeCell ref="C330:D330"/>
    <mergeCell ref="C331:D331"/>
    <mergeCell ref="C332:D332"/>
    <mergeCell ref="C333:D333"/>
    <mergeCell ref="A298:A318"/>
    <mergeCell ref="B298:B318"/>
    <mergeCell ref="C298:D298"/>
    <mergeCell ref="C299:D299"/>
    <mergeCell ref="C334:D334"/>
    <mergeCell ref="C335:D335"/>
    <mergeCell ref="C336:D336"/>
    <mergeCell ref="C337:D337"/>
    <mergeCell ref="C338:D338"/>
    <mergeCell ref="C339:D339"/>
    <mergeCell ref="E299:E318"/>
    <mergeCell ref="C300:D300"/>
    <mergeCell ref="C301:D301"/>
    <mergeCell ref="C302:D302"/>
    <mergeCell ref="C303:D303"/>
    <mergeCell ref="C304:D304"/>
    <mergeCell ref="C292:E292"/>
    <mergeCell ref="C293:E293"/>
    <mergeCell ref="C294:E294"/>
    <mergeCell ref="C295:E295"/>
    <mergeCell ref="C296:E296"/>
    <mergeCell ref="C297:E297"/>
    <mergeCell ref="C311:D311"/>
    <mergeCell ref="C312:D312"/>
    <mergeCell ref="C313:D313"/>
    <mergeCell ref="C314:D314"/>
    <mergeCell ref="C315:D315"/>
    <mergeCell ref="C316:D316"/>
    <mergeCell ref="C305:D305"/>
    <mergeCell ref="C306:D306"/>
    <mergeCell ref="C307:D307"/>
    <mergeCell ref="C308:D308"/>
    <mergeCell ref="C309:D309"/>
    <mergeCell ref="C310:D310"/>
    <mergeCell ref="C284:D284"/>
    <mergeCell ref="C285:D285"/>
    <mergeCell ref="C286:D286"/>
    <mergeCell ref="A287:A297"/>
    <mergeCell ref="B287:B297"/>
    <mergeCell ref="C287:E287"/>
    <mergeCell ref="C288:E288"/>
    <mergeCell ref="C289:E289"/>
    <mergeCell ref="C290:E290"/>
    <mergeCell ref="C291:E291"/>
    <mergeCell ref="A276:A286"/>
    <mergeCell ref="B276:B286"/>
    <mergeCell ref="C276:D276"/>
    <mergeCell ref="C277:D277"/>
    <mergeCell ref="C278:D278"/>
    <mergeCell ref="C279:D279"/>
    <mergeCell ref="C280:D280"/>
    <mergeCell ref="C281:D281"/>
    <mergeCell ref="C282:D282"/>
    <mergeCell ref="C283:D283"/>
    <mergeCell ref="C270:D270"/>
    <mergeCell ref="C271:D271"/>
    <mergeCell ref="C272:D272"/>
    <mergeCell ref="C273:D273"/>
    <mergeCell ref="C274:D274"/>
    <mergeCell ref="C275:D275"/>
    <mergeCell ref="A262:H262"/>
    <mergeCell ref="B263:G263"/>
    <mergeCell ref="B264:G264"/>
    <mergeCell ref="A265:A275"/>
    <mergeCell ref="B265:B275"/>
    <mergeCell ref="C265:D265"/>
    <mergeCell ref="C266:D266"/>
    <mergeCell ref="C267:D267"/>
    <mergeCell ref="C268:D268"/>
    <mergeCell ref="C269:D269"/>
    <mergeCell ref="A260:G260"/>
    <mergeCell ref="A261:H261"/>
    <mergeCell ref="A226:A236"/>
    <mergeCell ref="B226:B236"/>
    <mergeCell ref="D227:D236"/>
    <mergeCell ref="B237:G237"/>
    <mergeCell ref="A238:A248"/>
    <mergeCell ref="B238:B248"/>
    <mergeCell ref="D239:D248"/>
    <mergeCell ref="B224:G224"/>
    <mergeCell ref="B225:G225"/>
    <mergeCell ref="C216:E216"/>
    <mergeCell ref="C217:E217"/>
    <mergeCell ref="C218:E218"/>
    <mergeCell ref="C219:E219"/>
    <mergeCell ref="C220:E220"/>
    <mergeCell ref="C221:E221"/>
    <mergeCell ref="A249:A259"/>
    <mergeCell ref="B249:B259"/>
    <mergeCell ref="D250:D259"/>
    <mergeCell ref="A213:A223"/>
    <mergeCell ref="B213:B223"/>
    <mergeCell ref="C213:E213"/>
    <mergeCell ref="C214:E214"/>
    <mergeCell ref="C215:E215"/>
    <mergeCell ref="C222:E222"/>
    <mergeCell ref="C223:E223"/>
    <mergeCell ref="C200:E200"/>
    <mergeCell ref="B201:G201"/>
    <mergeCell ref="A202:A212"/>
    <mergeCell ref="B202:B212"/>
    <mergeCell ref="C202:E202"/>
    <mergeCell ref="C203:E203"/>
    <mergeCell ref="C204:E204"/>
    <mergeCell ref="C205:E205"/>
    <mergeCell ref="C206:E206"/>
    <mergeCell ref="C207:E207"/>
    <mergeCell ref="C208:E208"/>
    <mergeCell ref="C209:E209"/>
    <mergeCell ref="C210:E210"/>
    <mergeCell ref="C211:E211"/>
    <mergeCell ref="C212:E212"/>
    <mergeCell ref="A190:A200"/>
    <mergeCell ref="B190:B200"/>
    <mergeCell ref="C190:E190"/>
    <mergeCell ref="C191:E191"/>
    <mergeCell ref="C192:E192"/>
    <mergeCell ref="C193:E193"/>
    <mergeCell ref="C194:E194"/>
    <mergeCell ref="C195:E195"/>
    <mergeCell ref="C196:E196"/>
    <mergeCell ref="A156:A166"/>
    <mergeCell ref="B156:B166"/>
    <mergeCell ref="C158:E158"/>
    <mergeCell ref="C159:E159"/>
    <mergeCell ref="C160:E160"/>
    <mergeCell ref="C161:E161"/>
    <mergeCell ref="C162:E162"/>
    <mergeCell ref="C163:E163"/>
    <mergeCell ref="C164:E164"/>
    <mergeCell ref="C165:E165"/>
    <mergeCell ref="C166:E166"/>
    <mergeCell ref="C143:D143"/>
    <mergeCell ref="C144:D144"/>
    <mergeCell ref="C151:D151"/>
    <mergeCell ref="C152:D152"/>
    <mergeCell ref="C153:D153"/>
    <mergeCell ref="B154:G154"/>
    <mergeCell ref="B155:G155"/>
    <mergeCell ref="C156:E156"/>
    <mergeCell ref="C157:E157"/>
    <mergeCell ref="C123:D123"/>
    <mergeCell ref="C124:D124"/>
    <mergeCell ref="C125:D125"/>
    <mergeCell ref="C132:D132"/>
    <mergeCell ref="A133:A153"/>
    <mergeCell ref="B133:B153"/>
    <mergeCell ref="C133:D133"/>
    <mergeCell ref="C134:D134"/>
    <mergeCell ref="E134:E153"/>
    <mergeCell ref="C135:D135"/>
    <mergeCell ref="C136:D136"/>
    <mergeCell ref="C137:D137"/>
    <mergeCell ref="C138:D138"/>
    <mergeCell ref="A112:A132"/>
    <mergeCell ref="C145:D145"/>
    <mergeCell ref="C146:D146"/>
    <mergeCell ref="C147:D147"/>
    <mergeCell ref="C148:D148"/>
    <mergeCell ref="C149:D149"/>
    <mergeCell ref="C150:D150"/>
    <mergeCell ref="C139:D139"/>
    <mergeCell ref="C140:D140"/>
    <mergeCell ref="C141:D141"/>
    <mergeCell ref="C142:D142"/>
    <mergeCell ref="C114:D114"/>
    <mergeCell ref="C115:D115"/>
    <mergeCell ref="C116:D116"/>
    <mergeCell ref="C117:D117"/>
    <mergeCell ref="C118:D118"/>
    <mergeCell ref="C119:D119"/>
    <mergeCell ref="C107:D107"/>
    <mergeCell ref="C108:D108"/>
    <mergeCell ref="C109:D109"/>
    <mergeCell ref="B110:G110"/>
    <mergeCell ref="B111:G111"/>
    <mergeCell ref="B112:B132"/>
    <mergeCell ref="C112:D112"/>
    <mergeCell ref="C113:D113"/>
    <mergeCell ref="E113:E132"/>
    <mergeCell ref="C126:D126"/>
    <mergeCell ref="C127:D127"/>
    <mergeCell ref="C128:D128"/>
    <mergeCell ref="C129:D129"/>
    <mergeCell ref="C130:D130"/>
    <mergeCell ref="C131:D131"/>
    <mergeCell ref="C120:D120"/>
    <mergeCell ref="C121:D121"/>
    <mergeCell ref="C122:D122"/>
    <mergeCell ref="E90:E109"/>
    <mergeCell ref="C91:D91"/>
    <mergeCell ref="C92:D92"/>
    <mergeCell ref="C93:D93"/>
    <mergeCell ref="C94:D94"/>
    <mergeCell ref="C95:D95"/>
    <mergeCell ref="C96:D96"/>
    <mergeCell ref="C97:D97"/>
    <mergeCell ref="C98:D98"/>
    <mergeCell ref="C99:D99"/>
    <mergeCell ref="A89:A109"/>
    <mergeCell ref="B89:B109"/>
    <mergeCell ref="C89:D89"/>
    <mergeCell ref="C90:D90"/>
    <mergeCell ref="C100:D100"/>
    <mergeCell ref="C101:D101"/>
    <mergeCell ref="C102:D102"/>
    <mergeCell ref="C103:D103"/>
    <mergeCell ref="C104:D104"/>
    <mergeCell ref="C105:D105"/>
    <mergeCell ref="C106:D106"/>
    <mergeCell ref="E69:E88"/>
    <mergeCell ref="C70:D70"/>
    <mergeCell ref="C71:D71"/>
    <mergeCell ref="C72:D72"/>
    <mergeCell ref="C73:D73"/>
    <mergeCell ref="C74:D74"/>
    <mergeCell ref="C75:D75"/>
    <mergeCell ref="C76:D76"/>
    <mergeCell ref="C77:D77"/>
    <mergeCell ref="C78:D78"/>
    <mergeCell ref="C83:D83"/>
    <mergeCell ref="C84:D84"/>
    <mergeCell ref="C85:D85"/>
    <mergeCell ref="C86:D86"/>
    <mergeCell ref="C88:D88"/>
    <mergeCell ref="C66:D66"/>
    <mergeCell ref="C67:D67"/>
    <mergeCell ref="A68:A88"/>
    <mergeCell ref="B68:B88"/>
    <mergeCell ref="C68:D68"/>
    <mergeCell ref="C69:D69"/>
    <mergeCell ref="C79:D79"/>
    <mergeCell ref="C80:D80"/>
    <mergeCell ref="C81:D81"/>
    <mergeCell ref="C82:D82"/>
    <mergeCell ref="A47:A67"/>
    <mergeCell ref="B47:B67"/>
    <mergeCell ref="C47:D47"/>
    <mergeCell ref="C48:D48"/>
    <mergeCell ref="E48:E67"/>
    <mergeCell ref="C49:D49"/>
    <mergeCell ref="C50:D50"/>
    <mergeCell ref="C51:D51"/>
    <mergeCell ref="C52:D52"/>
    <mergeCell ref="C53:D53"/>
    <mergeCell ref="C41:E41"/>
    <mergeCell ref="C42:E42"/>
    <mergeCell ref="C43:E43"/>
    <mergeCell ref="C44:E44"/>
    <mergeCell ref="C45:E45"/>
    <mergeCell ref="C46:E46"/>
    <mergeCell ref="C60:D60"/>
    <mergeCell ref="C61:D61"/>
    <mergeCell ref="C62:D62"/>
    <mergeCell ref="C63:D63"/>
    <mergeCell ref="C64:D64"/>
    <mergeCell ref="C65:D65"/>
    <mergeCell ref="C54:D54"/>
    <mergeCell ref="C55:D55"/>
    <mergeCell ref="C56:D56"/>
    <mergeCell ref="C57:D57"/>
    <mergeCell ref="C58:D58"/>
    <mergeCell ref="C59:D59"/>
    <mergeCell ref="C33:D33"/>
    <mergeCell ref="C34:D34"/>
    <mergeCell ref="C35:D35"/>
    <mergeCell ref="A36:A46"/>
    <mergeCell ref="B36:B46"/>
    <mergeCell ref="C36:E36"/>
    <mergeCell ref="C37:E37"/>
    <mergeCell ref="C38:E38"/>
    <mergeCell ref="C39:E39"/>
    <mergeCell ref="C40:E40"/>
    <mergeCell ref="A25:A35"/>
    <mergeCell ref="B25:B35"/>
    <mergeCell ref="C25:D25"/>
    <mergeCell ref="C26:D26"/>
    <mergeCell ref="C27:D27"/>
    <mergeCell ref="C28:D28"/>
    <mergeCell ref="C29:D29"/>
    <mergeCell ref="C30:D30"/>
    <mergeCell ref="C31:D31"/>
    <mergeCell ref="C32:D32"/>
    <mergeCell ref="C22:D22"/>
    <mergeCell ref="C23:D23"/>
    <mergeCell ref="C24:D24"/>
    <mergeCell ref="A11:H11"/>
    <mergeCell ref="B12:G12"/>
    <mergeCell ref="B13:G13"/>
    <mergeCell ref="A14:A24"/>
    <mergeCell ref="B14:B24"/>
    <mergeCell ref="C14:D14"/>
    <mergeCell ref="C15:D15"/>
    <mergeCell ref="C16:D16"/>
    <mergeCell ref="C17:D17"/>
    <mergeCell ref="C18:D18"/>
    <mergeCell ref="A1:H1"/>
    <mergeCell ref="A3:H3"/>
    <mergeCell ref="A5:B5"/>
    <mergeCell ref="C9:H9"/>
    <mergeCell ref="I9:I10"/>
    <mergeCell ref="C10:H10"/>
    <mergeCell ref="C19:D19"/>
    <mergeCell ref="C20:D20"/>
    <mergeCell ref="C21:D21"/>
    <mergeCell ref="A167:A177"/>
    <mergeCell ref="B167:B177"/>
    <mergeCell ref="C167:E167"/>
    <mergeCell ref="C168:E168"/>
    <mergeCell ref="C169:E169"/>
    <mergeCell ref="C170:E170"/>
    <mergeCell ref="C171:E171"/>
    <mergeCell ref="C172:E172"/>
    <mergeCell ref="C173:E173"/>
    <mergeCell ref="C174:E174"/>
    <mergeCell ref="C175:E175"/>
    <mergeCell ref="C176:E176"/>
    <mergeCell ref="C177:E177"/>
    <mergeCell ref="C197:E197"/>
    <mergeCell ref="C198:E198"/>
    <mergeCell ref="C199:E199"/>
    <mergeCell ref="B178:G178"/>
    <mergeCell ref="A179:A189"/>
    <mergeCell ref="B179:B189"/>
    <mergeCell ref="C179:E179"/>
    <mergeCell ref="C180:E180"/>
    <mergeCell ref="C181:E181"/>
    <mergeCell ref="C182:E182"/>
    <mergeCell ref="C183:E183"/>
    <mergeCell ref="C184:E184"/>
    <mergeCell ref="C185:E185"/>
    <mergeCell ref="C186:E186"/>
    <mergeCell ref="C187:E187"/>
    <mergeCell ref="C188:E188"/>
    <mergeCell ref="C189:E189"/>
  </mergeCells>
  <conditionalFormatting sqref="G38:H46">
    <cfRule type="cellIs" dxfId="559" priority="91" operator="equal">
      <formula>0</formula>
    </cfRule>
  </conditionalFormatting>
  <conditionalFormatting sqref="F49:H67">
    <cfRule type="cellIs" dxfId="558" priority="90" operator="equal">
      <formula>0</formula>
    </cfRule>
  </conditionalFormatting>
  <conditionalFormatting sqref="F69:H70 H71:H76 F71:G88">
    <cfRule type="cellIs" dxfId="557" priority="89" operator="equal">
      <formula>0</formula>
    </cfRule>
  </conditionalFormatting>
  <conditionalFormatting sqref="G289:G297">
    <cfRule type="cellIs" dxfId="556" priority="88" operator="equal">
      <formula>0</formula>
    </cfRule>
  </conditionalFormatting>
  <conditionalFormatting sqref="C309 C299:C300">
    <cfRule type="cellIs" dxfId="555" priority="87" operator="equal">
      <formula>0</formula>
    </cfRule>
  </conditionalFormatting>
  <conditionalFormatting sqref="F299:G310">
    <cfRule type="cellIs" dxfId="554" priority="86" operator="equal">
      <formula>0</formula>
    </cfRule>
  </conditionalFormatting>
  <conditionalFormatting sqref="F320:G320">
    <cfRule type="cellIs" dxfId="553" priority="85" operator="equal">
      <formula>0</formula>
    </cfRule>
  </conditionalFormatting>
  <conditionalFormatting sqref="F320:G339">
    <cfRule type="cellIs" dxfId="552" priority="84" operator="equal">
      <formula>0</formula>
    </cfRule>
  </conditionalFormatting>
  <conditionalFormatting sqref="G341:G360">
    <cfRule type="cellIs" dxfId="551" priority="83" operator="equal">
      <formula>0</formula>
    </cfRule>
  </conditionalFormatting>
  <conditionalFormatting sqref="C351:C352 C341:C342">
    <cfRule type="cellIs" dxfId="550" priority="82" operator="equal">
      <formula>0</formula>
    </cfRule>
  </conditionalFormatting>
  <conditionalFormatting sqref="F341:G360">
    <cfRule type="cellIs" dxfId="549" priority="81" operator="equal">
      <formula>0</formula>
    </cfRule>
  </conditionalFormatting>
  <conditionalFormatting sqref="G374:G383 G385:G396">
    <cfRule type="cellIs" dxfId="548" priority="80" operator="equal">
      <formula>0</formula>
    </cfRule>
  </conditionalFormatting>
  <conditionalFormatting sqref="G374:G383 G385:G396">
    <cfRule type="cellIs" dxfId="547" priority="79" operator="equal">
      <formula>0</formula>
    </cfRule>
  </conditionalFormatting>
  <conditionalFormatting sqref="H26:H35">
    <cfRule type="cellIs" dxfId="546" priority="78" operator="equal">
      <formula>0</formula>
    </cfRule>
  </conditionalFormatting>
  <conditionalFormatting sqref="H15:H24">
    <cfRule type="cellIs" dxfId="545" priority="77" operator="equal">
      <formula>0</formula>
    </cfRule>
  </conditionalFormatting>
  <conditionalFormatting sqref="C47:D56 C67:D67">
    <cfRule type="cellIs" dxfId="544" priority="76" operator="equal">
      <formula>0</formula>
    </cfRule>
  </conditionalFormatting>
  <conditionalFormatting sqref="C57:D66">
    <cfRule type="cellIs" dxfId="543" priority="75" operator="equal">
      <formula>0</formula>
    </cfRule>
  </conditionalFormatting>
  <conditionalFormatting sqref="C69:D88">
    <cfRule type="cellIs" dxfId="542" priority="72" operator="equal">
      <formula>0</formula>
    </cfRule>
  </conditionalFormatting>
  <conditionalFormatting sqref="C68:D68">
    <cfRule type="cellIs" dxfId="541" priority="74" operator="equal">
      <formula>0</formula>
    </cfRule>
  </conditionalFormatting>
  <conditionalFormatting sqref="H77:H88">
    <cfRule type="cellIs" dxfId="540" priority="73" operator="equal">
      <formula>0</formula>
    </cfRule>
  </conditionalFormatting>
  <conditionalFormatting sqref="F90:H90 H91:H97 F91:G109">
    <cfRule type="cellIs" dxfId="539" priority="71" operator="equal">
      <formula>0</formula>
    </cfRule>
  </conditionalFormatting>
  <conditionalFormatting sqref="C90:D109">
    <cfRule type="cellIs" dxfId="538" priority="69" operator="equal">
      <formula>0</formula>
    </cfRule>
  </conditionalFormatting>
  <conditionalFormatting sqref="H98:H109">
    <cfRule type="cellIs" dxfId="537" priority="70" operator="equal">
      <formula>0</formula>
    </cfRule>
  </conditionalFormatting>
  <conditionalFormatting sqref="C89:D89">
    <cfRule type="cellIs" dxfId="536" priority="68" operator="equal">
      <formula>0</formula>
    </cfRule>
  </conditionalFormatting>
  <conditionalFormatting sqref="C112:D112">
    <cfRule type="cellIs" dxfId="535" priority="67" operator="equal">
      <formula>0</formula>
    </cfRule>
  </conditionalFormatting>
  <conditionalFormatting sqref="F113:H113 H114:H120 F114:G132">
    <cfRule type="cellIs" dxfId="534" priority="66" operator="equal">
      <formula>0</formula>
    </cfRule>
  </conditionalFormatting>
  <conditionalFormatting sqref="C113:D132">
    <cfRule type="cellIs" dxfId="533" priority="64" operator="equal">
      <formula>0</formula>
    </cfRule>
  </conditionalFormatting>
  <conditionalFormatting sqref="H121:H132">
    <cfRule type="cellIs" dxfId="532" priority="65" operator="equal">
      <formula>0</formula>
    </cfRule>
  </conditionalFormatting>
  <conditionalFormatting sqref="F134:H134 H135:H141 F135:G153">
    <cfRule type="cellIs" dxfId="531" priority="63" operator="equal">
      <formula>0</formula>
    </cfRule>
  </conditionalFormatting>
  <conditionalFormatting sqref="C134:D153">
    <cfRule type="cellIs" dxfId="530" priority="61" operator="equal">
      <formula>0</formula>
    </cfRule>
  </conditionalFormatting>
  <conditionalFormatting sqref="H142:H153">
    <cfRule type="cellIs" dxfId="529" priority="62" operator="equal">
      <formula>0</formula>
    </cfRule>
  </conditionalFormatting>
  <conditionalFormatting sqref="C133:D133">
    <cfRule type="cellIs" dxfId="528" priority="60" operator="equal">
      <formula>0</formula>
    </cfRule>
  </conditionalFormatting>
  <conditionalFormatting sqref="F311:G318">
    <cfRule type="cellIs" dxfId="527" priority="59" operator="equal">
      <formula>0</formula>
    </cfRule>
  </conditionalFormatting>
  <conditionalFormatting sqref="C310:C318">
    <cfRule type="cellIs" dxfId="526" priority="58" operator="equal">
      <formula>0</formula>
    </cfRule>
  </conditionalFormatting>
  <conditionalFormatting sqref="C330 C320:C321">
    <cfRule type="cellIs" dxfId="525" priority="57" operator="equal">
      <formula>0</formula>
    </cfRule>
  </conditionalFormatting>
  <conditionalFormatting sqref="C331">
    <cfRule type="cellIs" dxfId="524" priority="56" operator="equal">
      <formula>0</formula>
    </cfRule>
  </conditionalFormatting>
  <conditionalFormatting sqref="C374:D383">
    <cfRule type="cellIs" dxfId="523" priority="55" operator="equal">
      <formula>0</formula>
    </cfRule>
  </conditionalFormatting>
  <conditionalFormatting sqref="F376:G383">
    <cfRule type="cellIs" dxfId="522" priority="54" operator="equal">
      <formula>0</formula>
    </cfRule>
  </conditionalFormatting>
  <conditionalFormatting sqref="C385:D385">
    <cfRule type="cellIs" dxfId="521" priority="53" operator="equal">
      <formula>0</formula>
    </cfRule>
  </conditionalFormatting>
  <conditionalFormatting sqref="C386:D404">
    <cfRule type="cellIs" dxfId="520" priority="52" operator="equal">
      <formula>0</formula>
    </cfRule>
  </conditionalFormatting>
  <conditionalFormatting sqref="F385:G404">
    <cfRule type="cellIs" dxfId="519" priority="51" operator="equal">
      <formula>0</formula>
    </cfRule>
  </conditionalFormatting>
  <conditionalFormatting sqref="C364:D373">
    <cfRule type="cellIs" dxfId="518" priority="50" operator="equal">
      <formula>0</formula>
    </cfRule>
  </conditionalFormatting>
  <conditionalFormatting sqref="F364:G373">
    <cfRule type="cellIs" dxfId="517" priority="49" operator="equal">
      <formula>0</formula>
    </cfRule>
  </conditionalFormatting>
  <conditionalFormatting sqref="H180:H189">
    <cfRule type="cellIs" dxfId="516" priority="42" operator="equal">
      <formula>0</formula>
    </cfRule>
  </conditionalFormatting>
  <conditionalFormatting sqref="G288">
    <cfRule type="cellIs" dxfId="515" priority="43" operator="equal">
      <formula>0</formula>
    </cfRule>
  </conditionalFormatting>
  <conditionalFormatting sqref="C343:C350">
    <cfRule type="cellIs" dxfId="514" priority="45" operator="equal">
      <formula>0</formula>
    </cfRule>
  </conditionalFormatting>
  <conditionalFormatting sqref="C301:C308">
    <cfRule type="cellIs" dxfId="513" priority="48" operator="equal">
      <formula>0</formula>
    </cfRule>
  </conditionalFormatting>
  <conditionalFormatting sqref="H191:H200">
    <cfRule type="cellIs" dxfId="512" priority="41" operator="equal">
      <formula>0</formula>
    </cfRule>
  </conditionalFormatting>
  <conditionalFormatting sqref="C322:C329">
    <cfRule type="cellIs" dxfId="511" priority="47" operator="equal">
      <formula>0</formula>
    </cfRule>
  </conditionalFormatting>
  <conditionalFormatting sqref="C332:C339">
    <cfRule type="cellIs" dxfId="510" priority="46" operator="equal">
      <formula>0</formula>
    </cfRule>
  </conditionalFormatting>
  <conditionalFormatting sqref="H203:H212">
    <cfRule type="cellIs" dxfId="509" priority="38" operator="equal">
      <formula>0</formula>
    </cfRule>
  </conditionalFormatting>
  <conditionalFormatting sqref="C353:C360">
    <cfRule type="cellIs" dxfId="508" priority="44" operator="equal">
      <formula>0</formula>
    </cfRule>
  </conditionalFormatting>
  <conditionalFormatting sqref="H157:H166">
    <cfRule type="cellIs" dxfId="507" priority="40" operator="equal">
      <formula>0</formula>
    </cfRule>
  </conditionalFormatting>
  <conditionalFormatting sqref="H168:H177">
    <cfRule type="cellIs" dxfId="506" priority="39" operator="equal">
      <formula>0</formula>
    </cfRule>
  </conditionalFormatting>
  <conditionalFormatting sqref="H214:H223">
    <cfRule type="cellIs" dxfId="505" priority="37" operator="equal">
      <formula>0</formula>
    </cfRule>
  </conditionalFormatting>
  <conditionalFormatting sqref="H227:H236 H239:H248 H250:H259">
    <cfRule type="cellIs" dxfId="504" priority="36" operator="equal">
      <formula>0</formula>
    </cfRule>
  </conditionalFormatting>
  <conditionalFormatting sqref="I599">
    <cfRule type="cellIs" dxfId="503" priority="29" operator="equal">
      <formula>TRUE</formula>
    </cfRule>
  </conditionalFormatting>
  <conditionalFormatting sqref="I538 I565:I567">
    <cfRule type="cellIs" dxfId="502" priority="35" operator="equal">
      <formula>TRUE</formula>
    </cfRule>
  </conditionalFormatting>
  <conditionalFormatting sqref="I568">
    <cfRule type="cellIs" dxfId="501" priority="33" operator="equal">
      <formula>TRUE</formula>
    </cfRule>
  </conditionalFormatting>
  <conditionalFormatting sqref="I593">
    <cfRule type="cellIs" dxfId="500" priority="32" operator="equal">
      <formula>TRUE</formula>
    </cfRule>
  </conditionalFormatting>
  <conditionalFormatting sqref="I594">
    <cfRule type="cellIs" dxfId="499" priority="31" operator="equal">
      <formula>TRUE</formula>
    </cfRule>
  </conditionalFormatting>
  <conditionalFormatting sqref="I596">
    <cfRule type="cellIs" dxfId="498" priority="30" operator="equal">
      <formula>TRUE</formula>
    </cfRule>
  </conditionalFormatting>
  <conditionalFormatting sqref="I569:I592 I595 I597:I598">
    <cfRule type="cellIs" dxfId="497" priority="34" operator="equal">
      <formula>TRUE</formula>
    </cfRule>
  </conditionalFormatting>
  <conditionalFormatting sqref="H288:H297">
    <cfRule type="cellIs" dxfId="496" priority="26" operator="equal">
      <formula>0</formula>
    </cfRule>
  </conditionalFormatting>
  <conditionalFormatting sqref="H277:H286">
    <cfRule type="cellIs" dxfId="495" priority="27" operator="equal">
      <formula>0</formula>
    </cfRule>
  </conditionalFormatting>
  <conditionalFormatting sqref="H266:H275">
    <cfRule type="cellIs" dxfId="494" priority="28" operator="equal">
      <formula>0</formula>
    </cfRule>
  </conditionalFormatting>
  <conditionalFormatting sqref="H299:H317">
    <cfRule type="cellIs" dxfId="493" priority="25" operator="equal">
      <formula>0</formula>
    </cfRule>
  </conditionalFormatting>
  <conditionalFormatting sqref="H320">
    <cfRule type="cellIs" dxfId="492" priority="24" operator="equal">
      <formula>0</formula>
    </cfRule>
  </conditionalFormatting>
  <conditionalFormatting sqref="H320:H339">
    <cfRule type="cellIs" dxfId="491" priority="23" operator="equal">
      <formula>0</formula>
    </cfRule>
  </conditionalFormatting>
  <conditionalFormatting sqref="H341">
    <cfRule type="cellIs" dxfId="490" priority="22" operator="equal">
      <formula>0</formula>
    </cfRule>
  </conditionalFormatting>
  <conditionalFormatting sqref="H341">
    <cfRule type="cellIs" dxfId="489" priority="21" operator="equal">
      <formula>0</formula>
    </cfRule>
  </conditionalFormatting>
  <conditionalFormatting sqref="H341:H360">
    <cfRule type="cellIs" dxfId="488" priority="20" operator="equal">
      <formula>0</formula>
    </cfRule>
  </conditionalFormatting>
  <conditionalFormatting sqref="H364:H383">
    <cfRule type="cellIs" dxfId="487" priority="19" operator="equal">
      <formula>0</formula>
    </cfRule>
  </conditionalFormatting>
  <conditionalFormatting sqref="H364:H383">
    <cfRule type="cellIs" dxfId="486" priority="18" operator="equal">
      <formula>0</formula>
    </cfRule>
  </conditionalFormatting>
  <conditionalFormatting sqref="H364:H383">
    <cfRule type="cellIs" dxfId="485" priority="17" operator="equal">
      <formula>0</formula>
    </cfRule>
  </conditionalFormatting>
  <conditionalFormatting sqref="H385:H404">
    <cfRule type="cellIs" dxfId="484" priority="16" operator="equal">
      <formula>0</formula>
    </cfRule>
  </conditionalFormatting>
  <conditionalFormatting sqref="H385:H404">
    <cfRule type="cellIs" dxfId="483" priority="15" operator="equal">
      <formula>0</formula>
    </cfRule>
  </conditionalFormatting>
  <conditionalFormatting sqref="H385:H404">
    <cfRule type="cellIs" dxfId="482" priority="14" operator="equal">
      <formula>0</formula>
    </cfRule>
  </conditionalFormatting>
  <conditionalFormatting sqref="H431:H440">
    <cfRule type="cellIs" dxfId="481" priority="13" operator="equal">
      <formula>0</formula>
    </cfRule>
  </conditionalFormatting>
  <conditionalFormatting sqref="H489:H498">
    <cfRule type="cellIs" dxfId="480" priority="11" operator="equal">
      <formula>0</formula>
    </cfRule>
  </conditionalFormatting>
  <conditionalFormatting sqref="H453:H462">
    <cfRule type="cellIs" dxfId="479" priority="12" operator="equal">
      <formula>0</formula>
    </cfRule>
  </conditionalFormatting>
  <conditionalFormatting sqref="H318">
    <cfRule type="cellIs" dxfId="478" priority="10" operator="equal">
      <formula>0</formula>
    </cfRule>
  </conditionalFormatting>
  <conditionalFormatting sqref="H376:H383">
    <cfRule type="cellIs" dxfId="477" priority="9" operator="equal">
      <formula>0</formula>
    </cfRule>
  </conditionalFormatting>
  <conditionalFormatting sqref="H385:H404">
    <cfRule type="cellIs" dxfId="476" priority="8" operator="equal">
      <formula>0</formula>
    </cfRule>
  </conditionalFormatting>
  <conditionalFormatting sqref="H364:H373">
    <cfRule type="cellIs" dxfId="475" priority="7" operator="equal">
      <formula>0</formula>
    </cfRule>
  </conditionalFormatting>
  <conditionalFormatting sqref="H408:H417">
    <cfRule type="cellIs" dxfId="474" priority="6" operator="equal">
      <formula>0</formula>
    </cfRule>
  </conditionalFormatting>
  <conditionalFormatting sqref="H419:H428">
    <cfRule type="cellIs" dxfId="473" priority="5" operator="equal">
      <formula>0</formula>
    </cfRule>
  </conditionalFormatting>
  <conditionalFormatting sqref="I539:I564">
    <cfRule type="cellIs" dxfId="472" priority="4" operator="equal">
      <formula>TRUE</formula>
    </cfRule>
  </conditionalFormatting>
  <conditionalFormatting sqref="H442:H451">
    <cfRule type="cellIs" dxfId="471" priority="3" operator="equal">
      <formula>0</formula>
    </cfRule>
  </conditionalFormatting>
  <conditionalFormatting sqref="H478:H487">
    <cfRule type="cellIs" dxfId="470" priority="2" operator="equal">
      <formula>0</formula>
    </cfRule>
  </conditionalFormatting>
  <conditionalFormatting sqref="H466:H475">
    <cfRule type="cellIs" dxfId="469" priority="1" operator="equal">
      <formula>0</formula>
    </cfRule>
  </conditionalFormatting>
  <printOptions horizontalCentered="1"/>
  <pageMargins left="0.23622047244094491" right="0.23622047244094491" top="0.74803149606299213" bottom="0.15748031496062992" header="0.31496062992125984" footer="0"/>
  <pageSetup paperSize="9" scale="65" fitToHeight="0" orientation="portrait" r:id="rId1"/>
  <rowBreaks count="1" manualBreakCount="1">
    <brk id="404" max="16383" man="1"/>
  </row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I599"/>
  <sheetViews>
    <sheetView zoomScaleNormal="100" workbookViewId="0">
      <pane ySplit="10" topLeftCell="A452" activePane="bottomLeft" state="frozen"/>
      <selection activeCell="H263" sqref="H263:H489"/>
      <selection pane="bottomLeft" activeCell="B4" sqref="B4"/>
    </sheetView>
  </sheetViews>
  <sheetFormatPr defaultColWidth="9.140625" defaultRowHeight="15" x14ac:dyDescent="0.25"/>
  <cols>
    <col min="1" max="1" width="9.28515625" style="1" customWidth="1"/>
    <col min="2" max="2" width="50.5703125" style="1" customWidth="1"/>
    <col min="3" max="3" width="48.5703125" style="1" customWidth="1"/>
    <col min="4" max="4" width="8.28515625" style="1" customWidth="1"/>
    <col min="5" max="5" width="6.5703125" style="1" customWidth="1"/>
    <col min="6" max="6" width="8.7109375" style="1" bestFit="1" customWidth="1"/>
    <col min="7" max="7" width="8.42578125" style="1" bestFit="1" customWidth="1"/>
    <col min="8" max="8" width="9" style="2" bestFit="1" customWidth="1"/>
    <col min="9" max="9" width="48.85546875" style="1" bestFit="1" customWidth="1"/>
    <col min="10" max="16384" width="9.140625" style="1"/>
  </cols>
  <sheetData>
    <row r="1" spans="1:9" ht="18.75" x14ac:dyDescent="0.3">
      <c r="A1" s="228" t="s">
        <v>34</v>
      </c>
      <c r="B1" s="228"/>
      <c r="C1" s="228"/>
      <c r="D1" s="228"/>
      <c r="E1" s="228"/>
      <c r="F1" s="228"/>
      <c r="G1" s="228"/>
      <c r="H1" s="228"/>
    </row>
    <row r="2" spans="1:9" ht="11.25" customHeight="1" x14ac:dyDescent="0.25"/>
    <row r="3" spans="1:9" x14ac:dyDescent="0.25">
      <c r="A3" s="230" t="s">
        <v>348</v>
      </c>
      <c r="B3" s="230"/>
      <c r="C3" s="230"/>
      <c r="D3" s="230"/>
      <c r="E3" s="230"/>
      <c r="F3" s="230"/>
      <c r="G3" s="230"/>
      <c r="H3" s="230"/>
    </row>
    <row r="4" spans="1:9" x14ac:dyDescent="0.25">
      <c r="A4" s="31" t="s">
        <v>462</v>
      </c>
    </row>
    <row r="5" spans="1:9" x14ac:dyDescent="0.25">
      <c r="A5" s="229" t="s">
        <v>228</v>
      </c>
      <c r="B5" s="229"/>
    </row>
    <row r="6" spans="1:9" ht="7.5" customHeight="1" x14ac:dyDescent="0.25"/>
    <row r="7" spans="1:9" ht="7.5" customHeight="1" x14ac:dyDescent="0.25"/>
    <row r="8" spans="1:9" ht="7.5" customHeight="1" x14ac:dyDescent="0.25"/>
    <row r="9" spans="1:9" s="3" customFormat="1" ht="36" customHeight="1" x14ac:dyDescent="0.25">
      <c r="A9" s="175" t="s">
        <v>165</v>
      </c>
      <c r="B9" s="175" t="s">
        <v>27</v>
      </c>
      <c r="C9" s="235" t="s">
        <v>35</v>
      </c>
      <c r="D9" s="235"/>
      <c r="E9" s="235"/>
      <c r="F9" s="235"/>
      <c r="G9" s="235"/>
      <c r="H9" s="235"/>
      <c r="I9" s="278" t="s">
        <v>226</v>
      </c>
    </row>
    <row r="10" spans="1:9" s="13" customFormat="1" ht="12" x14ac:dyDescent="0.25">
      <c r="A10" s="176">
        <v>1</v>
      </c>
      <c r="B10" s="176">
        <v>2</v>
      </c>
      <c r="C10" s="236">
        <v>3</v>
      </c>
      <c r="D10" s="236"/>
      <c r="E10" s="236"/>
      <c r="F10" s="236"/>
      <c r="G10" s="236"/>
      <c r="H10" s="236"/>
      <c r="I10" s="278"/>
    </row>
    <row r="11" spans="1:9" s="2" customFormat="1" ht="12" x14ac:dyDescent="0.2">
      <c r="A11" s="237" t="s">
        <v>13</v>
      </c>
      <c r="B11" s="238"/>
      <c r="C11" s="238"/>
      <c r="D11" s="238"/>
      <c r="E11" s="238"/>
      <c r="F11" s="238"/>
      <c r="G11" s="238"/>
      <c r="H11" s="239"/>
    </row>
    <row r="12" spans="1:9" s="5" customFormat="1" ht="15" customHeight="1" x14ac:dyDescent="0.2">
      <c r="A12" s="42" t="s">
        <v>36</v>
      </c>
      <c r="B12" s="277" t="s">
        <v>14</v>
      </c>
      <c r="C12" s="277"/>
      <c r="D12" s="277"/>
      <c r="E12" s="277"/>
      <c r="F12" s="277"/>
      <c r="G12" s="277"/>
      <c r="H12" s="43">
        <f>SUM(H13,H110)</f>
        <v>9.8699999999999992</v>
      </c>
    </row>
    <row r="13" spans="1:9" s="5" customFormat="1" ht="15" customHeight="1" x14ac:dyDescent="0.2">
      <c r="A13" s="49" t="s">
        <v>37</v>
      </c>
      <c r="B13" s="277" t="s">
        <v>38</v>
      </c>
      <c r="C13" s="277"/>
      <c r="D13" s="277"/>
      <c r="E13" s="277"/>
      <c r="F13" s="277"/>
      <c r="G13" s="277"/>
      <c r="H13" s="43">
        <f>SUM(H14,H25,H36,H47,H68,H89)</f>
        <v>7.67</v>
      </c>
    </row>
    <row r="14" spans="1:9" s="2" customFormat="1" ht="25.5" hidden="1" x14ac:dyDescent="0.2">
      <c r="A14" s="246" t="s">
        <v>42</v>
      </c>
      <c r="B14" s="349" t="s">
        <v>43</v>
      </c>
      <c r="C14" s="287" t="s">
        <v>156</v>
      </c>
      <c r="D14" s="288"/>
      <c r="E14" s="47" t="s">
        <v>164</v>
      </c>
      <c r="F14" s="190" t="s">
        <v>39</v>
      </c>
      <c r="G14" s="47" t="s">
        <v>157</v>
      </c>
      <c r="H14" s="111">
        <f>SUM(H15:H24)</f>
        <v>0</v>
      </c>
    </row>
    <row r="15" spans="1:9" s="2" customFormat="1" ht="12.75" hidden="1" customHeight="1" x14ac:dyDescent="0.2">
      <c r="A15" s="247"/>
      <c r="B15" s="350"/>
      <c r="C15" s="252"/>
      <c r="D15" s="254"/>
      <c r="E15" s="83"/>
      <c r="F15" s="84"/>
      <c r="G15" s="63"/>
      <c r="H15" s="54">
        <f>ROUNDUP((F15/168*G15),2)</f>
        <v>0</v>
      </c>
    </row>
    <row r="16" spans="1:9" s="2" customFormat="1" ht="12.75" hidden="1" x14ac:dyDescent="0.2">
      <c r="A16" s="247"/>
      <c r="B16" s="350"/>
      <c r="C16" s="274"/>
      <c r="D16" s="276"/>
      <c r="E16" s="188"/>
      <c r="F16" s="64"/>
      <c r="G16" s="63"/>
      <c r="H16" s="56">
        <f t="shared" ref="H16:H24" si="0">ROUNDUP((F16/168*G16),2)</f>
        <v>0</v>
      </c>
    </row>
    <row r="17" spans="1:8" s="2" customFormat="1" ht="12.75" hidden="1" x14ac:dyDescent="0.2">
      <c r="A17" s="247"/>
      <c r="B17" s="350"/>
      <c r="C17" s="274"/>
      <c r="D17" s="276"/>
      <c r="E17" s="188"/>
      <c r="F17" s="64"/>
      <c r="G17" s="63"/>
      <c r="H17" s="56">
        <f t="shared" si="0"/>
        <v>0</v>
      </c>
    </row>
    <row r="18" spans="1:8" s="2" customFormat="1" ht="12.75" hidden="1" x14ac:dyDescent="0.2">
      <c r="A18" s="247"/>
      <c r="B18" s="350"/>
      <c r="C18" s="274"/>
      <c r="D18" s="276"/>
      <c r="E18" s="188"/>
      <c r="F18" s="64"/>
      <c r="G18" s="63"/>
      <c r="H18" s="56">
        <f t="shared" si="0"/>
        <v>0</v>
      </c>
    </row>
    <row r="19" spans="1:8" s="2" customFormat="1" ht="12.75" hidden="1" x14ac:dyDescent="0.2">
      <c r="A19" s="247"/>
      <c r="B19" s="350"/>
      <c r="C19" s="274"/>
      <c r="D19" s="276"/>
      <c r="E19" s="188"/>
      <c r="F19" s="64"/>
      <c r="G19" s="63"/>
      <c r="H19" s="56">
        <f t="shared" si="0"/>
        <v>0</v>
      </c>
    </row>
    <row r="20" spans="1:8" s="2" customFormat="1" ht="12.75" hidden="1" x14ac:dyDescent="0.2">
      <c r="A20" s="247"/>
      <c r="B20" s="350"/>
      <c r="C20" s="252"/>
      <c r="D20" s="254"/>
      <c r="E20" s="83"/>
      <c r="F20" s="84"/>
      <c r="G20" s="63"/>
      <c r="H20" s="56">
        <f t="shared" si="0"/>
        <v>0</v>
      </c>
    </row>
    <row r="21" spans="1:8" s="2" customFormat="1" ht="12.75" hidden="1" x14ac:dyDescent="0.2">
      <c r="A21" s="247"/>
      <c r="B21" s="350"/>
      <c r="C21" s="274"/>
      <c r="D21" s="276"/>
      <c r="E21" s="188"/>
      <c r="F21" s="64"/>
      <c r="G21" s="63"/>
      <c r="H21" s="56">
        <f t="shared" si="0"/>
        <v>0</v>
      </c>
    </row>
    <row r="22" spans="1:8" s="2" customFormat="1" ht="12.75" hidden="1" x14ac:dyDescent="0.2">
      <c r="A22" s="247"/>
      <c r="B22" s="350"/>
      <c r="C22" s="274"/>
      <c r="D22" s="276"/>
      <c r="E22" s="188"/>
      <c r="F22" s="64"/>
      <c r="G22" s="63"/>
      <c r="H22" s="56">
        <f t="shared" si="0"/>
        <v>0</v>
      </c>
    </row>
    <row r="23" spans="1:8" s="2" customFormat="1" ht="12.75" hidden="1" x14ac:dyDescent="0.2">
      <c r="A23" s="247"/>
      <c r="B23" s="350"/>
      <c r="C23" s="274"/>
      <c r="D23" s="276"/>
      <c r="E23" s="188"/>
      <c r="F23" s="64"/>
      <c r="G23" s="63"/>
      <c r="H23" s="56">
        <f t="shared" si="0"/>
        <v>0</v>
      </c>
    </row>
    <row r="24" spans="1:8" s="2" customFormat="1" ht="12.75" hidden="1" x14ac:dyDescent="0.2">
      <c r="A24" s="248"/>
      <c r="B24" s="351"/>
      <c r="C24" s="296"/>
      <c r="D24" s="298"/>
      <c r="E24" s="189"/>
      <c r="F24" s="66"/>
      <c r="G24" s="65"/>
      <c r="H24" s="58">
        <f t="shared" si="0"/>
        <v>0</v>
      </c>
    </row>
    <row r="25" spans="1:8" s="2" customFormat="1" ht="25.5" x14ac:dyDescent="0.2">
      <c r="A25" s="246" t="s">
        <v>44</v>
      </c>
      <c r="B25" s="249" t="s">
        <v>45</v>
      </c>
      <c r="C25" s="287" t="s">
        <v>349</v>
      </c>
      <c r="D25" s="288"/>
      <c r="E25" s="47" t="s">
        <v>164</v>
      </c>
      <c r="F25" s="190" t="s">
        <v>39</v>
      </c>
      <c r="G25" s="47" t="s">
        <v>157</v>
      </c>
      <c r="H25" s="50">
        <f>SUM(H26:H35)</f>
        <v>7.67</v>
      </c>
    </row>
    <row r="26" spans="1:8" s="2" customFormat="1" ht="12.75" x14ac:dyDescent="0.2">
      <c r="A26" s="247"/>
      <c r="B26" s="250"/>
      <c r="C26" s="274" t="s">
        <v>211</v>
      </c>
      <c r="D26" s="276"/>
      <c r="E26" s="188">
        <v>10</v>
      </c>
      <c r="F26" s="64">
        <v>1287</v>
      </c>
      <c r="G26" s="63">
        <v>1</v>
      </c>
      <c r="H26" s="54">
        <f>ROUNDUP((F26/168*G26),2)</f>
        <v>7.67</v>
      </c>
    </row>
    <row r="27" spans="1:8" s="2" customFormat="1" ht="12.75" hidden="1" x14ac:dyDescent="0.2">
      <c r="A27" s="247"/>
      <c r="B27" s="250"/>
      <c r="C27" s="274"/>
      <c r="D27" s="276"/>
      <c r="E27" s="188"/>
      <c r="F27" s="64"/>
      <c r="G27" s="63"/>
      <c r="H27" s="56">
        <f t="shared" ref="H27:H35" si="1">ROUNDUP((F27/168*G27),2)</f>
        <v>0</v>
      </c>
    </row>
    <row r="28" spans="1:8" s="2" customFormat="1" ht="12.75" hidden="1" x14ac:dyDescent="0.2">
      <c r="A28" s="247"/>
      <c r="B28" s="250"/>
      <c r="C28" s="274"/>
      <c r="D28" s="276"/>
      <c r="E28" s="188"/>
      <c r="F28" s="64"/>
      <c r="G28" s="63"/>
      <c r="H28" s="56">
        <f t="shared" si="1"/>
        <v>0</v>
      </c>
    </row>
    <row r="29" spans="1:8" s="2" customFormat="1" ht="12.75" hidden="1" x14ac:dyDescent="0.2">
      <c r="A29" s="247"/>
      <c r="B29" s="250"/>
      <c r="C29" s="274"/>
      <c r="D29" s="276"/>
      <c r="E29" s="188"/>
      <c r="F29" s="64"/>
      <c r="G29" s="63"/>
      <c r="H29" s="56">
        <f t="shared" si="1"/>
        <v>0</v>
      </c>
    </row>
    <row r="30" spans="1:8" s="2" customFormat="1" ht="12.75" hidden="1" x14ac:dyDescent="0.2">
      <c r="A30" s="247"/>
      <c r="B30" s="250"/>
      <c r="C30" s="274"/>
      <c r="D30" s="276"/>
      <c r="E30" s="188"/>
      <c r="F30" s="64"/>
      <c r="G30" s="63"/>
      <c r="H30" s="56">
        <f t="shared" si="1"/>
        <v>0</v>
      </c>
    </row>
    <row r="31" spans="1:8" s="2" customFormat="1" ht="12.75" hidden="1" x14ac:dyDescent="0.2">
      <c r="A31" s="247"/>
      <c r="B31" s="250"/>
      <c r="C31" s="274"/>
      <c r="D31" s="276"/>
      <c r="E31" s="188"/>
      <c r="F31" s="64"/>
      <c r="G31" s="63"/>
      <c r="H31" s="56">
        <f t="shared" si="1"/>
        <v>0</v>
      </c>
    </row>
    <row r="32" spans="1:8" s="2" customFormat="1" ht="12.75" hidden="1" x14ac:dyDescent="0.2">
      <c r="A32" s="247"/>
      <c r="B32" s="250"/>
      <c r="C32" s="274"/>
      <c r="D32" s="276"/>
      <c r="E32" s="188"/>
      <c r="F32" s="64"/>
      <c r="G32" s="63"/>
      <c r="H32" s="56">
        <f t="shared" si="1"/>
        <v>0</v>
      </c>
    </row>
    <row r="33" spans="1:8" s="2" customFormat="1" ht="12.75" hidden="1" x14ac:dyDescent="0.2">
      <c r="A33" s="247"/>
      <c r="B33" s="250"/>
      <c r="C33" s="274"/>
      <c r="D33" s="276"/>
      <c r="E33" s="188"/>
      <c r="F33" s="64"/>
      <c r="G33" s="63"/>
      <c r="H33" s="56">
        <f t="shared" si="1"/>
        <v>0</v>
      </c>
    </row>
    <row r="34" spans="1:8" s="2" customFormat="1" ht="12.75" hidden="1" x14ac:dyDescent="0.2">
      <c r="A34" s="247"/>
      <c r="B34" s="250"/>
      <c r="C34" s="274"/>
      <c r="D34" s="276"/>
      <c r="E34" s="188"/>
      <c r="F34" s="64"/>
      <c r="G34" s="63"/>
      <c r="H34" s="56">
        <f t="shared" si="1"/>
        <v>0</v>
      </c>
    </row>
    <row r="35" spans="1:8" s="2" customFormat="1" ht="12.75" hidden="1" x14ac:dyDescent="0.2">
      <c r="A35" s="248"/>
      <c r="B35" s="251"/>
      <c r="C35" s="296"/>
      <c r="D35" s="298"/>
      <c r="E35" s="189"/>
      <c r="F35" s="66"/>
      <c r="G35" s="65"/>
      <c r="H35" s="58">
        <f t="shared" si="1"/>
        <v>0</v>
      </c>
    </row>
    <row r="36" spans="1:8" s="2" customFormat="1" ht="25.5" hidden="1" x14ac:dyDescent="0.2">
      <c r="A36" s="246" t="s">
        <v>51</v>
      </c>
      <c r="B36" s="249" t="s">
        <v>15</v>
      </c>
      <c r="C36" s="266" t="s">
        <v>158</v>
      </c>
      <c r="D36" s="267"/>
      <c r="E36" s="268"/>
      <c r="F36" s="51" t="s">
        <v>159</v>
      </c>
      <c r="G36" s="47" t="s">
        <v>157</v>
      </c>
      <c r="H36" s="111">
        <f>SUM(H37:H46)</f>
        <v>0</v>
      </c>
    </row>
    <row r="37" spans="1:8" s="2" customFormat="1" ht="12.75" hidden="1" x14ac:dyDescent="0.2">
      <c r="A37" s="247"/>
      <c r="B37" s="250"/>
      <c r="C37" s="258"/>
      <c r="D37" s="308"/>
      <c r="E37" s="259"/>
      <c r="F37" s="55"/>
      <c r="G37" s="85">
        <f t="shared" ref="G37:G46" si="2">G15</f>
        <v>0</v>
      </c>
      <c r="H37" s="54">
        <f>ROUNDUP((F37/168*G37),2)</f>
        <v>0</v>
      </c>
    </row>
    <row r="38" spans="1:8" s="2" customFormat="1" ht="12.75" hidden="1" customHeight="1" x14ac:dyDescent="0.2">
      <c r="A38" s="247"/>
      <c r="B38" s="250"/>
      <c r="C38" s="258"/>
      <c r="D38" s="308"/>
      <c r="E38" s="259"/>
      <c r="F38" s="55"/>
      <c r="G38" s="55">
        <f t="shared" si="2"/>
        <v>0</v>
      </c>
      <c r="H38" s="56">
        <f t="shared" ref="H38:H46" si="3">ROUNDUP((F38/168*G38),2)</f>
        <v>0</v>
      </c>
    </row>
    <row r="39" spans="1:8" s="2" customFormat="1" ht="12.75" hidden="1" customHeight="1" x14ac:dyDescent="0.2">
      <c r="A39" s="247"/>
      <c r="B39" s="250"/>
      <c r="C39" s="258"/>
      <c r="D39" s="308"/>
      <c r="E39" s="259"/>
      <c r="F39" s="55"/>
      <c r="G39" s="55">
        <f t="shared" si="2"/>
        <v>0</v>
      </c>
      <c r="H39" s="56">
        <f t="shared" si="3"/>
        <v>0</v>
      </c>
    </row>
    <row r="40" spans="1:8" s="2" customFormat="1" ht="12.75" hidden="1" customHeight="1" x14ac:dyDescent="0.2">
      <c r="A40" s="247"/>
      <c r="B40" s="250"/>
      <c r="C40" s="258"/>
      <c r="D40" s="308"/>
      <c r="E40" s="259"/>
      <c r="F40" s="55"/>
      <c r="G40" s="55">
        <f t="shared" si="2"/>
        <v>0</v>
      </c>
      <c r="H40" s="56">
        <f t="shared" si="3"/>
        <v>0</v>
      </c>
    </row>
    <row r="41" spans="1:8" s="2" customFormat="1" ht="12.75" hidden="1" customHeight="1" x14ac:dyDescent="0.2">
      <c r="A41" s="247"/>
      <c r="B41" s="250"/>
      <c r="C41" s="258"/>
      <c r="D41" s="308"/>
      <c r="E41" s="259"/>
      <c r="F41" s="55"/>
      <c r="G41" s="55">
        <f t="shared" si="2"/>
        <v>0</v>
      </c>
      <c r="H41" s="56">
        <f t="shared" si="3"/>
        <v>0</v>
      </c>
    </row>
    <row r="42" spans="1:8" s="2" customFormat="1" ht="12.75" hidden="1" customHeight="1" x14ac:dyDescent="0.2">
      <c r="A42" s="247"/>
      <c r="B42" s="250"/>
      <c r="C42" s="258"/>
      <c r="D42" s="308"/>
      <c r="E42" s="259"/>
      <c r="F42" s="55"/>
      <c r="G42" s="55">
        <f t="shared" si="2"/>
        <v>0</v>
      </c>
      <c r="H42" s="56">
        <f t="shared" si="3"/>
        <v>0</v>
      </c>
    </row>
    <row r="43" spans="1:8" s="2" customFormat="1" ht="12.75" hidden="1" customHeight="1" x14ac:dyDescent="0.2">
      <c r="A43" s="247"/>
      <c r="B43" s="250"/>
      <c r="C43" s="258"/>
      <c r="D43" s="308"/>
      <c r="E43" s="259"/>
      <c r="F43" s="55"/>
      <c r="G43" s="55">
        <f t="shared" si="2"/>
        <v>0</v>
      </c>
      <c r="H43" s="56">
        <f t="shared" si="3"/>
        <v>0</v>
      </c>
    </row>
    <row r="44" spans="1:8" s="2" customFormat="1" ht="12.75" hidden="1" customHeight="1" x14ac:dyDescent="0.2">
      <c r="A44" s="247"/>
      <c r="B44" s="250"/>
      <c r="C44" s="258"/>
      <c r="D44" s="308"/>
      <c r="E44" s="259"/>
      <c r="F44" s="55"/>
      <c r="G44" s="55">
        <f t="shared" si="2"/>
        <v>0</v>
      </c>
      <c r="H44" s="56">
        <f t="shared" si="3"/>
        <v>0</v>
      </c>
    </row>
    <row r="45" spans="1:8" s="2" customFormat="1" ht="12.75" hidden="1" customHeight="1" x14ac:dyDescent="0.2">
      <c r="A45" s="247"/>
      <c r="B45" s="250"/>
      <c r="C45" s="258"/>
      <c r="D45" s="308"/>
      <c r="E45" s="259"/>
      <c r="F45" s="55"/>
      <c r="G45" s="55">
        <f t="shared" si="2"/>
        <v>0</v>
      </c>
      <c r="H45" s="56">
        <f t="shared" si="3"/>
        <v>0</v>
      </c>
    </row>
    <row r="46" spans="1:8" s="2" customFormat="1" ht="12.75" hidden="1" customHeight="1" x14ac:dyDescent="0.2">
      <c r="A46" s="248"/>
      <c r="B46" s="251"/>
      <c r="C46" s="305"/>
      <c r="D46" s="306"/>
      <c r="E46" s="307"/>
      <c r="F46" s="57"/>
      <c r="G46" s="57">
        <f t="shared" si="2"/>
        <v>0</v>
      </c>
      <c r="H46" s="58">
        <f t="shared" si="3"/>
        <v>0</v>
      </c>
    </row>
    <row r="47" spans="1:8" s="2" customFormat="1" ht="25.5" hidden="1" x14ac:dyDescent="0.2">
      <c r="A47" s="246" t="s">
        <v>53</v>
      </c>
      <c r="B47" s="382" t="s">
        <v>54</v>
      </c>
      <c r="C47" s="287" t="s">
        <v>349</v>
      </c>
      <c r="D47" s="288"/>
      <c r="E47" s="47" t="s">
        <v>161</v>
      </c>
      <c r="F47" s="190" t="s">
        <v>39</v>
      </c>
      <c r="G47" s="47" t="s">
        <v>157</v>
      </c>
      <c r="H47" s="111">
        <f>SUM(H48:H67)</f>
        <v>0</v>
      </c>
    </row>
    <row r="48" spans="1:8" s="2" customFormat="1" ht="12.75" hidden="1" x14ac:dyDescent="0.2">
      <c r="A48" s="247"/>
      <c r="B48" s="383"/>
      <c r="C48" s="294">
        <f t="shared" ref="C48:C57" si="4">C15</f>
        <v>0</v>
      </c>
      <c r="D48" s="295"/>
      <c r="E48" s="292">
        <v>5</v>
      </c>
      <c r="F48" s="52">
        <f>F15</f>
        <v>0</v>
      </c>
      <c r="G48" s="85">
        <f>G15</f>
        <v>0</v>
      </c>
      <c r="H48" s="54">
        <f>ROUNDUP((F48*$E$48%)/168*G48,2)</f>
        <v>0</v>
      </c>
    </row>
    <row r="49" spans="1:8" s="2" customFormat="1" ht="12.75" hidden="1" x14ac:dyDescent="0.2">
      <c r="A49" s="247"/>
      <c r="B49" s="383"/>
      <c r="C49" s="274">
        <f t="shared" si="4"/>
        <v>0</v>
      </c>
      <c r="D49" s="276"/>
      <c r="E49" s="293"/>
      <c r="F49" s="59">
        <f t="shared" ref="F49:G57" si="5">F16</f>
        <v>0</v>
      </c>
      <c r="G49" s="73">
        <f t="shared" si="5"/>
        <v>0</v>
      </c>
      <c r="H49" s="56">
        <f t="shared" ref="H49:H67" si="6">ROUNDUP((F49*$E$48%)/168*G49,2)</f>
        <v>0</v>
      </c>
    </row>
    <row r="50" spans="1:8" s="2" customFormat="1" ht="12.75" hidden="1" x14ac:dyDescent="0.2">
      <c r="A50" s="247"/>
      <c r="B50" s="383"/>
      <c r="C50" s="274">
        <f t="shared" si="4"/>
        <v>0</v>
      </c>
      <c r="D50" s="276"/>
      <c r="E50" s="293"/>
      <c r="F50" s="59">
        <f t="shared" si="5"/>
        <v>0</v>
      </c>
      <c r="G50" s="73">
        <f t="shared" si="5"/>
        <v>0</v>
      </c>
      <c r="H50" s="56">
        <f t="shared" si="6"/>
        <v>0</v>
      </c>
    </row>
    <row r="51" spans="1:8" s="2" customFormat="1" ht="12.75" hidden="1" x14ac:dyDescent="0.2">
      <c r="A51" s="247"/>
      <c r="B51" s="383"/>
      <c r="C51" s="274">
        <f t="shared" si="4"/>
        <v>0</v>
      </c>
      <c r="D51" s="276"/>
      <c r="E51" s="293"/>
      <c r="F51" s="59">
        <f t="shared" si="5"/>
        <v>0</v>
      </c>
      <c r="G51" s="73">
        <f t="shared" si="5"/>
        <v>0</v>
      </c>
      <c r="H51" s="56">
        <f t="shared" si="6"/>
        <v>0</v>
      </c>
    </row>
    <row r="52" spans="1:8" s="2" customFormat="1" ht="12.75" hidden="1" x14ac:dyDescent="0.2">
      <c r="A52" s="247"/>
      <c r="B52" s="383"/>
      <c r="C52" s="274">
        <f t="shared" si="4"/>
        <v>0</v>
      </c>
      <c r="D52" s="276"/>
      <c r="E52" s="293"/>
      <c r="F52" s="59">
        <f t="shared" si="5"/>
        <v>0</v>
      </c>
      <c r="G52" s="73">
        <f t="shared" si="5"/>
        <v>0</v>
      </c>
      <c r="H52" s="56">
        <f t="shared" si="6"/>
        <v>0</v>
      </c>
    </row>
    <row r="53" spans="1:8" s="2" customFormat="1" ht="12.75" hidden="1" x14ac:dyDescent="0.2">
      <c r="A53" s="247"/>
      <c r="B53" s="383"/>
      <c r="C53" s="274">
        <f t="shared" si="4"/>
        <v>0</v>
      </c>
      <c r="D53" s="276"/>
      <c r="E53" s="293"/>
      <c r="F53" s="59">
        <f t="shared" si="5"/>
        <v>0</v>
      </c>
      <c r="G53" s="73">
        <f t="shared" si="5"/>
        <v>0</v>
      </c>
      <c r="H53" s="56">
        <f t="shared" si="6"/>
        <v>0</v>
      </c>
    </row>
    <row r="54" spans="1:8" s="2" customFormat="1" ht="12.75" hidden="1" x14ac:dyDescent="0.2">
      <c r="A54" s="247"/>
      <c r="B54" s="383"/>
      <c r="C54" s="274">
        <f t="shared" si="4"/>
        <v>0</v>
      </c>
      <c r="D54" s="276"/>
      <c r="E54" s="293"/>
      <c r="F54" s="59">
        <f t="shared" si="5"/>
        <v>0</v>
      </c>
      <c r="G54" s="73">
        <f t="shared" si="5"/>
        <v>0</v>
      </c>
      <c r="H54" s="56">
        <f t="shared" si="6"/>
        <v>0</v>
      </c>
    </row>
    <row r="55" spans="1:8" s="2" customFormat="1" ht="12.75" hidden="1" x14ac:dyDescent="0.2">
      <c r="A55" s="247"/>
      <c r="B55" s="383"/>
      <c r="C55" s="274">
        <f t="shared" si="4"/>
        <v>0</v>
      </c>
      <c r="D55" s="276"/>
      <c r="E55" s="293"/>
      <c r="F55" s="59">
        <f t="shared" si="5"/>
        <v>0</v>
      </c>
      <c r="G55" s="73">
        <f t="shared" si="5"/>
        <v>0</v>
      </c>
      <c r="H55" s="56">
        <f t="shared" si="6"/>
        <v>0</v>
      </c>
    </row>
    <row r="56" spans="1:8" s="2" customFormat="1" ht="12.75" hidden="1" x14ac:dyDescent="0.2">
      <c r="A56" s="247"/>
      <c r="B56" s="383"/>
      <c r="C56" s="274">
        <f t="shared" si="4"/>
        <v>0</v>
      </c>
      <c r="D56" s="276"/>
      <c r="E56" s="293"/>
      <c r="F56" s="59">
        <f t="shared" si="5"/>
        <v>0</v>
      </c>
      <c r="G56" s="73">
        <f t="shared" si="5"/>
        <v>0</v>
      </c>
      <c r="H56" s="56">
        <f t="shared" si="6"/>
        <v>0</v>
      </c>
    </row>
    <row r="57" spans="1:8" s="2" customFormat="1" ht="12.75" hidden="1" x14ac:dyDescent="0.2">
      <c r="A57" s="247"/>
      <c r="B57" s="383"/>
      <c r="C57" s="274">
        <f t="shared" si="4"/>
        <v>0</v>
      </c>
      <c r="D57" s="276"/>
      <c r="E57" s="293"/>
      <c r="F57" s="59">
        <f t="shared" si="5"/>
        <v>0</v>
      </c>
      <c r="G57" s="73">
        <f t="shared" si="5"/>
        <v>0</v>
      </c>
      <c r="H57" s="56">
        <f t="shared" si="6"/>
        <v>0</v>
      </c>
    </row>
    <row r="58" spans="1:8" s="2" customFormat="1" ht="12.75" hidden="1" x14ac:dyDescent="0.2">
      <c r="A58" s="247"/>
      <c r="B58" s="383"/>
      <c r="C58" s="274" t="str">
        <f>C26</f>
        <v>Vecākais speciālists Izglītības koordinācijas nodaļā</v>
      </c>
      <c r="D58" s="276"/>
      <c r="E58" s="293"/>
      <c r="F58" s="59">
        <f>F26</f>
        <v>1287</v>
      </c>
      <c r="G58" s="86"/>
      <c r="H58" s="56">
        <f t="shared" si="6"/>
        <v>0</v>
      </c>
    </row>
    <row r="59" spans="1:8" s="2" customFormat="1" ht="12.75" hidden="1" x14ac:dyDescent="0.2">
      <c r="A59" s="247"/>
      <c r="B59" s="383"/>
      <c r="C59" s="274">
        <f t="shared" ref="C59:C67" si="7">C27</f>
        <v>0</v>
      </c>
      <c r="D59" s="276"/>
      <c r="E59" s="293"/>
      <c r="F59" s="59">
        <f t="shared" ref="F59:G67" si="8">F27</f>
        <v>0</v>
      </c>
      <c r="G59" s="73">
        <f t="shared" si="8"/>
        <v>0</v>
      </c>
      <c r="H59" s="56">
        <f t="shared" si="6"/>
        <v>0</v>
      </c>
    </row>
    <row r="60" spans="1:8" s="2" customFormat="1" ht="12.75" hidden="1" x14ac:dyDescent="0.2">
      <c r="A60" s="247"/>
      <c r="B60" s="383"/>
      <c r="C60" s="274">
        <f t="shared" si="7"/>
        <v>0</v>
      </c>
      <c r="D60" s="276"/>
      <c r="E60" s="293"/>
      <c r="F60" s="59">
        <f t="shared" si="8"/>
        <v>0</v>
      </c>
      <c r="G60" s="73">
        <f t="shared" si="8"/>
        <v>0</v>
      </c>
      <c r="H60" s="56">
        <f t="shared" si="6"/>
        <v>0</v>
      </c>
    </row>
    <row r="61" spans="1:8" s="2" customFormat="1" ht="12.75" hidden="1" x14ac:dyDescent="0.2">
      <c r="A61" s="247"/>
      <c r="B61" s="383"/>
      <c r="C61" s="274">
        <f t="shared" si="7"/>
        <v>0</v>
      </c>
      <c r="D61" s="276"/>
      <c r="E61" s="293"/>
      <c r="F61" s="59">
        <f t="shared" si="8"/>
        <v>0</v>
      </c>
      <c r="G61" s="73">
        <f t="shared" si="8"/>
        <v>0</v>
      </c>
      <c r="H61" s="56">
        <f t="shared" si="6"/>
        <v>0</v>
      </c>
    </row>
    <row r="62" spans="1:8" s="2" customFormat="1" ht="12.75" hidden="1" x14ac:dyDescent="0.2">
      <c r="A62" s="247"/>
      <c r="B62" s="383"/>
      <c r="C62" s="274">
        <f t="shared" si="7"/>
        <v>0</v>
      </c>
      <c r="D62" s="276"/>
      <c r="E62" s="293"/>
      <c r="F62" s="59">
        <f t="shared" si="8"/>
        <v>0</v>
      </c>
      <c r="G62" s="73">
        <f t="shared" si="8"/>
        <v>0</v>
      </c>
      <c r="H62" s="56">
        <f t="shared" si="6"/>
        <v>0</v>
      </c>
    </row>
    <row r="63" spans="1:8" s="2" customFormat="1" ht="12.75" hidden="1" x14ac:dyDescent="0.2">
      <c r="A63" s="247"/>
      <c r="B63" s="383"/>
      <c r="C63" s="274">
        <f t="shared" si="7"/>
        <v>0</v>
      </c>
      <c r="D63" s="276"/>
      <c r="E63" s="293"/>
      <c r="F63" s="59">
        <f t="shared" si="8"/>
        <v>0</v>
      </c>
      <c r="G63" s="73">
        <f t="shared" si="8"/>
        <v>0</v>
      </c>
      <c r="H63" s="56">
        <f t="shared" si="6"/>
        <v>0</v>
      </c>
    </row>
    <row r="64" spans="1:8" s="2" customFormat="1" ht="12.75" hidden="1" x14ac:dyDescent="0.2">
      <c r="A64" s="247"/>
      <c r="B64" s="383"/>
      <c r="C64" s="274">
        <f t="shared" si="7"/>
        <v>0</v>
      </c>
      <c r="D64" s="276"/>
      <c r="E64" s="293"/>
      <c r="F64" s="59">
        <f t="shared" si="8"/>
        <v>0</v>
      </c>
      <c r="G64" s="73">
        <f t="shared" si="8"/>
        <v>0</v>
      </c>
      <c r="H64" s="56">
        <f t="shared" si="6"/>
        <v>0</v>
      </c>
    </row>
    <row r="65" spans="1:8" s="2" customFormat="1" ht="12.75" hidden="1" x14ac:dyDescent="0.2">
      <c r="A65" s="247"/>
      <c r="B65" s="383"/>
      <c r="C65" s="274">
        <f t="shared" si="7"/>
        <v>0</v>
      </c>
      <c r="D65" s="276"/>
      <c r="E65" s="293"/>
      <c r="F65" s="59">
        <f t="shared" si="8"/>
        <v>0</v>
      </c>
      <c r="G65" s="73">
        <f t="shared" si="8"/>
        <v>0</v>
      </c>
      <c r="H65" s="56">
        <f t="shared" si="6"/>
        <v>0</v>
      </c>
    </row>
    <row r="66" spans="1:8" s="2" customFormat="1" ht="12.75" hidden="1" x14ac:dyDescent="0.2">
      <c r="A66" s="247"/>
      <c r="B66" s="383"/>
      <c r="C66" s="274">
        <f t="shared" si="7"/>
        <v>0</v>
      </c>
      <c r="D66" s="276"/>
      <c r="E66" s="293"/>
      <c r="F66" s="59">
        <f t="shared" si="8"/>
        <v>0</v>
      </c>
      <c r="G66" s="73">
        <f t="shared" si="8"/>
        <v>0</v>
      </c>
      <c r="H66" s="56">
        <f t="shared" si="6"/>
        <v>0</v>
      </c>
    </row>
    <row r="67" spans="1:8" s="2" customFormat="1" ht="12.75" hidden="1" x14ac:dyDescent="0.2">
      <c r="A67" s="248"/>
      <c r="B67" s="384"/>
      <c r="C67" s="296">
        <f t="shared" si="7"/>
        <v>0</v>
      </c>
      <c r="D67" s="298"/>
      <c r="E67" s="302"/>
      <c r="F67" s="59">
        <f t="shared" si="8"/>
        <v>0</v>
      </c>
      <c r="G67" s="73">
        <f t="shared" si="8"/>
        <v>0</v>
      </c>
      <c r="H67" s="56">
        <f t="shared" si="6"/>
        <v>0</v>
      </c>
    </row>
    <row r="68" spans="1:8" s="2" customFormat="1" ht="25.5" hidden="1" x14ac:dyDescent="0.2">
      <c r="A68" s="246" t="s">
        <v>55</v>
      </c>
      <c r="B68" s="249" t="s">
        <v>56</v>
      </c>
      <c r="C68" s="287" t="s">
        <v>349</v>
      </c>
      <c r="D68" s="288"/>
      <c r="E68" s="47" t="s">
        <v>161</v>
      </c>
      <c r="F68" s="190" t="s">
        <v>39</v>
      </c>
      <c r="G68" s="47" t="s">
        <v>157</v>
      </c>
      <c r="H68" s="111">
        <f>SUM(H69:H88)</f>
        <v>0</v>
      </c>
    </row>
    <row r="69" spans="1:8" s="2" customFormat="1" ht="12.75" hidden="1" x14ac:dyDescent="0.2">
      <c r="A69" s="247"/>
      <c r="B69" s="250"/>
      <c r="C69" s="274">
        <f>C15</f>
        <v>0</v>
      </c>
      <c r="D69" s="276"/>
      <c r="E69" s="292">
        <v>5</v>
      </c>
      <c r="F69" s="59">
        <f>F15</f>
        <v>0</v>
      </c>
      <c r="G69" s="86">
        <f>G15</f>
        <v>0</v>
      </c>
      <c r="H69" s="56">
        <f>ROUNDUP((F69*$E$69%)/168*G69,2)</f>
        <v>0</v>
      </c>
    </row>
    <row r="70" spans="1:8" s="2" customFormat="1" ht="12.75" hidden="1" x14ac:dyDescent="0.2">
      <c r="A70" s="247"/>
      <c r="B70" s="250"/>
      <c r="C70" s="274">
        <f>C16</f>
        <v>0</v>
      </c>
      <c r="D70" s="276"/>
      <c r="E70" s="293"/>
      <c r="F70" s="59">
        <f>F16</f>
        <v>0</v>
      </c>
      <c r="G70" s="59">
        <f>G16</f>
        <v>0</v>
      </c>
      <c r="H70" s="56">
        <f t="shared" ref="H70:H88" si="9">ROUNDUP((F70*$E$69%)/168*G70,2)</f>
        <v>0</v>
      </c>
    </row>
    <row r="71" spans="1:8" s="2" customFormat="1" ht="12.75" hidden="1" customHeight="1" x14ac:dyDescent="0.2">
      <c r="A71" s="247"/>
      <c r="B71" s="250"/>
      <c r="C71" s="274">
        <f t="shared" ref="C71:C81" si="10">C17</f>
        <v>0</v>
      </c>
      <c r="D71" s="276"/>
      <c r="E71" s="293"/>
      <c r="F71" s="59">
        <f t="shared" ref="F71:G78" si="11">F17</f>
        <v>0</v>
      </c>
      <c r="G71" s="59">
        <f t="shared" si="11"/>
        <v>0</v>
      </c>
      <c r="H71" s="56">
        <f t="shared" si="9"/>
        <v>0</v>
      </c>
    </row>
    <row r="72" spans="1:8" s="2" customFormat="1" ht="12.75" hidden="1" x14ac:dyDescent="0.2">
      <c r="A72" s="247"/>
      <c r="B72" s="250"/>
      <c r="C72" s="274">
        <f t="shared" si="10"/>
        <v>0</v>
      </c>
      <c r="D72" s="276"/>
      <c r="E72" s="293"/>
      <c r="F72" s="59">
        <f t="shared" si="11"/>
        <v>0</v>
      </c>
      <c r="G72" s="59">
        <f t="shared" si="11"/>
        <v>0</v>
      </c>
      <c r="H72" s="56">
        <f t="shared" si="9"/>
        <v>0</v>
      </c>
    </row>
    <row r="73" spans="1:8" s="2" customFormat="1" ht="12.75" hidden="1" x14ac:dyDescent="0.2">
      <c r="A73" s="247"/>
      <c r="B73" s="250"/>
      <c r="C73" s="274">
        <f t="shared" si="10"/>
        <v>0</v>
      </c>
      <c r="D73" s="276"/>
      <c r="E73" s="293"/>
      <c r="F73" s="59">
        <f t="shared" si="11"/>
        <v>0</v>
      </c>
      <c r="G73" s="59">
        <f t="shared" si="11"/>
        <v>0</v>
      </c>
      <c r="H73" s="56">
        <f t="shared" si="9"/>
        <v>0</v>
      </c>
    </row>
    <row r="74" spans="1:8" s="2" customFormat="1" ht="12.75" hidden="1" x14ac:dyDescent="0.2">
      <c r="A74" s="247"/>
      <c r="B74" s="250"/>
      <c r="C74" s="274">
        <f t="shared" si="10"/>
        <v>0</v>
      </c>
      <c r="D74" s="276"/>
      <c r="E74" s="293"/>
      <c r="F74" s="59">
        <f t="shared" si="11"/>
        <v>0</v>
      </c>
      <c r="G74" s="59">
        <f t="shared" si="11"/>
        <v>0</v>
      </c>
      <c r="H74" s="56">
        <f t="shared" si="9"/>
        <v>0</v>
      </c>
    </row>
    <row r="75" spans="1:8" s="2" customFormat="1" ht="12.75" hidden="1" x14ac:dyDescent="0.2">
      <c r="A75" s="247"/>
      <c r="B75" s="250"/>
      <c r="C75" s="274">
        <f t="shared" si="10"/>
        <v>0</v>
      </c>
      <c r="D75" s="276"/>
      <c r="E75" s="293"/>
      <c r="F75" s="59">
        <f t="shared" si="11"/>
        <v>0</v>
      </c>
      <c r="G75" s="59">
        <f t="shared" si="11"/>
        <v>0</v>
      </c>
      <c r="H75" s="56">
        <f t="shared" si="9"/>
        <v>0</v>
      </c>
    </row>
    <row r="76" spans="1:8" s="2" customFormat="1" ht="12.75" hidden="1" x14ac:dyDescent="0.2">
      <c r="A76" s="247"/>
      <c r="B76" s="250"/>
      <c r="C76" s="274">
        <f t="shared" si="10"/>
        <v>0</v>
      </c>
      <c r="D76" s="276"/>
      <c r="E76" s="293"/>
      <c r="F76" s="59">
        <f t="shared" si="11"/>
        <v>0</v>
      </c>
      <c r="G76" s="59">
        <f t="shared" si="11"/>
        <v>0</v>
      </c>
      <c r="H76" s="56">
        <f t="shared" si="9"/>
        <v>0</v>
      </c>
    </row>
    <row r="77" spans="1:8" s="2" customFormat="1" ht="12.75" hidden="1" x14ac:dyDescent="0.2">
      <c r="A77" s="247"/>
      <c r="B77" s="250"/>
      <c r="C77" s="274">
        <f t="shared" si="10"/>
        <v>0</v>
      </c>
      <c r="D77" s="276"/>
      <c r="E77" s="293"/>
      <c r="F77" s="59">
        <f t="shared" si="11"/>
        <v>0</v>
      </c>
      <c r="G77" s="59">
        <f t="shared" si="11"/>
        <v>0</v>
      </c>
      <c r="H77" s="56">
        <f t="shared" si="9"/>
        <v>0</v>
      </c>
    </row>
    <row r="78" spans="1:8" s="2" customFormat="1" ht="12.75" hidden="1" x14ac:dyDescent="0.2">
      <c r="A78" s="247"/>
      <c r="B78" s="250"/>
      <c r="C78" s="274">
        <f t="shared" si="10"/>
        <v>0</v>
      </c>
      <c r="D78" s="276"/>
      <c r="E78" s="293"/>
      <c r="F78" s="59">
        <f t="shared" si="11"/>
        <v>0</v>
      </c>
      <c r="G78" s="59">
        <f t="shared" si="11"/>
        <v>0</v>
      </c>
      <c r="H78" s="56">
        <f t="shared" si="9"/>
        <v>0</v>
      </c>
    </row>
    <row r="79" spans="1:8" s="2" customFormat="1" ht="12.75" hidden="1" x14ac:dyDescent="0.2">
      <c r="A79" s="247"/>
      <c r="B79" s="250"/>
      <c r="C79" s="274" t="str">
        <f>C26</f>
        <v>Vecākais speciālists Izglītības koordinācijas nodaļā</v>
      </c>
      <c r="D79" s="276"/>
      <c r="E79" s="293"/>
      <c r="F79" s="59">
        <f>F26</f>
        <v>1287</v>
      </c>
      <c r="G79" s="86"/>
      <c r="H79" s="56">
        <f t="shared" si="9"/>
        <v>0</v>
      </c>
    </row>
    <row r="80" spans="1:8" s="2" customFormat="1" ht="12.75" hidden="1" x14ac:dyDescent="0.2">
      <c r="A80" s="247"/>
      <c r="B80" s="250"/>
      <c r="C80" s="274">
        <f>C27</f>
        <v>0</v>
      </c>
      <c r="D80" s="276"/>
      <c r="E80" s="293"/>
      <c r="F80" s="59">
        <f t="shared" ref="F80:G88" si="12">F27</f>
        <v>0</v>
      </c>
      <c r="G80" s="59">
        <f t="shared" si="12"/>
        <v>0</v>
      </c>
      <c r="H80" s="56">
        <f t="shared" si="9"/>
        <v>0</v>
      </c>
    </row>
    <row r="81" spans="1:8" s="2" customFormat="1" ht="12.75" hidden="1" x14ac:dyDescent="0.2">
      <c r="A81" s="247"/>
      <c r="B81" s="250"/>
      <c r="C81" s="274">
        <f t="shared" si="10"/>
        <v>0</v>
      </c>
      <c r="D81" s="276"/>
      <c r="E81" s="293"/>
      <c r="F81" s="59">
        <f t="shared" si="12"/>
        <v>0</v>
      </c>
      <c r="G81" s="59">
        <f t="shared" si="12"/>
        <v>0</v>
      </c>
      <c r="H81" s="56">
        <f t="shared" si="9"/>
        <v>0</v>
      </c>
    </row>
    <row r="82" spans="1:8" s="2" customFormat="1" ht="12.75" hidden="1" x14ac:dyDescent="0.2">
      <c r="A82" s="247"/>
      <c r="B82" s="250"/>
      <c r="C82" s="274">
        <f>C30</f>
        <v>0</v>
      </c>
      <c r="D82" s="276"/>
      <c r="E82" s="293"/>
      <c r="F82" s="59">
        <f t="shared" si="12"/>
        <v>0</v>
      </c>
      <c r="G82" s="59">
        <f t="shared" si="12"/>
        <v>0</v>
      </c>
      <c r="H82" s="56">
        <f t="shared" si="9"/>
        <v>0</v>
      </c>
    </row>
    <row r="83" spans="1:8" s="2" customFormat="1" ht="12.75" hidden="1" x14ac:dyDescent="0.2">
      <c r="A83" s="247"/>
      <c r="B83" s="250"/>
      <c r="C83" s="274">
        <f>C31</f>
        <v>0</v>
      </c>
      <c r="D83" s="276"/>
      <c r="E83" s="293"/>
      <c r="F83" s="59">
        <f t="shared" si="12"/>
        <v>0</v>
      </c>
      <c r="G83" s="59">
        <f t="shared" si="12"/>
        <v>0</v>
      </c>
      <c r="H83" s="56">
        <f t="shared" si="9"/>
        <v>0</v>
      </c>
    </row>
    <row r="84" spans="1:8" s="2" customFormat="1" ht="12.75" hidden="1" x14ac:dyDescent="0.2">
      <c r="A84" s="247"/>
      <c r="B84" s="250"/>
      <c r="C84" s="274">
        <f>C32</f>
        <v>0</v>
      </c>
      <c r="D84" s="276"/>
      <c r="E84" s="293"/>
      <c r="F84" s="59">
        <f t="shared" si="12"/>
        <v>0</v>
      </c>
      <c r="G84" s="59">
        <f t="shared" si="12"/>
        <v>0</v>
      </c>
      <c r="H84" s="56">
        <f t="shared" si="9"/>
        <v>0</v>
      </c>
    </row>
    <row r="85" spans="1:8" s="2" customFormat="1" ht="12.75" hidden="1" x14ac:dyDescent="0.2">
      <c r="A85" s="247"/>
      <c r="B85" s="250"/>
      <c r="C85" s="274">
        <f>C33</f>
        <v>0</v>
      </c>
      <c r="D85" s="276"/>
      <c r="E85" s="293"/>
      <c r="F85" s="59">
        <f t="shared" si="12"/>
        <v>0</v>
      </c>
      <c r="G85" s="59">
        <f t="shared" si="12"/>
        <v>0</v>
      </c>
      <c r="H85" s="56">
        <f t="shared" si="9"/>
        <v>0</v>
      </c>
    </row>
    <row r="86" spans="1:8" s="2" customFormat="1" ht="12.75" hidden="1" x14ac:dyDescent="0.2">
      <c r="A86" s="247"/>
      <c r="B86" s="250"/>
      <c r="C86" s="274">
        <f>C34</f>
        <v>0</v>
      </c>
      <c r="D86" s="276"/>
      <c r="E86" s="293"/>
      <c r="F86" s="59">
        <f t="shared" si="12"/>
        <v>0</v>
      </c>
      <c r="G86" s="59">
        <f t="shared" si="12"/>
        <v>0</v>
      </c>
      <c r="H86" s="56">
        <f t="shared" si="9"/>
        <v>0</v>
      </c>
    </row>
    <row r="87" spans="1:8" s="2" customFormat="1" ht="12.75" hidden="1" x14ac:dyDescent="0.2">
      <c r="A87" s="247"/>
      <c r="B87" s="250"/>
      <c r="C87" s="182"/>
      <c r="D87" s="183"/>
      <c r="E87" s="293"/>
      <c r="F87" s="59">
        <f t="shared" si="12"/>
        <v>0</v>
      </c>
      <c r="G87" s="59">
        <f t="shared" si="12"/>
        <v>0</v>
      </c>
      <c r="H87" s="56">
        <f t="shared" si="9"/>
        <v>0</v>
      </c>
    </row>
    <row r="88" spans="1:8" s="2" customFormat="1" ht="12.75" hidden="1" x14ac:dyDescent="0.2">
      <c r="A88" s="247"/>
      <c r="B88" s="250"/>
      <c r="C88" s="274">
        <f>C35</f>
        <v>0</v>
      </c>
      <c r="D88" s="276"/>
      <c r="E88" s="293"/>
      <c r="F88" s="59">
        <f t="shared" si="12"/>
        <v>0</v>
      </c>
      <c r="G88" s="59">
        <f t="shared" si="12"/>
        <v>0</v>
      </c>
      <c r="H88" s="56">
        <f t="shared" si="9"/>
        <v>0</v>
      </c>
    </row>
    <row r="89" spans="1:8" s="2" customFormat="1" ht="25.5" hidden="1" x14ac:dyDescent="0.2">
      <c r="A89" s="246" t="s">
        <v>57</v>
      </c>
      <c r="B89" s="249" t="s">
        <v>58</v>
      </c>
      <c r="C89" s="287" t="s">
        <v>349</v>
      </c>
      <c r="D89" s="288"/>
      <c r="E89" s="47" t="s">
        <v>161</v>
      </c>
      <c r="F89" s="190" t="s">
        <v>39</v>
      </c>
      <c r="G89" s="47" t="s">
        <v>157</v>
      </c>
      <c r="H89" s="111">
        <f>SUM(H90:H109)</f>
        <v>0</v>
      </c>
    </row>
    <row r="90" spans="1:8" s="2" customFormat="1" ht="12.75" hidden="1" x14ac:dyDescent="0.2">
      <c r="A90" s="247"/>
      <c r="B90" s="250"/>
      <c r="C90" s="274">
        <f t="shared" ref="C90:C99" si="13">C15</f>
        <v>0</v>
      </c>
      <c r="D90" s="276"/>
      <c r="E90" s="292">
        <v>10</v>
      </c>
      <c r="F90" s="59">
        <f t="shared" ref="F90:G99" si="14">F15</f>
        <v>0</v>
      </c>
      <c r="G90" s="86">
        <f t="shared" si="14"/>
        <v>0</v>
      </c>
      <c r="H90" s="56">
        <f>ROUNDUP((F90*$E$90%)/168*$G$90,2)</f>
        <v>0</v>
      </c>
    </row>
    <row r="91" spans="1:8" s="2" customFormat="1" ht="12.75" hidden="1" x14ac:dyDescent="0.2">
      <c r="A91" s="247"/>
      <c r="B91" s="250"/>
      <c r="C91" s="274">
        <f t="shared" si="13"/>
        <v>0</v>
      </c>
      <c r="D91" s="276"/>
      <c r="E91" s="293"/>
      <c r="F91" s="59">
        <f t="shared" si="14"/>
        <v>0</v>
      </c>
      <c r="G91" s="73">
        <f t="shared" si="14"/>
        <v>0</v>
      </c>
      <c r="H91" s="56">
        <f t="shared" ref="H91:H109" si="15">ROUNDUP((F91*$E$90%)/168*$G$90,2)</f>
        <v>0</v>
      </c>
    </row>
    <row r="92" spans="1:8" s="2" customFormat="1" ht="12.75" hidden="1" x14ac:dyDescent="0.2">
      <c r="A92" s="247"/>
      <c r="B92" s="250"/>
      <c r="C92" s="274">
        <f t="shared" si="13"/>
        <v>0</v>
      </c>
      <c r="D92" s="276"/>
      <c r="E92" s="293"/>
      <c r="F92" s="59">
        <f t="shared" si="14"/>
        <v>0</v>
      </c>
      <c r="G92" s="73">
        <f t="shared" si="14"/>
        <v>0</v>
      </c>
      <c r="H92" s="56">
        <f t="shared" si="15"/>
        <v>0</v>
      </c>
    </row>
    <row r="93" spans="1:8" s="2" customFormat="1" ht="12.75" hidden="1" customHeight="1" x14ac:dyDescent="0.2">
      <c r="A93" s="247"/>
      <c r="B93" s="250"/>
      <c r="C93" s="274">
        <f t="shared" si="13"/>
        <v>0</v>
      </c>
      <c r="D93" s="276"/>
      <c r="E93" s="293"/>
      <c r="F93" s="59">
        <f t="shared" si="14"/>
        <v>0</v>
      </c>
      <c r="G93" s="73">
        <f t="shared" si="14"/>
        <v>0</v>
      </c>
      <c r="H93" s="56">
        <f t="shared" si="15"/>
        <v>0</v>
      </c>
    </row>
    <row r="94" spans="1:8" s="2" customFormat="1" ht="12.75" hidden="1" x14ac:dyDescent="0.2">
      <c r="A94" s="247"/>
      <c r="B94" s="250"/>
      <c r="C94" s="274">
        <f t="shared" si="13"/>
        <v>0</v>
      </c>
      <c r="D94" s="276"/>
      <c r="E94" s="293"/>
      <c r="F94" s="59">
        <f t="shared" si="14"/>
        <v>0</v>
      </c>
      <c r="G94" s="73">
        <f t="shared" si="14"/>
        <v>0</v>
      </c>
      <c r="H94" s="56">
        <f t="shared" si="15"/>
        <v>0</v>
      </c>
    </row>
    <row r="95" spans="1:8" s="2" customFormat="1" ht="12.75" hidden="1" x14ac:dyDescent="0.2">
      <c r="A95" s="247"/>
      <c r="B95" s="250"/>
      <c r="C95" s="274">
        <f t="shared" si="13"/>
        <v>0</v>
      </c>
      <c r="D95" s="276"/>
      <c r="E95" s="293"/>
      <c r="F95" s="59">
        <f t="shared" si="14"/>
        <v>0</v>
      </c>
      <c r="G95" s="73">
        <f t="shared" si="14"/>
        <v>0</v>
      </c>
      <c r="H95" s="56">
        <f t="shared" si="15"/>
        <v>0</v>
      </c>
    </row>
    <row r="96" spans="1:8" s="2" customFormat="1" ht="12.75" hidden="1" x14ac:dyDescent="0.2">
      <c r="A96" s="247"/>
      <c r="B96" s="250"/>
      <c r="C96" s="274">
        <f t="shared" si="13"/>
        <v>0</v>
      </c>
      <c r="D96" s="276"/>
      <c r="E96" s="293"/>
      <c r="F96" s="59">
        <f t="shared" si="14"/>
        <v>0</v>
      </c>
      <c r="G96" s="73">
        <f t="shared" si="14"/>
        <v>0</v>
      </c>
      <c r="H96" s="56">
        <f t="shared" si="15"/>
        <v>0</v>
      </c>
    </row>
    <row r="97" spans="1:8" s="2" customFormat="1" ht="12.75" hidden="1" x14ac:dyDescent="0.2">
      <c r="A97" s="247"/>
      <c r="B97" s="250"/>
      <c r="C97" s="274">
        <f t="shared" si="13"/>
        <v>0</v>
      </c>
      <c r="D97" s="276"/>
      <c r="E97" s="293"/>
      <c r="F97" s="59">
        <f t="shared" si="14"/>
        <v>0</v>
      </c>
      <c r="G97" s="73">
        <f t="shared" si="14"/>
        <v>0</v>
      </c>
      <c r="H97" s="56">
        <f t="shared" si="15"/>
        <v>0</v>
      </c>
    </row>
    <row r="98" spans="1:8" s="2" customFormat="1" ht="12.75" hidden="1" x14ac:dyDescent="0.2">
      <c r="A98" s="247"/>
      <c r="B98" s="250"/>
      <c r="C98" s="274">
        <f t="shared" si="13"/>
        <v>0</v>
      </c>
      <c r="D98" s="276"/>
      <c r="E98" s="293"/>
      <c r="F98" s="59">
        <f t="shared" si="14"/>
        <v>0</v>
      </c>
      <c r="G98" s="73">
        <f t="shared" si="14"/>
        <v>0</v>
      </c>
      <c r="H98" s="56">
        <f t="shared" si="15"/>
        <v>0</v>
      </c>
    </row>
    <row r="99" spans="1:8" s="2" customFormat="1" ht="12.75" hidden="1" x14ac:dyDescent="0.2">
      <c r="A99" s="247"/>
      <c r="B99" s="250"/>
      <c r="C99" s="274">
        <f t="shared" si="13"/>
        <v>0</v>
      </c>
      <c r="D99" s="276"/>
      <c r="E99" s="293"/>
      <c r="F99" s="59">
        <f t="shared" si="14"/>
        <v>0</v>
      </c>
      <c r="G99" s="73">
        <f t="shared" si="14"/>
        <v>0</v>
      </c>
      <c r="H99" s="56">
        <f t="shared" si="15"/>
        <v>0</v>
      </c>
    </row>
    <row r="100" spans="1:8" s="2" customFormat="1" ht="12.75" hidden="1" x14ac:dyDescent="0.2">
      <c r="A100" s="247"/>
      <c r="B100" s="250"/>
      <c r="C100" s="274" t="str">
        <f t="shared" ref="C100:C109" si="16">C26</f>
        <v>Vecākais speciālists Izglītības koordinācijas nodaļā</v>
      </c>
      <c r="D100" s="276"/>
      <c r="E100" s="293"/>
      <c r="F100" s="59">
        <f t="shared" ref="F100:G109" si="17">F26</f>
        <v>1287</v>
      </c>
      <c r="G100" s="86"/>
      <c r="H100" s="56">
        <f>ROUNDUP((F100*$E$90%)/168*$G$100,2)</f>
        <v>0</v>
      </c>
    </row>
    <row r="101" spans="1:8" s="2" customFormat="1" ht="12.75" hidden="1" x14ac:dyDescent="0.2">
      <c r="A101" s="247"/>
      <c r="B101" s="250"/>
      <c r="C101" s="274">
        <f t="shared" si="16"/>
        <v>0</v>
      </c>
      <c r="D101" s="276"/>
      <c r="E101" s="293"/>
      <c r="F101" s="59">
        <f t="shared" si="17"/>
        <v>0</v>
      </c>
      <c r="G101" s="59">
        <f t="shared" si="17"/>
        <v>0</v>
      </c>
      <c r="H101" s="56">
        <f t="shared" si="15"/>
        <v>0</v>
      </c>
    </row>
    <row r="102" spans="1:8" s="2" customFormat="1" ht="12.75" hidden="1" x14ac:dyDescent="0.2">
      <c r="A102" s="247"/>
      <c r="B102" s="250"/>
      <c r="C102" s="274">
        <f t="shared" si="16"/>
        <v>0</v>
      </c>
      <c r="D102" s="276"/>
      <c r="E102" s="293"/>
      <c r="F102" s="59">
        <f t="shared" si="17"/>
        <v>0</v>
      </c>
      <c r="G102" s="59">
        <f t="shared" si="17"/>
        <v>0</v>
      </c>
      <c r="H102" s="56">
        <f t="shared" si="15"/>
        <v>0</v>
      </c>
    </row>
    <row r="103" spans="1:8" s="2" customFormat="1" ht="12.75" hidden="1" x14ac:dyDescent="0.2">
      <c r="A103" s="247"/>
      <c r="B103" s="250"/>
      <c r="C103" s="274">
        <f t="shared" si="16"/>
        <v>0</v>
      </c>
      <c r="D103" s="276"/>
      <c r="E103" s="293"/>
      <c r="F103" s="59">
        <f t="shared" si="17"/>
        <v>0</v>
      </c>
      <c r="G103" s="59">
        <f t="shared" si="17"/>
        <v>0</v>
      </c>
      <c r="H103" s="56">
        <f t="shared" si="15"/>
        <v>0</v>
      </c>
    </row>
    <row r="104" spans="1:8" s="2" customFormat="1" ht="12.75" hidden="1" x14ac:dyDescent="0.2">
      <c r="A104" s="247"/>
      <c r="B104" s="250"/>
      <c r="C104" s="274">
        <f t="shared" si="16"/>
        <v>0</v>
      </c>
      <c r="D104" s="276"/>
      <c r="E104" s="293"/>
      <c r="F104" s="59">
        <f t="shared" si="17"/>
        <v>0</v>
      </c>
      <c r="G104" s="59">
        <f t="shared" si="17"/>
        <v>0</v>
      </c>
      <c r="H104" s="56">
        <f t="shared" si="15"/>
        <v>0</v>
      </c>
    </row>
    <row r="105" spans="1:8" s="2" customFormat="1" ht="12.75" hidden="1" x14ac:dyDescent="0.2">
      <c r="A105" s="247"/>
      <c r="B105" s="250"/>
      <c r="C105" s="274">
        <f t="shared" si="16"/>
        <v>0</v>
      </c>
      <c r="D105" s="276"/>
      <c r="E105" s="293"/>
      <c r="F105" s="59">
        <f t="shared" si="17"/>
        <v>0</v>
      </c>
      <c r="G105" s="59">
        <f t="shared" si="17"/>
        <v>0</v>
      </c>
      <c r="H105" s="56">
        <f t="shared" si="15"/>
        <v>0</v>
      </c>
    </row>
    <row r="106" spans="1:8" s="2" customFormat="1" ht="12.75" hidden="1" x14ac:dyDescent="0.2">
      <c r="A106" s="247"/>
      <c r="B106" s="250"/>
      <c r="C106" s="274">
        <f t="shared" si="16"/>
        <v>0</v>
      </c>
      <c r="D106" s="276"/>
      <c r="E106" s="293"/>
      <c r="F106" s="59">
        <f t="shared" si="17"/>
        <v>0</v>
      </c>
      <c r="G106" s="59">
        <f t="shared" si="17"/>
        <v>0</v>
      </c>
      <c r="H106" s="56">
        <f t="shared" si="15"/>
        <v>0</v>
      </c>
    </row>
    <row r="107" spans="1:8" s="2" customFormat="1" ht="12.75" hidden="1" x14ac:dyDescent="0.2">
      <c r="A107" s="247"/>
      <c r="B107" s="250"/>
      <c r="C107" s="274">
        <f t="shared" si="16"/>
        <v>0</v>
      </c>
      <c r="D107" s="276"/>
      <c r="E107" s="293"/>
      <c r="F107" s="59">
        <f t="shared" si="17"/>
        <v>0</v>
      </c>
      <c r="G107" s="59">
        <f t="shared" si="17"/>
        <v>0</v>
      </c>
      <c r="H107" s="56">
        <f t="shared" si="15"/>
        <v>0</v>
      </c>
    </row>
    <row r="108" spans="1:8" s="2" customFormat="1" ht="12.75" hidden="1" x14ac:dyDescent="0.2">
      <c r="A108" s="247"/>
      <c r="B108" s="250"/>
      <c r="C108" s="274">
        <f t="shared" si="16"/>
        <v>0</v>
      </c>
      <c r="D108" s="276"/>
      <c r="E108" s="293"/>
      <c r="F108" s="59">
        <f t="shared" si="17"/>
        <v>0</v>
      </c>
      <c r="G108" s="59">
        <f t="shared" si="17"/>
        <v>0</v>
      </c>
      <c r="H108" s="56">
        <f t="shared" si="15"/>
        <v>0</v>
      </c>
    </row>
    <row r="109" spans="1:8" s="2" customFormat="1" ht="12.75" hidden="1" x14ac:dyDescent="0.2">
      <c r="A109" s="248"/>
      <c r="B109" s="251"/>
      <c r="C109" s="274">
        <f t="shared" si="16"/>
        <v>0</v>
      </c>
      <c r="D109" s="276"/>
      <c r="E109" s="302"/>
      <c r="F109" s="59">
        <f t="shared" si="17"/>
        <v>0</v>
      </c>
      <c r="G109" s="59">
        <f t="shared" si="17"/>
        <v>0</v>
      </c>
      <c r="H109" s="56">
        <f t="shared" si="15"/>
        <v>0</v>
      </c>
    </row>
    <row r="110" spans="1:8" s="5" customFormat="1" ht="12.75" x14ac:dyDescent="0.2">
      <c r="A110" s="49" t="s">
        <v>65</v>
      </c>
      <c r="B110" s="277" t="s">
        <v>66</v>
      </c>
      <c r="C110" s="277"/>
      <c r="D110" s="277"/>
      <c r="E110" s="277"/>
      <c r="F110" s="277"/>
      <c r="G110" s="277"/>
      <c r="H110" s="43">
        <f>SUM(H111,H112,H133)</f>
        <v>2.1999999999999997</v>
      </c>
    </row>
    <row r="111" spans="1:8" s="2" customFormat="1" ht="12.75" x14ac:dyDescent="0.2">
      <c r="A111" s="181" t="s">
        <v>67</v>
      </c>
      <c r="B111" s="304" t="s">
        <v>163</v>
      </c>
      <c r="C111" s="304"/>
      <c r="D111" s="304"/>
      <c r="E111" s="304"/>
      <c r="F111" s="304"/>
      <c r="G111" s="304"/>
      <c r="H111" s="44">
        <f>ROUNDUP((H13+H112)*0.2359,2)</f>
        <v>1.89</v>
      </c>
    </row>
    <row r="112" spans="1:8" s="2" customFormat="1" ht="25.5" x14ac:dyDescent="0.2">
      <c r="A112" s="246" t="s">
        <v>70</v>
      </c>
      <c r="B112" s="263" t="s">
        <v>71</v>
      </c>
      <c r="C112" s="287" t="s">
        <v>349</v>
      </c>
      <c r="D112" s="288"/>
      <c r="E112" s="47" t="s">
        <v>161</v>
      </c>
      <c r="F112" s="190" t="s">
        <v>39</v>
      </c>
      <c r="G112" s="47" t="s">
        <v>157</v>
      </c>
      <c r="H112" s="111">
        <f>SUM(H113:H132)</f>
        <v>0.31</v>
      </c>
    </row>
    <row r="113" spans="1:8" s="2" customFormat="1" ht="12.75" hidden="1" x14ac:dyDescent="0.2">
      <c r="A113" s="247"/>
      <c r="B113" s="264"/>
      <c r="C113" s="274">
        <f t="shared" ref="C113:C122" si="18">C15</f>
        <v>0</v>
      </c>
      <c r="D113" s="276"/>
      <c r="E113" s="292">
        <v>4</v>
      </c>
      <c r="F113" s="59">
        <f t="shared" ref="F113:G122" si="19">F15</f>
        <v>0</v>
      </c>
      <c r="G113" s="86">
        <f t="shared" si="19"/>
        <v>0</v>
      </c>
      <c r="H113" s="56">
        <f>ROUNDUP((F113*$E$113%)/168*G113,2)</f>
        <v>0</v>
      </c>
    </row>
    <row r="114" spans="1:8" s="2" customFormat="1" ht="12.75" hidden="1" x14ac:dyDescent="0.2">
      <c r="A114" s="247"/>
      <c r="B114" s="264"/>
      <c r="C114" s="274">
        <f t="shared" si="18"/>
        <v>0</v>
      </c>
      <c r="D114" s="276"/>
      <c r="E114" s="293"/>
      <c r="F114" s="59">
        <f t="shared" si="19"/>
        <v>0</v>
      </c>
      <c r="G114" s="73">
        <f t="shared" si="19"/>
        <v>0</v>
      </c>
      <c r="H114" s="56">
        <f t="shared" ref="H114:H132" si="20">ROUNDUP((F114*$E$113%)/168*G114,2)</f>
        <v>0</v>
      </c>
    </row>
    <row r="115" spans="1:8" s="2" customFormat="1" ht="12.75" hidden="1" x14ac:dyDescent="0.2">
      <c r="A115" s="247"/>
      <c r="B115" s="264"/>
      <c r="C115" s="274">
        <f t="shared" si="18"/>
        <v>0</v>
      </c>
      <c r="D115" s="276"/>
      <c r="E115" s="293"/>
      <c r="F115" s="59">
        <f t="shared" si="19"/>
        <v>0</v>
      </c>
      <c r="G115" s="73">
        <f t="shared" si="19"/>
        <v>0</v>
      </c>
      <c r="H115" s="56">
        <f t="shared" si="20"/>
        <v>0</v>
      </c>
    </row>
    <row r="116" spans="1:8" s="2" customFormat="1" ht="12.75" hidden="1" x14ac:dyDescent="0.2">
      <c r="A116" s="247"/>
      <c r="B116" s="264"/>
      <c r="C116" s="274">
        <f t="shared" si="18"/>
        <v>0</v>
      </c>
      <c r="D116" s="276"/>
      <c r="E116" s="293"/>
      <c r="F116" s="59">
        <f t="shared" si="19"/>
        <v>0</v>
      </c>
      <c r="G116" s="73">
        <f t="shared" si="19"/>
        <v>0</v>
      </c>
      <c r="H116" s="56">
        <f t="shared" si="20"/>
        <v>0</v>
      </c>
    </row>
    <row r="117" spans="1:8" s="2" customFormat="1" ht="12.75" hidden="1" x14ac:dyDescent="0.2">
      <c r="A117" s="247"/>
      <c r="B117" s="264"/>
      <c r="C117" s="274">
        <f t="shared" si="18"/>
        <v>0</v>
      </c>
      <c r="D117" s="276"/>
      <c r="E117" s="293"/>
      <c r="F117" s="59">
        <f t="shared" si="19"/>
        <v>0</v>
      </c>
      <c r="G117" s="73">
        <f t="shared" si="19"/>
        <v>0</v>
      </c>
      <c r="H117" s="56">
        <f t="shared" si="20"/>
        <v>0</v>
      </c>
    </row>
    <row r="118" spans="1:8" s="2" customFormat="1" ht="12.75" hidden="1" x14ac:dyDescent="0.2">
      <c r="A118" s="247"/>
      <c r="B118" s="264"/>
      <c r="C118" s="274">
        <f t="shared" si="18"/>
        <v>0</v>
      </c>
      <c r="D118" s="276"/>
      <c r="E118" s="293"/>
      <c r="F118" s="59">
        <f t="shared" si="19"/>
        <v>0</v>
      </c>
      <c r="G118" s="73">
        <f t="shared" si="19"/>
        <v>0</v>
      </c>
      <c r="H118" s="56">
        <f t="shared" si="20"/>
        <v>0</v>
      </c>
    </row>
    <row r="119" spans="1:8" s="2" customFormat="1" ht="12.75" hidden="1" x14ac:dyDescent="0.2">
      <c r="A119" s="247"/>
      <c r="B119" s="264"/>
      <c r="C119" s="274">
        <f t="shared" si="18"/>
        <v>0</v>
      </c>
      <c r="D119" s="276"/>
      <c r="E119" s="293"/>
      <c r="F119" s="59">
        <f t="shared" si="19"/>
        <v>0</v>
      </c>
      <c r="G119" s="73">
        <f t="shared" si="19"/>
        <v>0</v>
      </c>
      <c r="H119" s="56">
        <f t="shared" si="20"/>
        <v>0</v>
      </c>
    </row>
    <row r="120" spans="1:8" s="2" customFormat="1" ht="12.75" hidden="1" x14ac:dyDescent="0.2">
      <c r="A120" s="247"/>
      <c r="B120" s="264"/>
      <c r="C120" s="274">
        <f t="shared" si="18"/>
        <v>0</v>
      </c>
      <c r="D120" s="276"/>
      <c r="E120" s="293"/>
      <c r="F120" s="59">
        <f t="shared" si="19"/>
        <v>0</v>
      </c>
      <c r="G120" s="73">
        <f t="shared" si="19"/>
        <v>0</v>
      </c>
      <c r="H120" s="56">
        <f t="shared" si="20"/>
        <v>0</v>
      </c>
    </row>
    <row r="121" spans="1:8" s="2" customFormat="1" ht="12.75" hidden="1" x14ac:dyDescent="0.2">
      <c r="A121" s="247"/>
      <c r="B121" s="264"/>
      <c r="C121" s="274">
        <f t="shared" si="18"/>
        <v>0</v>
      </c>
      <c r="D121" s="276"/>
      <c r="E121" s="293"/>
      <c r="F121" s="59">
        <f t="shared" si="19"/>
        <v>0</v>
      </c>
      <c r="G121" s="73">
        <f t="shared" si="19"/>
        <v>0</v>
      </c>
      <c r="H121" s="56">
        <f t="shared" si="20"/>
        <v>0</v>
      </c>
    </row>
    <row r="122" spans="1:8" s="2" customFormat="1" ht="12.75" hidden="1" x14ac:dyDescent="0.2">
      <c r="A122" s="247"/>
      <c r="B122" s="264"/>
      <c r="C122" s="274">
        <f t="shared" si="18"/>
        <v>0</v>
      </c>
      <c r="D122" s="276"/>
      <c r="E122" s="293"/>
      <c r="F122" s="59">
        <f t="shared" si="19"/>
        <v>0</v>
      </c>
      <c r="G122" s="73">
        <f t="shared" si="19"/>
        <v>0</v>
      </c>
      <c r="H122" s="56">
        <f t="shared" si="20"/>
        <v>0</v>
      </c>
    </row>
    <row r="123" spans="1:8" s="2" customFormat="1" ht="12.75" x14ac:dyDescent="0.2">
      <c r="A123" s="247"/>
      <c r="B123" s="264"/>
      <c r="C123" s="274" t="str">
        <f t="shared" ref="C123:C132" si="21">C26</f>
        <v>Vecākais speciālists Izglītības koordinācijas nodaļā</v>
      </c>
      <c r="D123" s="276"/>
      <c r="E123" s="293"/>
      <c r="F123" s="59">
        <f t="shared" ref="F123:G132" si="22">F26</f>
        <v>1287</v>
      </c>
      <c r="G123" s="86">
        <f t="shared" si="22"/>
        <v>1</v>
      </c>
      <c r="H123" s="56">
        <f t="shared" si="20"/>
        <v>0.31</v>
      </c>
    </row>
    <row r="124" spans="1:8" s="2" customFormat="1" ht="12.75" hidden="1" x14ac:dyDescent="0.2">
      <c r="A124" s="247"/>
      <c r="B124" s="264"/>
      <c r="C124" s="274">
        <f t="shared" si="21"/>
        <v>0</v>
      </c>
      <c r="D124" s="276"/>
      <c r="E124" s="293"/>
      <c r="F124" s="59">
        <f t="shared" si="22"/>
        <v>0</v>
      </c>
      <c r="G124" s="59">
        <f t="shared" si="22"/>
        <v>0</v>
      </c>
      <c r="H124" s="56">
        <f t="shared" si="20"/>
        <v>0</v>
      </c>
    </row>
    <row r="125" spans="1:8" s="2" customFormat="1" ht="12.75" hidden="1" x14ac:dyDescent="0.2">
      <c r="A125" s="247"/>
      <c r="B125" s="264"/>
      <c r="C125" s="274">
        <f t="shared" si="21"/>
        <v>0</v>
      </c>
      <c r="D125" s="276"/>
      <c r="E125" s="293"/>
      <c r="F125" s="59">
        <f t="shared" si="22"/>
        <v>0</v>
      </c>
      <c r="G125" s="59">
        <f t="shared" si="22"/>
        <v>0</v>
      </c>
      <c r="H125" s="56">
        <f t="shared" si="20"/>
        <v>0</v>
      </c>
    </row>
    <row r="126" spans="1:8" s="2" customFormat="1" ht="12.75" hidden="1" x14ac:dyDescent="0.2">
      <c r="A126" s="247"/>
      <c r="B126" s="264"/>
      <c r="C126" s="274">
        <f t="shared" si="21"/>
        <v>0</v>
      </c>
      <c r="D126" s="276"/>
      <c r="E126" s="293"/>
      <c r="F126" s="59">
        <f t="shared" si="22"/>
        <v>0</v>
      </c>
      <c r="G126" s="59">
        <f t="shared" si="22"/>
        <v>0</v>
      </c>
      <c r="H126" s="56">
        <f t="shared" si="20"/>
        <v>0</v>
      </c>
    </row>
    <row r="127" spans="1:8" s="2" customFormat="1" ht="12.75" hidden="1" x14ac:dyDescent="0.2">
      <c r="A127" s="247"/>
      <c r="B127" s="264"/>
      <c r="C127" s="274">
        <f t="shared" si="21"/>
        <v>0</v>
      </c>
      <c r="D127" s="276"/>
      <c r="E127" s="293"/>
      <c r="F127" s="59">
        <f t="shared" si="22"/>
        <v>0</v>
      </c>
      <c r="G127" s="59">
        <f t="shared" si="22"/>
        <v>0</v>
      </c>
      <c r="H127" s="56">
        <f t="shared" si="20"/>
        <v>0</v>
      </c>
    </row>
    <row r="128" spans="1:8" s="2" customFormat="1" ht="12.75" hidden="1" x14ac:dyDescent="0.2">
      <c r="A128" s="247"/>
      <c r="B128" s="264"/>
      <c r="C128" s="274">
        <f t="shared" si="21"/>
        <v>0</v>
      </c>
      <c r="D128" s="276"/>
      <c r="E128" s="293"/>
      <c r="F128" s="59">
        <f t="shared" si="22"/>
        <v>0</v>
      </c>
      <c r="G128" s="59">
        <f t="shared" si="22"/>
        <v>0</v>
      </c>
      <c r="H128" s="56">
        <f t="shared" si="20"/>
        <v>0</v>
      </c>
    </row>
    <row r="129" spans="1:8" s="2" customFormat="1" ht="12.75" hidden="1" x14ac:dyDescent="0.2">
      <c r="A129" s="247"/>
      <c r="B129" s="264"/>
      <c r="C129" s="274">
        <f t="shared" si="21"/>
        <v>0</v>
      </c>
      <c r="D129" s="276"/>
      <c r="E129" s="293"/>
      <c r="F129" s="59">
        <f t="shared" si="22"/>
        <v>0</v>
      </c>
      <c r="G129" s="59">
        <f t="shared" si="22"/>
        <v>0</v>
      </c>
      <c r="H129" s="56">
        <f t="shared" si="20"/>
        <v>0</v>
      </c>
    </row>
    <row r="130" spans="1:8" s="2" customFormat="1" ht="12.75" hidden="1" x14ac:dyDescent="0.2">
      <c r="A130" s="247"/>
      <c r="B130" s="264"/>
      <c r="C130" s="274">
        <f t="shared" si="21"/>
        <v>0</v>
      </c>
      <c r="D130" s="276"/>
      <c r="E130" s="293"/>
      <c r="F130" s="59">
        <f t="shared" si="22"/>
        <v>0</v>
      </c>
      <c r="G130" s="59">
        <f t="shared" si="22"/>
        <v>0</v>
      </c>
      <c r="H130" s="56">
        <f t="shared" si="20"/>
        <v>0</v>
      </c>
    </row>
    <row r="131" spans="1:8" s="2" customFormat="1" ht="12.75" hidden="1" x14ac:dyDescent="0.2">
      <c r="A131" s="247"/>
      <c r="B131" s="264"/>
      <c r="C131" s="274">
        <f t="shared" si="21"/>
        <v>0</v>
      </c>
      <c r="D131" s="276"/>
      <c r="E131" s="293"/>
      <c r="F131" s="59">
        <f t="shared" si="22"/>
        <v>0</v>
      </c>
      <c r="G131" s="59">
        <f t="shared" si="22"/>
        <v>0</v>
      </c>
      <c r="H131" s="56">
        <f t="shared" si="20"/>
        <v>0</v>
      </c>
    </row>
    <row r="132" spans="1:8" s="2" customFormat="1" ht="12.75" hidden="1" x14ac:dyDescent="0.2">
      <c r="A132" s="248"/>
      <c r="B132" s="265"/>
      <c r="C132" s="274">
        <f t="shared" si="21"/>
        <v>0</v>
      </c>
      <c r="D132" s="276"/>
      <c r="E132" s="302"/>
      <c r="F132" s="59">
        <f t="shared" si="22"/>
        <v>0</v>
      </c>
      <c r="G132" s="59">
        <f t="shared" si="22"/>
        <v>0</v>
      </c>
      <c r="H132" s="56">
        <f t="shared" si="20"/>
        <v>0</v>
      </c>
    </row>
    <row r="133" spans="1:8" s="2" customFormat="1" ht="25.5" hidden="1" x14ac:dyDescent="0.2">
      <c r="A133" s="246" t="s">
        <v>82</v>
      </c>
      <c r="B133" s="388" t="s">
        <v>83</v>
      </c>
      <c r="C133" s="287" t="s">
        <v>349</v>
      </c>
      <c r="D133" s="288"/>
      <c r="E133" s="47" t="s">
        <v>161</v>
      </c>
      <c r="F133" s="190" t="s">
        <v>39</v>
      </c>
      <c r="G133" s="47" t="s">
        <v>157</v>
      </c>
      <c r="H133" s="111">
        <f>SUM(H134:H153)</f>
        <v>0</v>
      </c>
    </row>
    <row r="134" spans="1:8" s="2" customFormat="1" ht="12.75" hidden="1" x14ac:dyDescent="0.2">
      <c r="A134" s="247"/>
      <c r="B134" s="389"/>
      <c r="C134" s="274">
        <f t="shared" ref="C134:C143" si="23">C15</f>
        <v>0</v>
      </c>
      <c r="D134" s="276"/>
      <c r="E134" s="292">
        <v>1</v>
      </c>
      <c r="F134" s="59">
        <f t="shared" ref="F134:G143" si="24">F15</f>
        <v>0</v>
      </c>
      <c r="G134" s="86">
        <f t="shared" si="24"/>
        <v>0</v>
      </c>
      <c r="H134" s="56">
        <f>ROUNDUP((F134*$E$134%)/168*G134,2)</f>
        <v>0</v>
      </c>
    </row>
    <row r="135" spans="1:8" s="2" customFormat="1" ht="12.75" hidden="1" x14ac:dyDescent="0.2">
      <c r="A135" s="247"/>
      <c r="B135" s="389"/>
      <c r="C135" s="274">
        <f t="shared" si="23"/>
        <v>0</v>
      </c>
      <c r="D135" s="276"/>
      <c r="E135" s="293"/>
      <c r="F135" s="59">
        <f t="shared" si="24"/>
        <v>0</v>
      </c>
      <c r="G135" s="73">
        <f t="shared" si="24"/>
        <v>0</v>
      </c>
      <c r="H135" s="56">
        <f t="shared" ref="H135:H153" si="25">ROUNDUP((F135*$E$134%)/168*G135,2)</f>
        <v>0</v>
      </c>
    </row>
    <row r="136" spans="1:8" s="2" customFormat="1" ht="12.75" hidden="1" x14ac:dyDescent="0.2">
      <c r="A136" s="247"/>
      <c r="B136" s="389"/>
      <c r="C136" s="274">
        <f t="shared" si="23"/>
        <v>0</v>
      </c>
      <c r="D136" s="276"/>
      <c r="E136" s="293"/>
      <c r="F136" s="59">
        <f t="shared" si="24"/>
        <v>0</v>
      </c>
      <c r="G136" s="73">
        <f t="shared" si="24"/>
        <v>0</v>
      </c>
      <c r="H136" s="56">
        <f t="shared" si="25"/>
        <v>0</v>
      </c>
    </row>
    <row r="137" spans="1:8" s="2" customFormat="1" ht="12.75" hidden="1" x14ac:dyDescent="0.2">
      <c r="A137" s="247"/>
      <c r="B137" s="389"/>
      <c r="C137" s="274">
        <f t="shared" si="23"/>
        <v>0</v>
      </c>
      <c r="D137" s="276"/>
      <c r="E137" s="293"/>
      <c r="F137" s="59">
        <f t="shared" si="24"/>
        <v>0</v>
      </c>
      <c r="G137" s="73">
        <f t="shared" si="24"/>
        <v>0</v>
      </c>
      <c r="H137" s="56">
        <f t="shared" si="25"/>
        <v>0</v>
      </c>
    </row>
    <row r="138" spans="1:8" s="2" customFormat="1" ht="12.75" hidden="1" x14ac:dyDescent="0.2">
      <c r="A138" s="247"/>
      <c r="B138" s="389"/>
      <c r="C138" s="274">
        <f t="shared" si="23"/>
        <v>0</v>
      </c>
      <c r="D138" s="276"/>
      <c r="E138" s="293"/>
      <c r="F138" s="59">
        <f t="shared" si="24"/>
        <v>0</v>
      </c>
      <c r="G138" s="73">
        <f t="shared" si="24"/>
        <v>0</v>
      </c>
      <c r="H138" s="56">
        <f t="shared" si="25"/>
        <v>0</v>
      </c>
    </row>
    <row r="139" spans="1:8" s="2" customFormat="1" ht="12.75" hidden="1" x14ac:dyDescent="0.2">
      <c r="A139" s="247"/>
      <c r="B139" s="389"/>
      <c r="C139" s="274">
        <f t="shared" si="23"/>
        <v>0</v>
      </c>
      <c r="D139" s="276"/>
      <c r="E139" s="293"/>
      <c r="F139" s="59">
        <f t="shared" si="24"/>
        <v>0</v>
      </c>
      <c r="G139" s="73">
        <f t="shared" si="24"/>
        <v>0</v>
      </c>
      <c r="H139" s="56">
        <f t="shared" si="25"/>
        <v>0</v>
      </c>
    </row>
    <row r="140" spans="1:8" s="2" customFormat="1" ht="12.75" hidden="1" x14ac:dyDescent="0.2">
      <c r="A140" s="247"/>
      <c r="B140" s="389"/>
      <c r="C140" s="274">
        <f t="shared" si="23"/>
        <v>0</v>
      </c>
      <c r="D140" s="276"/>
      <c r="E140" s="293"/>
      <c r="F140" s="59">
        <f t="shared" si="24"/>
        <v>0</v>
      </c>
      <c r="G140" s="73">
        <f t="shared" si="24"/>
        <v>0</v>
      </c>
      <c r="H140" s="56">
        <f t="shared" si="25"/>
        <v>0</v>
      </c>
    </row>
    <row r="141" spans="1:8" s="2" customFormat="1" ht="12.75" hidden="1" x14ac:dyDescent="0.2">
      <c r="A141" s="247"/>
      <c r="B141" s="389"/>
      <c r="C141" s="274">
        <f t="shared" si="23"/>
        <v>0</v>
      </c>
      <c r="D141" s="276"/>
      <c r="E141" s="293"/>
      <c r="F141" s="59">
        <f t="shared" si="24"/>
        <v>0</v>
      </c>
      <c r="G141" s="73">
        <f t="shared" si="24"/>
        <v>0</v>
      </c>
      <c r="H141" s="56">
        <f t="shared" si="25"/>
        <v>0</v>
      </c>
    </row>
    <row r="142" spans="1:8" s="2" customFormat="1" ht="12.75" hidden="1" x14ac:dyDescent="0.2">
      <c r="A142" s="247"/>
      <c r="B142" s="389"/>
      <c r="C142" s="274">
        <f t="shared" si="23"/>
        <v>0</v>
      </c>
      <c r="D142" s="276"/>
      <c r="E142" s="293"/>
      <c r="F142" s="59">
        <f t="shared" si="24"/>
        <v>0</v>
      </c>
      <c r="G142" s="73">
        <f t="shared" si="24"/>
        <v>0</v>
      </c>
      <c r="H142" s="56">
        <f t="shared" si="25"/>
        <v>0</v>
      </c>
    </row>
    <row r="143" spans="1:8" s="2" customFormat="1" ht="12.75" hidden="1" x14ac:dyDescent="0.2">
      <c r="A143" s="247"/>
      <c r="B143" s="389"/>
      <c r="C143" s="274">
        <f t="shared" si="23"/>
        <v>0</v>
      </c>
      <c r="D143" s="276"/>
      <c r="E143" s="293"/>
      <c r="F143" s="59">
        <f t="shared" si="24"/>
        <v>0</v>
      </c>
      <c r="G143" s="73">
        <f t="shared" si="24"/>
        <v>0</v>
      </c>
      <c r="H143" s="56">
        <f t="shared" si="25"/>
        <v>0</v>
      </c>
    </row>
    <row r="144" spans="1:8" s="2" customFormat="1" ht="12.75" hidden="1" x14ac:dyDescent="0.2">
      <c r="A144" s="247"/>
      <c r="B144" s="389"/>
      <c r="C144" s="274" t="str">
        <f t="shared" ref="C144:C153" si="26">C26</f>
        <v>Vecākais speciālists Izglītības koordinācijas nodaļā</v>
      </c>
      <c r="D144" s="276"/>
      <c r="E144" s="293"/>
      <c r="F144" s="59">
        <f t="shared" ref="F144:G153" si="27">F26</f>
        <v>1287</v>
      </c>
      <c r="G144" s="86"/>
      <c r="H144" s="56">
        <f t="shared" si="25"/>
        <v>0</v>
      </c>
    </row>
    <row r="145" spans="1:8" s="2" customFormat="1" ht="12.75" hidden="1" x14ac:dyDescent="0.2">
      <c r="A145" s="247"/>
      <c r="B145" s="389"/>
      <c r="C145" s="274">
        <f t="shared" si="26"/>
        <v>0</v>
      </c>
      <c r="D145" s="276"/>
      <c r="E145" s="293"/>
      <c r="F145" s="59">
        <f t="shared" si="27"/>
        <v>0</v>
      </c>
      <c r="G145" s="59">
        <f t="shared" si="27"/>
        <v>0</v>
      </c>
      <c r="H145" s="56">
        <f t="shared" si="25"/>
        <v>0</v>
      </c>
    </row>
    <row r="146" spans="1:8" s="2" customFormat="1" ht="12.75" hidden="1" x14ac:dyDescent="0.2">
      <c r="A146" s="247"/>
      <c r="B146" s="389"/>
      <c r="C146" s="274">
        <f t="shared" si="26"/>
        <v>0</v>
      </c>
      <c r="D146" s="276"/>
      <c r="E146" s="293"/>
      <c r="F146" s="59">
        <f t="shared" si="27"/>
        <v>0</v>
      </c>
      <c r="G146" s="59">
        <f t="shared" si="27"/>
        <v>0</v>
      </c>
      <c r="H146" s="56">
        <f t="shared" si="25"/>
        <v>0</v>
      </c>
    </row>
    <row r="147" spans="1:8" s="2" customFormat="1" ht="12.75" hidden="1" x14ac:dyDescent="0.2">
      <c r="A147" s="247"/>
      <c r="B147" s="389"/>
      <c r="C147" s="274">
        <f t="shared" si="26"/>
        <v>0</v>
      </c>
      <c r="D147" s="276"/>
      <c r="E147" s="293"/>
      <c r="F147" s="59">
        <f t="shared" si="27"/>
        <v>0</v>
      </c>
      <c r="G147" s="59">
        <f t="shared" si="27"/>
        <v>0</v>
      </c>
      <c r="H147" s="56">
        <f t="shared" si="25"/>
        <v>0</v>
      </c>
    </row>
    <row r="148" spans="1:8" s="2" customFormat="1" ht="12.75" hidden="1" x14ac:dyDescent="0.2">
      <c r="A148" s="247"/>
      <c r="B148" s="389"/>
      <c r="C148" s="274">
        <f t="shared" si="26"/>
        <v>0</v>
      </c>
      <c r="D148" s="276"/>
      <c r="E148" s="293"/>
      <c r="F148" s="59">
        <f t="shared" si="27"/>
        <v>0</v>
      </c>
      <c r="G148" s="59">
        <f t="shared" si="27"/>
        <v>0</v>
      </c>
      <c r="H148" s="56">
        <f t="shared" si="25"/>
        <v>0</v>
      </c>
    </row>
    <row r="149" spans="1:8" s="2" customFormat="1" ht="12.75" hidden="1" x14ac:dyDescent="0.2">
      <c r="A149" s="247"/>
      <c r="B149" s="389"/>
      <c r="C149" s="274">
        <f t="shared" si="26"/>
        <v>0</v>
      </c>
      <c r="D149" s="276"/>
      <c r="E149" s="293"/>
      <c r="F149" s="59">
        <f t="shared" si="27"/>
        <v>0</v>
      </c>
      <c r="G149" s="59">
        <f t="shared" si="27"/>
        <v>0</v>
      </c>
      <c r="H149" s="56">
        <f t="shared" si="25"/>
        <v>0</v>
      </c>
    </row>
    <row r="150" spans="1:8" s="2" customFormat="1" ht="12.75" hidden="1" x14ac:dyDescent="0.2">
      <c r="A150" s="247"/>
      <c r="B150" s="389"/>
      <c r="C150" s="274">
        <f t="shared" si="26"/>
        <v>0</v>
      </c>
      <c r="D150" s="276"/>
      <c r="E150" s="293"/>
      <c r="F150" s="59">
        <f t="shared" si="27"/>
        <v>0</v>
      </c>
      <c r="G150" s="59">
        <f t="shared" si="27"/>
        <v>0</v>
      </c>
      <c r="H150" s="56">
        <f t="shared" si="25"/>
        <v>0</v>
      </c>
    </row>
    <row r="151" spans="1:8" s="2" customFormat="1" ht="12.75" hidden="1" x14ac:dyDescent="0.2">
      <c r="A151" s="247"/>
      <c r="B151" s="389"/>
      <c r="C151" s="274">
        <f t="shared" si="26"/>
        <v>0</v>
      </c>
      <c r="D151" s="276"/>
      <c r="E151" s="293"/>
      <c r="F151" s="59">
        <f t="shared" si="27"/>
        <v>0</v>
      </c>
      <c r="G151" s="59">
        <f t="shared" si="27"/>
        <v>0</v>
      </c>
      <c r="H151" s="56">
        <f t="shared" si="25"/>
        <v>0</v>
      </c>
    </row>
    <row r="152" spans="1:8" s="2" customFormat="1" ht="12.75" hidden="1" x14ac:dyDescent="0.2">
      <c r="A152" s="247"/>
      <c r="B152" s="389"/>
      <c r="C152" s="274">
        <f t="shared" si="26"/>
        <v>0</v>
      </c>
      <c r="D152" s="276"/>
      <c r="E152" s="293"/>
      <c r="F152" s="59">
        <f t="shared" si="27"/>
        <v>0</v>
      </c>
      <c r="G152" s="59">
        <f t="shared" si="27"/>
        <v>0</v>
      </c>
      <c r="H152" s="56">
        <f t="shared" si="25"/>
        <v>0</v>
      </c>
    </row>
    <row r="153" spans="1:8" s="2" customFormat="1" ht="12.75" hidden="1" x14ac:dyDescent="0.2">
      <c r="A153" s="248"/>
      <c r="B153" s="390"/>
      <c r="C153" s="274">
        <f t="shared" si="26"/>
        <v>0</v>
      </c>
      <c r="D153" s="276"/>
      <c r="E153" s="302"/>
      <c r="F153" s="59">
        <f t="shared" si="27"/>
        <v>0</v>
      </c>
      <c r="G153" s="59">
        <f t="shared" si="27"/>
        <v>0</v>
      </c>
      <c r="H153" s="56">
        <f t="shared" si="25"/>
        <v>0</v>
      </c>
    </row>
    <row r="154" spans="1:8" s="2" customFormat="1" ht="12.75" x14ac:dyDescent="0.2">
      <c r="A154" s="49" t="s">
        <v>84</v>
      </c>
      <c r="B154" s="277" t="s">
        <v>17</v>
      </c>
      <c r="C154" s="277"/>
      <c r="D154" s="277"/>
      <c r="E154" s="277"/>
      <c r="F154" s="277"/>
      <c r="G154" s="277"/>
      <c r="H154" s="43">
        <f>SUM(H155,H178,H201)</f>
        <v>7.0000000000000007E-2</v>
      </c>
    </row>
    <row r="155" spans="1:8" s="2" customFormat="1" ht="12.75" hidden="1" x14ac:dyDescent="0.2">
      <c r="A155" s="42">
        <v>2100</v>
      </c>
      <c r="B155" s="277" t="s">
        <v>204</v>
      </c>
      <c r="C155" s="277"/>
      <c r="D155" s="277"/>
      <c r="E155" s="277"/>
      <c r="F155" s="277"/>
      <c r="G155" s="277"/>
      <c r="H155" s="43">
        <f>SUM(H156,H167)</f>
        <v>0</v>
      </c>
    </row>
    <row r="156" spans="1:8" s="2" customFormat="1" ht="25.5" hidden="1" x14ac:dyDescent="0.2">
      <c r="A156" s="260"/>
      <c r="B156" s="263"/>
      <c r="C156" s="266"/>
      <c r="D156" s="267"/>
      <c r="E156" s="268"/>
      <c r="F156" s="51" t="s">
        <v>167</v>
      </c>
      <c r="G156" s="47" t="s">
        <v>157</v>
      </c>
      <c r="H156" s="111">
        <f>SUM(H157:H166)</f>
        <v>0</v>
      </c>
    </row>
    <row r="157" spans="1:8" s="2" customFormat="1" ht="12.75" hidden="1" x14ac:dyDescent="0.2">
      <c r="A157" s="261"/>
      <c r="B157" s="264"/>
      <c r="C157" s="255"/>
      <c r="D157" s="256"/>
      <c r="E157" s="257"/>
      <c r="F157" s="74"/>
      <c r="G157" s="74"/>
      <c r="H157" s="75"/>
    </row>
    <row r="158" spans="1:8" s="2" customFormat="1" ht="12.75" hidden="1" x14ac:dyDescent="0.2">
      <c r="A158" s="261"/>
      <c r="B158" s="264"/>
      <c r="C158" s="252"/>
      <c r="D158" s="253"/>
      <c r="E158" s="254"/>
      <c r="F158" s="76"/>
      <c r="G158" s="76"/>
      <c r="H158" s="77"/>
    </row>
    <row r="159" spans="1:8" s="2" customFormat="1" ht="12.75" hidden="1" x14ac:dyDescent="0.2">
      <c r="A159" s="261"/>
      <c r="B159" s="264"/>
      <c r="C159" s="252"/>
      <c r="D159" s="253"/>
      <c r="E159" s="254"/>
      <c r="F159" s="76"/>
      <c r="G159" s="76"/>
      <c r="H159" s="77"/>
    </row>
    <row r="160" spans="1:8" s="2" customFormat="1" ht="12.75" hidden="1" x14ac:dyDescent="0.2">
      <c r="A160" s="261"/>
      <c r="B160" s="264"/>
      <c r="C160" s="252"/>
      <c r="D160" s="253"/>
      <c r="E160" s="254"/>
      <c r="F160" s="76"/>
      <c r="G160" s="76"/>
      <c r="H160" s="77"/>
    </row>
    <row r="161" spans="1:8" s="2" customFormat="1" ht="12.75" hidden="1" x14ac:dyDescent="0.2">
      <c r="A161" s="261"/>
      <c r="B161" s="264"/>
      <c r="C161" s="252"/>
      <c r="D161" s="253"/>
      <c r="E161" s="254"/>
      <c r="F161" s="76"/>
      <c r="G161" s="76"/>
      <c r="H161" s="77"/>
    </row>
    <row r="162" spans="1:8" s="2" customFormat="1" ht="12.75" hidden="1" x14ac:dyDescent="0.2">
      <c r="A162" s="261"/>
      <c r="B162" s="264"/>
      <c r="C162" s="252"/>
      <c r="D162" s="253"/>
      <c r="E162" s="254"/>
      <c r="F162" s="76"/>
      <c r="G162" s="76"/>
      <c r="H162" s="77"/>
    </row>
    <row r="163" spans="1:8" s="2" customFormat="1" ht="12.75" hidden="1" x14ac:dyDescent="0.2">
      <c r="A163" s="261"/>
      <c r="B163" s="264"/>
      <c r="C163" s="252"/>
      <c r="D163" s="253"/>
      <c r="E163" s="254"/>
      <c r="F163" s="76"/>
      <c r="G163" s="76"/>
      <c r="H163" s="77"/>
    </row>
    <row r="164" spans="1:8" s="2" customFormat="1" ht="12.75" hidden="1" x14ac:dyDescent="0.2">
      <c r="A164" s="261"/>
      <c r="B164" s="264"/>
      <c r="C164" s="252"/>
      <c r="D164" s="253"/>
      <c r="E164" s="254"/>
      <c r="F164" s="76"/>
      <c r="G164" s="76"/>
      <c r="H164" s="77"/>
    </row>
    <row r="165" spans="1:8" s="2" customFormat="1" ht="12.75" hidden="1" x14ac:dyDescent="0.2">
      <c r="A165" s="261"/>
      <c r="B165" s="264"/>
      <c r="C165" s="252"/>
      <c r="D165" s="253"/>
      <c r="E165" s="254"/>
      <c r="F165" s="76"/>
      <c r="G165" s="76"/>
      <c r="H165" s="77"/>
    </row>
    <row r="166" spans="1:8" s="2" customFormat="1" ht="12.75" hidden="1" x14ac:dyDescent="0.2">
      <c r="A166" s="262"/>
      <c r="B166" s="265"/>
      <c r="C166" s="269"/>
      <c r="D166" s="270"/>
      <c r="E166" s="271"/>
      <c r="F166" s="78"/>
      <c r="G166" s="78"/>
      <c r="H166" s="79">
        <f>ROUNDUP(F166/168*G166,2)</f>
        <v>0</v>
      </c>
    </row>
    <row r="167" spans="1:8" s="2" customFormat="1" ht="25.5" hidden="1" x14ac:dyDescent="0.2">
      <c r="A167" s="260"/>
      <c r="B167" s="263"/>
      <c r="C167" s="266"/>
      <c r="D167" s="267"/>
      <c r="E167" s="268"/>
      <c r="F167" s="51" t="s">
        <v>167</v>
      </c>
      <c r="G167" s="47" t="s">
        <v>157</v>
      </c>
      <c r="H167" s="111">
        <f>SUM(H168:H177)</f>
        <v>0</v>
      </c>
    </row>
    <row r="168" spans="1:8" s="2" customFormat="1" ht="12.75" hidden="1" x14ac:dyDescent="0.2">
      <c r="A168" s="261"/>
      <c r="B168" s="264"/>
      <c r="C168" s="255"/>
      <c r="D168" s="256"/>
      <c r="E168" s="257"/>
      <c r="F168" s="74"/>
      <c r="G168" s="74"/>
      <c r="H168" s="75"/>
    </row>
    <row r="169" spans="1:8" s="2" customFormat="1" ht="12.75" hidden="1" x14ac:dyDescent="0.2">
      <c r="A169" s="261"/>
      <c r="B169" s="264"/>
      <c r="C169" s="252"/>
      <c r="D169" s="253"/>
      <c r="E169" s="254"/>
      <c r="F169" s="76"/>
      <c r="G169" s="76"/>
      <c r="H169" s="77"/>
    </row>
    <row r="170" spans="1:8" s="2" customFormat="1" ht="12.75" hidden="1" x14ac:dyDescent="0.2">
      <c r="A170" s="261"/>
      <c r="B170" s="264"/>
      <c r="C170" s="252"/>
      <c r="D170" s="253"/>
      <c r="E170" s="254"/>
      <c r="F170" s="76"/>
      <c r="G170" s="76"/>
      <c r="H170" s="77"/>
    </row>
    <row r="171" spans="1:8" s="2" customFormat="1" ht="12.75" hidden="1" x14ac:dyDescent="0.2">
      <c r="A171" s="261"/>
      <c r="B171" s="264"/>
      <c r="C171" s="252"/>
      <c r="D171" s="253"/>
      <c r="E171" s="254"/>
      <c r="F171" s="76"/>
      <c r="G171" s="76"/>
      <c r="H171" s="77"/>
    </row>
    <row r="172" spans="1:8" s="2" customFormat="1" ht="12.75" hidden="1" x14ac:dyDescent="0.2">
      <c r="A172" s="261"/>
      <c r="B172" s="264"/>
      <c r="C172" s="252"/>
      <c r="D172" s="253"/>
      <c r="E172" s="254"/>
      <c r="F172" s="76"/>
      <c r="G172" s="76"/>
      <c r="H172" s="77"/>
    </row>
    <row r="173" spans="1:8" s="2" customFormat="1" ht="12.75" hidden="1" x14ac:dyDescent="0.2">
      <c r="A173" s="261"/>
      <c r="B173" s="264"/>
      <c r="C173" s="252"/>
      <c r="D173" s="253"/>
      <c r="E173" s="254"/>
      <c r="F173" s="76"/>
      <c r="G173" s="76"/>
      <c r="H173" s="77"/>
    </row>
    <row r="174" spans="1:8" s="2" customFormat="1" ht="12.75" hidden="1" x14ac:dyDescent="0.2">
      <c r="A174" s="261"/>
      <c r="B174" s="264"/>
      <c r="C174" s="252"/>
      <c r="D174" s="253"/>
      <c r="E174" s="254"/>
      <c r="F174" s="76"/>
      <c r="G174" s="76"/>
      <c r="H174" s="77"/>
    </row>
    <row r="175" spans="1:8" s="2" customFormat="1" ht="12.75" hidden="1" x14ac:dyDescent="0.2">
      <c r="A175" s="261"/>
      <c r="B175" s="264"/>
      <c r="C175" s="252"/>
      <c r="D175" s="253"/>
      <c r="E175" s="254"/>
      <c r="F175" s="76"/>
      <c r="G175" s="76"/>
      <c r="H175" s="77"/>
    </row>
    <row r="176" spans="1:8" s="2" customFormat="1" ht="12.75" hidden="1" x14ac:dyDescent="0.2">
      <c r="A176" s="261"/>
      <c r="B176" s="264"/>
      <c r="C176" s="252"/>
      <c r="D176" s="253"/>
      <c r="E176" s="254"/>
      <c r="F176" s="76"/>
      <c r="G176" s="76"/>
      <c r="H176" s="77"/>
    </row>
    <row r="177" spans="1:8" s="2" customFormat="1" ht="12.75" hidden="1" x14ac:dyDescent="0.2">
      <c r="A177" s="262"/>
      <c r="B177" s="265"/>
      <c r="C177" s="269"/>
      <c r="D177" s="270"/>
      <c r="E177" s="271"/>
      <c r="F177" s="78"/>
      <c r="G177" s="78"/>
      <c r="H177" s="79">
        <f>ROUNDUP(F177/168*G177,2)</f>
        <v>0</v>
      </c>
    </row>
    <row r="178" spans="1:8" s="2" customFormat="1" ht="12.75" hidden="1" x14ac:dyDescent="0.2">
      <c r="A178" s="48" t="s">
        <v>85</v>
      </c>
      <c r="B178" s="277" t="s">
        <v>86</v>
      </c>
      <c r="C178" s="277"/>
      <c r="D178" s="277"/>
      <c r="E178" s="277"/>
      <c r="F178" s="277"/>
      <c r="G178" s="277"/>
      <c r="H178" s="43">
        <f>SUM(H179)</f>
        <v>0</v>
      </c>
    </row>
    <row r="179" spans="1:8" s="2" customFormat="1" hidden="1" x14ac:dyDescent="0.2">
      <c r="A179" s="246"/>
      <c r="B179" s="249"/>
      <c r="C179" s="266"/>
      <c r="D179" s="267"/>
      <c r="E179" s="268"/>
      <c r="F179" s="47" t="s">
        <v>167</v>
      </c>
      <c r="G179" s="47" t="s">
        <v>166</v>
      </c>
      <c r="H179" s="111">
        <f>SUM(H180:H189)</f>
        <v>0</v>
      </c>
    </row>
    <row r="180" spans="1:8" s="2" customFormat="1" ht="12.75" hidden="1" x14ac:dyDescent="0.2">
      <c r="A180" s="247"/>
      <c r="B180" s="250"/>
      <c r="C180" s="255"/>
      <c r="D180" s="256"/>
      <c r="E180" s="257"/>
      <c r="F180" s="74"/>
      <c r="G180" s="74"/>
      <c r="H180" s="75">
        <f>ROUND(F180*G180,2)</f>
        <v>0</v>
      </c>
    </row>
    <row r="181" spans="1:8" s="2" customFormat="1" ht="12.75" hidden="1" x14ac:dyDescent="0.2">
      <c r="A181" s="247"/>
      <c r="B181" s="250"/>
      <c r="C181" s="252"/>
      <c r="D181" s="253"/>
      <c r="E181" s="254"/>
      <c r="F181" s="76"/>
      <c r="G181" s="76"/>
      <c r="H181" s="77">
        <f>ROUND(F181*G181,2)</f>
        <v>0</v>
      </c>
    </row>
    <row r="182" spans="1:8" s="2" customFormat="1" ht="12.75" hidden="1" x14ac:dyDescent="0.2">
      <c r="A182" s="247"/>
      <c r="B182" s="250"/>
      <c r="C182" s="252"/>
      <c r="D182" s="253"/>
      <c r="E182" s="254"/>
      <c r="F182" s="76"/>
      <c r="G182" s="76"/>
      <c r="H182" s="77">
        <f t="shared" ref="H182:H189" si="28">ROUND(F182*G182,2)</f>
        <v>0</v>
      </c>
    </row>
    <row r="183" spans="1:8" s="2" customFormat="1" ht="12.75" hidden="1" x14ac:dyDescent="0.2">
      <c r="A183" s="247"/>
      <c r="B183" s="250"/>
      <c r="C183" s="252"/>
      <c r="D183" s="253"/>
      <c r="E183" s="254"/>
      <c r="F183" s="76"/>
      <c r="G183" s="76"/>
      <c r="H183" s="77">
        <f t="shared" si="28"/>
        <v>0</v>
      </c>
    </row>
    <row r="184" spans="1:8" s="2" customFormat="1" ht="12.75" hidden="1" x14ac:dyDescent="0.2">
      <c r="A184" s="247"/>
      <c r="B184" s="250"/>
      <c r="C184" s="252"/>
      <c r="D184" s="253"/>
      <c r="E184" s="254"/>
      <c r="F184" s="76"/>
      <c r="G184" s="76"/>
      <c r="H184" s="77">
        <f t="shared" si="28"/>
        <v>0</v>
      </c>
    </row>
    <row r="185" spans="1:8" s="2" customFormat="1" ht="12.75" hidden="1" x14ac:dyDescent="0.2">
      <c r="A185" s="247"/>
      <c r="B185" s="250"/>
      <c r="C185" s="252"/>
      <c r="D185" s="253"/>
      <c r="E185" s="254"/>
      <c r="F185" s="76"/>
      <c r="G185" s="76"/>
      <c r="H185" s="77">
        <f t="shared" si="28"/>
        <v>0</v>
      </c>
    </row>
    <row r="186" spans="1:8" s="2" customFormat="1" ht="12.75" hidden="1" x14ac:dyDescent="0.2">
      <c r="A186" s="247"/>
      <c r="B186" s="250"/>
      <c r="C186" s="252"/>
      <c r="D186" s="253"/>
      <c r="E186" s="254"/>
      <c r="F186" s="76"/>
      <c r="G186" s="76"/>
      <c r="H186" s="77">
        <f t="shared" si="28"/>
        <v>0</v>
      </c>
    </row>
    <row r="187" spans="1:8" s="2" customFormat="1" ht="12.75" hidden="1" x14ac:dyDescent="0.2">
      <c r="A187" s="247"/>
      <c r="B187" s="250"/>
      <c r="C187" s="252"/>
      <c r="D187" s="253"/>
      <c r="E187" s="254"/>
      <c r="F187" s="76"/>
      <c r="G187" s="76"/>
      <c r="H187" s="77">
        <f t="shared" si="28"/>
        <v>0</v>
      </c>
    </row>
    <row r="188" spans="1:8" s="2" customFormat="1" ht="12.75" hidden="1" x14ac:dyDescent="0.2">
      <c r="A188" s="247"/>
      <c r="B188" s="250"/>
      <c r="C188" s="252"/>
      <c r="D188" s="253"/>
      <c r="E188" s="254"/>
      <c r="F188" s="76"/>
      <c r="G188" s="76"/>
      <c r="H188" s="77">
        <f t="shared" si="28"/>
        <v>0</v>
      </c>
    </row>
    <row r="189" spans="1:8" s="2" customFormat="1" ht="12.75" hidden="1" x14ac:dyDescent="0.2">
      <c r="A189" s="248"/>
      <c r="B189" s="251"/>
      <c r="C189" s="269"/>
      <c r="D189" s="270"/>
      <c r="E189" s="271"/>
      <c r="F189" s="78"/>
      <c r="G189" s="78"/>
      <c r="H189" s="79">
        <f t="shared" si="28"/>
        <v>0</v>
      </c>
    </row>
    <row r="190" spans="1:8" s="2" customFormat="1" ht="25.5" hidden="1" x14ac:dyDescent="0.2">
      <c r="A190" s="246"/>
      <c r="B190" s="249"/>
      <c r="C190" s="266"/>
      <c r="D190" s="267"/>
      <c r="E190" s="268"/>
      <c r="F190" s="51" t="s">
        <v>167</v>
      </c>
      <c r="G190" s="47" t="s">
        <v>157</v>
      </c>
      <c r="H190" s="111">
        <f>SUM(H191:H200)</f>
        <v>0</v>
      </c>
    </row>
    <row r="191" spans="1:8" s="2" customFormat="1" ht="12.75" hidden="1" x14ac:dyDescent="0.2">
      <c r="A191" s="247"/>
      <c r="B191" s="250"/>
      <c r="C191" s="255"/>
      <c r="D191" s="256"/>
      <c r="E191" s="257"/>
      <c r="F191" s="74"/>
      <c r="G191" s="74"/>
      <c r="H191" s="75">
        <f>ROUNDUP(F191/168*G191,2)</f>
        <v>0</v>
      </c>
    </row>
    <row r="192" spans="1:8" s="2" customFormat="1" ht="12.75" hidden="1" x14ac:dyDescent="0.2">
      <c r="A192" s="247"/>
      <c r="B192" s="250"/>
      <c r="C192" s="252"/>
      <c r="D192" s="253"/>
      <c r="E192" s="254"/>
      <c r="F192" s="76"/>
      <c r="G192" s="76"/>
      <c r="H192" s="77">
        <f t="shared" ref="H192:H200" si="29">ROUNDUP(F192/168*G192,2)</f>
        <v>0</v>
      </c>
    </row>
    <row r="193" spans="1:8" s="2" customFormat="1" ht="12.75" hidden="1" x14ac:dyDescent="0.2">
      <c r="A193" s="247"/>
      <c r="B193" s="250"/>
      <c r="C193" s="252"/>
      <c r="D193" s="253"/>
      <c r="E193" s="254"/>
      <c r="F193" s="76"/>
      <c r="G193" s="76"/>
      <c r="H193" s="77">
        <f t="shared" si="29"/>
        <v>0</v>
      </c>
    </row>
    <row r="194" spans="1:8" s="2" customFormat="1" ht="12.75" hidden="1" x14ac:dyDescent="0.2">
      <c r="A194" s="247"/>
      <c r="B194" s="250"/>
      <c r="C194" s="252"/>
      <c r="D194" s="253"/>
      <c r="E194" s="254"/>
      <c r="F194" s="76"/>
      <c r="G194" s="76"/>
      <c r="H194" s="77">
        <f t="shared" si="29"/>
        <v>0</v>
      </c>
    </row>
    <row r="195" spans="1:8" s="2" customFormat="1" ht="12.75" hidden="1" x14ac:dyDescent="0.2">
      <c r="A195" s="247"/>
      <c r="B195" s="250"/>
      <c r="C195" s="252"/>
      <c r="D195" s="253"/>
      <c r="E195" s="254"/>
      <c r="F195" s="76"/>
      <c r="G195" s="76"/>
      <c r="H195" s="77">
        <f t="shared" si="29"/>
        <v>0</v>
      </c>
    </row>
    <row r="196" spans="1:8" s="2" customFormat="1" ht="12.75" hidden="1" x14ac:dyDescent="0.2">
      <c r="A196" s="247"/>
      <c r="B196" s="250"/>
      <c r="C196" s="252"/>
      <c r="D196" s="253"/>
      <c r="E196" s="254"/>
      <c r="F196" s="76"/>
      <c r="G196" s="76"/>
      <c r="H196" s="77">
        <f t="shared" si="29"/>
        <v>0</v>
      </c>
    </row>
    <row r="197" spans="1:8" s="2" customFormat="1" ht="12.75" hidden="1" x14ac:dyDescent="0.2">
      <c r="A197" s="247"/>
      <c r="B197" s="250"/>
      <c r="C197" s="252"/>
      <c r="D197" s="253"/>
      <c r="E197" s="254"/>
      <c r="F197" s="76"/>
      <c r="G197" s="76"/>
      <c r="H197" s="77">
        <f t="shared" si="29"/>
        <v>0</v>
      </c>
    </row>
    <row r="198" spans="1:8" s="2" customFormat="1" ht="12.75" hidden="1" x14ac:dyDescent="0.2">
      <c r="A198" s="247"/>
      <c r="B198" s="250"/>
      <c r="C198" s="252"/>
      <c r="D198" s="253"/>
      <c r="E198" s="254"/>
      <c r="F198" s="76"/>
      <c r="G198" s="76"/>
      <c r="H198" s="77">
        <f t="shared" si="29"/>
        <v>0</v>
      </c>
    </row>
    <row r="199" spans="1:8" s="2" customFormat="1" ht="12.75" hidden="1" x14ac:dyDescent="0.2">
      <c r="A199" s="247"/>
      <c r="B199" s="250"/>
      <c r="C199" s="252"/>
      <c r="D199" s="253"/>
      <c r="E199" s="254"/>
      <c r="F199" s="76"/>
      <c r="G199" s="76"/>
      <c r="H199" s="77">
        <f t="shared" si="29"/>
        <v>0</v>
      </c>
    </row>
    <row r="200" spans="1:8" s="2" customFormat="1" ht="12.75" hidden="1" x14ac:dyDescent="0.2">
      <c r="A200" s="248"/>
      <c r="B200" s="251"/>
      <c r="C200" s="269"/>
      <c r="D200" s="270"/>
      <c r="E200" s="271"/>
      <c r="F200" s="78"/>
      <c r="G200" s="78"/>
      <c r="H200" s="79">
        <f t="shared" si="29"/>
        <v>0</v>
      </c>
    </row>
    <row r="201" spans="1:8" s="2" customFormat="1" ht="12.75" customHeight="1" x14ac:dyDescent="0.2">
      <c r="A201" s="48" t="s">
        <v>93</v>
      </c>
      <c r="B201" s="277" t="s">
        <v>94</v>
      </c>
      <c r="C201" s="277"/>
      <c r="D201" s="277"/>
      <c r="E201" s="277"/>
      <c r="F201" s="277"/>
      <c r="G201" s="277"/>
      <c r="H201" s="43">
        <f>SUM(H202,H213)</f>
        <v>7.0000000000000007E-2</v>
      </c>
    </row>
    <row r="202" spans="1:8" s="2" customFormat="1" x14ac:dyDescent="0.2">
      <c r="A202" s="246">
        <v>2311</v>
      </c>
      <c r="B202" s="249" t="s">
        <v>19</v>
      </c>
      <c r="C202" s="266" t="s">
        <v>171</v>
      </c>
      <c r="D202" s="267"/>
      <c r="E202" s="268"/>
      <c r="F202" s="47" t="s">
        <v>326</v>
      </c>
      <c r="G202" s="47" t="s">
        <v>166</v>
      </c>
      <c r="H202" s="111">
        <f>SUM(H203:H212)</f>
        <v>7.0000000000000007E-2</v>
      </c>
    </row>
    <row r="203" spans="1:8" s="2" customFormat="1" ht="12.75" x14ac:dyDescent="0.2">
      <c r="A203" s="247"/>
      <c r="B203" s="250"/>
      <c r="C203" s="252" t="s">
        <v>214</v>
      </c>
      <c r="D203" s="253"/>
      <c r="E203" s="254"/>
      <c r="F203" s="76">
        <v>0.02</v>
      </c>
      <c r="G203" s="76">
        <v>1</v>
      </c>
      <c r="H203" s="75">
        <f>ROUND(F203*G203,2)</f>
        <v>0.02</v>
      </c>
    </row>
    <row r="204" spans="1:8" s="2" customFormat="1" ht="12.75" customHeight="1" x14ac:dyDescent="0.2">
      <c r="A204" s="247"/>
      <c r="B204" s="250"/>
      <c r="C204" s="252" t="s">
        <v>172</v>
      </c>
      <c r="D204" s="253"/>
      <c r="E204" s="254"/>
      <c r="F204" s="76">
        <v>0.05</v>
      </c>
      <c r="G204" s="76">
        <v>1</v>
      </c>
      <c r="H204" s="77">
        <f>ROUND(F204*G204,2)</f>
        <v>0.05</v>
      </c>
    </row>
    <row r="205" spans="1:8" s="2" customFormat="1" ht="12.75" hidden="1" x14ac:dyDescent="0.2">
      <c r="A205" s="247"/>
      <c r="B205" s="250"/>
      <c r="C205" s="252"/>
      <c r="D205" s="253"/>
      <c r="E205" s="254"/>
      <c r="F205" s="76"/>
      <c r="G205" s="76"/>
      <c r="H205" s="77">
        <f t="shared" ref="H205:H212" si="30">ROUND(F205*G205,2)</f>
        <v>0</v>
      </c>
    </row>
    <row r="206" spans="1:8" s="2" customFormat="1" ht="12.75" hidden="1" x14ac:dyDescent="0.2">
      <c r="A206" s="247"/>
      <c r="B206" s="250"/>
      <c r="C206" s="252"/>
      <c r="D206" s="253"/>
      <c r="E206" s="254"/>
      <c r="F206" s="76"/>
      <c r="G206" s="76"/>
      <c r="H206" s="77">
        <f t="shared" si="30"/>
        <v>0</v>
      </c>
    </row>
    <row r="207" spans="1:8" s="2" customFormat="1" ht="12.75" hidden="1" x14ac:dyDescent="0.2">
      <c r="A207" s="247"/>
      <c r="B207" s="250"/>
      <c r="C207" s="252"/>
      <c r="D207" s="253"/>
      <c r="E207" s="254"/>
      <c r="F207" s="76"/>
      <c r="G207" s="76"/>
      <c r="H207" s="77">
        <f t="shared" si="30"/>
        <v>0</v>
      </c>
    </row>
    <row r="208" spans="1:8" s="2" customFormat="1" ht="12.75" hidden="1" x14ac:dyDescent="0.2">
      <c r="A208" s="247"/>
      <c r="B208" s="250"/>
      <c r="C208" s="252"/>
      <c r="D208" s="253"/>
      <c r="E208" s="254"/>
      <c r="F208" s="76"/>
      <c r="G208" s="76"/>
      <c r="H208" s="77">
        <f t="shared" si="30"/>
        <v>0</v>
      </c>
    </row>
    <row r="209" spans="1:8" s="2" customFormat="1" ht="12.75" hidden="1" x14ac:dyDescent="0.2">
      <c r="A209" s="247"/>
      <c r="B209" s="250"/>
      <c r="C209" s="252"/>
      <c r="D209" s="253"/>
      <c r="E209" s="254"/>
      <c r="F209" s="76"/>
      <c r="G209" s="76"/>
      <c r="H209" s="77">
        <f t="shared" si="30"/>
        <v>0</v>
      </c>
    </row>
    <row r="210" spans="1:8" s="2" customFormat="1" ht="12.75" hidden="1" x14ac:dyDescent="0.2">
      <c r="A210" s="247"/>
      <c r="B210" s="250"/>
      <c r="C210" s="252"/>
      <c r="D210" s="253"/>
      <c r="E210" s="254"/>
      <c r="F210" s="76"/>
      <c r="G210" s="76"/>
      <c r="H210" s="77">
        <f t="shared" si="30"/>
        <v>0</v>
      </c>
    </row>
    <row r="211" spans="1:8" s="2" customFormat="1" ht="12.75" hidden="1" x14ac:dyDescent="0.2">
      <c r="A211" s="247"/>
      <c r="B211" s="250"/>
      <c r="C211" s="252"/>
      <c r="D211" s="253"/>
      <c r="E211" s="254"/>
      <c r="F211" s="76"/>
      <c r="G211" s="76"/>
      <c r="H211" s="77">
        <f t="shared" si="30"/>
        <v>0</v>
      </c>
    </row>
    <row r="212" spans="1:8" s="2" customFormat="1" ht="12.75" hidden="1" x14ac:dyDescent="0.2">
      <c r="A212" s="248"/>
      <c r="B212" s="251"/>
      <c r="C212" s="269"/>
      <c r="D212" s="270"/>
      <c r="E212" s="271"/>
      <c r="F212" s="78"/>
      <c r="G212" s="78"/>
      <c r="H212" s="79">
        <f t="shared" si="30"/>
        <v>0</v>
      </c>
    </row>
    <row r="213" spans="1:8" s="2" customFormat="1" ht="25.5" hidden="1" x14ac:dyDescent="0.2">
      <c r="A213" s="246">
        <v>2350</v>
      </c>
      <c r="B213" s="249" t="s">
        <v>24</v>
      </c>
      <c r="C213" s="266"/>
      <c r="D213" s="267"/>
      <c r="E213" s="268"/>
      <c r="F213" s="51" t="s">
        <v>167</v>
      </c>
      <c r="G213" s="47" t="s">
        <v>157</v>
      </c>
      <c r="H213" s="50">
        <f>SUM(H214:H223)</f>
        <v>0</v>
      </c>
    </row>
    <row r="214" spans="1:8" s="2" customFormat="1" ht="12.75" hidden="1" customHeight="1" x14ac:dyDescent="0.2">
      <c r="A214" s="247"/>
      <c r="B214" s="250"/>
      <c r="C214" s="255"/>
      <c r="D214" s="256"/>
      <c r="E214" s="257"/>
      <c r="F214" s="74"/>
      <c r="G214" s="74"/>
      <c r="H214" s="75">
        <f>ROUNDUP(F214/168*G214,2)</f>
        <v>0</v>
      </c>
    </row>
    <row r="215" spans="1:8" s="2" customFormat="1" ht="12.75" hidden="1" x14ac:dyDescent="0.2">
      <c r="A215" s="247"/>
      <c r="B215" s="250"/>
      <c r="C215" s="252"/>
      <c r="D215" s="253"/>
      <c r="E215" s="254"/>
      <c r="F215" s="76"/>
      <c r="G215" s="76"/>
      <c r="H215" s="77">
        <f t="shared" ref="H215:H223" si="31">ROUNDUP(F215/168*G215,2)</f>
        <v>0</v>
      </c>
    </row>
    <row r="216" spans="1:8" s="2" customFormat="1" ht="12.75" hidden="1" x14ac:dyDescent="0.2">
      <c r="A216" s="247"/>
      <c r="B216" s="250"/>
      <c r="C216" s="252"/>
      <c r="D216" s="253"/>
      <c r="E216" s="254"/>
      <c r="F216" s="76"/>
      <c r="G216" s="76"/>
      <c r="H216" s="77">
        <f t="shared" si="31"/>
        <v>0</v>
      </c>
    </row>
    <row r="217" spans="1:8" s="2" customFormat="1" ht="12.75" hidden="1" x14ac:dyDescent="0.2">
      <c r="A217" s="247"/>
      <c r="B217" s="250"/>
      <c r="C217" s="252"/>
      <c r="D217" s="253"/>
      <c r="E217" s="254"/>
      <c r="F217" s="76"/>
      <c r="G217" s="76"/>
      <c r="H217" s="77">
        <f t="shared" si="31"/>
        <v>0</v>
      </c>
    </row>
    <row r="218" spans="1:8" s="2" customFormat="1" ht="12.75" hidden="1" x14ac:dyDescent="0.2">
      <c r="A218" s="247"/>
      <c r="B218" s="250"/>
      <c r="C218" s="252"/>
      <c r="D218" s="253"/>
      <c r="E218" s="254"/>
      <c r="F218" s="76"/>
      <c r="G218" s="76"/>
      <c r="H218" s="77">
        <f t="shared" si="31"/>
        <v>0</v>
      </c>
    </row>
    <row r="219" spans="1:8" s="2" customFormat="1" ht="12.75" hidden="1" x14ac:dyDescent="0.2">
      <c r="A219" s="247"/>
      <c r="B219" s="250"/>
      <c r="C219" s="252"/>
      <c r="D219" s="253"/>
      <c r="E219" s="254"/>
      <c r="F219" s="76"/>
      <c r="G219" s="76"/>
      <c r="H219" s="77">
        <f t="shared" si="31"/>
        <v>0</v>
      </c>
    </row>
    <row r="220" spans="1:8" s="2" customFormat="1" ht="12.75" hidden="1" x14ac:dyDescent="0.2">
      <c r="A220" s="247"/>
      <c r="B220" s="250"/>
      <c r="C220" s="252"/>
      <c r="D220" s="253"/>
      <c r="E220" s="254"/>
      <c r="F220" s="76"/>
      <c r="G220" s="76"/>
      <c r="H220" s="77">
        <f t="shared" si="31"/>
        <v>0</v>
      </c>
    </row>
    <row r="221" spans="1:8" s="2" customFormat="1" ht="12.75" hidden="1" x14ac:dyDescent="0.2">
      <c r="A221" s="247"/>
      <c r="B221" s="250"/>
      <c r="C221" s="252"/>
      <c r="D221" s="253"/>
      <c r="E221" s="254"/>
      <c r="F221" s="76"/>
      <c r="G221" s="76"/>
      <c r="H221" s="77">
        <f t="shared" si="31"/>
        <v>0</v>
      </c>
    </row>
    <row r="222" spans="1:8" s="2" customFormat="1" ht="12.75" hidden="1" x14ac:dyDescent="0.2">
      <c r="A222" s="247"/>
      <c r="B222" s="250"/>
      <c r="C222" s="252"/>
      <c r="D222" s="253"/>
      <c r="E222" s="254"/>
      <c r="F222" s="76"/>
      <c r="G222" s="76"/>
      <c r="H222" s="77">
        <f t="shared" si="31"/>
        <v>0</v>
      </c>
    </row>
    <row r="223" spans="1:8" s="2" customFormat="1" ht="12.75" hidden="1" x14ac:dyDescent="0.2">
      <c r="A223" s="248"/>
      <c r="B223" s="251"/>
      <c r="C223" s="269"/>
      <c r="D223" s="270"/>
      <c r="E223" s="271"/>
      <c r="F223" s="78"/>
      <c r="G223" s="78"/>
      <c r="H223" s="79">
        <f t="shared" si="31"/>
        <v>0</v>
      </c>
    </row>
    <row r="224" spans="1:8" s="2" customFormat="1" ht="12.75" hidden="1" x14ac:dyDescent="0.2">
      <c r="A224" s="49" t="s">
        <v>109</v>
      </c>
      <c r="B224" s="277" t="s">
        <v>25</v>
      </c>
      <c r="C224" s="277"/>
      <c r="D224" s="277"/>
      <c r="E224" s="277"/>
      <c r="F224" s="277"/>
      <c r="G224" s="277"/>
      <c r="H224" s="43">
        <f>SUM(H225,H237)</f>
        <v>0</v>
      </c>
    </row>
    <row r="225" spans="1:8" s="2" customFormat="1" ht="12.75" hidden="1" customHeight="1" x14ac:dyDescent="0.2">
      <c r="A225" s="48">
        <v>5120</v>
      </c>
      <c r="B225" s="277" t="s">
        <v>168</v>
      </c>
      <c r="C225" s="277"/>
      <c r="D225" s="277"/>
      <c r="E225" s="277"/>
      <c r="F225" s="277"/>
      <c r="G225" s="277"/>
      <c r="H225" s="43">
        <f>SUM(H226)</f>
        <v>0</v>
      </c>
    </row>
    <row r="226" spans="1:8" s="2" customFormat="1" ht="25.5" hidden="1" x14ac:dyDescent="0.2">
      <c r="A226" s="331">
        <v>5121</v>
      </c>
      <c r="B226" s="279" t="s">
        <v>169</v>
      </c>
      <c r="C226" s="190" t="s">
        <v>171</v>
      </c>
      <c r="D226" s="47" t="s">
        <v>170</v>
      </c>
      <c r="E226" s="190" t="s">
        <v>166</v>
      </c>
      <c r="F226" s="190" t="s">
        <v>167</v>
      </c>
      <c r="G226" s="47" t="s">
        <v>157</v>
      </c>
      <c r="H226" s="111">
        <f>SUM(H227:H236)</f>
        <v>0</v>
      </c>
    </row>
    <row r="227" spans="1:8" s="2" customFormat="1" ht="12.75" hidden="1" x14ac:dyDescent="0.2">
      <c r="A227" s="332"/>
      <c r="B227" s="280"/>
      <c r="C227" s="67"/>
      <c r="D227" s="282">
        <v>20</v>
      </c>
      <c r="E227" s="67"/>
      <c r="F227" s="67"/>
      <c r="G227" s="67"/>
      <c r="H227" s="54">
        <f>ROUNDUP(F227*$D$227%/12/168*E227*$G$227,2)</f>
        <v>0</v>
      </c>
    </row>
    <row r="228" spans="1:8" s="2" customFormat="1" ht="12.75" hidden="1" x14ac:dyDescent="0.2">
      <c r="A228" s="332"/>
      <c r="B228" s="280"/>
      <c r="C228" s="68"/>
      <c r="D228" s="283"/>
      <c r="E228" s="68"/>
      <c r="F228" s="68"/>
      <c r="G228" s="68"/>
      <c r="H228" s="56">
        <f t="shared" ref="H228:H236" si="32">ROUNDUP(F228*$D$227%/12/168*E228*$G$227,2)</f>
        <v>0</v>
      </c>
    </row>
    <row r="229" spans="1:8" s="2" customFormat="1" ht="12.75" hidden="1" x14ac:dyDescent="0.2">
      <c r="A229" s="332"/>
      <c r="B229" s="280"/>
      <c r="C229" s="68"/>
      <c r="D229" s="283"/>
      <c r="E229" s="68"/>
      <c r="F229" s="68"/>
      <c r="G229" s="68"/>
      <c r="H229" s="56">
        <f t="shared" si="32"/>
        <v>0</v>
      </c>
    </row>
    <row r="230" spans="1:8" s="2" customFormat="1" ht="12.75" hidden="1" x14ac:dyDescent="0.2">
      <c r="A230" s="332"/>
      <c r="B230" s="280"/>
      <c r="C230" s="68"/>
      <c r="D230" s="283"/>
      <c r="E230" s="68"/>
      <c r="F230" s="68"/>
      <c r="G230" s="68"/>
      <c r="H230" s="56">
        <f t="shared" si="32"/>
        <v>0</v>
      </c>
    </row>
    <row r="231" spans="1:8" s="2" customFormat="1" ht="12.75" hidden="1" x14ac:dyDescent="0.2">
      <c r="A231" s="332"/>
      <c r="B231" s="280"/>
      <c r="C231" s="68"/>
      <c r="D231" s="283"/>
      <c r="E231" s="68"/>
      <c r="F231" s="68"/>
      <c r="G231" s="68"/>
      <c r="H231" s="56">
        <f t="shared" si="32"/>
        <v>0</v>
      </c>
    </row>
    <row r="232" spans="1:8" s="2" customFormat="1" ht="12.75" hidden="1" x14ac:dyDescent="0.2">
      <c r="A232" s="332"/>
      <c r="B232" s="280"/>
      <c r="C232" s="68"/>
      <c r="D232" s="283"/>
      <c r="E232" s="68"/>
      <c r="F232" s="68"/>
      <c r="G232" s="68"/>
      <c r="H232" s="56">
        <f t="shared" si="32"/>
        <v>0</v>
      </c>
    </row>
    <row r="233" spans="1:8" s="2" customFormat="1" ht="12.75" hidden="1" x14ac:dyDescent="0.2">
      <c r="A233" s="332"/>
      <c r="B233" s="280"/>
      <c r="C233" s="68"/>
      <c r="D233" s="283"/>
      <c r="E233" s="68"/>
      <c r="F233" s="68"/>
      <c r="G233" s="68"/>
      <c r="H233" s="56">
        <f t="shared" si="32"/>
        <v>0</v>
      </c>
    </row>
    <row r="234" spans="1:8" s="2" customFormat="1" ht="12.75" hidden="1" x14ac:dyDescent="0.2">
      <c r="A234" s="332"/>
      <c r="B234" s="280"/>
      <c r="C234" s="68"/>
      <c r="D234" s="283"/>
      <c r="E234" s="68"/>
      <c r="F234" s="68"/>
      <c r="G234" s="68"/>
      <c r="H234" s="56">
        <f t="shared" si="32"/>
        <v>0</v>
      </c>
    </row>
    <row r="235" spans="1:8" s="2" customFormat="1" ht="12.75" hidden="1" x14ac:dyDescent="0.2">
      <c r="A235" s="332"/>
      <c r="B235" s="280"/>
      <c r="C235" s="68"/>
      <c r="D235" s="283"/>
      <c r="E235" s="68"/>
      <c r="F235" s="68"/>
      <c r="G235" s="68"/>
      <c r="H235" s="56">
        <f t="shared" si="32"/>
        <v>0</v>
      </c>
    </row>
    <row r="236" spans="1:8" s="2" customFormat="1" ht="12.75" hidden="1" x14ac:dyDescent="0.2">
      <c r="A236" s="333"/>
      <c r="B236" s="281"/>
      <c r="C236" s="70"/>
      <c r="D236" s="284"/>
      <c r="E236" s="70"/>
      <c r="F236" s="70"/>
      <c r="G236" s="70"/>
      <c r="H236" s="58">
        <f t="shared" si="32"/>
        <v>0</v>
      </c>
    </row>
    <row r="237" spans="1:8" s="2" customFormat="1" ht="12.75" hidden="1" x14ac:dyDescent="0.2">
      <c r="A237" s="48" t="s">
        <v>110</v>
      </c>
      <c r="B237" s="277" t="s">
        <v>111</v>
      </c>
      <c r="C237" s="277"/>
      <c r="D237" s="277"/>
      <c r="E237" s="277"/>
      <c r="F237" s="277"/>
      <c r="G237" s="277"/>
      <c r="H237" s="43">
        <f>SUM(H238,H249)</f>
        <v>0</v>
      </c>
    </row>
    <row r="238" spans="1:8" s="2" customFormat="1" ht="25.5" hidden="1" x14ac:dyDescent="0.2">
      <c r="A238" s="331" t="s">
        <v>117</v>
      </c>
      <c r="B238" s="279" t="s">
        <v>33</v>
      </c>
      <c r="C238" s="190" t="s">
        <v>171</v>
      </c>
      <c r="D238" s="47" t="s">
        <v>170</v>
      </c>
      <c r="E238" s="190" t="s">
        <v>166</v>
      </c>
      <c r="F238" s="190" t="s">
        <v>167</v>
      </c>
      <c r="G238" s="47" t="s">
        <v>157</v>
      </c>
      <c r="H238" s="111">
        <f>SUM(H239:H248)</f>
        <v>0</v>
      </c>
    </row>
    <row r="239" spans="1:8" s="2" customFormat="1" ht="12.75" hidden="1" x14ac:dyDescent="0.2">
      <c r="A239" s="332"/>
      <c r="B239" s="280"/>
      <c r="C239" s="67"/>
      <c r="D239" s="282">
        <v>20</v>
      </c>
      <c r="E239" s="67"/>
      <c r="F239" s="67"/>
      <c r="G239" s="67"/>
      <c r="H239" s="54">
        <f>ROUNDUP(F239*$D$239%/12/168*E239*$G$239,2)</f>
        <v>0</v>
      </c>
    </row>
    <row r="240" spans="1:8" s="2" customFormat="1" ht="12.75" hidden="1" x14ac:dyDescent="0.2">
      <c r="A240" s="332"/>
      <c r="B240" s="280"/>
      <c r="C240" s="68"/>
      <c r="D240" s="283"/>
      <c r="E240" s="68"/>
      <c r="F240" s="68"/>
      <c r="G240" s="68"/>
      <c r="H240" s="56">
        <f t="shared" ref="H240:H248" si="33">ROUNDUP(F240*$D$239%/12/168*E240*$G$239,2)</f>
        <v>0</v>
      </c>
    </row>
    <row r="241" spans="1:8" s="2" customFormat="1" ht="12.75" hidden="1" x14ac:dyDescent="0.2">
      <c r="A241" s="332"/>
      <c r="B241" s="280"/>
      <c r="C241" s="68"/>
      <c r="D241" s="283"/>
      <c r="E241" s="68"/>
      <c r="F241" s="68"/>
      <c r="G241" s="68"/>
      <c r="H241" s="56">
        <f t="shared" si="33"/>
        <v>0</v>
      </c>
    </row>
    <row r="242" spans="1:8" s="2" customFormat="1" ht="12.75" hidden="1" x14ac:dyDescent="0.2">
      <c r="A242" s="332"/>
      <c r="B242" s="280"/>
      <c r="C242" s="68"/>
      <c r="D242" s="283"/>
      <c r="E242" s="68"/>
      <c r="F242" s="68"/>
      <c r="G242" s="68"/>
      <c r="H242" s="56">
        <f t="shared" si="33"/>
        <v>0</v>
      </c>
    </row>
    <row r="243" spans="1:8" s="2" customFormat="1" ht="12.75" hidden="1" x14ac:dyDescent="0.2">
      <c r="A243" s="332"/>
      <c r="B243" s="280"/>
      <c r="C243" s="68"/>
      <c r="D243" s="283"/>
      <c r="E243" s="68"/>
      <c r="F243" s="68"/>
      <c r="G243" s="68"/>
      <c r="H243" s="56">
        <f t="shared" si="33"/>
        <v>0</v>
      </c>
    </row>
    <row r="244" spans="1:8" s="2" customFormat="1" ht="12.75" hidden="1" x14ac:dyDescent="0.2">
      <c r="A244" s="332"/>
      <c r="B244" s="280"/>
      <c r="C244" s="68"/>
      <c r="D244" s="283"/>
      <c r="E244" s="68"/>
      <c r="F244" s="68"/>
      <c r="G244" s="68"/>
      <c r="H244" s="56">
        <f t="shared" si="33"/>
        <v>0</v>
      </c>
    </row>
    <row r="245" spans="1:8" s="2" customFormat="1" ht="12.75" hidden="1" x14ac:dyDescent="0.2">
      <c r="A245" s="332"/>
      <c r="B245" s="280"/>
      <c r="C245" s="68"/>
      <c r="D245" s="283"/>
      <c r="E245" s="68"/>
      <c r="F245" s="68"/>
      <c r="G245" s="68"/>
      <c r="H245" s="56">
        <f t="shared" si="33"/>
        <v>0</v>
      </c>
    </row>
    <row r="246" spans="1:8" s="2" customFormat="1" ht="12.75" hidden="1" x14ac:dyDescent="0.2">
      <c r="A246" s="332"/>
      <c r="B246" s="280"/>
      <c r="C246" s="68"/>
      <c r="D246" s="283"/>
      <c r="E246" s="68"/>
      <c r="F246" s="68"/>
      <c r="G246" s="68"/>
      <c r="H246" s="56">
        <f t="shared" si="33"/>
        <v>0</v>
      </c>
    </row>
    <row r="247" spans="1:8" s="2" customFormat="1" ht="12.75" hidden="1" x14ac:dyDescent="0.2">
      <c r="A247" s="332"/>
      <c r="B247" s="280"/>
      <c r="C247" s="68"/>
      <c r="D247" s="283"/>
      <c r="E247" s="68"/>
      <c r="F247" s="68"/>
      <c r="G247" s="68"/>
      <c r="H247" s="56">
        <f t="shared" si="33"/>
        <v>0</v>
      </c>
    </row>
    <row r="248" spans="1:8" s="2" customFormat="1" ht="12.75" hidden="1" x14ac:dyDescent="0.2">
      <c r="A248" s="333"/>
      <c r="B248" s="281"/>
      <c r="C248" s="70"/>
      <c r="D248" s="284"/>
      <c r="E248" s="70"/>
      <c r="F248" s="70"/>
      <c r="G248" s="70"/>
      <c r="H248" s="58">
        <f t="shared" si="33"/>
        <v>0</v>
      </c>
    </row>
    <row r="249" spans="1:8" s="2" customFormat="1" ht="25.5" hidden="1" x14ac:dyDescent="0.2">
      <c r="A249" s="331" t="s">
        <v>118</v>
      </c>
      <c r="B249" s="279" t="s">
        <v>31</v>
      </c>
      <c r="C249" s="190" t="s">
        <v>171</v>
      </c>
      <c r="D249" s="47" t="s">
        <v>170</v>
      </c>
      <c r="E249" s="190" t="s">
        <v>166</v>
      </c>
      <c r="F249" s="190" t="s">
        <v>167</v>
      </c>
      <c r="G249" s="47" t="s">
        <v>157</v>
      </c>
      <c r="H249" s="111">
        <f>SUM(H250:H259)</f>
        <v>0</v>
      </c>
    </row>
    <row r="250" spans="1:8" s="2" customFormat="1" ht="12.75" hidden="1" x14ac:dyDescent="0.2">
      <c r="A250" s="332"/>
      <c r="B250" s="280"/>
      <c r="C250" s="67"/>
      <c r="D250" s="282">
        <v>20</v>
      </c>
      <c r="E250" s="67"/>
      <c r="F250" s="67"/>
      <c r="G250" s="67"/>
      <c r="H250" s="54">
        <f>ROUNDUP(F250*$D$250%/12/168*E250*$G$250,2)</f>
        <v>0</v>
      </c>
    </row>
    <row r="251" spans="1:8" s="2" customFormat="1" ht="12.75" hidden="1" x14ac:dyDescent="0.2">
      <c r="A251" s="332"/>
      <c r="B251" s="280"/>
      <c r="C251" s="68"/>
      <c r="D251" s="283"/>
      <c r="E251" s="68"/>
      <c r="F251" s="68"/>
      <c r="G251" s="68"/>
      <c r="H251" s="56">
        <f t="shared" ref="H251:H259" si="34">ROUNDUP(F251*$D$250%/12/168*E251*$G$250,2)</f>
        <v>0</v>
      </c>
    </row>
    <row r="252" spans="1:8" s="2" customFormat="1" ht="12.75" hidden="1" x14ac:dyDescent="0.2">
      <c r="A252" s="332"/>
      <c r="B252" s="280"/>
      <c r="C252" s="68"/>
      <c r="D252" s="283"/>
      <c r="E252" s="68"/>
      <c r="F252" s="68"/>
      <c r="G252" s="68"/>
      <c r="H252" s="56">
        <f t="shared" si="34"/>
        <v>0</v>
      </c>
    </row>
    <row r="253" spans="1:8" s="2" customFormat="1" ht="12.75" hidden="1" x14ac:dyDescent="0.2">
      <c r="A253" s="332"/>
      <c r="B253" s="280"/>
      <c r="C253" s="68"/>
      <c r="D253" s="283"/>
      <c r="E253" s="68"/>
      <c r="F253" s="68"/>
      <c r="G253" s="68"/>
      <c r="H253" s="56">
        <f t="shared" si="34"/>
        <v>0</v>
      </c>
    </row>
    <row r="254" spans="1:8" s="2" customFormat="1" ht="12.75" hidden="1" x14ac:dyDescent="0.2">
      <c r="A254" s="332"/>
      <c r="B254" s="280"/>
      <c r="C254" s="68"/>
      <c r="D254" s="283"/>
      <c r="E254" s="68"/>
      <c r="F254" s="68"/>
      <c r="G254" s="68"/>
      <c r="H254" s="56">
        <f t="shared" si="34"/>
        <v>0</v>
      </c>
    </row>
    <row r="255" spans="1:8" s="2" customFormat="1" ht="12.75" hidden="1" x14ac:dyDescent="0.2">
      <c r="A255" s="332"/>
      <c r="B255" s="280"/>
      <c r="C255" s="68"/>
      <c r="D255" s="283"/>
      <c r="E255" s="68"/>
      <c r="F255" s="68"/>
      <c r="G255" s="68"/>
      <c r="H255" s="56">
        <f t="shared" si="34"/>
        <v>0</v>
      </c>
    </row>
    <row r="256" spans="1:8" s="2" customFormat="1" ht="12.75" hidden="1" x14ac:dyDescent="0.2">
      <c r="A256" s="332"/>
      <c r="B256" s="280"/>
      <c r="C256" s="68"/>
      <c r="D256" s="283"/>
      <c r="E256" s="68"/>
      <c r="F256" s="68"/>
      <c r="G256" s="68"/>
      <c r="H256" s="56">
        <f t="shared" si="34"/>
        <v>0</v>
      </c>
    </row>
    <row r="257" spans="1:9" s="2" customFormat="1" ht="12.75" hidden="1" x14ac:dyDescent="0.2">
      <c r="A257" s="332"/>
      <c r="B257" s="280"/>
      <c r="C257" s="68"/>
      <c r="D257" s="283"/>
      <c r="E257" s="68"/>
      <c r="F257" s="68"/>
      <c r="G257" s="68"/>
      <c r="H257" s="56">
        <f t="shared" si="34"/>
        <v>0</v>
      </c>
    </row>
    <row r="258" spans="1:9" s="2" customFormat="1" ht="12.75" hidden="1" x14ac:dyDescent="0.2">
      <c r="A258" s="332"/>
      <c r="B258" s="280"/>
      <c r="C258" s="68"/>
      <c r="D258" s="283"/>
      <c r="E258" s="68"/>
      <c r="F258" s="68"/>
      <c r="G258" s="68"/>
      <c r="H258" s="56">
        <f t="shared" si="34"/>
        <v>0</v>
      </c>
    </row>
    <row r="259" spans="1:9" s="2" customFormat="1" ht="12.75" hidden="1" x14ac:dyDescent="0.2">
      <c r="A259" s="332"/>
      <c r="B259" s="280"/>
      <c r="C259" s="68"/>
      <c r="D259" s="284"/>
      <c r="E259" s="68"/>
      <c r="F259" s="68"/>
      <c r="G259" s="70"/>
      <c r="H259" s="56">
        <f t="shared" si="34"/>
        <v>0</v>
      </c>
    </row>
    <row r="260" spans="1:9" s="2" customFormat="1" ht="12.75" x14ac:dyDescent="0.2">
      <c r="A260" s="289" t="s">
        <v>120</v>
      </c>
      <c r="B260" s="290"/>
      <c r="C260" s="290"/>
      <c r="D260" s="290"/>
      <c r="E260" s="290"/>
      <c r="F260" s="290"/>
      <c r="G260" s="291"/>
      <c r="H260" s="45">
        <f>SUM(H224,H154,H12)</f>
        <v>9.94</v>
      </c>
    </row>
    <row r="261" spans="1:9" s="2" customFormat="1" ht="6" customHeight="1" x14ac:dyDescent="0.2">
      <c r="A261" s="321"/>
      <c r="B261" s="321"/>
      <c r="C261" s="321"/>
      <c r="D261" s="321"/>
      <c r="E261" s="321"/>
      <c r="F261" s="321"/>
      <c r="G261" s="321"/>
      <c r="H261" s="321"/>
    </row>
    <row r="262" spans="1:9" s="2" customFormat="1" ht="12.75" x14ac:dyDescent="0.2">
      <c r="A262" s="322" t="s">
        <v>18</v>
      </c>
      <c r="B262" s="323"/>
      <c r="C262" s="323"/>
      <c r="D262" s="323"/>
      <c r="E262" s="323"/>
      <c r="F262" s="323"/>
      <c r="G262" s="323"/>
      <c r="H262" s="324"/>
    </row>
    <row r="263" spans="1:9" s="2" customFormat="1" ht="12.75" x14ac:dyDescent="0.2">
      <c r="A263" s="42" t="s">
        <v>36</v>
      </c>
      <c r="B263" s="277" t="s">
        <v>14</v>
      </c>
      <c r="C263" s="277"/>
      <c r="D263" s="277"/>
      <c r="E263" s="277"/>
      <c r="F263" s="277"/>
      <c r="G263" s="277"/>
      <c r="H263" s="43">
        <f>SUM(H264,H361)</f>
        <v>1.36</v>
      </c>
    </row>
    <row r="264" spans="1:9" s="2" customFormat="1" ht="12.75" x14ac:dyDescent="0.2">
      <c r="A264" s="49" t="s">
        <v>37</v>
      </c>
      <c r="B264" s="277" t="s">
        <v>38</v>
      </c>
      <c r="C264" s="277"/>
      <c r="D264" s="277"/>
      <c r="E264" s="277"/>
      <c r="F264" s="277"/>
      <c r="G264" s="277"/>
      <c r="H264" s="43">
        <f>SUM(H265,H276,H287,H298,H340,H319,)</f>
        <v>1.05</v>
      </c>
    </row>
    <row r="265" spans="1:9" s="2" customFormat="1" ht="25.5" x14ac:dyDescent="0.2">
      <c r="A265" s="246" t="s">
        <v>42</v>
      </c>
      <c r="B265" s="249" t="s">
        <v>43</v>
      </c>
      <c r="C265" s="287" t="s">
        <v>349</v>
      </c>
      <c r="D265" s="288"/>
      <c r="E265" s="47" t="s">
        <v>164</v>
      </c>
      <c r="F265" s="190" t="s">
        <v>39</v>
      </c>
      <c r="G265" s="47" t="s">
        <v>157</v>
      </c>
      <c r="H265" s="111">
        <f>SUM(H266:H275)</f>
        <v>0.38</v>
      </c>
    </row>
    <row r="266" spans="1:9" s="2" customFormat="1" ht="12.75" x14ac:dyDescent="0.2">
      <c r="A266" s="247"/>
      <c r="B266" s="250"/>
      <c r="C266" s="294" t="s">
        <v>191</v>
      </c>
      <c r="D266" s="295"/>
      <c r="E266" s="187">
        <v>16</v>
      </c>
      <c r="F266" s="62">
        <v>3125</v>
      </c>
      <c r="G266" s="61">
        <v>0.02</v>
      </c>
      <c r="H266" s="54">
        <f>ROUNDUP((F266/168*G266),2)</f>
        <v>0.38</v>
      </c>
      <c r="I266" s="2" t="s">
        <v>217</v>
      </c>
    </row>
    <row r="267" spans="1:9" s="2" customFormat="1" ht="12.75" hidden="1" x14ac:dyDescent="0.2">
      <c r="A267" s="247"/>
      <c r="B267" s="250"/>
      <c r="C267" s="274"/>
      <c r="D267" s="276"/>
      <c r="E267" s="188"/>
      <c r="F267" s="64"/>
      <c r="G267" s="63"/>
      <c r="H267" s="56">
        <f t="shared" ref="H267:H286" si="35">ROUNDUP((F267/168*G267),2)</f>
        <v>0</v>
      </c>
    </row>
    <row r="268" spans="1:9" s="2" customFormat="1" ht="12.75" hidden="1" x14ac:dyDescent="0.2">
      <c r="A268" s="247"/>
      <c r="B268" s="250"/>
      <c r="C268" s="274"/>
      <c r="D268" s="276"/>
      <c r="E268" s="188"/>
      <c r="F268" s="64"/>
      <c r="G268" s="63"/>
      <c r="H268" s="56">
        <f t="shared" si="35"/>
        <v>0</v>
      </c>
    </row>
    <row r="269" spans="1:9" s="2" customFormat="1" ht="12.75" hidden="1" x14ac:dyDescent="0.2">
      <c r="A269" s="247"/>
      <c r="B269" s="250"/>
      <c r="C269" s="274"/>
      <c r="D269" s="276"/>
      <c r="E269" s="188"/>
      <c r="F269" s="64"/>
      <c r="G269" s="63"/>
      <c r="H269" s="56">
        <f t="shared" si="35"/>
        <v>0</v>
      </c>
    </row>
    <row r="270" spans="1:9" s="2" customFormat="1" ht="12.75" hidden="1" x14ac:dyDescent="0.2">
      <c r="A270" s="247"/>
      <c r="B270" s="250"/>
      <c r="C270" s="274"/>
      <c r="D270" s="276"/>
      <c r="E270" s="188"/>
      <c r="F270" s="64"/>
      <c r="G270" s="63"/>
      <c r="H270" s="56">
        <f t="shared" si="35"/>
        <v>0</v>
      </c>
    </row>
    <row r="271" spans="1:9" s="2" customFormat="1" ht="12.75" hidden="1" x14ac:dyDescent="0.2">
      <c r="A271" s="247"/>
      <c r="B271" s="250"/>
      <c r="C271" s="274"/>
      <c r="D271" s="276"/>
      <c r="E271" s="188"/>
      <c r="F271" s="64"/>
      <c r="G271" s="63"/>
      <c r="H271" s="56">
        <f t="shared" si="35"/>
        <v>0</v>
      </c>
    </row>
    <row r="272" spans="1:9" s="2" customFormat="1" ht="12.75" hidden="1" x14ac:dyDescent="0.2">
      <c r="A272" s="247"/>
      <c r="B272" s="250"/>
      <c r="C272" s="274"/>
      <c r="D272" s="276"/>
      <c r="E272" s="188"/>
      <c r="F272" s="64"/>
      <c r="G272" s="63"/>
      <c r="H272" s="56">
        <f t="shared" si="35"/>
        <v>0</v>
      </c>
    </row>
    <row r="273" spans="1:9" s="2" customFormat="1" ht="12.75" hidden="1" x14ac:dyDescent="0.2">
      <c r="A273" s="247"/>
      <c r="B273" s="250"/>
      <c r="C273" s="274"/>
      <c r="D273" s="276"/>
      <c r="E273" s="188"/>
      <c r="F273" s="64"/>
      <c r="G273" s="63"/>
      <c r="H273" s="56">
        <f t="shared" si="35"/>
        <v>0</v>
      </c>
    </row>
    <row r="274" spans="1:9" s="2" customFormat="1" ht="12.75" hidden="1" x14ac:dyDescent="0.2">
      <c r="A274" s="247"/>
      <c r="B274" s="250"/>
      <c r="C274" s="274"/>
      <c r="D274" s="276"/>
      <c r="E274" s="188"/>
      <c r="F274" s="64"/>
      <c r="G274" s="63"/>
      <c r="H274" s="56">
        <f t="shared" si="35"/>
        <v>0</v>
      </c>
    </row>
    <row r="275" spans="1:9" s="2" customFormat="1" ht="12.75" hidden="1" x14ac:dyDescent="0.2">
      <c r="A275" s="248"/>
      <c r="B275" s="251"/>
      <c r="C275" s="296"/>
      <c r="D275" s="298"/>
      <c r="E275" s="189"/>
      <c r="F275" s="66"/>
      <c r="G275" s="65"/>
      <c r="H275" s="58">
        <f t="shared" si="35"/>
        <v>0</v>
      </c>
    </row>
    <row r="276" spans="1:9" s="2" customFormat="1" ht="25.5" x14ac:dyDescent="0.2">
      <c r="A276" s="246" t="s">
        <v>44</v>
      </c>
      <c r="B276" s="249" t="s">
        <v>45</v>
      </c>
      <c r="C276" s="287" t="s">
        <v>156</v>
      </c>
      <c r="D276" s="288"/>
      <c r="E276" s="47" t="s">
        <v>164</v>
      </c>
      <c r="F276" s="190" t="s">
        <v>39</v>
      </c>
      <c r="G276" s="47" t="s">
        <v>157</v>
      </c>
      <c r="H276" s="111">
        <f>SUM(H277:H286)</f>
        <v>0.65</v>
      </c>
    </row>
    <row r="277" spans="1:9" s="2" customFormat="1" ht="12.75" x14ac:dyDescent="0.2">
      <c r="A277" s="247"/>
      <c r="B277" s="250"/>
      <c r="C277" s="274" t="s">
        <v>357</v>
      </c>
      <c r="D277" s="276"/>
      <c r="E277" s="188">
        <v>10</v>
      </c>
      <c r="F277" s="64">
        <v>1287</v>
      </c>
      <c r="G277" s="63">
        <v>8.4000000000000005E-2</v>
      </c>
      <c r="H277" s="54">
        <f t="shared" si="35"/>
        <v>0.65</v>
      </c>
      <c r="I277" s="2" t="s">
        <v>212</v>
      </c>
    </row>
    <row r="278" spans="1:9" s="2" customFormat="1" ht="26.25" hidden="1" customHeight="1" x14ac:dyDescent="0.2">
      <c r="A278" s="247"/>
      <c r="B278" s="250"/>
      <c r="C278" s="274"/>
      <c r="D278" s="276"/>
      <c r="E278" s="188"/>
      <c r="F278" s="64"/>
      <c r="G278" s="63"/>
      <c r="H278" s="56">
        <f t="shared" si="35"/>
        <v>0</v>
      </c>
    </row>
    <row r="279" spans="1:9" s="2" customFormat="1" ht="12.75" hidden="1" x14ac:dyDescent="0.2">
      <c r="A279" s="247"/>
      <c r="B279" s="250"/>
      <c r="C279" s="274"/>
      <c r="D279" s="276"/>
      <c r="E279" s="188"/>
      <c r="F279" s="64"/>
      <c r="G279" s="63"/>
      <c r="H279" s="56">
        <f t="shared" si="35"/>
        <v>0</v>
      </c>
    </row>
    <row r="280" spans="1:9" s="2" customFormat="1" ht="12.75" hidden="1" x14ac:dyDescent="0.2">
      <c r="A280" s="247"/>
      <c r="B280" s="250"/>
      <c r="C280" s="274"/>
      <c r="D280" s="276"/>
      <c r="E280" s="188"/>
      <c r="F280" s="64"/>
      <c r="G280" s="63"/>
      <c r="H280" s="56">
        <f t="shared" si="35"/>
        <v>0</v>
      </c>
    </row>
    <row r="281" spans="1:9" s="2" customFormat="1" ht="12.75" hidden="1" x14ac:dyDescent="0.2">
      <c r="A281" s="247"/>
      <c r="B281" s="250"/>
      <c r="C281" s="274"/>
      <c r="D281" s="276"/>
      <c r="E281" s="188"/>
      <c r="F281" s="64"/>
      <c r="G281" s="63"/>
      <c r="H281" s="56">
        <f t="shared" si="35"/>
        <v>0</v>
      </c>
    </row>
    <row r="282" spans="1:9" s="2" customFormat="1" ht="12.75" hidden="1" x14ac:dyDescent="0.2">
      <c r="A282" s="247"/>
      <c r="B282" s="250"/>
      <c r="C282" s="274"/>
      <c r="D282" s="276"/>
      <c r="E282" s="188"/>
      <c r="F282" s="64"/>
      <c r="G282" s="63"/>
      <c r="H282" s="56">
        <f t="shared" si="35"/>
        <v>0</v>
      </c>
    </row>
    <row r="283" spans="1:9" s="2" customFormat="1" ht="12.75" hidden="1" x14ac:dyDescent="0.2">
      <c r="A283" s="247"/>
      <c r="B283" s="250"/>
      <c r="C283" s="274"/>
      <c r="D283" s="276"/>
      <c r="E283" s="188"/>
      <c r="F283" s="64"/>
      <c r="G283" s="63"/>
      <c r="H283" s="56">
        <f t="shared" si="35"/>
        <v>0</v>
      </c>
    </row>
    <row r="284" spans="1:9" s="2" customFormat="1" ht="12.75" hidden="1" x14ac:dyDescent="0.2">
      <c r="A284" s="247"/>
      <c r="B284" s="250"/>
      <c r="C284" s="274"/>
      <c r="D284" s="276"/>
      <c r="E284" s="188"/>
      <c r="F284" s="64"/>
      <c r="G284" s="63"/>
      <c r="H284" s="56">
        <f t="shared" si="35"/>
        <v>0</v>
      </c>
    </row>
    <row r="285" spans="1:9" s="2" customFormat="1" ht="12.75" hidden="1" x14ac:dyDescent="0.2">
      <c r="A285" s="247"/>
      <c r="B285" s="250"/>
      <c r="C285" s="274"/>
      <c r="D285" s="276"/>
      <c r="E285" s="188"/>
      <c r="F285" s="64"/>
      <c r="G285" s="63"/>
      <c r="H285" s="56">
        <f t="shared" si="35"/>
        <v>0</v>
      </c>
    </row>
    <row r="286" spans="1:9" s="2" customFormat="1" ht="12.75" hidden="1" x14ac:dyDescent="0.2">
      <c r="A286" s="248"/>
      <c r="B286" s="251"/>
      <c r="C286" s="296"/>
      <c r="D286" s="298"/>
      <c r="E286" s="189"/>
      <c r="F286" s="66"/>
      <c r="G286" s="65"/>
      <c r="H286" s="58">
        <f t="shared" si="35"/>
        <v>0</v>
      </c>
    </row>
    <row r="287" spans="1:9" s="2" customFormat="1" ht="25.5" x14ac:dyDescent="0.2">
      <c r="A287" s="246" t="s">
        <v>51</v>
      </c>
      <c r="B287" s="249" t="s">
        <v>15</v>
      </c>
      <c r="C287" s="266" t="s">
        <v>158</v>
      </c>
      <c r="D287" s="267"/>
      <c r="E287" s="268"/>
      <c r="F287" s="51" t="s">
        <v>159</v>
      </c>
      <c r="G287" s="47" t="s">
        <v>157</v>
      </c>
      <c r="H287" s="111">
        <f>SUM(H288:H297)</f>
        <v>0.02</v>
      </c>
    </row>
    <row r="288" spans="1:9" s="2" customFormat="1" ht="12.75" x14ac:dyDescent="0.2">
      <c r="A288" s="247"/>
      <c r="B288" s="250"/>
      <c r="C288" s="294" t="s">
        <v>179</v>
      </c>
      <c r="D288" s="301"/>
      <c r="E288" s="295"/>
      <c r="F288" s="62">
        <v>135</v>
      </c>
      <c r="G288" s="61">
        <f>G266</f>
        <v>0.02</v>
      </c>
      <c r="H288" s="54">
        <f>ROUNDUP((F288/168*G288),2)</f>
        <v>0.02</v>
      </c>
    </row>
    <row r="289" spans="1:8" s="2" customFormat="1" ht="12.75" hidden="1" x14ac:dyDescent="0.2">
      <c r="A289" s="247"/>
      <c r="B289" s="250"/>
      <c r="C289" s="274"/>
      <c r="D289" s="275"/>
      <c r="E289" s="276"/>
      <c r="F289" s="64"/>
      <c r="G289" s="63">
        <f t="shared" ref="G289:G297" si="36">G267</f>
        <v>0</v>
      </c>
      <c r="H289" s="56">
        <f t="shared" ref="H289:H297" si="37">ROUNDUP((F289/168*G289),2)</f>
        <v>0</v>
      </c>
    </row>
    <row r="290" spans="1:8" s="2" customFormat="1" ht="12.75" hidden="1" x14ac:dyDescent="0.2">
      <c r="A290" s="247"/>
      <c r="B290" s="250"/>
      <c r="C290" s="274"/>
      <c r="D290" s="275"/>
      <c r="E290" s="276"/>
      <c r="F290" s="64"/>
      <c r="G290" s="63">
        <f t="shared" si="36"/>
        <v>0</v>
      </c>
      <c r="H290" s="56">
        <f t="shared" si="37"/>
        <v>0</v>
      </c>
    </row>
    <row r="291" spans="1:8" s="2" customFormat="1" ht="12.75" hidden="1" x14ac:dyDescent="0.2">
      <c r="A291" s="247"/>
      <c r="B291" s="250"/>
      <c r="C291" s="274"/>
      <c r="D291" s="275"/>
      <c r="E291" s="276"/>
      <c r="F291" s="64"/>
      <c r="G291" s="63">
        <f t="shared" si="36"/>
        <v>0</v>
      </c>
      <c r="H291" s="56">
        <f t="shared" si="37"/>
        <v>0</v>
      </c>
    </row>
    <row r="292" spans="1:8" s="2" customFormat="1" ht="12.75" hidden="1" x14ac:dyDescent="0.2">
      <c r="A292" s="247"/>
      <c r="B292" s="250"/>
      <c r="C292" s="274"/>
      <c r="D292" s="275"/>
      <c r="E292" s="276"/>
      <c r="F292" s="64"/>
      <c r="G292" s="63">
        <f t="shared" si="36"/>
        <v>0</v>
      </c>
      <c r="H292" s="56">
        <f t="shared" si="37"/>
        <v>0</v>
      </c>
    </row>
    <row r="293" spans="1:8" s="2" customFormat="1" ht="12.75" hidden="1" x14ac:dyDescent="0.2">
      <c r="A293" s="247"/>
      <c r="B293" s="250"/>
      <c r="C293" s="274"/>
      <c r="D293" s="275"/>
      <c r="E293" s="276"/>
      <c r="F293" s="64"/>
      <c r="G293" s="63">
        <f t="shared" si="36"/>
        <v>0</v>
      </c>
      <c r="H293" s="56">
        <f t="shared" si="37"/>
        <v>0</v>
      </c>
    </row>
    <row r="294" spans="1:8" s="2" customFormat="1" ht="12.75" hidden="1" x14ac:dyDescent="0.2">
      <c r="A294" s="247"/>
      <c r="B294" s="250"/>
      <c r="C294" s="274"/>
      <c r="D294" s="275"/>
      <c r="E294" s="276"/>
      <c r="F294" s="64"/>
      <c r="G294" s="63">
        <f t="shared" si="36"/>
        <v>0</v>
      </c>
      <c r="H294" s="56">
        <f t="shared" si="37"/>
        <v>0</v>
      </c>
    </row>
    <row r="295" spans="1:8" s="2" customFormat="1" ht="12.75" hidden="1" x14ac:dyDescent="0.2">
      <c r="A295" s="247"/>
      <c r="B295" s="250"/>
      <c r="C295" s="274"/>
      <c r="D295" s="275"/>
      <c r="E295" s="276"/>
      <c r="F295" s="64"/>
      <c r="G295" s="63">
        <f t="shared" si="36"/>
        <v>0</v>
      </c>
      <c r="H295" s="56">
        <f t="shared" si="37"/>
        <v>0</v>
      </c>
    </row>
    <row r="296" spans="1:8" s="2" customFormat="1" ht="12.75" hidden="1" x14ac:dyDescent="0.2">
      <c r="A296" s="247"/>
      <c r="B296" s="250"/>
      <c r="C296" s="274"/>
      <c r="D296" s="275"/>
      <c r="E296" s="276"/>
      <c r="F296" s="64"/>
      <c r="G296" s="63">
        <f t="shared" si="36"/>
        <v>0</v>
      </c>
      <c r="H296" s="56">
        <f t="shared" si="37"/>
        <v>0</v>
      </c>
    </row>
    <row r="297" spans="1:8" s="2" customFormat="1" ht="12.75" hidden="1" x14ac:dyDescent="0.2">
      <c r="A297" s="248"/>
      <c r="B297" s="251"/>
      <c r="C297" s="296"/>
      <c r="D297" s="297"/>
      <c r="E297" s="298"/>
      <c r="F297" s="66"/>
      <c r="G297" s="65">
        <f t="shared" si="36"/>
        <v>0</v>
      </c>
      <c r="H297" s="58">
        <f t="shared" si="37"/>
        <v>0</v>
      </c>
    </row>
    <row r="298" spans="1:8" s="2" customFormat="1" ht="25.5" hidden="1" x14ac:dyDescent="0.2">
      <c r="A298" s="303" t="s">
        <v>53</v>
      </c>
      <c r="B298" s="304" t="s">
        <v>54</v>
      </c>
      <c r="C298" s="287" t="s">
        <v>349</v>
      </c>
      <c r="D298" s="288"/>
      <c r="E298" s="47" t="s">
        <v>161</v>
      </c>
      <c r="F298" s="190" t="s">
        <v>39</v>
      </c>
      <c r="G298" s="47" t="s">
        <v>157</v>
      </c>
      <c r="H298" s="111">
        <f>SUM(H299:H318)</f>
        <v>0</v>
      </c>
    </row>
    <row r="299" spans="1:8" s="2" customFormat="1" ht="12.75" hidden="1" customHeight="1" x14ac:dyDescent="0.2">
      <c r="A299" s="303"/>
      <c r="B299" s="304"/>
      <c r="C299" s="299" t="str">
        <f>C266</f>
        <v>VP koledžas direktors</v>
      </c>
      <c r="D299" s="300"/>
      <c r="E299" s="292">
        <v>5</v>
      </c>
      <c r="F299" s="52">
        <f>F266</f>
        <v>3125</v>
      </c>
      <c r="G299" s="53"/>
      <c r="H299" s="54">
        <f>ROUNDUP((F299*$E$299%)/168*G299,2)</f>
        <v>0</v>
      </c>
    </row>
    <row r="300" spans="1:8" s="2" customFormat="1" ht="12.75" hidden="1" customHeight="1" x14ac:dyDescent="0.2">
      <c r="A300" s="303"/>
      <c r="B300" s="304"/>
      <c r="C300" s="258">
        <f t="shared" ref="C300:F308" si="38">C267</f>
        <v>0</v>
      </c>
      <c r="D300" s="259"/>
      <c r="E300" s="293"/>
      <c r="F300" s="59">
        <f t="shared" si="38"/>
        <v>0</v>
      </c>
      <c r="G300" s="55"/>
      <c r="H300" s="56">
        <f t="shared" ref="H300:H318" si="39">ROUNDUP((F300*$E$299%)/168*G300,2)</f>
        <v>0</v>
      </c>
    </row>
    <row r="301" spans="1:8" s="2" customFormat="1" ht="12.75" hidden="1" customHeight="1" x14ac:dyDescent="0.2">
      <c r="A301" s="303"/>
      <c r="B301" s="304"/>
      <c r="C301" s="258">
        <f t="shared" si="38"/>
        <v>0</v>
      </c>
      <c r="D301" s="259"/>
      <c r="E301" s="293"/>
      <c r="F301" s="59">
        <f t="shared" si="38"/>
        <v>0</v>
      </c>
      <c r="G301" s="55"/>
      <c r="H301" s="56">
        <f t="shared" si="39"/>
        <v>0</v>
      </c>
    </row>
    <row r="302" spans="1:8" s="2" customFormat="1" ht="12.75" hidden="1" customHeight="1" x14ac:dyDescent="0.2">
      <c r="A302" s="303"/>
      <c r="B302" s="304"/>
      <c r="C302" s="258">
        <f t="shared" si="38"/>
        <v>0</v>
      </c>
      <c r="D302" s="259"/>
      <c r="E302" s="293"/>
      <c r="F302" s="59">
        <f t="shared" si="38"/>
        <v>0</v>
      </c>
      <c r="G302" s="55"/>
      <c r="H302" s="56">
        <f t="shared" si="39"/>
        <v>0</v>
      </c>
    </row>
    <row r="303" spans="1:8" s="2" customFormat="1" ht="12.75" hidden="1" customHeight="1" x14ac:dyDescent="0.2">
      <c r="A303" s="303"/>
      <c r="B303" s="304"/>
      <c r="C303" s="258">
        <f t="shared" si="38"/>
        <v>0</v>
      </c>
      <c r="D303" s="259"/>
      <c r="E303" s="293"/>
      <c r="F303" s="59">
        <f t="shared" si="38"/>
        <v>0</v>
      </c>
      <c r="G303" s="55"/>
      <c r="H303" s="56">
        <f t="shared" si="39"/>
        <v>0</v>
      </c>
    </row>
    <row r="304" spans="1:8" s="2" customFormat="1" ht="12.75" hidden="1" customHeight="1" x14ac:dyDescent="0.2">
      <c r="A304" s="303"/>
      <c r="B304" s="304"/>
      <c r="C304" s="258">
        <f t="shared" si="38"/>
        <v>0</v>
      </c>
      <c r="D304" s="259"/>
      <c r="E304" s="293"/>
      <c r="F304" s="59">
        <f t="shared" si="38"/>
        <v>0</v>
      </c>
      <c r="G304" s="55"/>
      <c r="H304" s="56">
        <f t="shared" si="39"/>
        <v>0</v>
      </c>
    </row>
    <row r="305" spans="1:8" s="2" customFormat="1" ht="12.75" hidden="1" customHeight="1" x14ac:dyDescent="0.2">
      <c r="A305" s="303"/>
      <c r="B305" s="304"/>
      <c r="C305" s="258">
        <f t="shared" si="38"/>
        <v>0</v>
      </c>
      <c r="D305" s="259"/>
      <c r="E305" s="293"/>
      <c r="F305" s="59">
        <f t="shared" si="38"/>
        <v>0</v>
      </c>
      <c r="G305" s="55"/>
      <c r="H305" s="56">
        <f t="shared" si="39"/>
        <v>0</v>
      </c>
    </row>
    <row r="306" spans="1:8" s="2" customFormat="1" ht="12.75" hidden="1" customHeight="1" x14ac:dyDescent="0.2">
      <c r="A306" s="303"/>
      <c r="B306" s="304"/>
      <c r="C306" s="258">
        <f t="shared" si="38"/>
        <v>0</v>
      </c>
      <c r="D306" s="259"/>
      <c r="E306" s="293"/>
      <c r="F306" s="59">
        <f t="shared" si="38"/>
        <v>0</v>
      </c>
      <c r="G306" s="55"/>
      <c r="H306" s="56">
        <f t="shared" si="39"/>
        <v>0</v>
      </c>
    </row>
    <row r="307" spans="1:8" s="2" customFormat="1" ht="12.75" hidden="1" customHeight="1" x14ac:dyDescent="0.2">
      <c r="A307" s="303"/>
      <c r="B307" s="304"/>
      <c r="C307" s="258">
        <f t="shared" si="38"/>
        <v>0</v>
      </c>
      <c r="D307" s="259"/>
      <c r="E307" s="293"/>
      <c r="F307" s="59">
        <f t="shared" si="38"/>
        <v>0</v>
      </c>
      <c r="G307" s="55"/>
      <c r="H307" s="56">
        <f t="shared" si="39"/>
        <v>0</v>
      </c>
    </row>
    <row r="308" spans="1:8" s="2" customFormat="1" ht="12.75" hidden="1" customHeight="1" x14ac:dyDescent="0.2">
      <c r="A308" s="303"/>
      <c r="B308" s="304"/>
      <c r="C308" s="258">
        <f t="shared" si="38"/>
        <v>0</v>
      </c>
      <c r="D308" s="259"/>
      <c r="E308" s="293"/>
      <c r="F308" s="59">
        <f t="shared" si="38"/>
        <v>0</v>
      </c>
      <c r="G308" s="55"/>
      <c r="H308" s="56">
        <f t="shared" si="39"/>
        <v>0</v>
      </c>
    </row>
    <row r="309" spans="1:8" s="2" customFormat="1" ht="12.75" hidden="1" x14ac:dyDescent="0.2">
      <c r="A309" s="303"/>
      <c r="B309" s="304"/>
      <c r="C309" s="258" t="str">
        <f>C277</f>
        <v xml:space="preserve">Vecākais grāmatvedis </v>
      </c>
      <c r="D309" s="259"/>
      <c r="E309" s="293"/>
      <c r="F309" s="59">
        <f>F277</f>
        <v>1287</v>
      </c>
      <c r="G309" s="55"/>
      <c r="H309" s="56">
        <f t="shared" si="39"/>
        <v>0</v>
      </c>
    </row>
    <row r="310" spans="1:8" s="2" customFormat="1" ht="27" hidden="1" customHeight="1" x14ac:dyDescent="0.2">
      <c r="A310" s="303"/>
      <c r="B310" s="304"/>
      <c r="C310" s="258">
        <f t="shared" ref="C310:G318" si="40">C278</f>
        <v>0</v>
      </c>
      <c r="D310" s="259"/>
      <c r="E310" s="293"/>
      <c r="F310" s="59">
        <f t="shared" si="40"/>
        <v>0</v>
      </c>
      <c r="G310" s="55">
        <f t="shared" si="40"/>
        <v>0</v>
      </c>
      <c r="H310" s="56">
        <f>ROUNDUP((F310*$E$299%)/168*G310,2)</f>
        <v>0</v>
      </c>
    </row>
    <row r="311" spans="1:8" s="2" customFormat="1" ht="12.75" hidden="1" x14ac:dyDescent="0.2">
      <c r="A311" s="303"/>
      <c r="B311" s="304"/>
      <c r="C311" s="258">
        <f t="shared" si="40"/>
        <v>0</v>
      </c>
      <c r="D311" s="259"/>
      <c r="E311" s="293"/>
      <c r="F311" s="59">
        <f t="shared" si="40"/>
        <v>0</v>
      </c>
      <c r="G311" s="55">
        <f t="shared" si="40"/>
        <v>0</v>
      </c>
      <c r="H311" s="56">
        <f t="shared" si="39"/>
        <v>0</v>
      </c>
    </row>
    <row r="312" spans="1:8" s="2" customFormat="1" ht="12.75" hidden="1" x14ac:dyDescent="0.2">
      <c r="A312" s="303"/>
      <c r="B312" s="304"/>
      <c r="C312" s="258">
        <f t="shared" si="40"/>
        <v>0</v>
      </c>
      <c r="D312" s="259"/>
      <c r="E312" s="293"/>
      <c r="F312" s="59">
        <f t="shared" si="40"/>
        <v>0</v>
      </c>
      <c r="G312" s="55">
        <f t="shared" si="40"/>
        <v>0</v>
      </c>
      <c r="H312" s="56">
        <f t="shared" si="39"/>
        <v>0</v>
      </c>
    </row>
    <row r="313" spans="1:8" s="2" customFormat="1" ht="12.75" hidden="1" x14ac:dyDescent="0.2">
      <c r="A313" s="303"/>
      <c r="B313" s="304"/>
      <c r="C313" s="258">
        <f t="shared" si="40"/>
        <v>0</v>
      </c>
      <c r="D313" s="259"/>
      <c r="E313" s="293"/>
      <c r="F313" s="59">
        <f t="shared" si="40"/>
        <v>0</v>
      </c>
      <c r="G313" s="55">
        <f t="shared" si="40"/>
        <v>0</v>
      </c>
      <c r="H313" s="56">
        <f t="shared" si="39"/>
        <v>0</v>
      </c>
    </row>
    <row r="314" spans="1:8" s="2" customFormat="1" ht="12.75" hidden="1" x14ac:dyDescent="0.2">
      <c r="A314" s="303"/>
      <c r="B314" s="304"/>
      <c r="C314" s="258">
        <f t="shared" si="40"/>
        <v>0</v>
      </c>
      <c r="D314" s="259"/>
      <c r="E314" s="293"/>
      <c r="F314" s="59">
        <f t="shared" si="40"/>
        <v>0</v>
      </c>
      <c r="G314" s="55">
        <f t="shared" si="40"/>
        <v>0</v>
      </c>
      <c r="H314" s="56">
        <f t="shared" si="39"/>
        <v>0</v>
      </c>
    </row>
    <row r="315" spans="1:8" s="2" customFormat="1" ht="12.75" hidden="1" x14ac:dyDescent="0.2">
      <c r="A315" s="303"/>
      <c r="B315" s="304"/>
      <c r="C315" s="258">
        <f t="shared" si="40"/>
        <v>0</v>
      </c>
      <c r="D315" s="259"/>
      <c r="E315" s="293"/>
      <c r="F315" s="59">
        <f t="shared" si="40"/>
        <v>0</v>
      </c>
      <c r="G315" s="55">
        <f t="shared" si="40"/>
        <v>0</v>
      </c>
      <c r="H315" s="56">
        <f t="shared" si="39"/>
        <v>0</v>
      </c>
    </row>
    <row r="316" spans="1:8" s="2" customFormat="1" ht="12.75" hidden="1" x14ac:dyDescent="0.2">
      <c r="A316" s="303"/>
      <c r="B316" s="304"/>
      <c r="C316" s="258">
        <f t="shared" si="40"/>
        <v>0</v>
      </c>
      <c r="D316" s="259"/>
      <c r="E316" s="293"/>
      <c r="F316" s="59">
        <f t="shared" si="40"/>
        <v>0</v>
      </c>
      <c r="G316" s="55">
        <f t="shared" si="40"/>
        <v>0</v>
      </c>
      <c r="H316" s="56">
        <f t="shared" si="39"/>
        <v>0</v>
      </c>
    </row>
    <row r="317" spans="1:8" s="2" customFormat="1" ht="12" hidden="1" customHeight="1" x14ac:dyDescent="0.2">
      <c r="A317" s="303"/>
      <c r="B317" s="304"/>
      <c r="C317" s="258">
        <f t="shared" si="40"/>
        <v>0</v>
      </c>
      <c r="D317" s="259"/>
      <c r="E317" s="293"/>
      <c r="F317" s="59">
        <f t="shared" si="40"/>
        <v>0</v>
      </c>
      <c r="G317" s="55">
        <f t="shared" si="40"/>
        <v>0</v>
      </c>
      <c r="H317" s="56">
        <f t="shared" si="39"/>
        <v>0</v>
      </c>
    </row>
    <row r="318" spans="1:8" s="2" customFormat="1" ht="12.75" hidden="1" x14ac:dyDescent="0.2">
      <c r="A318" s="303"/>
      <c r="B318" s="304"/>
      <c r="C318" s="258">
        <f t="shared" si="40"/>
        <v>0</v>
      </c>
      <c r="D318" s="259"/>
      <c r="E318" s="293"/>
      <c r="F318" s="59">
        <f t="shared" si="40"/>
        <v>0</v>
      </c>
      <c r="G318" s="55">
        <f t="shared" si="40"/>
        <v>0</v>
      </c>
      <c r="H318" s="56">
        <f t="shared" si="39"/>
        <v>0</v>
      </c>
    </row>
    <row r="319" spans="1:8" s="2" customFormat="1" ht="25.5" hidden="1" x14ac:dyDescent="0.2">
      <c r="A319" s="303" t="s">
        <v>55</v>
      </c>
      <c r="B319" s="304" t="s">
        <v>56</v>
      </c>
      <c r="C319" s="287" t="s">
        <v>349</v>
      </c>
      <c r="D319" s="288"/>
      <c r="E319" s="47" t="s">
        <v>161</v>
      </c>
      <c r="F319" s="190" t="s">
        <v>39</v>
      </c>
      <c r="G319" s="47" t="s">
        <v>157</v>
      </c>
      <c r="H319" s="111">
        <f>SUM(H320:H339)</f>
        <v>0</v>
      </c>
    </row>
    <row r="320" spans="1:8" s="2" customFormat="1" ht="12.75" hidden="1" x14ac:dyDescent="0.2">
      <c r="A320" s="303"/>
      <c r="B320" s="304"/>
      <c r="C320" s="299" t="str">
        <f t="shared" ref="C320:C329" si="41">C266</f>
        <v>VP koledžas direktors</v>
      </c>
      <c r="D320" s="300"/>
      <c r="E320" s="313">
        <v>5</v>
      </c>
      <c r="F320" s="52">
        <f t="shared" ref="F320:F329" si="42">F266</f>
        <v>3125</v>
      </c>
      <c r="G320" s="142"/>
      <c r="H320" s="54">
        <f>ROUNDUP((F320*$E$320%)/168*G320,2)</f>
        <v>0</v>
      </c>
    </row>
    <row r="321" spans="1:8" s="2" customFormat="1" ht="12.75" hidden="1" x14ac:dyDescent="0.2">
      <c r="A321" s="303"/>
      <c r="B321" s="304"/>
      <c r="C321" s="258">
        <f t="shared" si="41"/>
        <v>0</v>
      </c>
      <c r="D321" s="259"/>
      <c r="E321" s="314"/>
      <c r="F321" s="59">
        <f t="shared" si="42"/>
        <v>0</v>
      </c>
      <c r="G321" s="55"/>
      <c r="H321" s="56">
        <f t="shared" ref="H321:H339" si="43">ROUNDUP((F321*$E$320%)/168*G321,2)</f>
        <v>0</v>
      </c>
    </row>
    <row r="322" spans="1:8" s="2" customFormat="1" ht="12.75" hidden="1" x14ac:dyDescent="0.2">
      <c r="A322" s="303"/>
      <c r="B322" s="304"/>
      <c r="C322" s="258">
        <f t="shared" si="41"/>
        <v>0</v>
      </c>
      <c r="D322" s="259"/>
      <c r="E322" s="314"/>
      <c r="F322" s="59">
        <f t="shared" si="42"/>
        <v>0</v>
      </c>
      <c r="G322" s="55"/>
      <c r="H322" s="56">
        <f t="shared" si="43"/>
        <v>0</v>
      </c>
    </row>
    <row r="323" spans="1:8" s="2" customFormat="1" ht="12.75" hidden="1" x14ac:dyDescent="0.2">
      <c r="A323" s="303"/>
      <c r="B323" s="304"/>
      <c r="C323" s="258">
        <f t="shared" si="41"/>
        <v>0</v>
      </c>
      <c r="D323" s="259"/>
      <c r="E323" s="314"/>
      <c r="F323" s="59">
        <f t="shared" si="42"/>
        <v>0</v>
      </c>
      <c r="G323" s="55"/>
      <c r="H323" s="56">
        <f t="shared" si="43"/>
        <v>0</v>
      </c>
    </row>
    <row r="324" spans="1:8" s="2" customFormat="1" ht="12.75" hidden="1" x14ac:dyDescent="0.2">
      <c r="A324" s="303"/>
      <c r="B324" s="304"/>
      <c r="C324" s="258">
        <f t="shared" si="41"/>
        <v>0</v>
      </c>
      <c r="D324" s="259"/>
      <c r="E324" s="314"/>
      <c r="F324" s="59">
        <f t="shared" si="42"/>
        <v>0</v>
      </c>
      <c r="G324" s="55"/>
      <c r="H324" s="56">
        <f t="shared" si="43"/>
        <v>0</v>
      </c>
    </row>
    <row r="325" spans="1:8" s="2" customFormat="1" ht="12.75" hidden="1" x14ac:dyDescent="0.2">
      <c r="A325" s="303"/>
      <c r="B325" s="304"/>
      <c r="C325" s="258">
        <f t="shared" si="41"/>
        <v>0</v>
      </c>
      <c r="D325" s="259"/>
      <c r="E325" s="314"/>
      <c r="F325" s="59">
        <f t="shared" si="42"/>
        <v>0</v>
      </c>
      <c r="G325" s="55"/>
      <c r="H325" s="56">
        <f t="shared" si="43"/>
        <v>0</v>
      </c>
    </row>
    <row r="326" spans="1:8" s="2" customFormat="1" ht="12.75" hidden="1" x14ac:dyDescent="0.2">
      <c r="A326" s="303"/>
      <c r="B326" s="304"/>
      <c r="C326" s="258">
        <f t="shared" si="41"/>
        <v>0</v>
      </c>
      <c r="D326" s="259"/>
      <c r="E326" s="314"/>
      <c r="F326" s="59">
        <f t="shared" si="42"/>
        <v>0</v>
      </c>
      <c r="G326" s="55"/>
      <c r="H326" s="56">
        <f t="shared" si="43"/>
        <v>0</v>
      </c>
    </row>
    <row r="327" spans="1:8" s="2" customFormat="1" ht="12.75" hidden="1" x14ac:dyDescent="0.2">
      <c r="A327" s="303"/>
      <c r="B327" s="304"/>
      <c r="C327" s="258">
        <f t="shared" si="41"/>
        <v>0</v>
      </c>
      <c r="D327" s="259"/>
      <c r="E327" s="314"/>
      <c r="F327" s="59">
        <f t="shared" si="42"/>
        <v>0</v>
      </c>
      <c r="G327" s="55"/>
      <c r="H327" s="56">
        <f t="shared" si="43"/>
        <v>0</v>
      </c>
    </row>
    <row r="328" spans="1:8" s="2" customFormat="1" ht="12.75" hidden="1" x14ac:dyDescent="0.2">
      <c r="A328" s="303"/>
      <c r="B328" s="304"/>
      <c r="C328" s="258">
        <f t="shared" si="41"/>
        <v>0</v>
      </c>
      <c r="D328" s="259"/>
      <c r="E328" s="314"/>
      <c r="F328" s="59">
        <f t="shared" si="42"/>
        <v>0</v>
      </c>
      <c r="G328" s="55"/>
      <c r="H328" s="56">
        <f t="shared" si="43"/>
        <v>0</v>
      </c>
    </row>
    <row r="329" spans="1:8" s="2" customFormat="1" ht="12.75" hidden="1" x14ac:dyDescent="0.2">
      <c r="A329" s="303"/>
      <c r="B329" s="304"/>
      <c r="C329" s="258">
        <f t="shared" si="41"/>
        <v>0</v>
      </c>
      <c r="D329" s="259"/>
      <c r="E329" s="314"/>
      <c r="F329" s="59">
        <f t="shared" si="42"/>
        <v>0</v>
      </c>
      <c r="G329" s="55"/>
      <c r="H329" s="56">
        <f t="shared" si="43"/>
        <v>0</v>
      </c>
    </row>
    <row r="330" spans="1:8" s="2" customFormat="1" ht="12.75" hidden="1" x14ac:dyDescent="0.2">
      <c r="A330" s="303"/>
      <c r="B330" s="304"/>
      <c r="C330" s="258" t="str">
        <f t="shared" ref="C330:C339" si="44">C277</f>
        <v xml:space="preserve">Vecākais grāmatvedis </v>
      </c>
      <c r="D330" s="259"/>
      <c r="E330" s="314"/>
      <c r="F330" s="59">
        <f t="shared" ref="F330:G339" si="45">F277</f>
        <v>1287</v>
      </c>
      <c r="G330" s="55"/>
      <c r="H330" s="56">
        <f t="shared" si="43"/>
        <v>0</v>
      </c>
    </row>
    <row r="331" spans="1:8" s="2" customFormat="1" ht="31.5" hidden="1" customHeight="1" x14ac:dyDescent="0.2">
      <c r="A331" s="303"/>
      <c r="B331" s="304"/>
      <c r="C331" s="258">
        <f t="shared" si="44"/>
        <v>0</v>
      </c>
      <c r="D331" s="259"/>
      <c r="E331" s="314"/>
      <c r="F331" s="59">
        <f t="shared" si="45"/>
        <v>0</v>
      </c>
      <c r="G331" s="55">
        <f t="shared" si="45"/>
        <v>0</v>
      </c>
      <c r="H331" s="56">
        <f t="shared" si="43"/>
        <v>0</v>
      </c>
    </row>
    <row r="332" spans="1:8" s="2" customFormat="1" ht="12.75" hidden="1" x14ac:dyDescent="0.2">
      <c r="A332" s="303"/>
      <c r="B332" s="304"/>
      <c r="C332" s="258">
        <f t="shared" si="44"/>
        <v>0</v>
      </c>
      <c r="D332" s="259"/>
      <c r="E332" s="314"/>
      <c r="F332" s="59">
        <f t="shared" si="45"/>
        <v>0</v>
      </c>
      <c r="G332" s="55">
        <f t="shared" si="45"/>
        <v>0</v>
      </c>
      <c r="H332" s="56">
        <f t="shared" si="43"/>
        <v>0</v>
      </c>
    </row>
    <row r="333" spans="1:8" s="2" customFormat="1" ht="12.75" hidden="1" x14ac:dyDescent="0.2">
      <c r="A333" s="303"/>
      <c r="B333" s="304"/>
      <c r="C333" s="258">
        <f t="shared" si="44"/>
        <v>0</v>
      </c>
      <c r="D333" s="259"/>
      <c r="E333" s="314"/>
      <c r="F333" s="59">
        <f t="shared" si="45"/>
        <v>0</v>
      </c>
      <c r="G333" s="55">
        <f t="shared" si="45"/>
        <v>0</v>
      </c>
      <c r="H333" s="56">
        <f t="shared" si="43"/>
        <v>0</v>
      </c>
    </row>
    <row r="334" spans="1:8" s="2" customFormat="1" ht="12.75" hidden="1" x14ac:dyDescent="0.2">
      <c r="A334" s="303"/>
      <c r="B334" s="304"/>
      <c r="C334" s="258">
        <f t="shared" si="44"/>
        <v>0</v>
      </c>
      <c r="D334" s="259"/>
      <c r="E334" s="314"/>
      <c r="F334" s="59">
        <f t="shared" si="45"/>
        <v>0</v>
      </c>
      <c r="G334" s="55">
        <f t="shared" si="45"/>
        <v>0</v>
      </c>
      <c r="H334" s="56">
        <f t="shared" si="43"/>
        <v>0</v>
      </c>
    </row>
    <row r="335" spans="1:8" s="2" customFormat="1" ht="12.75" hidden="1" x14ac:dyDescent="0.2">
      <c r="A335" s="303"/>
      <c r="B335" s="304"/>
      <c r="C335" s="258">
        <f t="shared" si="44"/>
        <v>0</v>
      </c>
      <c r="D335" s="259"/>
      <c r="E335" s="314"/>
      <c r="F335" s="59">
        <f t="shared" si="45"/>
        <v>0</v>
      </c>
      <c r="G335" s="55">
        <f t="shared" si="45"/>
        <v>0</v>
      </c>
      <c r="H335" s="56">
        <f t="shared" si="43"/>
        <v>0</v>
      </c>
    </row>
    <row r="336" spans="1:8" s="2" customFormat="1" ht="12.75" hidden="1" x14ac:dyDescent="0.2">
      <c r="A336" s="303"/>
      <c r="B336" s="304"/>
      <c r="C336" s="258">
        <f t="shared" si="44"/>
        <v>0</v>
      </c>
      <c r="D336" s="259"/>
      <c r="E336" s="314"/>
      <c r="F336" s="59">
        <f t="shared" si="45"/>
        <v>0</v>
      </c>
      <c r="G336" s="55">
        <f t="shared" si="45"/>
        <v>0</v>
      </c>
      <c r="H336" s="56">
        <f t="shared" si="43"/>
        <v>0</v>
      </c>
    </row>
    <row r="337" spans="1:8" s="2" customFormat="1" ht="12.75" hidden="1" x14ac:dyDescent="0.2">
      <c r="A337" s="303"/>
      <c r="B337" s="304"/>
      <c r="C337" s="258">
        <f t="shared" si="44"/>
        <v>0</v>
      </c>
      <c r="D337" s="259"/>
      <c r="E337" s="314"/>
      <c r="F337" s="59">
        <f t="shared" si="45"/>
        <v>0</v>
      </c>
      <c r="G337" s="55">
        <f t="shared" si="45"/>
        <v>0</v>
      </c>
      <c r="H337" s="56">
        <f t="shared" si="43"/>
        <v>0</v>
      </c>
    </row>
    <row r="338" spans="1:8" s="2" customFormat="1" ht="12.75" hidden="1" x14ac:dyDescent="0.2">
      <c r="A338" s="303"/>
      <c r="B338" s="304"/>
      <c r="C338" s="258">
        <f t="shared" si="44"/>
        <v>0</v>
      </c>
      <c r="D338" s="259"/>
      <c r="E338" s="314"/>
      <c r="F338" s="59">
        <f t="shared" si="45"/>
        <v>0</v>
      </c>
      <c r="G338" s="55">
        <f t="shared" si="45"/>
        <v>0</v>
      </c>
      <c r="H338" s="56">
        <f t="shared" si="43"/>
        <v>0</v>
      </c>
    </row>
    <row r="339" spans="1:8" s="2" customFormat="1" ht="12.75" hidden="1" x14ac:dyDescent="0.2">
      <c r="A339" s="303"/>
      <c r="B339" s="304"/>
      <c r="C339" s="258">
        <f t="shared" si="44"/>
        <v>0</v>
      </c>
      <c r="D339" s="259"/>
      <c r="E339" s="315"/>
      <c r="F339" s="60">
        <f t="shared" si="45"/>
        <v>0</v>
      </c>
      <c r="G339" s="57">
        <f t="shared" si="45"/>
        <v>0</v>
      </c>
      <c r="H339" s="58">
        <f t="shared" si="43"/>
        <v>0</v>
      </c>
    </row>
    <row r="340" spans="1:8" s="2" customFormat="1" ht="25.5" hidden="1" x14ac:dyDescent="0.2">
      <c r="A340" s="246" t="s">
        <v>57</v>
      </c>
      <c r="B340" s="249" t="s">
        <v>58</v>
      </c>
      <c r="C340" s="287" t="s">
        <v>349</v>
      </c>
      <c r="D340" s="288"/>
      <c r="E340" s="47" t="s">
        <v>161</v>
      </c>
      <c r="F340" s="190" t="s">
        <v>39</v>
      </c>
      <c r="G340" s="47" t="s">
        <v>157</v>
      </c>
      <c r="H340" s="111">
        <f>SUM(H341:H360)</f>
        <v>0</v>
      </c>
    </row>
    <row r="341" spans="1:8" s="2" customFormat="1" ht="12.75" hidden="1" x14ac:dyDescent="0.2">
      <c r="A341" s="247"/>
      <c r="B341" s="250"/>
      <c r="C341" s="309" t="str">
        <f t="shared" ref="C341:C350" si="46">C266</f>
        <v>VP koledžas direktors</v>
      </c>
      <c r="D341" s="310"/>
      <c r="E341" s="282">
        <v>10</v>
      </c>
      <c r="F341" s="67">
        <f t="shared" ref="F341:F350" si="47">F266</f>
        <v>3125</v>
      </c>
      <c r="G341" s="53"/>
      <c r="H341" s="54">
        <f>ROUNDUP((F341*$E$341%)/168*G341,2)</f>
        <v>0</v>
      </c>
    </row>
    <row r="342" spans="1:8" s="2" customFormat="1" ht="12.75" hidden="1" x14ac:dyDescent="0.2">
      <c r="A342" s="247"/>
      <c r="B342" s="250"/>
      <c r="C342" s="311">
        <f t="shared" si="46"/>
        <v>0</v>
      </c>
      <c r="D342" s="312"/>
      <c r="E342" s="283"/>
      <c r="F342" s="68">
        <f t="shared" si="47"/>
        <v>0</v>
      </c>
      <c r="G342" s="55"/>
      <c r="H342" s="56">
        <f t="shared" ref="H342:H360" si="48">ROUNDUP((F342*$E$341%)/168*G342,2)</f>
        <v>0</v>
      </c>
    </row>
    <row r="343" spans="1:8" s="2" customFormat="1" ht="12.75" hidden="1" x14ac:dyDescent="0.2">
      <c r="A343" s="247"/>
      <c r="B343" s="250"/>
      <c r="C343" s="311">
        <f t="shared" si="46"/>
        <v>0</v>
      </c>
      <c r="D343" s="312"/>
      <c r="E343" s="283"/>
      <c r="F343" s="68">
        <f t="shared" si="47"/>
        <v>0</v>
      </c>
      <c r="G343" s="55"/>
      <c r="H343" s="56">
        <f t="shared" si="48"/>
        <v>0</v>
      </c>
    </row>
    <row r="344" spans="1:8" s="2" customFormat="1" ht="12.75" hidden="1" x14ac:dyDescent="0.2">
      <c r="A344" s="247"/>
      <c r="B344" s="250"/>
      <c r="C344" s="311">
        <f t="shared" si="46"/>
        <v>0</v>
      </c>
      <c r="D344" s="312"/>
      <c r="E344" s="283"/>
      <c r="F344" s="68">
        <f t="shared" si="47"/>
        <v>0</v>
      </c>
      <c r="G344" s="55"/>
      <c r="H344" s="56">
        <f t="shared" si="48"/>
        <v>0</v>
      </c>
    </row>
    <row r="345" spans="1:8" s="2" customFormat="1" ht="12.75" hidden="1" x14ac:dyDescent="0.2">
      <c r="A345" s="247"/>
      <c r="B345" s="250"/>
      <c r="C345" s="311">
        <f t="shared" si="46"/>
        <v>0</v>
      </c>
      <c r="D345" s="312"/>
      <c r="E345" s="283"/>
      <c r="F345" s="68">
        <f t="shared" si="47"/>
        <v>0</v>
      </c>
      <c r="G345" s="55"/>
      <c r="H345" s="56">
        <f t="shared" si="48"/>
        <v>0</v>
      </c>
    </row>
    <row r="346" spans="1:8" s="2" customFormat="1" ht="12.75" hidden="1" x14ac:dyDescent="0.2">
      <c r="A346" s="247"/>
      <c r="B346" s="250"/>
      <c r="C346" s="311">
        <f t="shared" si="46"/>
        <v>0</v>
      </c>
      <c r="D346" s="312"/>
      <c r="E346" s="283"/>
      <c r="F346" s="68">
        <f t="shared" si="47"/>
        <v>0</v>
      </c>
      <c r="G346" s="55"/>
      <c r="H346" s="56">
        <f t="shared" si="48"/>
        <v>0</v>
      </c>
    </row>
    <row r="347" spans="1:8" s="2" customFormat="1" ht="12.75" hidden="1" x14ac:dyDescent="0.2">
      <c r="A347" s="247"/>
      <c r="B347" s="250"/>
      <c r="C347" s="311">
        <f t="shared" si="46"/>
        <v>0</v>
      </c>
      <c r="D347" s="312"/>
      <c r="E347" s="283"/>
      <c r="F347" s="68">
        <f t="shared" si="47"/>
        <v>0</v>
      </c>
      <c r="G347" s="55"/>
      <c r="H347" s="56">
        <f t="shared" si="48"/>
        <v>0</v>
      </c>
    </row>
    <row r="348" spans="1:8" s="2" customFormat="1" ht="12.75" hidden="1" x14ac:dyDescent="0.2">
      <c r="A348" s="247"/>
      <c r="B348" s="250"/>
      <c r="C348" s="311">
        <f t="shared" si="46"/>
        <v>0</v>
      </c>
      <c r="D348" s="312"/>
      <c r="E348" s="283"/>
      <c r="F348" s="68">
        <f t="shared" si="47"/>
        <v>0</v>
      </c>
      <c r="G348" s="55"/>
      <c r="H348" s="56">
        <f t="shared" si="48"/>
        <v>0</v>
      </c>
    </row>
    <row r="349" spans="1:8" s="2" customFormat="1" ht="12.75" hidden="1" x14ac:dyDescent="0.2">
      <c r="A349" s="247"/>
      <c r="B349" s="250"/>
      <c r="C349" s="311">
        <f t="shared" si="46"/>
        <v>0</v>
      </c>
      <c r="D349" s="312"/>
      <c r="E349" s="283"/>
      <c r="F349" s="68">
        <f t="shared" si="47"/>
        <v>0</v>
      </c>
      <c r="G349" s="55"/>
      <c r="H349" s="56">
        <f t="shared" si="48"/>
        <v>0</v>
      </c>
    </row>
    <row r="350" spans="1:8" s="2" customFormat="1" ht="12.75" hidden="1" x14ac:dyDescent="0.2">
      <c r="A350" s="247"/>
      <c r="B350" s="250"/>
      <c r="C350" s="311">
        <f t="shared" si="46"/>
        <v>0</v>
      </c>
      <c r="D350" s="312"/>
      <c r="E350" s="283"/>
      <c r="F350" s="68">
        <f t="shared" si="47"/>
        <v>0</v>
      </c>
      <c r="G350" s="55"/>
      <c r="H350" s="56">
        <f t="shared" si="48"/>
        <v>0</v>
      </c>
    </row>
    <row r="351" spans="1:8" s="2" customFormat="1" ht="12.75" hidden="1" x14ac:dyDescent="0.2">
      <c r="A351" s="247"/>
      <c r="B351" s="250"/>
      <c r="C351" s="274" t="str">
        <f t="shared" ref="C351:C360" si="49">C277</f>
        <v xml:space="preserve">Vecākais grāmatvedis </v>
      </c>
      <c r="D351" s="276"/>
      <c r="E351" s="283"/>
      <c r="F351" s="69">
        <f t="shared" ref="F351:G360" si="50">F277</f>
        <v>1287</v>
      </c>
      <c r="G351" s="55"/>
      <c r="H351" s="56">
        <f t="shared" si="48"/>
        <v>0</v>
      </c>
    </row>
    <row r="352" spans="1:8" s="2" customFormat="1" ht="30" hidden="1" customHeight="1" x14ac:dyDescent="0.2">
      <c r="A352" s="247"/>
      <c r="B352" s="250"/>
      <c r="C352" s="274">
        <f t="shared" si="49"/>
        <v>0</v>
      </c>
      <c r="D352" s="276"/>
      <c r="E352" s="283"/>
      <c r="F352" s="69">
        <f t="shared" si="50"/>
        <v>0</v>
      </c>
      <c r="G352" s="55">
        <f t="shared" si="50"/>
        <v>0</v>
      </c>
      <c r="H352" s="56">
        <f t="shared" si="48"/>
        <v>0</v>
      </c>
    </row>
    <row r="353" spans="1:8" s="2" customFormat="1" ht="12.75" hidden="1" customHeight="1" x14ac:dyDescent="0.2">
      <c r="A353" s="247"/>
      <c r="B353" s="250"/>
      <c r="C353" s="311">
        <f t="shared" si="49"/>
        <v>0</v>
      </c>
      <c r="D353" s="312"/>
      <c r="E353" s="283"/>
      <c r="F353" s="69">
        <f t="shared" si="50"/>
        <v>0</v>
      </c>
      <c r="G353" s="55">
        <f t="shared" si="50"/>
        <v>0</v>
      </c>
      <c r="H353" s="56">
        <f t="shared" si="48"/>
        <v>0</v>
      </c>
    </row>
    <row r="354" spans="1:8" s="2" customFormat="1" ht="12.75" hidden="1" customHeight="1" x14ac:dyDescent="0.2">
      <c r="A354" s="247"/>
      <c r="B354" s="250"/>
      <c r="C354" s="311">
        <f t="shared" si="49"/>
        <v>0</v>
      </c>
      <c r="D354" s="312"/>
      <c r="E354" s="283"/>
      <c r="F354" s="69">
        <f t="shared" si="50"/>
        <v>0</v>
      </c>
      <c r="G354" s="55">
        <f t="shared" si="50"/>
        <v>0</v>
      </c>
      <c r="H354" s="56">
        <f t="shared" si="48"/>
        <v>0</v>
      </c>
    </row>
    <row r="355" spans="1:8" s="2" customFormat="1" ht="12.75" hidden="1" customHeight="1" x14ac:dyDescent="0.2">
      <c r="A355" s="247"/>
      <c r="B355" s="250"/>
      <c r="C355" s="311">
        <f t="shared" si="49"/>
        <v>0</v>
      </c>
      <c r="D355" s="312"/>
      <c r="E355" s="283"/>
      <c r="F355" s="69">
        <f t="shared" si="50"/>
        <v>0</v>
      </c>
      <c r="G355" s="55">
        <f t="shared" si="50"/>
        <v>0</v>
      </c>
      <c r="H355" s="56">
        <f t="shared" si="48"/>
        <v>0</v>
      </c>
    </row>
    <row r="356" spans="1:8" s="2" customFormat="1" ht="12.75" hidden="1" customHeight="1" x14ac:dyDescent="0.2">
      <c r="A356" s="247"/>
      <c r="B356" s="250"/>
      <c r="C356" s="311">
        <f t="shared" si="49"/>
        <v>0</v>
      </c>
      <c r="D356" s="312"/>
      <c r="E356" s="283"/>
      <c r="F356" s="69">
        <f t="shared" si="50"/>
        <v>0</v>
      </c>
      <c r="G356" s="55">
        <f t="shared" si="50"/>
        <v>0</v>
      </c>
      <c r="H356" s="56">
        <f t="shared" si="48"/>
        <v>0</v>
      </c>
    </row>
    <row r="357" spans="1:8" s="2" customFormat="1" ht="12.75" hidden="1" customHeight="1" x14ac:dyDescent="0.2">
      <c r="A357" s="247"/>
      <c r="B357" s="250"/>
      <c r="C357" s="311">
        <f t="shared" si="49"/>
        <v>0</v>
      </c>
      <c r="D357" s="312"/>
      <c r="E357" s="283"/>
      <c r="F357" s="69">
        <f t="shared" si="50"/>
        <v>0</v>
      </c>
      <c r="G357" s="55">
        <f t="shared" si="50"/>
        <v>0</v>
      </c>
      <c r="H357" s="56">
        <f t="shared" si="48"/>
        <v>0</v>
      </c>
    </row>
    <row r="358" spans="1:8" s="2" customFormat="1" ht="12.75" hidden="1" customHeight="1" x14ac:dyDescent="0.2">
      <c r="A358" s="247"/>
      <c r="B358" s="250"/>
      <c r="C358" s="311">
        <f t="shared" si="49"/>
        <v>0</v>
      </c>
      <c r="D358" s="312"/>
      <c r="E358" s="283"/>
      <c r="F358" s="69">
        <f t="shared" si="50"/>
        <v>0</v>
      </c>
      <c r="G358" s="55">
        <f t="shared" si="50"/>
        <v>0</v>
      </c>
      <c r="H358" s="56">
        <f t="shared" si="48"/>
        <v>0</v>
      </c>
    </row>
    <row r="359" spans="1:8" s="2" customFormat="1" ht="12.75" hidden="1" customHeight="1" x14ac:dyDescent="0.2">
      <c r="A359" s="247"/>
      <c r="B359" s="250"/>
      <c r="C359" s="311">
        <f t="shared" si="49"/>
        <v>0</v>
      </c>
      <c r="D359" s="312"/>
      <c r="E359" s="283"/>
      <c r="F359" s="69">
        <f t="shared" si="50"/>
        <v>0</v>
      </c>
      <c r="G359" s="55">
        <f t="shared" si="50"/>
        <v>0</v>
      </c>
      <c r="H359" s="56">
        <f t="shared" si="48"/>
        <v>0</v>
      </c>
    </row>
    <row r="360" spans="1:8" s="2" customFormat="1" ht="12.75" hidden="1" x14ac:dyDescent="0.2">
      <c r="A360" s="248"/>
      <c r="B360" s="251"/>
      <c r="C360" s="311">
        <f t="shared" si="49"/>
        <v>0</v>
      </c>
      <c r="D360" s="312"/>
      <c r="E360" s="284"/>
      <c r="F360" s="71">
        <f t="shared" si="50"/>
        <v>0</v>
      </c>
      <c r="G360" s="57">
        <f t="shared" si="50"/>
        <v>0</v>
      </c>
      <c r="H360" s="58">
        <f t="shared" si="48"/>
        <v>0</v>
      </c>
    </row>
    <row r="361" spans="1:8" s="2" customFormat="1" ht="12.75" x14ac:dyDescent="0.2">
      <c r="A361" s="49" t="s">
        <v>65</v>
      </c>
      <c r="B361" s="277" t="s">
        <v>66</v>
      </c>
      <c r="C361" s="277"/>
      <c r="D361" s="277"/>
      <c r="E361" s="277"/>
      <c r="F361" s="277"/>
      <c r="G361" s="277"/>
      <c r="H361" s="43">
        <f>SUM(H362,H363,H384)</f>
        <v>0.31</v>
      </c>
    </row>
    <row r="362" spans="1:8" s="2" customFormat="1" ht="12.75" x14ac:dyDescent="0.2">
      <c r="A362" s="181" t="s">
        <v>67</v>
      </c>
      <c r="B362" s="304" t="s">
        <v>163</v>
      </c>
      <c r="C362" s="304"/>
      <c r="D362" s="304"/>
      <c r="E362" s="304"/>
      <c r="F362" s="304"/>
      <c r="G362" s="304"/>
      <c r="H362" s="44">
        <f>ROUNDUP((H264+H363)*0.2359,2)</f>
        <v>0.26</v>
      </c>
    </row>
    <row r="363" spans="1:8" s="2" customFormat="1" ht="25.5" x14ac:dyDescent="0.2">
      <c r="A363" s="246" t="s">
        <v>70</v>
      </c>
      <c r="B363" s="249" t="s">
        <v>71</v>
      </c>
      <c r="C363" s="287" t="s">
        <v>349</v>
      </c>
      <c r="D363" s="288"/>
      <c r="E363" s="47" t="s">
        <v>161</v>
      </c>
      <c r="F363" s="190" t="s">
        <v>39</v>
      </c>
      <c r="G363" s="47" t="s">
        <v>157</v>
      </c>
      <c r="H363" s="111">
        <f>SUM(H364:H383)</f>
        <v>0.05</v>
      </c>
    </row>
    <row r="364" spans="1:8" s="2" customFormat="1" ht="12.75" customHeight="1" x14ac:dyDescent="0.2">
      <c r="A364" s="247"/>
      <c r="B364" s="250"/>
      <c r="C364" s="294" t="str">
        <f t="shared" ref="C364:C373" si="51">C266</f>
        <v>VP koledžas direktors</v>
      </c>
      <c r="D364" s="295"/>
      <c r="E364" s="316">
        <v>4</v>
      </c>
      <c r="F364" s="62">
        <f t="shared" ref="F364:G373" si="52">F266</f>
        <v>3125</v>
      </c>
      <c r="G364" s="144">
        <f t="shared" si="52"/>
        <v>0.02</v>
      </c>
      <c r="H364" s="54">
        <f>ROUNDUP((F364*$E$364%)/168*G364,2)</f>
        <v>0.02</v>
      </c>
    </row>
    <row r="365" spans="1:8" s="2" customFormat="1" ht="12.75" hidden="1" customHeight="1" x14ac:dyDescent="0.2">
      <c r="A365" s="247"/>
      <c r="B365" s="250"/>
      <c r="C365" s="274">
        <f t="shared" si="51"/>
        <v>0</v>
      </c>
      <c r="D365" s="276"/>
      <c r="E365" s="317"/>
      <c r="F365" s="64">
        <f t="shared" si="52"/>
        <v>0</v>
      </c>
      <c r="G365" s="64">
        <f t="shared" si="52"/>
        <v>0</v>
      </c>
      <c r="H365" s="56">
        <f t="shared" ref="H365:H383" si="53">ROUNDUP((F365*$E$364%)/168*G365,2)</f>
        <v>0</v>
      </c>
    </row>
    <row r="366" spans="1:8" s="2" customFormat="1" ht="12.75" hidden="1" customHeight="1" x14ac:dyDescent="0.2">
      <c r="A366" s="247"/>
      <c r="B366" s="250"/>
      <c r="C366" s="274">
        <f t="shared" si="51"/>
        <v>0</v>
      </c>
      <c r="D366" s="276"/>
      <c r="E366" s="317"/>
      <c r="F366" s="64">
        <f t="shared" si="52"/>
        <v>0</v>
      </c>
      <c r="G366" s="64">
        <f t="shared" si="52"/>
        <v>0</v>
      </c>
      <c r="H366" s="56">
        <f t="shared" si="53"/>
        <v>0</v>
      </c>
    </row>
    <row r="367" spans="1:8" s="2" customFormat="1" ht="12.75" hidden="1" customHeight="1" x14ac:dyDescent="0.2">
      <c r="A367" s="247"/>
      <c r="B367" s="250"/>
      <c r="C367" s="274">
        <f t="shared" si="51"/>
        <v>0</v>
      </c>
      <c r="D367" s="276"/>
      <c r="E367" s="317"/>
      <c r="F367" s="64">
        <f t="shared" si="52"/>
        <v>0</v>
      </c>
      <c r="G367" s="64">
        <f t="shared" si="52"/>
        <v>0</v>
      </c>
      <c r="H367" s="56">
        <f t="shared" si="53"/>
        <v>0</v>
      </c>
    </row>
    <row r="368" spans="1:8" s="2" customFormat="1" ht="12.75" hidden="1" customHeight="1" x14ac:dyDescent="0.2">
      <c r="A368" s="247"/>
      <c r="B368" s="250"/>
      <c r="C368" s="274">
        <f t="shared" si="51"/>
        <v>0</v>
      </c>
      <c r="D368" s="276"/>
      <c r="E368" s="317"/>
      <c r="F368" s="64">
        <f t="shared" si="52"/>
        <v>0</v>
      </c>
      <c r="G368" s="64">
        <f t="shared" si="52"/>
        <v>0</v>
      </c>
      <c r="H368" s="56">
        <f t="shared" si="53"/>
        <v>0</v>
      </c>
    </row>
    <row r="369" spans="1:8" s="2" customFormat="1" ht="12.75" hidden="1" customHeight="1" x14ac:dyDescent="0.2">
      <c r="A369" s="247"/>
      <c r="B369" s="250"/>
      <c r="C369" s="274">
        <f t="shared" si="51"/>
        <v>0</v>
      </c>
      <c r="D369" s="276"/>
      <c r="E369" s="317"/>
      <c r="F369" s="64">
        <f t="shared" si="52"/>
        <v>0</v>
      </c>
      <c r="G369" s="64">
        <f t="shared" si="52"/>
        <v>0</v>
      </c>
      <c r="H369" s="56">
        <f t="shared" si="53"/>
        <v>0</v>
      </c>
    </row>
    <row r="370" spans="1:8" s="2" customFormat="1" ht="12.75" hidden="1" customHeight="1" x14ac:dyDescent="0.2">
      <c r="A370" s="247"/>
      <c r="B370" s="250"/>
      <c r="C370" s="274">
        <f t="shared" si="51"/>
        <v>0</v>
      </c>
      <c r="D370" s="276"/>
      <c r="E370" s="317"/>
      <c r="F370" s="64">
        <f t="shared" si="52"/>
        <v>0</v>
      </c>
      <c r="G370" s="64">
        <f t="shared" si="52"/>
        <v>0</v>
      </c>
      <c r="H370" s="56">
        <f t="shared" si="53"/>
        <v>0</v>
      </c>
    </row>
    <row r="371" spans="1:8" s="2" customFormat="1" ht="12.75" hidden="1" customHeight="1" x14ac:dyDescent="0.2">
      <c r="A371" s="247"/>
      <c r="B371" s="250"/>
      <c r="C371" s="274">
        <f t="shared" si="51"/>
        <v>0</v>
      </c>
      <c r="D371" s="276"/>
      <c r="E371" s="317"/>
      <c r="F371" s="64">
        <f t="shared" si="52"/>
        <v>0</v>
      </c>
      <c r="G371" s="64">
        <f t="shared" si="52"/>
        <v>0</v>
      </c>
      <c r="H371" s="56">
        <f t="shared" si="53"/>
        <v>0</v>
      </c>
    </row>
    <row r="372" spans="1:8" s="2" customFormat="1" ht="12.75" hidden="1" customHeight="1" x14ac:dyDescent="0.2">
      <c r="A372" s="247"/>
      <c r="B372" s="250"/>
      <c r="C372" s="274">
        <f t="shared" si="51"/>
        <v>0</v>
      </c>
      <c r="D372" s="276"/>
      <c r="E372" s="317"/>
      <c r="F372" s="64">
        <f t="shared" si="52"/>
        <v>0</v>
      </c>
      <c r="G372" s="64">
        <f t="shared" si="52"/>
        <v>0</v>
      </c>
      <c r="H372" s="56">
        <f t="shared" si="53"/>
        <v>0</v>
      </c>
    </row>
    <row r="373" spans="1:8" s="2" customFormat="1" ht="12.75" hidden="1" customHeight="1" x14ac:dyDescent="0.2">
      <c r="A373" s="247"/>
      <c r="B373" s="250"/>
      <c r="C373" s="274">
        <f t="shared" si="51"/>
        <v>0</v>
      </c>
      <c r="D373" s="276"/>
      <c r="E373" s="317"/>
      <c r="F373" s="64">
        <f t="shared" si="52"/>
        <v>0</v>
      </c>
      <c r="G373" s="64">
        <f t="shared" si="52"/>
        <v>0</v>
      </c>
      <c r="H373" s="56">
        <f t="shared" si="53"/>
        <v>0</v>
      </c>
    </row>
    <row r="374" spans="1:8" s="2" customFormat="1" ht="12.75" x14ac:dyDescent="0.2">
      <c r="A374" s="247"/>
      <c r="B374" s="250"/>
      <c r="C374" s="274" t="str">
        <f t="shared" ref="C374:C383" si="54">C277</f>
        <v xml:space="preserve">Vecākais grāmatvedis </v>
      </c>
      <c r="D374" s="276"/>
      <c r="E374" s="317"/>
      <c r="F374" s="64">
        <f t="shared" ref="F374:G383" si="55">F277</f>
        <v>1287</v>
      </c>
      <c r="G374" s="55">
        <f t="shared" si="55"/>
        <v>8.4000000000000005E-2</v>
      </c>
      <c r="H374" s="56">
        <f t="shared" si="53"/>
        <v>0.03</v>
      </c>
    </row>
    <row r="375" spans="1:8" s="2" customFormat="1" ht="24.75" hidden="1" customHeight="1" x14ac:dyDescent="0.2">
      <c r="A375" s="247"/>
      <c r="B375" s="250"/>
      <c r="C375" s="274">
        <f t="shared" si="54"/>
        <v>0</v>
      </c>
      <c r="D375" s="276"/>
      <c r="E375" s="317"/>
      <c r="F375" s="64">
        <f t="shared" si="55"/>
        <v>0</v>
      </c>
      <c r="G375" s="55">
        <f t="shared" si="55"/>
        <v>0</v>
      </c>
      <c r="H375" s="56">
        <f t="shared" si="53"/>
        <v>0</v>
      </c>
    </row>
    <row r="376" spans="1:8" s="2" customFormat="1" ht="12.75" hidden="1" x14ac:dyDescent="0.2">
      <c r="A376" s="247"/>
      <c r="B376" s="250"/>
      <c r="C376" s="274">
        <f t="shared" si="54"/>
        <v>0</v>
      </c>
      <c r="D376" s="276"/>
      <c r="E376" s="317"/>
      <c r="F376" s="64">
        <f t="shared" si="55"/>
        <v>0</v>
      </c>
      <c r="G376" s="55">
        <f t="shared" si="55"/>
        <v>0</v>
      </c>
      <c r="H376" s="56">
        <f t="shared" si="53"/>
        <v>0</v>
      </c>
    </row>
    <row r="377" spans="1:8" s="2" customFormat="1" ht="12.75" hidden="1" x14ac:dyDescent="0.2">
      <c r="A377" s="247"/>
      <c r="B377" s="250"/>
      <c r="C377" s="274">
        <f t="shared" si="54"/>
        <v>0</v>
      </c>
      <c r="D377" s="276"/>
      <c r="E377" s="317"/>
      <c r="F377" s="64">
        <f t="shared" si="55"/>
        <v>0</v>
      </c>
      <c r="G377" s="55">
        <f t="shared" si="55"/>
        <v>0</v>
      </c>
      <c r="H377" s="56">
        <f t="shared" si="53"/>
        <v>0</v>
      </c>
    </row>
    <row r="378" spans="1:8" s="2" customFormat="1" ht="12.75" hidden="1" x14ac:dyDescent="0.2">
      <c r="A378" s="247"/>
      <c r="B378" s="250"/>
      <c r="C378" s="274">
        <f t="shared" si="54"/>
        <v>0</v>
      </c>
      <c r="D378" s="276"/>
      <c r="E378" s="317"/>
      <c r="F378" s="64">
        <f t="shared" si="55"/>
        <v>0</v>
      </c>
      <c r="G378" s="55">
        <f t="shared" si="55"/>
        <v>0</v>
      </c>
      <c r="H378" s="56">
        <f t="shared" si="53"/>
        <v>0</v>
      </c>
    </row>
    <row r="379" spans="1:8" s="2" customFormat="1" ht="12.75" hidden="1" x14ac:dyDescent="0.2">
      <c r="A379" s="247"/>
      <c r="B379" s="250"/>
      <c r="C379" s="274">
        <f t="shared" si="54"/>
        <v>0</v>
      </c>
      <c r="D379" s="276"/>
      <c r="E379" s="317"/>
      <c r="F379" s="64">
        <f t="shared" si="55"/>
        <v>0</v>
      </c>
      <c r="G379" s="55">
        <f t="shared" si="55"/>
        <v>0</v>
      </c>
      <c r="H379" s="56">
        <f t="shared" si="53"/>
        <v>0</v>
      </c>
    </row>
    <row r="380" spans="1:8" s="2" customFormat="1" ht="12.75" hidden="1" x14ac:dyDescent="0.2">
      <c r="A380" s="247"/>
      <c r="B380" s="250"/>
      <c r="C380" s="274">
        <f t="shared" si="54"/>
        <v>0</v>
      </c>
      <c r="D380" s="276"/>
      <c r="E380" s="317"/>
      <c r="F380" s="64">
        <f t="shared" si="55"/>
        <v>0</v>
      </c>
      <c r="G380" s="55">
        <f t="shared" si="55"/>
        <v>0</v>
      </c>
      <c r="H380" s="56">
        <f t="shared" si="53"/>
        <v>0</v>
      </c>
    </row>
    <row r="381" spans="1:8" s="2" customFormat="1" ht="12.75" hidden="1" x14ac:dyDescent="0.2">
      <c r="A381" s="247"/>
      <c r="B381" s="250"/>
      <c r="C381" s="274">
        <f t="shared" si="54"/>
        <v>0</v>
      </c>
      <c r="D381" s="276"/>
      <c r="E381" s="317"/>
      <c r="F381" s="64">
        <f t="shared" si="55"/>
        <v>0</v>
      </c>
      <c r="G381" s="55">
        <f t="shared" si="55"/>
        <v>0</v>
      </c>
      <c r="H381" s="56">
        <f t="shared" si="53"/>
        <v>0</v>
      </c>
    </row>
    <row r="382" spans="1:8" s="2" customFormat="1" ht="12.75" hidden="1" x14ac:dyDescent="0.2">
      <c r="A382" s="247"/>
      <c r="B382" s="250"/>
      <c r="C382" s="274">
        <f t="shared" si="54"/>
        <v>0</v>
      </c>
      <c r="D382" s="276"/>
      <c r="E382" s="317"/>
      <c r="F382" s="64">
        <f t="shared" si="55"/>
        <v>0</v>
      </c>
      <c r="G382" s="55">
        <f t="shared" si="55"/>
        <v>0</v>
      </c>
      <c r="H382" s="56">
        <f t="shared" si="53"/>
        <v>0</v>
      </c>
    </row>
    <row r="383" spans="1:8" s="2" customFormat="1" ht="12.75" hidden="1" x14ac:dyDescent="0.2">
      <c r="A383" s="248"/>
      <c r="B383" s="251"/>
      <c r="C383" s="274">
        <f t="shared" si="54"/>
        <v>0</v>
      </c>
      <c r="D383" s="276"/>
      <c r="E383" s="318"/>
      <c r="F383" s="66">
        <f t="shared" si="55"/>
        <v>0</v>
      </c>
      <c r="G383" s="55">
        <f t="shared" si="55"/>
        <v>0</v>
      </c>
      <c r="H383" s="58">
        <f t="shared" si="53"/>
        <v>0</v>
      </c>
    </row>
    <row r="384" spans="1:8" s="2" customFormat="1" ht="25.5" hidden="1" x14ac:dyDescent="0.2">
      <c r="A384" s="246" t="s">
        <v>82</v>
      </c>
      <c r="B384" s="249" t="s">
        <v>83</v>
      </c>
      <c r="C384" s="287" t="s">
        <v>349</v>
      </c>
      <c r="D384" s="288"/>
      <c r="E384" s="47" t="s">
        <v>161</v>
      </c>
      <c r="F384" s="190" t="s">
        <v>39</v>
      </c>
      <c r="G384" s="47" t="s">
        <v>157</v>
      </c>
      <c r="H384" s="111">
        <f>SUM(H385:H404)</f>
        <v>0</v>
      </c>
    </row>
    <row r="385" spans="1:8" s="2" customFormat="1" ht="12.75" hidden="1" customHeight="1" x14ac:dyDescent="0.2">
      <c r="A385" s="247"/>
      <c r="B385" s="250"/>
      <c r="C385" s="294" t="str">
        <f t="shared" ref="C385:C394" si="56">C266</f>
        <v>VP koledžas direktors</v>
      </c>
      <c r="D385" s="295"/>
      <c r="E385" s="316">
        <v>1</v>
      </c>
      <c r="F385" s="62">
        <f t="shared" ref="F385:F394" si="57">F266</f>
        <v>3125</v>
      </c>
      <c r="G385" s="55"/>
      <c r="H385" s="54">
        <f>ROUNDUP((F385*$E$385%)/168*G385,2)</f>
        <v>0</v>
      </c>
    </row>
    <row r="386" spans="1:8" s="2" customFormat="1" ht="12.75" hidden="1" x14ac:dyDescent="0.2">
      <c r="A386" s="247"/>
      <c r="B386" s="250"/>
      <c r="C386" s="274">
        <f t="shared" si="56"/>
        <v>0</v>
      </c>
      <c r="D386" s="276"/>
      <c r="E386" s="317"/>
      <c r="F386" s="64">
        <f t="shared" si="57"/>
        <v>0</v>
      </c>
      <c r="G386" s="55"/>
      <c r="H386" s="56">
        <f t="shared" ref="H386:H404" si="58">ROUNDUP((F386*$E$385%)/168*G386,2)</f>
        <v>0</v>
      </c>
    </row>
    <row r="387" spans="1:8" s="2" customFormat="1" ht="12.75" hidden="1" x14ac:dyDescent="0.2">
      <c r="A387" s="247"/>
      <c r="B387" s="250"/>
      <c r="C387" s="274">
        <f t="shared" si="56"/>
        <v>0</v>
      </c>
      <c r="D387" s="276"/>
      <c r="E387" s="317"/>
      <c r="F387" s="64">
        <f t="shared" si="57"/>
        <v>0</v>
      </c>
      <c r="G387" s="55"/>
      <c r="H387" s="56">
        <f t="shared" si="58"/>
        <v>0</v>
      </c>
    </row>
    <row r="388" spans="1:8" s="2" customFormat="1" ht="12.75" hidden="1" x14ac:dyDescent="0.2">
      <c r="A388" s="247"/>
      <c r="B388" s="250"/>
      <c r="C388" s="274">
        <f t="shared" si="56"/>
        <v>0</v>
      </c>
      <c r="D388" s="276"/>
      <c r="E388" s="317"/>
      <c r="F388" s="64">
        <f t="shared" si="57"/>
        <v>0</v>
      </c>
      <c r="G388" s="55"/>
      <c r="H388" s="56">
        <f t="shared" si="58"/>
        <v>0</v>
      </c>
    </row>
    <row r="389" spans="1:8" s="2" customFormat="1" ht="12.75" hidden="1" x14ac:dyDescent="0.2">
      <c r="A389" s="247"/>
      <c r="B389" s="250"/>
      <c r="C389" s="274">
        <f t="shared" si="56"/>
        <v>0</v>
      </c>
      <c r="D389" s="276"/>
      <c r="E389" s="317"/>
      <c r="F389" s="64">
        <f t="shared" si="57"/>
        <v>0</v>
      </c>
      <c r="G389" s="55"/>
      <c r="H389" s="56">
        <f t="shared" si="58"/>
        <v>0</v>
      </c>
    </row>
    <row r="390" spans="1:8" s="2" customFormat="1" ht="12.75" hidden="1" x14ac:dyDescent="0.2">
      <c r="A390" s="247"/>
      <c r="B390" s="250"/>
      <c r="C390" s="274">
        <f t="shared" si="56"/>
        <v>0</v>
      </c>
      <c r="D390" s="276"/>
      <c r="E390" s="317"/>
      <c r="F390" s="64">
        <f t="shared" si="57"/>
        <v>0</v>
      </c>
      <c r="G390" s="55"/>
      <c r="H390" s="56">
        <f t="shared" si="58"/>
        <v>0</v>
      </c>
    </row>
    <row r="391" spans="1:8" s="2" customFormat="1" ht="12.75" hidden="1" x14ac:dyDescent="0.2">
      <c r="A391" s="247"/>
      <c r="B391" s="250"/>
      <c r="C391" s="274">
        <f t="shared" si="56"/>
        <v>0</v>
      </c>
      <c r="D391" s="276"/>
      <c r="E391" s="317"/>
      <c r="F391" s="64">
        <f t="shared" si="57"/>
        <v>0</v>
      </c>
      <c r="G391" s="55"/>
      <c r="H391" s="56">
        <f t="shared" si="58"/>
        <v>0</v>
      </c>
    </row>
    <row r="392" spans="1:8" s="2" customFormat="1" ht="12.75" hidden="1" x14ac:dyDescent="0.2">
      <c r="A392" s="247"/>
      <c r="B392" s="250"/>
      <c r="C392" s="274">
        <f t="shared" si="56"/>
        <v>0</v>
      </c>
      <c r="D392" s="276"/>
      <c r="E392" s="317"/>
      <c r="F392" s="64">
        <f t="shared" si="57"/>
        <v>0</v>
      </c>
      <c r="G392" s="55"/>
      <c r="H392" s="56">
        <f t="shared" si="58"/>
        <v>0</v>
      </c>
    </row>
    <row r="393" spans="1:8" s="2" customFormat="1" ht="12.75" hidden="1" x14ac:dyDescent="0.2">
      <c r="A393" s="247"/>
      <c r="B393" s="250"/>
      <c r="C393" s="274">
        <f t="shared" si="56"/>
        <v>0</v>
      </c>
      <c r="D393" s="276"/>
      <c r="E393" s="317"/>
      <c r="F393" s="64">
        <f t="shared" si="57"/>
        <v>0</v>
      </c>
      <c r="G393" s="55"/>
      <c r="H393" s="56">
        <f t="shared" si="58"/>
        <v>0</v>
      </c>
    </row>
    <row r="394" spans="1:8" s="2" customFormat="1" ht="12.75" hidden="1" x14ac:dyDescent="0.2">
      <c r="A394" s="247"/>
      <c r="B394" s="250"/>
      <c r="C394" s="274">
        <f t="shared" si="56"/>
        <v>0</v>
      </c>
      <c r="D394" s="276"/>
      <c r="E394" s="317"/>
      <c r="F394" s="64">
        <f t="shared" si="57"/>
        <v>0</v>
      </c>
      <c r="G394" s="55"/>
      <c r="H394" s="56">
        <f t="shared" si="58"/>
        <v>0</v>
      </c>
    </row>
    <row r="395" spans="1:8" s="2" customFormat="1" ht="12.75" hidden="1" x14ac:dyDescent="0.2">
      <c r="A395" s="247"/>
      <c r="B395" s="250"/>
      <c r="C395" s="274" t="str">
        <f t="shared" ref="C395:C404" si="59">C277</f>
        <v xml:space="preserve">Vecākais grāmatvedis </v>
      </c>
      <c r="D395" s="276"/>
      <c r="E395" s="317"/>
      <c r="F395" s="64">
        <f t="shared" ref="F395:G404" si="60">F277</f>
        <v>1287</v>
      </c>
      <c r="G395" s="55"/>
      <c r="H395" s="56">
        <f t="shared" si="58"/>
        <v>0</v>
      </c>
    </row>
    <row r="396" spans="1:8" s="2" customFormat="1" ht="27" hidden="1" customHeight="1" x14ac:dyDescent="0.2">
      <c r="A396" s="247"/>
      <c r="B396" s="250"/>
      <c r="C396" s="274">
        <f t="shared" si="59"/>
        <v>0</v>
      </c>
      <c r="D396" s="276"/>
      <c r="E396" s="317"/>
      <c r="F396" s="64">
        <f t="shared" si="60"/>
        <v>0</v>
      </c>
      <c r="G396" s="55">
        <f t="shared" si="60"/>
        <v>0</v>
      </c>
      <c r="H396" s="56">
        <f t="shared" si="58"/>
        <v>0</v>
      </c>
    </row>
    <row r="397" spans="1:8" s="2" customFormat="1" ht="12.75" hidden="1" x14ac:dyDescent="0.2">
      <c r="A397" s="247"/>
      <c r="B397" s="250"/>
      <c r="C397" s="274">
        <f t="shared" si="59"/>
        <v>0</v>
      </c>
      <c r="D397" s="276"/>
      <c r="E397" s="317"/>
      <c r="F397" s="64">
        <f t="shared" si="60"/>
        <v>0</v>
      </c>
      <c r="G397" s="64">
        <f t="shared" si="60"/>
        <v>0</v>
      </c>
      <c r="H397" s="56">
        <f t="shared" si="58"/>
        <v>0</v>
      </c>
    </row>
    <row r="398" spans="1:8" s="2" customFormat="1" ht="12.75" hidden="1" x14ac:dyDescent="0.2">
      <c r="A398" s="247"/>
      <c r="B398" s="250"/>
      <c r="C398" s="274">
        <f t="shared" si="59"/>
        <v>0</v>
      </c>
      <c r="D398" s="276"/>
      <c r="E398" s="317"/>
      <c r="F398" s="64">
        <f t="shared" si="60"/>
        <v>0</v>
      </c>
      <c r="G398" s="64">
        <f t="shared" si="60"/>
        <v>0</v>
      </c>
      <c r="H398" s="56">
        <f t="shared" si="58"/>
        <v>0</v>
      </c>
    </row>
    <row r="399" spans="1:8" s="2" customFormat="1" ht="12.75" hidden="1" x14ac:dyDescent="0.2">
      <c r="A399" s="247"/>
      <c r="B399" s="250"/>
      <c r="C399" s="274">
        <f t="shared" si="59"/>
        <v>0</v>
      </c>
      <c r="D399" s="276"/>
      <c r="E399" s="317"/>
      <c r="F399" s="64">
        <f t="shared" si="60"/>
        <v>0</v>
      </c>
      <c r="G399" s="64">
        <f t="shared" si="60"/>
        <v>0</v>
      </c>
      <c r="H399" s="56">
        <f t="shared" si="58"/>
        <v>0</v>
      </c>
    </row>
    <row r="400" spans="1:8" s="2" customFormat="1" ht="12.75" hidden="1" x14ac:dyDescent="0.2">
      <c r="A400" s="247"/>
      <c r="B400" s="250"/>
      <c r="C400" s="274">
        <f t="shared" si="59"/>
        <v>0</v>
      </c>
      <c r="D400" s="276"/>
      <c r="E400" s="317"/>
      <c r="F400" s="64">
        <f t="shared" si="60"/>
        <v>0</v>
      </c>
      <c r="G400" s="64">
        <f t="shared" si="60"/>
        <v>0</v>
      </c>
      <c r="H400" s="56">
        <f t="shared" si="58"/>
        <v>0</v>
      </c>
    </row>
    <row r="401" spans="1:9" s="2" customFormat="1" ht="12.75" hidden="1" x14ac:dyDescent="0.2">
      <c r="A401" s="247"/>
      <c r="B401" s="250"/>
      <c r="C401" s="274">
        <f t="shared" si="59"/>
        <v>0</v>
      </c>
      <c r="D401" s="276"/>
      <c r="E401" s="317"/>
      <c r="F401" s="64">
        <f t="shared" si="60"/>
        <v>0</v>
      </c>
      <c r="G401" s="64">
        <f t="shared" si="60"/>
        <v>0</v>
      </c>
      <c r="H401" s="56">
        <f t="shared" si="58"/>
        <v>0</v>
      </c>
    </row>
    <row r="402" spans="1:9" s="2" customFormat="1" ht="12.75" hidden="1" x14ac:dyDescent="0.2">
      <c r="A402" s="247"/>
      <c r="B402" s="250"/>
      <c r="C402" s="274">
        <f t="shared" si="59"/>
        <v>0</v>
      </c>
      <c r="D402" s="276"/>
      <c r="E402" s="317"/>
      <c r="F402" s="64">
        <f t="shared" si="60"/>
        <v>0</v>
      </c>
      <c r="G402" s="64">
        <f t="shared" si="60"/>
        <v>0</v>
      </c>
      <c r="H402" s="56">
        <f t="shared" si="58"/>
        <v>0</v>
      </c>
    </row>
    <row r="403" spans="1:9" s="2" customFormat="1" ht="12.75" hidden="1" customHeight="1" x14ac:dyDescent="0.2">
      <c r="A403" s="247"/>
      <c r="B403" s="250"/>
      <c r="C403" s="274">
        <f t="shared" si="59"/>
        <v>0</v>
      </c>
      <c r="D403" s="276"/>
      <c r="E403" s="317"/>
      <c r="F403" s="64">
        <f t="shared" si="60"/>
        <v>0</v>
      </c>
      <c r="G403" s="64">
        <f t="shared" si="60"/>
        <v>0</v>
      </c>
      <c r="H403" s="56">
        <f t="shared" si="58"/>
        <v>0</v>
      </c>
    </row>
    <row r="404" spans="1:9" s="2" customFormat="1" ht="12.75" hidden="1" x14ac:dyDescent="0.2">
      <c r="A404" s="248"/>
      <c r="B404" s="251"/>
      <c r="C404" s="296">
        <f t="shared" si="59"/>
        <v>0</v>
      </c>
      <c r="D404" s="298"/>
      <c r="E404" s="318"/>
      <c r="F404" s="66">
        <f t="shared" si="60"/>
        <v>0</v>
      </c>
      <c r="G404" s="66">
        <f t="shared" si="60"/>
        <v>0</v>
      </c>
      <c r="H404" s="58">
        <f t="shared" si="58"/>
        <v>0</v>
      </c>
    </row>
    <row r="405" spans="1:9" s="2" customFormat="1" ht="12.75" x14ac:dyDescent="0.2">
      <c r="A405" s="49" t="s">
        <v>84</v>
      </c>
      <c r="B405" s="277" t="s">
        <v>17</v>
      </c>
      <c r="C405" s="277"/>
      <c r="D405" s="277"/>
      <c r="E405" s="277"/>
      <c r="F405" s="277"/>
      <c r="G405" s="277"/>
      <c r="H405" s="43">
        <f>SUM(H406,H429)</f>
        <v>0.94000000000000017</v>
      </c>
    </row>
    <row r="406" spans="1:9" s="2" customFormat="1" ht="12.75" x14ac:dyDescent="0.2">
      <c r="A406" s="48" t="s">
        <v>85</v>
      </c>
      <c r="B406" s="277" t="s">
        <v>86</v>
      </c>
      <c r="C406" s="277"/>
      <c r="D406" s="277"/>
      <c r="E406" s="277"/>
      <c r="F406" s="277"/>
      <c r="G406" s="277"/>
      <c r="H406" s="43">
        <f>SUM(H407,H418)</f>
        <v>6.0000000000000005E-2</v>
      </c>
    </row>
    <row r="407" spans="1:9" s="2" customFormat="1" ht="25.5" x14ac:dyDescent="0.2">
      <c r="A407" s="246">
        <v>2220</v>
      </c>
      <c r="B407" s="249" t="s">
        <v>88</v>
      </c>
      <c r="C407" s="266" t="s">
        <v>171</v>
      </c>
      <c r="D407" s="267"/>
      <c r="E407" s="268"/>
      <c r="F407" s="47" t="s">
        <v>327</v>
      </c>
      <c r="G407" s="47" t="s">
        <v>157</v>
      </c>
      <c r="H407" s="111">
        <f>SUM(H408:H417)</f>
        <v>6.0000000000000005E-2</v>
      </c>
    </row>
    <row r="408" spans="1:9" s="2" customFormat="1" ht="36" x14ac:dyDescent="0.2">
      <c r="A408" s="247"/>
      <c r="B408" s="250"/>
      <c r="C408" s="255" t="s">
        <v>198</v>
      </c>
      <c r="D408" s="256"/>
      <c r="E408" s="257"/>
      <c r="F408" s="74">
        <f>ROUND(7*1.147,2)</f>
        <v>8.0299999999999994</v>
      </c>
      <c r="G408" s="74">
        <f>G26+G266+G277</f>
        <v>1.1040000000000001</v>
      </c>
      <c r="H408" s="75">
        <f>ROUNDUP(F408/168*G408,2)</f>
        <v>6.0000000000000005E-2</v>
      </c>
      <c r="I408" s="149" t="s">
        <v>384</v>
      </c>
    </row>
    <row r="409" spans="1:9" s="2" customFormat="1" ht="12" hidden="1" customHeight="1" x14ac:dyDescent="0.2">
      <c r="A409" s="247"/>
      <c r="B409" s="250"/>
      <c r="C409" s="252"/>
      <c r="D409" s="253"/>
      <c r="E409" s="254"/>
      <c r="F409" s="76"/>
      <c r="G409" s="76"/>
      <c r="H409" s="77">
        <f t="shared" ref="H409:H417" si="61">ROUNDUP(F409/168*G409,2)</f>
        <v>0</v>
      </c>
    </row>
    <row r="410" spans="1:9" s="2" customFormat="1" ht="12" hidden="1" customHeight="1" x14ac:dyDescent="0.2">
      <c r="A410" s="247"/>
      <c r="B410" s="250"/>
      <c r="C410" s="252"/>
      <c r="D410" s="253"/>
      <c r="E410" s="254"/>
      <c r="F410" s="76"/>
      <c r="G410" s="76"/>
      <c r="H410" s="77">
        <f t="shared" si="61"/>
        <v>0</v>
      </c>
    </row>
    <row r="411" spans="1:9" s="2" customFormat="1" ht="12" hidden="1" customHeight="1" x14ac:dyDescent="0.2">
      <c r="A411" s="247"/>
      <c r="B411" s="250"/>
      <c r="C411" s="252"/>
      <c r="D411" s="253"/>
      <c r="E411" s="254"/>
      <c r="F411" s="76"/>
      <c r="G411" s="76"/>
      <c r="H411" s="77">
        <f t="shared" si="61"/>
        <v>0</v>
      </c>
    </row>
    <row r="412" spans="1:9" s="2" customFormat="1" ht="12" hidden="1" customHeight="1" x14ac:dyDescent="0.2">
      <c r="A412" s="247"/>
      <c r="B412" s="250"/>
      <c r="C412" s="252"/>
      <c r="D412" s="253"/>
      <c r="E412" s="254"/>
      <c r="F412" s="76"/>
      <c r="G412" s="76"/>
      <c r="H412" s="77">
        <f t="shared" si="61"/>
        <v>0</v>
      </c>
    </row>
    <row r="413" spans="1:9" s="2" customFormat="1" ht="12" hidden="1" customHeight="1" x14ac:dyDescent="0.2">
      <c r="A413" s="247"/>
      <c r="B413" s="250"/>
      <c r="C413" s="252"/>
      <c r="D413" s="253"/>
      <c r="E413" s="254"/>
      <c r="F413" s="76"/>
      <c r="G413" s="76"/>
      <c r="H413" s="77">
        <f t="shared" si="61"/>
        <v>0</v>
      </c>
    </row>
    <row r="414" spans="1:9" s="2" customFormat="1" ht="12" hidden="1" customHeight="1" x14ac:dyDescent="0.2">
      <c r="A414" s="247"/>
      <c r="B414" s="250"/>
      <c r="C414" s="252"/>
      <c r="D414" s="253"/>
      <c r="E414" s="254"/>
      <c r="F414" s="76"/>
      <c r="G414" s="76"/>
      <c r="H414" s="77">
        <f t="shared" si="61"/>
        <v>0</v>
      </c>
    </row>
    <row r="415" spans="1:9" s="2" customFormat="1" ht="12" hidden="1" customHeight="1" x14ac:dyDescent="0.2">
      <c r="A415" s="247"/>
      <c r="B415" s="250"/>
      <c r="C415" s="252"/>
      <c r="D415" s="253"/>
      <c r="E415" s="254"/>
      <c r="F415" s="76"/>
      <c r="G415" s="76"/>
      <c r="H415" s="77">
        <f t="shared" si="61"/>
        <v>0</v>
      </c>
    </row>
    <row r="416" spans="1:9" s="2" customFormat="1" ht="12" hidden="1" customHeight="1" x14ac:dyDescent="0.2">
      <c r="A416" s="247"/>
      <c r="B416" s="250"/>
      <c r="C416" s="252"/>
      <c r="D416" s="253"/>
      <c r="E416" s="254"/>
      <c r="F416" s="76"/>
      <c r="G416" s="76"/>
      <c r="H416" s="77">
        <f t="shared" si="61"/>
        <v>0</v>
      </c>
    </row>
    <row r="417" spans="1:9" s="2" customFormat="1" ht="12" hidden="1" customHeight="1" x14ac:dyDescent="0.2">
      <c r="A417" s="248"/>
      <c r="B417" s="251"/>
      <c r="C417" s="269"/>
      <c r="D417" s="270"/>
      <c r="E417" s="271"/>
      <c r="F417" s="78"/>
      <c r="G417" s="78"/>
      <c r="H417" s="79">
        <f t="shared" si="61"/>
        <v>0</v>
      </c>
    </row>
    <row r="418" spans="1:9" s="2" customFormat="1" ht="12" hidden="1" customHeight="1" x14ac:dyDescent="0.2">
      <c r="A418" s="246"/>
      <c r="B418" s="249"/>
      <c r="C418" s="266" t="s">
        <v>171</v>
      </c>
      <c r="D418" s="267"/>
      <c r="E418" s="268"/>
      <c r="F418" s="47" t="s">
        <v>167</v>
      </c>
      <c r="G418" s="47" t="s">
        <v>157</v>
      </c>
      <c r="H418" s="111">
        <f>SUM(H419:H428)</f>
        <v>0</v>
      </c>
    </row>
    <row r="419" spans="1:9" s="2" customFormat="1" ht="12" hidden="1" customHeight="1" x14ac:dyDescent="0.2">
      <c r="A419" s="247"/>
      <c r="B419" s="250"/>
      <c r="C419" s="255"/>
      <c r="D419" s="256"/>
      <c r="E419" s="257"/>
      <c r="F419" s="74"/>
      <c r="G419" s="74"/>
      <c r="H419" s="75">
        <f>ROUNDUP(F419/168*G419,2)</f>
        <v>0</v>
      </c>
    </row>
    <row r="420" spans="1:9" s="2" customFormat="1" ht="12" hidden="1" customHeight="1" x14ac:dyDescent="0.2">
      <c r="A420" s="247"/>
      <c r="B420" s="250"/>
      <c r="C420" s="252"/>
      <c r="D420" s="253"/>
      <c r="E420" s="254"/>
      <c r="F420" s="76"/>
      <c r="G420" s="76"/>
      <c r="H420" s="77">
        <f t="shared" ref="H420:H428" si="62">ROUNDUP(F420/168*G420,2)</f>
        <v>0</v>
      </c>
    </row>
    <row r="421" spans="1:9" s="2" customFormat="1" ht="12" hidden="1" customHeight="1" x14ac:dyDescent="0.2">
      <c r="A421" s="247"/>
      <c r="B421" s="250"/>
      <c r="C421" s="252"/>
      <c r="D421" s="253"/>
      <c r="E421" s="254"/>
      <c r="F421" s="76"/>
      <c r="G421" s="76"/>
      <c r="H421" s="77">
        <f t="shared" si="62"/>
        <v>0</v>
      </c>
    </row>
    <row r="422" spans="1:9" s="2" customFormat="1" ht="12" hidden="1" customHeight="1" x14ac:dyDescent="0.2">
      <c r="A422" s="247"/>
      <c r="B422" s="250"/>
      <c r="C422" s="252"/>
      <c r="D422" s="253"/>
      <c r="E422" s="254"/>
      <c r="F422" s="76"/>
      <c r="G422" s="76"/>
      <c r="H422" s="77">
        <f t="shared" si="62"/>
        <v>0</v>
      </c>
    </row>
    <row r="423" spans="1:9" s="2" customFormat="1" ht="12" hidden="1" customHeight="1" x14ac:dyDescent="0.2">
      <c r="A423" s="247"/>
      <c r="B423" s="250"/>
      <c r="C423" s="252"/>
      <c r="D423" s="253"/>
      <c r="E423" s="254"/>
      <c r="F423" s="76"/>
      <c r="G423" s="76"/>
      <c r="H423" s="77">
        <f t="shared" si="62"/>
        <v>0</v>
      </c>
    </row>
    <row r="424" spans="1:9" s="2" customFormat="1" ht="12" hidden="1" customHeight="1" x14ac:dyDescent="0.2">
      <c r="A424" s="247"/>
      <c r="B424" s="250"/>
      <c r="C424" s="252"/>
      <c r="D424" s="253"/>
      <c r="E424" s="254"/>
      <c r="F424" s="76"/>
      <c r="G424" s="76"/>
      <c r="H424" s="77">
        <f t="shared" si="62"/>
        <v>0</v>
      </c>
    </row>
    <row r="425" spans="1:9" s="2" customFormat="1" ht="12" hidden="1" customHeight="1" x14ac:dyDescent="0.2">
      <c r="A425" s="247"/>
      <c r="B425" s="250"/>
      <c r="C425" s="252"/>
      <c r="D425" s="253"/>
      <c r="E425" s="254"/>
      <c r="F425" s="76"/>
      <c r="G425" s="76"/>
      <c r="H425" s="77">
        <f t="shared" si="62"/>
        <v>0</v>
      </c>
    </row>
    <row r="426" spans="1:9" s="2" customFormat="1" ht="12" hidden="1" customHeight="1" x14ac:dyDescent="0.2">
      <c r="A426" s="247"/>
      <c r="B426" s="250"/>
      <c r="C426" s="252"/>
      <c r="D426" s="253"/>
      <c r="E426" s="254"/>
      <c r="F426" s="76"/>
      <c r="G426" s="76"/>
      <c r="H426" s="77"/>
    </row>
    <row r="427" spans="1:9" s="2" customFormat="1" ht="12" hidden="1" customHeight="1" x14ac:dyDescent="0.2">
      <c r="A427" s="247"/>
      <c r="B427" s="250"/>
      <c r="C427" s="252"/>
      <c r="D427" s="253"/>
      <c r="E427" s="254"/>
      <c r="F427" s="76"/>
      <c r="G427" s="76"/>
      <c r="H427" s="77">
        <f t="shared" si="62"/>
        <v>0</v>
      </c>
    </row>
    <row r="428" spans="1:9" s="2" customFormat="1" ht="12.75" hidden="1" x14ac:dyDescent="0.2">
      <c r="A428" s="248"/>
      <c r="B428" s="251"/>
      <c r="C428" s="269"/>
      <c r="D428" s="270"/>
      <c r="E428" s="271"/>
      <c r="F428" s="78"/>
      <c r="G428" s="78"/>
      <c r="H428" s="79">
        <f t="shared" si="62"/>
        <v>0</v>
      </c>
    </row>
    <row r="429" spans="1:9" s="2" customFormat="1" ht="12.75" x14ac:dyDescent="0.2">
      <c r="A429" s="48" t="s">
        <v>93</v>
      </c>
      <c r="B429" s="277" t="s">
        <v>94</v>
      </c>
      <c r="C429" s="277"/>
      <c r="D429" s="277"/>
      <c r="E429" s="277"/>
      <c r="F429" s="277"/>
      <c r="G429" s="277"/>
      <c r="H429" s="43">
        <f>SUM(H430,H452,H441)</f>
        <v>0.88000000000000012</v>
      </c>
    </row>
    <row r="430" spans="1:9" s="2" customFormat="1" ht="15" customHeight="1" x14ac:dyDescent="0.2">
      <c r="A430" s="246">
        <v>2311</v>
      </c>
      <c r="B430" s="249" t="s">
        <v>19</v>
      </c>
      <c r="C430" s="266" t="s">
        <v>171</v>
      </c>
      <c r="D430" s="267"/>
      <c r="E430" s="268"/>
      <c r="F430" s="47" t="s">
        <v>326</v>
      </c>
      <c r="G430" s="47" t="s">
        <v>166</v>
      </c>
      <c r="H430" s="111">
        <f>SUM(H431:H440)</f>
        <v>0.14000000000000001</v>
      </c>
    </row>
    <row r="431" spans="1:9" s="2" customFormat="1" ht="12.75" x14ac:dyDescent="0.2">
      <c r="A431" s="247"/>
      <c r="B431" s="250"/>
      <c r="C431" s="255" t="s">
        <v>214</v>
      </c>
      <c r="D431" s="256"/>
      <c r="E431" s="257"/>
      <c r="F431" s="74">
        <f>ROUND(0.02*1.095,2)</f>
        <v>0.02</v>
      </c>
      <c r="G431" s="74">
        <v>2</v>
      </c>
      <c r="H431" s="75">
        <f>ROUND(F431*G431,2)</f>
        <v>0.04</v>
      </c>
      <c r="I431" s="2" t="s">
        <v>310</v>
      </c>
    </row>
    <row r="432" spans="1:9" s="2" customFormat="1" ht="12.75" x14ac:dyDescent="0.2">
      <c r="A432" s="247"/>
      <c r="B432" s="250"/>
      <c r="C432" s="252" t="s">
        <v>173</v>
      </c>
      <c r="D432" s="253"/>
      <c r="E432" s="254"/>
      <c r="F432" s="76">
        <f>ROUND(0.05*1.095,2)</f>
        <v>0.05</v>
      </c>
      <c r="G432" s="76">
        <v>2</v>
      </c>
      <c r="H432" s="77">
        <f>ROUND(F432*G432,2)</f>
        <v>0.1</v>
      </c>
    </row>
    <row r="433" spans="1:8" s="2" customFormat="1" ht="12.75" hidden="1" x14ac:dyDescent="0.2">
      <c r="A433" s="247"/>
      <c r="B433" s="250"/>
      <c r="C433" s="252"/>
      <c r="D433" s="253"/>
      <c r="E433" s="254"/>
      <c r="F433" s="76"/>
      <c r="G433" s="76"/>
      <c r="H433" s="77">
        <f t="shared" ref="H433:H440" si="63">ROUND(F433*G433,2)</f>
        <v>0</v>
      </c>
    </row>
    <row r="434" spans="1:8" s="2" customFormat="1" ht="12.75" hidden="1" x14ac:dyDescent="0.2">
      <c r="A434" s="247"/>
      <c r="B434" s="250"/>
      <c r="C434" s="252"/>
      <c r="D434" s="253"/>
      <c r="E434" s="254"/>
      <c r="F434" s="76"/>
      <c r="G434" s="76"/>
      <c r="H434" s="77">
        <f t="shared" si="63"/>
        <v>0</v>
      </c>
    </row>
    <row r="435" spans="1:8" s="2" customFormat="1" ht="12.75" hidden="1" x14ac:dyDescent="0.2">
      <c r="A435" s="247"/>
      <c r="B435" s="250"/>
      <c r="C435" s="252"/>
      <c r="D435" s="253"/>
      <c r="E435" s="254"/>
      <c r="F435" s="76"/>
      <c r="G435" s="76"/>
      <c r="H435" s="77">
        <f t="shared" si="63"/>
        <v>0</v>
      </c>
    </row>
    <row r="436" spans="1:8" s="2" customFormat="1" ht="12.75" hidden="1" x14ac:dyDescent="0.2">
      <c r="A436" s="247"/>
      <c r="B436" s="250"/>
      <c r="C436" s="252"/>
      <c r="D436" s="253"/>
      <c r="E436" s="254"/>
      <c r="F436" s="76"/>
      <c r="G436" s="76"/>
      <c r="H436" s="77">
        <f t="shared" si="63"/>
        <v>0</v>
      </c>
    </row>
    <row r="437" spans="1:8" s="2" customFormat="1" ht="12.75" hidden="1" x14ac:dyDescent="0.2">
      <c r="A437" s="247"/>
      <c r="B437" s="250"/>
      <c r="C437" s="252"/>
      <c r="D437" s="253"/>
      <c r="E437" s="254"/>
      <c r="F437" s="76"/>
      <c r="G437" s="76"/>
      <c r="H437" s="77">
        <f t="shared" si="63"/>
        <v>0</v>
      </c>
    </row>
    <row r="438" spans="1:8" s="2" customFormat="1" ht="12.75" hidden="1" x14ac:dyDescent="0.2">
      <c r="A438" s="247"/>
      <c r="B438" s="250"/>
      <c r="C438" s="252"/>
      <c r="D438" s="253"/>
      <c r="E438" s="254"/>
      <c r="F438" s="76"/>
      <c r="G438" s="76"/>
      <c r="H438" s="77">
        <f t="shared" si="63"/>
        <v>0</v>
      </c>
    </row>
    <row r="439" spans="1:8" s="2" customFormat="1" ht="12.75" hidden="1" x14ac:dyDescent="0.2">
      <c r="A439" s="247"/>
      <c r="B439" s="250"/>
      <c r="C439" s="252"/>
      <c r="D439" s="253"/>
      <c r="E439" s="254"/>
      <c r="F439" s="76"/>
      <c r="G439" s="76"/>
      <c r="H439" s="77">
        <f t="shared" si="63"/>
        <v>0</v>
      </c>
    </row>
    <row r="440" spans="1:8" s="2" customFormat="1" ht="12.75" hidden="1" x14ac:dyDescent="0.2">
      <c r="A440" s="248"/>
      <c r="B440" s="251"/>
      <c r="C440" s="269"/>
      <c r="D440" s="270"/>
      <c r="E440" s="271"/>
      <c r="F440" s="78"/>
      <c r="G440" s="78"/>
      <c r="H440" s="79">
        <f t="shared" si="63"/>
        <v>0</v>
      </c>
    </row>
    <row r="441" spans="1:8" s="2" customFormat="1" ht="38.25" x14ac:dyDescent="0.2">
      <c r="A441" s="246">
        <v>2312</v>
      </c>
      <c r="B441" s="249" t="s">
        <v>319</v>
      </c>
      <c r="C441" s="266" t="s">
        <v>171</v>
      </c>
      <c r="D441" s="267"/>
      <c r="E441" s="51" t="s">
        <v>325</v>
      </c>
      <c r="F441" s="51" t="s">
        <v>322</v>
      </c>
      <c r="G441" s="47" t="s">
        <v>157</v>
      </c>
      <c r="H441" s="111">
        <f>SUM(H442:H451)</f>
        <v>0.04</v>
      </c>
    </row>
    <row r="442" spans="1:8" s="2" customFormat="1" ht="12.75" x14ac:dyDescent="0.2">
      <c r="A442" s="247"/>
      <c r="B442" s="250"/>
      <c r="C442" s="255" t="s">
        <v>320</v>
      </c>
      <c r="D442" s="256"/>
      <c r="E442" s="74">
        <v>165</v>
      </c>
      <c r="F442" s="74">
        <v>5</v>
      </c>
      <c r="G442" s="154">
        <f>G26+G277</f>
        <v>1.0840000000000001</v>
      </c>
      <c r="H442" s="75">
        <f>ROUNDUP(E442/F442/12/168*G442,2)</f>
        <v>0.02</v>
      </c>
    </row>
    <row r="443" spans="1:8" s="2" customFormat="1" ht="12.75" x14ac:dyDescent="0.2">
      <c r="A443" s="247"/>
      <c r="B443" s="250"/>
      <c r="C443" s="252" t="s">
        <v>321</v>
      </c>
      <c r="D443" s="253"/>
      <c r="E443" s="153">
        <v>157</v>
      </c>
      <c r="F443" s="76">
        <v>5</v>
      </c>
      <c r="G443" s="155">
        <f>G442</f>
        <v>1.0840000000000001</v>
      </c>
      <c r="H443" s="77">
        <f>ROUNDUP(E443/F443/12/168*G443,2)</f>
        <v>0.02</v>
      </c>
    </row>
    <row r="444" spans="1:8" s="2" customFormat="1" ht="12.75" hidden="1" x14ac:dyDescent="0.2">
      <c r="A444" s="247"/>
      <c r="B444" s="250"/>
      <c r="C444" s="252"/>
      <c r="D444" s="253"/>
      <c r="E444" s="177"/>
      <c r="F444" s="76"/>
      <c r="G444" s="76"/>
      <c r="H444" s="77">
        <f t="shared" ref="H444:H451" si="64">ROUNDUP(F444/168*G444,2)</f>
        <v>0</v>
      </c>
    </row>
    <row r="445" spans="1:8" s="2" customFormat="1" ht="12.75" hidden="1" x14ac:dyDescent="0.2">
      <c r="A445" s="247"/>
      <c r="B445" s="250"/>
      <c r="C445" s="252"/>
      <c r="D445" s="253"/>
      <c r="E445" s="177"/>
      <c r="F445" s="76"/>
      <c r="G445" s="76"/>
      <c r="H445" s="77">
        <f t="shared" si="64"/>
        <v>0</v>
      </c>
    </row>
    <row r="446" spans="1:8" s="2" customFormat="1" ht="12.75" hidden="1" x14ac:dyDescent="0.2">
      <c r="A446" s="247"/>
      <c r="B446" s="250"/>
      <c r="C446" s="252"/>
      <c r="D446" s="253"/>
      <c r="E446" s="177"/>
      <c r="F446" s="76"/>
      <c r="G446" s="76"/>
      <c r="H446" s="77">
        <f t="shared" si="64"/>
        <v>0</v>
      </c>
    </row>
    <row r="447" spans="1:8" s="2" customFormat="1" ht="12.75" hidden="1" x14ac:dyDescent="0.2">
      <c r="A447" s="247"/>
      <c r="B447" s="250"/>
      <c r="C447" s="252"/>
      <c r="D447" s="253"/>
      <c r="E447" s="177"/>
      <c r="F447" s="76"/>
      <c r="G447" s="76"/>
      <c r="H447" s="77">
        <f t="shared" si="64"/>
        <v>0</v>
      </c>
    </row>
    <row r="448" spans="1:8" s="2" customFormat="1" ht="12.75" hidden="1" x14ac:dyDescent="0.2">
      <c r="A448" s="247"/>
      <c r="B448" s="250"/>
      <c r="C448" s="252"/>
      <c r="D448" s="253"/>
      <c r="E448" s="177"/>
      <c r="F448" s="76"/>
      <c r="G448" s="76"/>
      <c r="H448" s="77">
        <f t="shared" si="64"/>
        <v>0</v>
      </c>
    </row>
    <row r="449" spans="1:9" s="2" customFormat="1" ht="12.75" hidden="1" x14ac:dyDescent="0.2">
      <c r="A449" s="247"/>
      <c r="B449" s="250"/>
      <c r="C449" s="252"/>
      <c r="D449" s="253"/>
      <c r="E449" s="177"/>
      <c r="F449" s="76"/>
      <c r="G449" s="76"/>
      <c r="H449" s="77">
        <f t="shared" si="64"/>
        <v>0</v>
      </c>
    </row>
    <row r="450" spans="1:9" s="2" customFormat="1" ht="12.75" hidden="1" x14ac:dyDescent="0.2">
      <c r="A450" s="247"/>
      <c r="B450" s="250"/>
      <c r="C450" s="252"/>
      <c r="D450" s="253"/>
      <c r="E450" s="177"/>
      <c r="F450" s="76"/>
      <c r="G450" s="76"/>
      <c r="H450" s="77">
        <f t="shared" si="64"/>
        <v>0</v>
      </c>
    </row>
    <row r="451" spans="1:9" s="2" customFormat="1" ht="12.75" hidden="1" x14ac:dyDescent="0.2">
      <c r="A451" s="248"/>
      <c r="B451" s="251"/>
      <c r="C451" s="252"/>
      <c r="D451" s="253"/>
      <c r="E451" s="177"/>
      <c r="F451" s="78"/>
      <c r="G451" s="78"/>
      <c r="H451" s="79">
        <f t="shared" si="64"/>
        <v>0</v>
      </c>
    </row>
    <row r="452" spans="1:9" s="2" customFormat="1" ht="25.5" x14ac:dyDescent="0.2">
      <c r="A452" s="246">
        <v>2350</v>
      </c>
      <c r="B452" s="249" t="s">
        <v>391</v>
      </c>
      <c r="C452" s="266" t="s">
        <v>171</v>
      </c>
      <c r="D452" s="267"/>
      <c r="E452" s="268"/>
      <c r="F452" s="51" t="s">
        <v>327</v>
      </c>
      <c r="G452" s="47" t="s">
        <v>157</v>
      </c>
      <c r="H452" s="111">
        <f>SUM(H453:H462)</f>
        <v>0.70000000000000007</v>
      </c>
    </row>
    <row r="453" spans="1:9" s="2" customFormat="1" ht="26.25" customHeight="1" x14ac:dyDescent="0.2">
      <c r="A453" s="247"/>
      <c r="B453" s="250"/>
      <c r="C453" s="255" t="s">
        <v>218</v>
      </c>
      <c r="D453" s="256"/>
      <c r="E453" s="257"/>
      <c r="F453" s="74">
        <f>ROUND(85*1.162,2)</f>
        <v>98.77</v>
      </c>
      <c r="G453" s="154">
        <f>G442</f>
        <v>1.0840000000000001</v>
      </c>
      <c r="H453" s="75">
        <f>ROUNDUP(F453/168*G453,2)</f>
        <v>0.64</v>
      </c>
      <c r="I453" s="149" t="s">
        <v>383</v>
      </c>
    </row>
    <row r="454" spans="1:9" s="2" customFormat="1" ht="36" x14ac:dyDescent="0.2">
      <c r="A454" s="247"/>
      <c r="B454" s="250"/>
      <c r="C454" s="252" t="s">
        <v>215</v>
      </c>
      <c r="D454" s="253"/>
      <c r="E454" s="254"/>
      <c r="F454" s="76">
        <f>ROUND(7*1.162,2)</f>
        <v>8.1300000000000008</v>
      </c>
      <c r="G454" s="76">
        <f>G408</f>
        <v>1.1040000000000001</v>
      </c>
      <c r="H454" s="77">
        <f t="shared" ref="H454:H462" si="65">ROUNDUP(F454/168*G454,2)</f>
        <v>6.0000000000000005E-2</v>
      </c>
      <c r="I454" s="149" t="s">
        <v>382</v>
      </c>
    </row>
    <row r="455" spans="1:9" s="2" customFormat="1" ht="12.75" hidden="1" x14ac:dyDescent="0.2">
      <c r="A455" s="247"/>
      <c r="B455" s="250"/>
      <c r="C455" s="252"/>
      <c r="D455" s="253"/>
      <c r="E455" s="254"/>
      <c r="F455" s="76"/>
      <c r="G455" s="76"/>
      <c r="H455" s="77">
        <f t="shared" si="65"/>
        <v>0</v>
      </c>
    </row>
    <row r="456" spans="1:9" s="2" customFormat="1" ht="12.75" hidden="1" x14ac:dyDescent="0.2">
      <c r="A456" s="247"/>
      <c r="B456" s="250"/>
      <c r="C456" s="252"/>
      <c r="D456" s="253"/>
      <c r="E456" s="254"/>
      <c r="F456" s="76"/>
      <c r="G456" s="76"/>
      <c r="H456" s="77">
        <f t="shared" si="65"/>
        <v>0</v>
      </c>
    </row>
    <row r="457" spans="1:9" s="2" customFormat="1" ht="12.75" hidden="1" x14ac:dyDescent="0.2">
      <c r="A457" s="247"/>
      <c r="B457" s="250"/>
      <c r="C457" s="252"/>
      <c r="D457" s="253"/>
      <c r="E457" s="254"/>
      <c r="F457" s="76"/>
      <c r="G457" s="76"/>
      <c r="H457" s="77">
        <f t="shared" si="65"/>
        <v>0</v>
      </c>
    </row>
    <row r="458" spans="1:9" s="2" customFormat="1" ht="12.75" hidden="1" x14ac:dyDescent="0.2">
      <c r="A458" s="247"/>
      <c r="B458" s="250"/>
      <c r="C458" s="252"/>
      <c r="D458" s="253"/>
      <c r="E458" s="254"/>
      <c r="F458" s="76"/>
      <c r="G458" s="76"/>
      <c r="H458" s="77">
        <f t="shared" si="65"/>
        <v>0</v>
      </c>
    </row>
    <row r="459" spans="1:9" s="2" customFormat="1" ht="12.75" hidden="1" x14ac:dyDescent="0.2">
      <c r="A459" s="247"/>
      <c r="B459" s="250"/>
      <c r="C459" s="252"/>
      <c r="D459" s="253"/>
      <c r="E459" s="254"/>
      <c r="F459" s="76"/>
      <c r="G459" s="76"/>
      <c r="H459" s="77">
        <f t="shared" si="65"/>
        <v>0</v>
      </c>
    </row>
    <row r="460" spans="1:9" s="2" customFormat="1" ht="12.75" hidden="1" x14ac:dyDescent="0.2">
      <c r="A460" s="247"/>
      <c r="B460" s="250"/>
      <c r="C460" s="252"/>
      <c r="D460" s="253"/>
      <c r="E460" s="254"/>
      <c r="F460" s="76"/>
      <c r="G460" s="76"/>
      <c r="H460" s="77">
        <f t="shared" si="65"/>
        <v>0</v>
      </c>
    </row>
    <row r="461" spans="1:9" s="2" customFormat="1" ht="12.75" hidden="1" x14ac:dyDescent="0.2">
      <c r="A461" s="247"/>
      <c r="B461" s="250"/>
      <c r="C461" s="252"/>
      <c r="D461" s="253"/>
      <c r="E461" s="254"/>
      <c r="F461" s="76"/>
      <c r="G461" s="76"/>
      <c r="H461" s="77">
        <f t="shared" si="65"/>
        <v>0</v>
      </c>
    </row>
    <row r="462" spans="1:9" s="2" customFormat="1" ht="12.75" hidden="1" x14ac:dyDescent="0.2">
      <c r="A462" s="248"/>
      <c r="B462" s="251"/>
      <c r="C462" s="269"/>
      <c r="D462" s="270"/>
      <c r="E462" s="271"/>
      <c r="F462" s="78"/>
      <c r="G462" s="78"/>
      <c r="H462" s="79">
        <f t="shared" si="65"/>
        <v>0</v>
      </c>
    </row>
    <row r="463" spans="1:9" s="2" customFormat="1" ht="12.75" x14ac:dyDescent="0.2">
      <c r="A463" s="49" t="s">
        <v>109</v>
      </c>
      <c r="B463" s="277" t="s">
        <v>25</v>
      </c>
      <c r="C463" s="277"/>
      <c r="D463" s="277"/>
      <c r="E463" s="277"/>
      <c r="F463" s="277"/>
      <c r="G463" s="277"/>
      <c r="H463" s="43">
        <f>SUM(H464,H476)</f>
        <v>0.14000000000000001</v>
      </c>
    </row>
    <row r="464" spans="1:9" s="2" customFormat="1" ht="12.75" hidden="1" x14ac:dyDescent="0.2">
      <c r="A464" s="48">
        <v>5120</v>
      </c>
      <c r="B464" s="277" t="s">
        <v>168</v>
      </c>
      <c r="C464" s="277"/>
      <c r="D464" s="277"/>
      <c r="E464" s="277"/>
      <c r="F464" s="277"/>
      <c r="G464" s="277"/>
      <c r="H464" s="43">
        <f>SUM(H466:H475)</f>
        <v>0</v>
      </c>
    </row>
    <row r="465" spans="1:8" s="2" customFormat="1" ht="38.25" hidden="1" x14ac:dyDescent="0.2">
      <c r="A465" s="331">
        <v>5121</v>
      </c>
      <c r="B465" s="279" t="s">
        <v>169</v>
      </c>
      <c r="C465" s="287" t="s">
        <v>171</v>
      </c>
      <c r="D465" s="288"/>
      <c r="E465" s="47" t="s">
        <v>170</v>
      </c>
      <c r="F465" s="190" t="s">
        <v>325</v>
      </c>
      <c r="G465" s="47" t="s">
        <v>157</v>
      </c>
      <c r="H465" s="111">
        <f>SUM(H466:H475)</f>
        <v>0</v>
      </c>
    </row>
    <row r="466" spans="1:8" s="2" customFormat="1" ht="12.75" hidden="1" x14ac:dyDescent="0.2">
      <c r="A466" s="332"/>
      <c r="B466" s="280"/>
      <c r="C466" s="309"/>
      <c r="D466" s="310"/>
      <c r="E466" s="282"/>
      <c r="F466" s="67"/>
      <c r="G466" s="156"/>
      <c r="H466" s="54">
        <f>ROUNDUP(F466*$E$478%/12/168*G466,2)</f>
        <v>0</v>
      </c>
    </row>
    <row r="467" spans="1:8" s="2" customFormat="1" ht="12.75" hidden="1" x14ac:dyDescent="0.2">
      <c r="A467" s="332"/>
      <c r="B467" s="280"/>
      <c r="C467" s="311"/>
      <c r="D467" s="312"/>
      <c r="E467" s="283"/>
      <c r="F467" s="68"/>
      <c r="G467" s="68"/>
      <c r="H467" s="56">
        <f>ROUNDUP(F467*$E$478%/12/168*G467,2)</f>
        <v>0</v>
      </c>
    </row>
    <row r="468" spans="1:8" s="2" customFormat="1" ht="12.75" hidden="1" x14ac:dyDescent="0.2">
      <c r="A468" s="332"/>
      <c r="B468" s="280"/>
      <c r="C468" s="311"/>
      <c r="D468" s="312"/>
      <c r="E468" s="283"/>
      <c r="F468" s="68"/>
      <c r="G468" s="68"/>
      <c r="H468" s="56">
        <f t="shared" ref="H468:H475" si="66">ROUNDUP(F468*$D$489%/12/168*E468*$G$489,2)</f>
        <v>0</v>
      </c>
    </row>
    <row r="469" spans="1:8" s="2" customFormat="1" ht="12.75" hidden="1" x14ac:dyDescent="0.2">
      <c r="A469" s="332"/>
      <c r="B469" s="280"/>
      <c r="C469" s="311"/>
      <c r="D469" s="312"/>
      <c r="E469" s="283"/>
      <c r="F469" s="68"/>
      <c r="G469" s="68"/>
      <c r="H469" s="56">
        <f t="shared" si="66"/>
        <v>0</v>
      </c>
    </row>
    <row r="470" spans="1:8" s="2" customFormat="1" ht="12.75" hidden="1" x14ac:dyDescent="0.2">
      <c r="A470" s="332"/>
      <c r="B470" s="280"/>
      <c r="C470" s="311"/>
      <c r="D470" s="312"/>
      <c r="E470" s="283"/>
      <c r="F470" s="68"/>
      <c r="G470" s="68"/>
      <c r="H470" s="56">
        <f t="shared" si="66"/>
        <v>0</v>
      </c>
    </row>
    <row r="471" spans="1:8" s="2" customFormat="1" ht="13.5" hidden="1" customHeight="1" x14ac:dyDescent="0.2">
      <c r="A471" s="332"/>
      <c r="B471" s="280"/>
      <c r="C471" s="311"/>
      <c r="D471" s="312"/>
      <c r="E471" s="283"/>
      <c r="F471" s="68"/>
      <c r="G471" s="68"/>
      <c r="H471" s="56">
        <f t="shared" si="66"/>
        <v>0</v>
      </c>
    </row>
    <row r="472" spans="1:8" s="2" customFormat="1" ht="12.75" hidden="1" customHeight="1" x14ac:dyDescent="0.2">
      <c r="A472" s="332"/>
      <c r="B472" s="280"/>
      <c r="C472" s="311"/>
      <c r="D472" s="312"/>
      <c r="E472" s="283"/>
      <c r="F472" s="68"/>
      <c r="G472" s="68"/>
      <c r="H472" s="56">
        <f t="shared" si="66"/>
        <v>0</v>
      </c>
    </row>
    <row r="473" spans="1:8" s="2" customFormat="1" ht="12.75" hidden="1" customHeight="1" x14ac:dyDescent="0.2">
      <c r="A473" s="332"/>
      <c r="B473" s="280"/>
      <c r="C473" s="311"/>
      <c r="D473" s="312"/>
      <c r="E473" s="283"/>
      <c r="F473" s="68"/>
      <c r="G473" s="68"/>
      <c r="H473" s="56">
        <f t="shared" si="66"/>
        <v>0</v>
      </c>
    </row>
    <row r="474" spans="1:8" s="2" customFormat="1" ht="12.75" hidden="1" customHeight="1" x14ac:dyDescent="0.2">
      <c r="A474" s="332"/>
      <c r="B474" s="280"/>
      <c r="C474" s="311"/>
      <c r="D474" s="312"/>
      <c r="E474" s="283"/>
      <c r="F474" s="68"/>
      <c r="G474" s="68"/>
      <c r="H474" s="56">
        <f t="shared" si="66"/>
        <v>0</v>
      </c>
    </row>
    <row r="475" spans="1:8" s="2" customFormat="1" ht="12.75" hidden="1" customHeight="1" x14ac:dyDescent="0.2">
      <c r="A475" s="333"/>
      <c r="B475" s="281"/>
      <c r="C475" s="311"/>
      <c r="D475" s="312"/>
      <c r="E475" s="284"/>
      <c r="F475" s="70"/>
      <c r="G475" s="70"/>
      <c r="H475" s="58">
        <f t="shared" si="66"/>
        <v>0</v>
      </c>
    </row>
    <row r="476" spans="1:8" s="2" customFormat="1" ht="12.75" x14ac:dyDescent="0.2">
      <c r="A476" s="48" t="s">
        <v>110</v>
      </c>
      <c r="B476" s="277" t="s">
        <v>392</v>
      </c>
      <c r="C476" s="277"/>
      <c r="D476" s="277"/>
      <c r="E476" s="277"/>
      <c r="F476" s="277"/>
      <c r="G476" s="277"/>
      <c r="H476" s="43">
        <f>SUM(H477,H488)</f>
        <v>0.14000000000000001</v>
      </c>
    </row>
    <row r="477" spans="1:8" s="2" customFormat="1" ht="38.25" x14ac:dyDescent="0.2">
      <c r="A477" s="331" t="s">
        <v>117</v>
      </c>
      <c r="B477" s="279" t="s">
        <v>33</v>
      </c>
      <c r="C477" s="287" t="s">
        <v>171</v>
      </c>
      <c r="D477" s="288"/>
      <c r="E477" s="47" t="s">
        <v>170</v>
      </c>
      <c r="F477" s="190" t="s">
        <v>325</v>
      </c>
      <c r="G477" s="47" t="s">
        <v>157</v>
      </c>
      <c r="H477" s="111">
        <f>SUM(H478:H487)</f>
        <v>0.14000000000000001</v>
      </c>
    </row>
    <row r="478" spans="1:8" s="2" customFormat="1" ht="12.75" x14ac:dyDescent="0.2">
      <c r="A478" s="332"/>
      <c r="B478" s="280"/>
      <c r="C478" s="309" t="s">
        <v>323</v>
      </c>
      <c r="D478" s="310"/>
      <c r="E478" s="282">
        <v>20</v>
      </c>
      <c r="F478" s="67">
        <v>1200</v>
      </c>
      <c r="G478" s="156">
        <f>G453</f>
        <v>1.0840000000000001</v>
      </c>
      <c r="H478" s="54">
        <f>ROUNDUP(F478*$E$478%/12/168*G478,2)</f>
        <v>0.13</v>
      </c>
    </row>
    <row r="479" spans="1:8" s="2" customFormat="1" ht="12.75" x14ac:dyDescent="0.2">
      <c r="A479" s="332"/>
      <c r="B479" s="280"/>
      <c r="C479" s="311" t="s">
        <v>324</v>
      </c>
      <c r="D479" s="312"/>
      <c r="E479" s="283"/>
      <c r="F479" s="68">
        <v>500</v>
      </c>
      <c r="G479" s="68">
        <v>8.4000000000000005E-2</v>
      </c>
      <c r="H479" s="56">
        <f>ROUNDUP(F479*$E$478%/12/168*G479,2)</f>
        <v>0.01</v>
      </c>
    </row>
    <row r="480" spans="1:8" s="2" customFormat="1" ht="12.75" hidden="1" x14ac:dyDescent="0.2">
      <c r="A480" s="332"/>
      <c r="B480" s="280"/>
      <c r="C480" s="311"/>
      <c r="D480" s="312"/>
      <c r="E480" s="283"/>
      <c r="F480" s="68"/>
      <c r="G480" s="68"/>
      <c r="H480" s="56">
        <f t="shared" ref="H480:H487" si="67">ROUNDUP(F480*$D$489%/12/168*E480*$G$489,2)</f>
        <v>0</v>
      </c>
    </row>
    <row r="481" spans="1:8" s="2" customFormat="1" ht="12.75" hidden="1" x14ac:dyDescent="0.2">
      <c r="A481" s="332"/>
      <c r="B481" s="280"/>
      <c r="C481" s="311"/>
      <c r="D481" s="312"/>
      <c r="E481" s="283"/>
      <c r="F481" s="68"/>
      <c r="G481" s="68"/>
      <c r="H481" s="56">
        <f t="shared" si="67"/>
        <v>0</v>
      </c>
    </row>
    <row r="482" spans="1:8" s="2" customFormat="1" ht="12.75" hidden="1" x14ac:dyDescent="0.2">
      <c r="A482" s="332"/>
      <c r="B482" s="280"/>
      <c r="C482" s="311"/>
      <c r="D482" s="312"/>
      <c r="E482" s="283"/>
      <c r="F482" s="68"/>
      <c r="G482" s="68"/>
      <c r="H482" s="56">
        <f t="shared" si="67"/>
        <v>0</v>
      </c>
    </row>
    <row r="483" spans="1:8" s="2" customFormat="1" ht="12.75" hidden="1" customHeight="1" x14ac:dyDescent="0.2">
      <c r="A483" s="332"/>
      <c r="B483" s="280"/>
      <c r="C483" s="311"/>
      <c r="D483" s="312"/>
      <c r="E483" s="283"/>
      <c r="F483" s="68"/>
      <c r="G483" s="68"/>
      <c r="H483" s="56">
        <f t="shared" si="67"/>
        <v>0</v>
      </c>
    </row>
    <row r="484" spans="1:8" s="2" customFormat="1" ht="12.75" hidden="1" customHeight="1" x14ac:dyDescent="0.2">
      <c r="A484" s="332"/>
      <c r="B484" s="280"/>
      <c r="C484" s="311"/>
      <c r="D484" s="312"/>
      <c r="E484" s="283"/>
      <c r="F484" s="68"/>
      <c r="G484" s="68"/>
      <c r="H484" s="56">
        <f t="shared" si="67"/>
        <v>0</v>
      </c>
    </row>
    <row r="485" spans="1:8" s="2" customFormat="1" ht="12.75" hidden="1" customHeight="1" x14ac:dyDescent="0.2">
      <c r="A485" s="332"/>
      <c r="B485" s="280"/>
      <c r="C485" s="311"/>
      <c r="D485" s="312"/>
      <c r="E485" s="283"/>
      <c r="F485" s="68"/>
      <c r="G485" s="68"/>
      <c r="H485" s="56">
        <f t="shared" si="67"/>
        <v>0</v>
      </c>
    </row>
    <row r="486" spans="1:8" s="2" customFormat="1" ht="12.75" hidden="1" customHeight="1" x14ac:dyDescent="0.2">
      <c r="A486" s="332"/>
      <c r="B486" s="280"/>
      <c r="C486" s="311"/>
      <c r="D486" s="312"/>
      <c r="E486" s="283"/>
      <c r="F486" s="68"/>
      <c r="G486" s="68"/>
      <c r="H486" s="56">
        <f t="shared" si="67"/>
        <v>0</v>
      </c>
    </row>
    <row r="487" spans="1:8" s="2" customFormat="1" ht="12.75" hidden="1" customHeight="1" x14ac:dyDescent="0.2">
      <c r="A487" s="333"/>
      <c r="B487" s="281"/>
      <c r="C487" s="311"/>
      <c r="D487" s="312"/>
      <c r="E487" s="284"/>
      <c r="F487" s="70"/>
      <c r="G487" s="70"/>
      <c r="H487" s="58">
        <f t="shared" si="67"/>
        <v>0</v>
      </c>
    </row>
    <row r="488" spans="1:8" s="2" customFormat="1" ht="25.5" hidden="1" x14ac:dyDescent="0.2">
      <c r="A488" s="331" t="s">
        <v>118</v>
      </c>
      <c r="B488" s="279" t="s">
        <v>31</v>
      </c>
      <c r="C488" s="190" t="s">
        <v>171</v>
      </c>
      <c r="D488" s="47" t="s">
        <v>170</v>
      </c>
      <c r="E488" s="190" t="s">
        <v>166</v>
      </c>
      <c r="F488" s="190" t="s">
        <v>167</v>
      </c>
      <c r="G488" s="47" t="s">
        <v>157</v>
      </c>
      <c r="H488" s="111">
        <f>SUM(H489:H498)</f>
        <v>0</v>
      </c>
    </row>
    <row r="489" spans="1:8" s="2" customFormat="1" ht="12.75" hidden="1" x14ac:dyDescent="0.2">
      <c r="A489" s="332"/>
      <c r="B489" s="280"/>
      <c r="C489" s="67"/>
      <c r="D489" s="282">
        <v>20</v>
      </c>
      <c r="E489" s="67"/>
      <c r="F489" s="67"/>
      <c r="G489" s="260"/>
      <c r="H489" s="54">
        <f>ROUNDUP(F489*$D$466%/12/168*E489*$G$466,2)</f>
        <v>0</v>
      </c>
    </row>
    <row r="490" spans="1:8" s="2" customFormat="1" ht="12.75" hidden="1" x14ac:dyDescent="0.2">
      <c r="A490" s="332"/>
      <c r="B490" s="280"/>
      <c r="C490" s="68"/>
      <c r="D490" s="283"/>
      <c r="E490" s="68"/>
      <c r="F490" s="68"/>
      <c r="G490" s="261"/>
      <c r="H490" s="56">
        <f t="shared" ref="H490:H498" si="68">ROUNDUP(F490*$D$466%/12/168*E490*$G$466,2)</f>
        <v>0</v>
      </c>
    </row>
    <row r="491" spans="1:8" s="2" customFormat="1" ht="12.75" hidden="1" x14ac:dyDescent="0.2">
      <c r="A491" s="332"/>
      <c r="B491" s="280"/>
      <c r="C491" s="68"/>
      <c r="D491" s="283"/>
      <c r="E491" s="68"/>
      <c r="F491" s="68"/>
      <c r="G491" s="261"/>
      <c r="H491" s="56">
        <f t="shared" si="68"/>
        <v>0</v>
      </c>
    </row>
    <row r="492" spans="1:8" s="2" customFormat="1" ht="12.75" hidden="1" x14ac:dyDescent="0.2">
      <c r="A492" s="332"/>
      <c r="B492" s="280"/>
      <c r="C492" s="68"/>
      <c r="D492" s="283"/>
      <c r="E492" s="68"/>
      <c r="F492" s="68"/>
      <c r="G492" s="261"/>
      <c r="H492" s="56">
        <f t="shared" si="68"/>
        <v>0</v>
      </c>
    </row>
    <row r="493" spans="1:8" s="2" customFormat="1" ht="12.75" hidden="1" x14ac:dyDescent="0.2">
      <c r="A493" s="332"/>
      <c r="B493" s="280"/>
      <c r="C493" s="68"/>
      <c r="D493" s="283"/>
      <c r="E493" s="68"/>
      <c r="F493" s="68"/>
      <c r="G493" s="261"/>
      <c r="H493" s="56">
        <f t="shared" si="68"/>
        <v>0</v>
      </c>
    </row>
    <row r="494" spans="1:8" s="2" customFormat="1" ht="12.75" hidden="1" x14ac:dyDescent="0.2">
      <c r="A494" s="332"/>
      <c r="B494" s="280"/>
      <c r="C494" s="68"/>
      <c r="D494" s="283"/>
      <c r="E494" s="68"/>
      <c r="F494" s="68"/>
      <c r="G494" s="261"/>
      <c r="H494" s="56">
        <f t="shared" si="68"/>
        <v>0</v>
      </c>
    </row>
    <row r="495" spans="1:8" s="2" customFormat="1" ht="12.75" hidden="1" x14ac:dyDescent="0.2">
      <c r="A495" s="332"/>
      <c r="B495" s="280"/>
      <c r="C495" s="68"/>
      <c r="D495" s="283"/>
      <c r="E495" s="68"/>
      <c r="F495" s="68"/>
      <c r="G495" s="261"/>
      <c r="H495" s="56">
        <f t="shared" si="68"/>
        <v>0</v>
      </c>
    </row>
    <row r="496" spans="1:8" s="2" customFormat="1" ht="12.75" hidden="1" x14ac:dyDescent="0.2">
      <c r="A496" s="332"/>
      <c r="B496" s="280"/>
      <c r="C496" s="68"/>
      <c r="D496" s="283"/>
      <c r="E496" s="68"/>
      <c r="F496" s="68"/>
      <c r="G496" s="261"/>
      <c r="H496" s="56">
        <f t="shared" si="68"/>
        <v>0</v>
      </c>
    </row>
    <row r="497" spans="1:8" s="2" customFormat="1" ht="12.75" hidden="1" x14ac:dyDescent="0.2">
      <c r="A497" s="332"/>
      <c r="B497" s="280"/>
      <c r="C497" s="68"/>
      <c r="D497" s="283"/>
      <c r="E497" s="68"/>
      <c r="F497" s="68"/>
      <c r="G497" s="261"/>
      <c r="H497" s="56">
        <f t="shared" si="68"/>
        <v>0</v>
      </c>
    </row>
    <row r="498" spans="1:8" s="2" customFormat="1" ht="12.75" hidden="1" x14ac:dyDescent="0.2">
      <c r="A498" s="332"/>
      <c r="B498" s="280"/>
      <c r="C498" s="68"/>
      <c r="D498" s="284"/>
      <c r="E498" s="68"/>
      <c r="F498" s="68"/>
      <c r="G498" s="262"/>
      <c r="H498" s="56">
        <f t="shared" si="68"/>
        <v>0</v>
      </c>
    </row>
    <row r="499" spans="1:8" s="2" customFormat="1" ht="12.75" x14ac:dyDescent="0.2">
      <c r="A499" s="325" t="s">
        <v>122</v>
      </c>
      <c r="B499" s="326"/>
      <c r="C499" s="326"/>
      <c r="D499" s="326"/>
      <c r="E499" s="326"/>
      <c r="F499" s="326"/>
      <c r="G499" s="327"/>
      <c r="H499" s="46">
        <f>SUM(H463,H405,H263)</f>
        <v>2.4400000000000004</v>
      </c>
    </row>
    <row r="500" spans="1:8" s="2" customFormat="1" ht="12.75" x14ac:dyDescent="0.2">
      <c r="A500" s="328" t="s">
        <v>121</v>
      </c>
      <c r="B500" s="329"/>
      <c r="C500" s="329"/>
      <c r="D500" s="329"/>
      <c r="E500" s="329"/>
      <c r="F500" s="329"/>
      <c r="G500" s="330"/>
      <c r="H500" s="80">
        <f>H499+H260</f>
        <v>12.379999999999999</v>
      </c>
    </row>
    <row r="501" spans="1:8" x14ac:dyDescent="0.25">
      <c r="H501" s="29"/>
    </row>
    <row r="502" spans="1:8" hidden="1" x14ac:dyDescent="0.25">
      <c r="H502" s="30"/>
    </row>
    <row r="503" spans="1:8" hidden="1" x14ac:dyDescent="0.25"/>
    <row r="504" spans="1:8" hidden="1" x14ac:dyDescent="0.25"/>
    <row r="505" spans="1:8" hidden="1" x14ac:dyDescent="0.25"/>
    <row r="506" spans="1:8" hidden="1" x14ac:dyDescent="0.25"/>
    <row r="507" spans="1:8" hidden="1" x14ac:dyDescent="0.25"/>
    <row r="508" spans="1:8" hidden="1" x14ac:dyDescent="0.25"/>
    <row r="509" spans="1:8" hidden="1" x14ac:dyDescent="0.25"/>
    <row r="510" spans="1:8" hidden="1" x14ac:dyDescent="0.25"/>
    <row r="511" spans="1:8" hidden="1" x14ac:dyDescent="0.25"/>
    <row r="512" spans="1:8" hidden="1" x14ac:dyDescent="0.25"/>
    <row r="513" hidden="1" x14ac:dyDescent="0.25"/>
    <row r="514" hidden="1" x14ac:dyDescent="0.25"/>
    <row r="515" hidden="1" x14ac:dyDescent="0.25"/>
    <row r="516" hidden="1" x14ac:dyDescent="0.25"/>
    <row r="517" hidden="1" x14ac:dyDescent="0.25"/>
    <row r="518" hidden="1" x14ac:dyDescent="0.25"/>
    <row r="519" hidden="1" x14ac:dyDescent="0.25"/>
    <row r="520" hidden="1" x14ac:dyDescent="0.25"/>
    <row r="521" hidden="1" x14ac:dyDescent="0.25"/>
    <row r="522" hidden="1" x14ac:dyDescent="0.25"/>
    <row r="523" hidden="1" x14ac:dyDescent="0.25"/>
    <row r="524" hidden="1" x14ac:dyDescent="0.25"/>
    <row r="525" hidden="1" x14ac:dyDescent="0.25"/>
    <row r="526" hidden="1" x14ac:dyDescent="0.25"/>
    <row r="527" hidden="1" x14ac:dyDescent="0.25"/>
    <row r="528" hidden="1" x14ac:dyDescent="0.25"/>
    <row r="529" spans="1:9" hidden="1" x14ac:dyDescent="0.25"/>
    <row r="530" spans="1:9" hidden="1" x14ac:dyDescent="0.25"/>
    <row r="531" spans="1:9" hidden="1" x14ac:dyDescent="0.25"/>
    <row r="532" spans="1:9" hidden="1" x14ac:dyDescent="0.25"/>
    <row r="533" spans="1:9" hidden="1" x14ac:dyDescent="0.25"/>
    <row r="534" spans="1:9" hidden="1" x14ac:dyDescent="0.25"/>
    <row r="535" spans="1:9" hidden="1" x14ac:dyDescent="0.25"/>
    <row r="536" spans="1:9" hidden="1" x14ac:dyDescent="0.25"/>
    <row r="537" spans="1:9" hidden="1" x14ac:dyDescent="0.25"/>
    <row r="538" spans="1:9" ht="15.75" x14ac:dyDescent="0.25">
      <c r="A538" s="104" t="s">
        <v>13</v>
      </c>
      <c r="B538" s="104"/>
      <c r="C538" s="104"/>
      <c r="D538" s="104"/>
      <c r="E538" s="104"/>
      <c r="F538" s="104"/>
      <c r="G538" s="104"/>
      <c r="H538" s="105">
        <f ca="1">H539+H551+H562</f>
        <v>9.94</v>
      </c>
      <c r="I538" s="106" t="b">
        <f ca="1">H538=H260</f>
        <v>1</v>
      </c>
    </row>
    <row r="539" spans="1:9" x14ac:dyDescent="0.25">
      <c r="A539" s="98">
        <v>1000</v>
      </c>
      <c r="B539" s="97"/>
      <c r="H539" s="101">
        <f ca="1">SUM(H540,H547)</f>
        <v>9.8699999999999992</v>
      </c>
    </row>
    <row r="540" spans="1:9" x14ac:dyDescent="0.25">
      <c r="A540" s="191">
        <v>1100</v>
      </c>
      <c r="B540" s="97"/>
      <c r="H540" s="100">
        <f ca="1">SUM(H541:H546)</f>
        <v>7.67</v>
      </c>
    </row>
    <row r="541" spans="1:9" x14ac:dyDescent="0.25">
      <c r="A541" s="1">
        <v>1116</v>
      </c>
      <c r="B541" s="97"/>
      <c r="H541" s="99">
        <f t="shared" ref="H541:H546" ca="1" si="69">SUMIF($A$14:$H$260,A541,$H$14:$H$260)</f>
        <v>0</v>
      </c>
    </row>
    <row r="542" spans="1:9" x14ac:dyDescent="0.25">
      <c r="A542" s="1">
        <v>1119</v>
      </c>
      <c r="B542" s="97"/>
      <c r="H542" s="99">
        <f t="shared" ca="1" si="69"/>
        <v>7.67</v>
      </c>
    </row>
    <row r="543" spans="1:9" x14ac:dyDescent="0.25">
      <c r="A543" s="1">
        <v>1143</v>
      </c>
      <c r="B543" s="97"/>
      <c r="H543" s="99">
        <f t="shared" ca="1" si="69"/>
        <v>0</v>
      </c>
    </row>
    <row r="544" spans="1:9" x14ac:dyDescent="0.25">
      <c r="A544" s="1">
        <v>1146</v>
      </c>
      <c r="B544" s="97"/>
      <c r="H544" s="99">
        <f t="shared" ca="1" si="69"/>
        <v>0</v>
      </c>
    </row>
    <row r="545" spans="1:8" x14ac:dyDescent="0.25">
      <c r="A545" s="1">
        <v>1147</v>
      </c>
      <c r="B545" s="97"/>
      <c r="H545" s="99">
        <f t="shared" ca="1" si="69"/>
        <v>0</v>
      </c>
    </row>
    <row r="546" spans="1:8" x14ac:dyDescent="0.25">
      <c r="A546" s="1">
        <v>1148</v>
      </c>
      <c r="B546" s="97"/>
      <c r="H546" s="99">
        <f t="shared" ca="1" si="69"/>
        <v>0</v>
      </c>
    </row>
    <row r="547" spans="1:8" x14ac:dyDescent="0.25">
      <c r="A547" s="191">
        <v>1200</v>
      </c>
      <c r="B547" s="97"/>
      <c r="H547" s="100">
        <f ca="1">SUM(H548:H550)</f>
        <v>2.1999999999999997</v>
      </c>
    </row>
    <row r="548" spans="1:8" x14ac:dyDescent="0.25">
      <c r="A548" s="1">
        <v>1210</v>
      </c>
      <c r="B548" s="97"/>
      <c r="H548" s="99">
        <f ca="1">SUMIF($A$14:$H$260,A548,$H$14:$H$260)</f>
        <v>1.89</v>
      </c>
    </row>
    <row r="549" spans="1:8" x14ac:dyDescent="0.25">
      <c r="A549" s="1">
        <v>1221</v>
      </c>
      <c r="B549" s="97"/>
      <c r="H549" s="99">
        <f ca="1">SUMIF($A$14:$H$260,A549,$H$14:$H$260)</f>
        <v>0.31</v>
      </c>
    </row>
    <row r="550" spans="1:8" x14ac:dyDescent="0.25">
      <c r="A550" s="1">
        <v>1228</v>
      </c>
      <c r="B550" s="97"/>
      <c r="H550" s="99">
        <f ca="1">SUMIF($A$14:$H$260,A550,$H$14:$H$260)</f>
        <v>0</v>
      </c>
    </row>
    <row r="551" spans="1:8" x14ac:dyDescent="0.25">
      <c r="A551" s="98">
        <v>2000</v>
      </c>
      <c r="B551" s="97"/>
      <c r="H551" s="101">
        <f ca="1">H552+H555+H557</f>
        <v>7.0000000000000007E-2</v>
      </c>
    </row>
    <row r="552" spans="1:8" x14ac:dyDescent="0.25">
      <c r="A552" s="191">
        <v>2100</v>
      </c>
      <c r="B552" s="97"/>
      <c r="H552" s="100">
        <f ca="1">SUM(H553:H554)</f>
        <v>0</v>
      </c>
    </row>
    <row r="553" spans="1:8" x14ac:dyDescent="0.25">
      <c r="A553" s="1">
        <v>2111</v>
      </c>
      <c r="B553" s="97"/>
      <c r="H553" s="99">
        <f ca="1">SUMIF($A$14:$H$260,A553,$H$14:$H$260)</f>
        <v>0</v>
      </c>
    </row>
    <row r="554" spans="1:8" x14ac:dyDescent="0.25">
      <c r="A554" s="1">
        <v>2112</v>
      </c>
      <c r="B554" s="97"/>
      <c r="H554" s="99">
        <f ca="1">SUMIF($A$14:$H$260,A554,$H$14:$H$260)</f>
        <v>0</v>
      </c>
    </row>
    <row r="555" spans="1:8" x14ac:dyDescent="0.25">
      <c r="A555" s="191">
        <v>2200</v>
      </c>
      <c r="B555" s="97"/>
      <c r="H555" s="100">
        <f ca="1">SUM(H556)</f>
        <v>0</v>
      </c>
    </row>
    <row r="556" spans="1:8" x14ac:dyDescent="0.25">
      <c r="A556" s="1">
        <v>2220</v>
      </c>
      <c r="B556" s="97"/>
      <c r="H556" s="99">
        <f ca="1">SUMIF($A$14:$H$260,A556,$H$14:$H$260)</f>
        <v>0</v>
      </c>
    </row>
    <row r="557" spans="1:8" x14ac:dyDescent="0.25">
      <c r="A557" s="191">
        <v>2300</v>
      </c>
      <c r="B557" s="97"/>
      <c r="H557" s="100">
        <f ca="1">SUM(H558:H561)</f>
        <v>7.0000000000000007E-2</v>
      </c>
    </row>
    <row r="558" spans="1:8" x14ac:dyDescent="0.25">
      <c r="A558" s="1">
        <v>2311</v>
      </c>
      <c r="B558" s="97"/>
      <c r="H558" s="99">
        <f ca="1">SUMIF($A$14:$H$260,A558,$H$14:$H$260)</f>
        <v>7.0000000000000007E-2</v>
      </c>
    </row>
    <row r="559" spans="1:8" x14ac:dyDescent="0.25">
      <c r="A559" s="1">
        <v>2322</v>
      </c>
      <c r="B559" s="97"/>
      <c r="H559" s="99">
        <f ca="1">SUMIF($A$14:$H$260,A559,$H$14:$H$260)</f>
        <v>0</v>
      </c>
    </row>
    <row r="560" spans="1:8" x14ac:dyDescent="0.25">
      <c r="A560" s="1">
        <v>2329</v>
      </c>
      <c r="B560" s="97"/>
      <c r="H560" s="99">
        <f ca="1">SUMIF($A$14:$H$260,A560,$H$14:$H$260)</f>
        <v>0</v>
      </c>
    </row>
    <row r="561" spans="1:9" x14ac:dyDescent="0.25">
      <c r="A561" s="1">
        <v>2350</v>
      </c>
      <c r="B561" s="97"/>
      <c r="H561" s="99">
        <f ca="1">SUMIF($A$14:$H$260,A561,$H$14:$H$260)</f>
        <v>0</v>
      </c>
    </row>
    <row r="562" spans="1:9" x14ac:dyDescent="0.25">
      <c r="A562" s="98">
        <v>5000</v>
      </c>
      <c r="B562" s="97"/>
      <c r="H562" s="101">
        <f t="shared" ref="H562" ca="1" si="70">SUMIF($A$14:$H$260,A562,$H$14:$H$260)</f>
        <v>0</v>
      </c>
    </row>
    <row r="563" spans="1:9" x14ac:dyDescent="0.25">
      <c r="A563" s="191">
        <v>5200</v>
      </c>
      <c r="B563" s="97"/>
      <c r="H563" s="103"/>
    </row>
    <row r="564" spans="1:9" x14ac:dyDescent="0.25">
      <c r="A564" s="1">
        <v>5231</v>
      </c>
      <c r="B564" s="97"/>
      <c r="H564" s="99">
        <f ca="1">SUMIF($A$14:$H$260,A564,$H$14:$H$260)</f>
        <v>0</v>
      </c>
    </row>
    <row r="565" spans="1:9" x14ac:dyDescent="0.25">
      <c r="B565" s="97"/>
    </row>
    <row r="566" spans="1:9" x14ac:dyDescent="0.25">
      <c r="B566" s="97"/>
    </row>
    <row r="567" spans="1:9" x14ac:dyDescent="0.25">
      <c r="B567" s="97"/>
    </row>
    <row r="568" spans="1:9" s="106" customFormat="1" ht="15.75" x14ac:dyDescent="0.25">
      <c r="A568" s="104" t="s">
        <v>18</v>
      </c>
      <c r="B568" s="104"/>
      <c r="C568" s="104"/>
      <c r="D568" s="104"/>
      <c r="E568" s="104"/>
      <c r="F568" s="104"/>
      <c r="G568" s="104"/>
      <c r="H568" s="105">
        <f ca="1">H569+H581+H593</f>
        <v>2.4400000000000004</v>
      </c>
      <c r="I568" s="106" t="b">
        <f ca="1">H568=H499</f>
        <v>1</v>
      </c>
    </row>
    <row r="569" spans="1:9" x14ac:dyDescent="0.25">
      <c r="A569" s="98">
        <v>1000</v>
      </c>
      <c r="B569" s="97"/>
      <c r="H569" s="101">
        <f ca="1">SUM(H570,H577)</f>
        <v>1.36</v>
      </c>
    </row>
    <row r="570" spans="1:9" x14ac:dyDescent="0.25">
      <c r="A570" s="191">
        <v>1100</v>
      </c>
      <c r="B570" s="97"/>
      <c r="H570" s="100">
        <f ca="1">SUM(H571:H576)</f>
        <v>1.05</v>
      </c>
    </row>
    <row r="571" spans="1:9" x14ac:dyDescent="0.25">
      <c r="A571" s="1">
        <v>1116</v>
      </c>
      <c r="B571" s="97"/>
      <c r="H571" s="99">
        <f t="shared" ref="H571:H576" ca="1" si="71">SUMIF($A$265:$H$515,A571,$H$265:$H$515)</f>
        <v>0.38</v>
      </c>
    </row>
    <row r="572" spans="1:9" x14ac:dyDescent="0.25">
      <c r="A572" s="1">
        <v>1119</v>
      </c>
      <c r="B572" s="97"/>
      <c r="H572" s="99">
        <f t="shared" ca="1" si="71"/>
        <v>0.65</v>
      </c>
    </row>
    <row r="573" spans="1:9" x14ac:dyDescent="0.25">
      <c r="A573" s="1">
        <v>1143</v>
      </c>
      <c r="B573" s="97"/>
      <c r="H573" s="99">
        <f t="shared" ca="1" si="71"/>
        <v>0.02</v>
      </c>
    </row>
    <row r="574" spans="1:9" x14ac:dyDescent="0.25">
      <c r="A574" s="1">
        <v>1146</v>
      </c>
      <c r="B574" s="97"/>
      <c r="H574" s="99">
        <f t="shared" ca="1" si="71"/>
        <v>0</v>
      </c>
    </row>
    <row r="575" spans="1:9" x14ac:dyDescent="0.25">
      <c r="A575" s="1">
        <v>1147</v>
      </c>
      <c r="B575" s="97"/>
      <c r="H575" s="99">
        <f t="shared" ca="1" si="71"/>
        <v>0</v>
      </c>
    </row>
    <row r="576" spans="1:9" x14ac:dyDescent="0.25">
      <c r="A576" s="1">
        <v>1148</v>
      </c>
      <c r="B576" s="97"/>
      <c r="H576" s="99">
        <f t="shared" ca="1" si="71"/>
        <v>0</v>
      </c>
    </row>
    <row r="577" spans="1:8" x14ac:dyDescent="0.25">
      <c r="A577" s="191">
        <v>1200</v>
      </c>
      <c r="B577" s="97"/>
      <c r="H577" s="100">
        <f ca="1">SUM(H578:H580)</f>
        <v>0.31</v>
      </c>
    </row>
    <row r="578" spans="1:8" x14ac:dyDescent="0.25">
      <c r="A578" s="1">
        <v>1210</v>
      </c>
      <c r="B578" s="97"/>
      <c r="H578" s="99">
        <f ca="1">SUMIF($A$265:$H$515,A578,$H$265:$H$515)</f>
        <v>0.26</v>
      </c>
    </row>
    <row r="579" spans="1:8" x14ac:dyDescent="0.25">
      <c r="A579" s="1">
        <v>1221</v>
      </c>
      <c r="B579" s="97"/>
      <c r="H579" s="99">
        <f ca="1">SUMIF($A$265:$H$515,A579,$H$265:$H$515)</f>
        <v>0.05</v>
      </c>
    </row>
    <row r="580" spans="1:8" x14ac:dyDescent="0.25">
      <c r="A580" s="1">
        <v>1228</v>
      </c>
      <c r="B580" s="97"/>
      <c r="H580" s="99">
        <f ca="1">SUMIF($A$265:$H$515,A580,$H$265:$H$515)</f>
        <v>0</v>
      </c>
    </row>
    <row r="581" spans="1:8" x14ac:dyDescent="0.25">
      <c r="A581" s="98">
        <v>2000</v>
      </c>
      <c r="B581" s="97"/>
      <c r="H581" s="101">
        <f ca="1">H582+H585+H587</f>
        <v>0.94000000000000017</v>
      </c>
    </row>
    <row r="582" spans="1:8" x14ac:dyDescent="0.25">
      <c r="A582" s="191">
        <v>2100</v>
      </c>
      <c r="B582" s="97"/>
      <c r="H582" s="103">
        <f ca="1">SUM(H583:H584)</f>
        <v>0</v>
      </c>
    </row>
    <row r="583" spans="1:8" x14ac:dyDescent="0.25">
      <c r="A583" s="1">
        <v>2111</v>
      </c>
      <c r="B583" s="97"/>
      <c r="H583" s="2">
        <f ca="1">SUMIF($A$265:$H$515,A583,$H$265:$H$515)</f>
        <v>0</v>
      </c>
    </row>
    <row r="584" spans="1:8" x14ac:dyDescent="0.25">
      <c r="A584" s="1">
        <v>2112</v>
      </c>
      <c r="B584" s="97"/>
      <c r="H584" s="2">
        <f ca="1">SUMIF($A$265:$H$515,A584,$H$265:$H$515)</f>
        <v>0</v>
      </c>
    </row>
    <row r="585" spans="1:8" x14ac:dyDescent="0.25">
      <c r="A585" s="191">
        <v>2200</v>
      </c>
      <c r="B585" s="97"/>
      <c r="H585" s="100">
        <f ca="1">SUM(H586)</f>
        <v>6.0000000000000005E-2</v>
      </c>
    </row>
    <row r="586" spans="1:8" x14ac:dyDescent="0.25">
      <c r="A586" s="1">
        <v>2220</v>
      </c>
      <c r="B586" s="97"/>
      <c r="H586" s="99">
        <f ca="1">SUMIF($A$265:$H$515,A586,$H$265:$H$515)</f>
        <v>6.0000000000000005E-2</v>
      </c>
    </row>
    <row r="587" spans="1:8" x14ac:dyDescent="0.25">
      <c r="A587" s="191">
        <v>2300</v>
      </c>
      <c r="B587" s="97"/>
      <c r="H587" s="100">
        <f ca="1">SUM(H588:H592)</f>
        <v>0.88000000000000012</v>
      </c>
    </row>
    <row r="588" spans="1:8" x14ac:dyDescent="0.25">
      <c r="A588" s="1">
        <v>2311</v>
      </c>
      <c r="B588" s="97"/>
      <c r="H588" s="99">
        <f ca="1">SUMIF($A$265:$H$515,A588,$H$265:$H$515)</f>
        <v>0.14000000000000001</v>
      </c>
    </row>
    <row r="589" spans="1:8" x14ac:dyDescent="0.25">
      <c r="A589" s="1">
        <v>2312</v>
      </c>
      <c r="B589" s="97"/>
      <c r="H589" s="99">
        <f ca="1">SUMIF($A$265:$H$515,A589,$H$265:$H$515)</f>
        <v>0.04</v>
      </c>
    </row>
    <row r="590" spans="1:8" x14ac:dyDescent="0.25">
      <c r="A590" s="1">
        <v>2322</v>
      </c>
      <c r="B590" s="97"/>
      <c r="H590" s="2">
        <f ca="1">SUMIF($A$265:$H$515,A590,$H$265:$H$515)</f>
        <v>0</v>
      </c>
    </row>
    <row r="591" spans="1:8" x14ac:dyDescent="0.25">
      <c r="A591" s="1">
        <v>2329</v>
      </c>
      <c r="B591" s="97"/>
      <c r="H591" s="2">
        <f ca="1">SUMIF($A$265:$H$515,A591,$H$265:$H$515)</f>
        <v>0</v>
      </c>
    </row>
    <row r="592" spans="1:8" x14ac:dyDescent="0.25">
      <c r="A592" s="1">
        <v>2350</v>
      </c>
      <c r="B592" s="97"/>
      <c r="H592" s="99">
        <f ca="1">SUMIF($A$265:$H$515,A592,$H$265:$H$515)</f>
        <v>0.70000000000000007</v>
      </c>
    </row>
    <row r="593" spans="1:9" x14ac:dyDescent="0.25">
      <c r="A593" s="98">
        <v>5000</v>
      </c>
      <c r="B593" s="97"/>
      <c r="H593" s="101">
        <f ca="1">H594+H596</f>
        <v>0.14000000000000001</v>
      </c>
    </row>
    <row r="594" spans="1:9" x14ac:dyDescent="0.25">
      <c r="A594" s="191">
        <v>5100</v>
      </c>
      <c r="B594" s="97"/>
      <c r="H594" s="100">
        <f ca="1">SUM(H595)</f>
        <v>0</v>
      </c>
    </row>
    <row r="595" spans="1:9" x14ac:dyDescent="0.25">
      <c r="A595" s="1">
        <v>5121</v>
      </c>
      <c r="B595" s="97"/>
      <c r="H595" s="99">
        <f ca="1">SUMIF($A$265:$H$515,A595,$H$265:$H$515)</f>
        <v>0</v>
      </c>
    </row>
    <row r="596" spans="1:9" x14ac:dyDescent="0.25">
      <c r="A596" s="191">
        <v>5200</v>
      </c>
      <c r="B596" s="97"/>
      <c r="H596" s="100">
        <f ca="1">SUM(H597:H598)</f>
        <v>0.14000000000000001</v>
      </c>
    </row>
    <row r="597" spans="1:9" x14ac:dyDescent="0.25">
      <c r="A597" s="1">
        <v>5238</v>
      </c>
      <c r="B597" s="97"/>
      <c r="H597" s="99">
        <f ca="1">SUMIF($A$265:$H$515,A597,$H$265:$H$515)</f>
        <v>0.14000000000000001</v>
      </c>
    </row>
    <row r="598" spans="1:9" x14ac:dyDescent="0.25">
      <c r="A598" s="1">
        <v>5239</v>
      </c>
      <c r="B598" s="97"/>
      <c r="H598" s="99">
        <f ca="1">SUMIF($A$265:$H$515,A598,$H$265:$H$515)</f>
        <v>0</v>
      </c>
    </row>
    <row r="599" spans="1:9" s="106" customFormat="1" ht="15.75" x14ac:dyDescent="0.25">
      <c r="A599" s="104" t="s">
        <v>278</v>
      </c>
      <c r="B599" s="104"/>
      <c r="C599" s="104"/>
      <c r="D599" s="104"/>
      <c r="E599" s="104"/>
      <c r="F599" s="104"/>
      <c r="G599" s="104"/>
      <c r="H599" s="105">
        <f ca="1">H568+H538</f>
        <v>12.379999999999999</v>
      </c>
      <c r="I599" s="106" t="b">
        <f ca="1">H599=H500</f>
        <v>1</v>
      </c>
    </row>
  </sheetData>
  <mergeCells count="534">
    <mergeCell ref="A499:G499"/>
    <mergeCell ref="A500:G500"/>
    <mergeCell ref="A441:A451"/>
    <mergeCell ref="B441:B451"/>
    <mergeCell ref="C441:D441"/>
    <mergeCell ref="C442:D442"/>
    <mergeCell ref="C443:D443"/>
    <mergeCell ref="C444:D444"/>
    <mergeCell ref="C445:D445"/>
    <mergeCell ref="C446:D446"/>
    <mergeCell ref="C447:D447"/>
    <mergeCell ref="C448:D448"/>
    <mergeCell ref="C449:D449"/>
    <mergeCell ref="C450:D450"/>
    <mergeCell ref="C451:D451"/>
    <mergeCell ref="A465:A475"/>
    <mergeCell ref="B465:B475"/>
    <mergeCell ref="B476:G476"/>
    <mergeCell ref="A477:A487"/>
    <mergeCell ref="C459:E459"/>
    <mergeCell ref="C460:E460"/>
    <mergeCell ref="B477:B487"/>
    <mergeCell ref="C477:D477"/>
    <mergeCell ref="C478:D478"/>
    <mergeCell ref="C425:E425"/>
    <mergeCell ref="C426:E426"/>
    <mergeCell ref="C427:E427"/>
    <mergeCell ref="A407:A417"/>
    <mergeCell ref="B407:B417"/>
    <mergeCell ref="C409:E409"/>
    <mergeCell ref="C410:E410"/>
    <mergeCell ref="C411:E411"/>
    <mergeCell ref="C412:E412"/>
    <mergeCell ref="C413:E413"/>
    <mergeCell ref="C414:E414"/>
    <mergeCell ref="C415:E415"/>
    <mergeCell ref="C416:E416"/>
    <mergeCell ref="C417:E417"/>
    <mergeCell ref="C475:D475"/>
    <mergeCell ref="A488:A498"/>
    <mergeCell ref="B488:B498"/>
    <mergeCell ref="D489:D498"/>
    <mergeCell ref="G489:G498"/>
    <mergeCell ref="E478:E487"/>
    <mergeCell ref="C479:D479"/>
    <mergeCell ref="C480:D480"/>
    <mergeCell ref="C481:D481"/>
    <mergeCell ref="C482:D482"/>
    <mergeCell ref="C483:D483"/>
    <mergeCell ref="C484:D484"/>
    <mergeCell ref="C485:D485"/>
    <mergeCell ref="C486:D486"/>
    <mergeCell ref="C487:D487"/>
    <mergeCell ref="A452:A462"/>
    <mergeCell ref="B452:B462"/>
    <mergeCell ref="C452:E452"/>
    <mergeCell ref="C453:E453"/>
    <mergeCell ref="C454:E454"/>
    <mergeCell ref="C461:E461"/>
    <mergeCell ref="C462:E462"/>
    <mergeCell ref="E466:E475"/>
    <mergeCell ref="C467:D467"/>
    <mergeCell ref="C468:D468"/>
    <mergeCell ref="C469:D469"/>
    <mergeCell ref="C470:D470"/>
    <mergeCell ref="C465:D465"/>
    <mergeCell ref="C466:D466"/>
    <mergeCell ref="B463:G463"/>
    <mergeCell ref="B464:G464"/>
    <mergeCell ref="C455:E455"/>
    <mergeCell ref="C456:E456"/>
    <mergeCell ref="C457:E457"/>
    <mergeCell ref="C458:E458"/>
    <mergeCell ref="C471:D471"/>
    <mergeCell ref="C472:D472"/>
    <mergeCell ref="C473:D473"/>
    <mergeCell ref="C474:D474"/>
    <mergeCell ref="C428:E428"/>
    <mergeCell ref="B429:G429"/>
    <mergeCell ref="A430:A440"/>
    <mergeCell ref="B430:B440"/>
    <mergeCell ref="C430:E430"/>
    <mergeCell ref="C431:E431"/>
    <mergeCell ref="C432:E432"/>
    <mergeCell ref="C433:E433"/>
    <mergeCell ref="C434:E434"/>
    <mergeCell ref="C435:E435"/>
    <mergeCell ref="C436:E436"/>
    <mergeCell ref="C437:E437"/>
    <mergeCell ref="C438:E438"/>
    <mergeCell ref="C439:E439"/>
    <mergeCell ref="C440:E440"/>
    <mergeCell ref="A418:A428"/>
    <mergeCell ref="B418:B428"/>
    <mergeCell ref="C418:E418"/>
    <mergeCell ref="C419:E419"/>
    <mergeCell ref="C420:E420"/>
    <mergeCell ref="C421:E421"/>
    <mergeCell ref="C422:E422"/>
    <mergeCell ref="C423:E423"/>
    <mergeCell ref="C424:E424"/>
    <mergeCell ref="B405:G405"/>
    <mergeCell ref="B406:G406"/>
    <mergeCell ref="C407:E407"/>
    <mergeCell ref="C408:E408"/>
    <mergeCell ref="C397:D397"/>
    <mergeCell ref="C398:D398"/>
    <mergeCell ref="C399:D399"/>
    <mergeCell ref="C400:D400"/>
    <mergeCell ref="C401:D401"/>
    <mergeCell ref="C402:D402"/>
    <mergeCell ref="E385:E404"/>
    <mergeCell ref="C391:D391"/>
    <mergeCell ref="C392:D392"/>
    <mergeCell ref="C393:D393"/>
    <mergeCell ref="C394:D394"/>
    <mergeCell ref="C395:D395"/>
    <mergeCell ref="C396:D396"/>
    <mergeCell ref="A384:A404"/>
    <mergeCell ref="B384:B404"/>
    <mergeCell ref="C384:D384"/>
    <mergeCell ref="C385:D385"/>
    <mergeCell ref="C386:D386"/>
    <mergeCell ref="C387:D387"/>
    <mergeCell ref="C388:D388"/>
    <mergeCell ref="C389:D389"/>
    <mergeCell ref="C390:D390"/>
    <mergeCell ref="C403:D403"/>
    <mergeCell ref="C404:D404"/>
    <mergeCell ref="C379:D379"/>
    <mergeCell ref="C380:D380"/>
    <mergeCell ref="C381:D381"/>
    <mergeCell ref="C382:D382"/>
    <mergeCell ref="C383:D383"/>
    <mergeCell ref="C372:D372"/>
    <mergeCell ref="C373:D373"/>
    <mergeCell ref="C374:D374"/>
    <mergeCell ref="C375:D375"/>
    <mergeCell ref="C376:D376"/>
    <mergeCell ref="C377:D377"/>
    <mergeCell ref="A363:A383"/>
    <mergeCell ref="B363:B383"/>
    <mergeCell ref="C363:D363"/>
    <mergeCell ref="C364:D364"/>
    <mergeCell ref="E364:E383"/>
    <mergeCell ref="C365:D365"/>
    <mergeCell ref="C353:D353"/>
    <mergeCell ref="C354:D354"/>
    <mergeCell ref="C355:D355"/>
    <mergeCell ref="C356:D356"/>
    <mergeCell ref="C357:D357"/>
    <mergeCell ref="C358:D358"/>
    <mergeCell ref="E341:E360"/>
    <mergeCell ref="C366:D366"/>
    <mergeCell ref="C367:D367"/>
    <mergeCell ref="C368:D368"/>
    <mergeCell ref="C369:D369"/>
    <mergeCell ref="C370:D370"/>
    <mergeCell ref="C371:D371"/>
    <mergeCell ref="C359:D359"/>
    <mergeCell ref="C360:D360"/>
    <mergeCell ref="B361:G361"/>
    <mergeCell ref="B362:G362"/>
    <mergeCell ref="C378:D378"/>
    <mergeCell ref="C347:D347"/>
    <mergeCell ref="C348:D348"/>
    <mergeCell ref="C349:D349"/>
    <mergeCell ref="C350:D350"/>
    <mergeCell ref="C351:D351"/>
    <mergeCell ref="C352:D352"/>
    <mergeCell ref="A340:A360"/>
    <mergeCell ref="B340:B360"/>
    <mergeCell ref="C340:D340"/>
    <mergeCell ref="C341:D341"/>
    <mergeCell ref="C342:D342"/>
    <mergeCell ref="C343:D343"/>
    <mergeCell ref="C344:D344"/>
    <mergeCell ref="C345:D345"/>
    <mergeCell ref="C346:D346"/>
    <mergeCell ref="E320:E339"/>
    <mergeCell ref="C321:D321"/>
    <mergeCell ref="C322:D322"/>
    <mergeCell ref="C323:D323"/>
    <mergeCell ref="C324:D324"/>
    <mergeCell ref="C325:D325"/>
    <mergeCell ref="C326:D326"/>
    <mergeCell ref="C327:D327"/>
    <mergeCell ref="C328:D328"/>
    <mergeCell ref="C329:D329"/>
    <mergeCell ref="C317:D317"/>
    <mergeCell ref="C318:D318"/>
    <mergeCell ref="A319:A339"/>
    <mergeCell ref="B319:B339"/>
    <mergeCell ref="C319:D319"/>
    <mergeCell ref="C320:D320"/>
    <mergeCell ref="C330:D330"/>
    <mergeCell ref="C331:D331"/>
    <mergeCell ref="C332:D332"/>
    <mergeCell ref="C333:D333"/>
    <mergeCell ref="A298:A318"/>
    <mergeCell ref="B298:B318"/>
    <mergeCell ref="C298:D298"/>
    <mergeCell ref="C299:D299"/>
    <mergeCell ref="C334:D334"/>
    <mergeCell ref="C335:D335"/>
    <mergeCell ref="C336:D336"/>
    <mergeCell ref="C337:D337"/>
    <mergeCell ref="C338:D338"/>
    <mergeCell ref="C339:D339"/>
    <mergeCell ref="E299:E318"/>
    <mergeCell ref="C300:D300"/>
    <mergeCell ref="C301:D301"/>
    <mergeCell ref="C302:D302"/>
    <mergeCell ref="C303:D303"/>
    <mergeCell ref="C304:D304"/>
    <mergeCell ref="C292:E292"/>
    <mergeCell ref="C293:E293"/>
    <mergeCell ref="C294:E294"/>
    <mergeCell ref="C295:E295"/>
    <mergeCell ref="C296:E296"/>
    <mergeCell ref="C297:E297"/>
    <mergeCell ref="C311:D311"/>
    <mergeCell ref="C312:D312"/>
    <mergeCell ref="C313:D313"/>
    <mergeCell ref="C314:D314"/>
    <mergeCell ref="C315:D315"/>
    <mergeCell ref="C316:D316"/>
    <mergeCell ref="C305:D305"/>
    <mergeCell ref="C306:D306"/>
    <mergeCell ref="C307:D307"/>
    <mergeCell ref="C308:D308"/>
    <mergeCell ref="C309:D309"/>
    <mergeCell ref="C310:D310"/>
    <mergeCell ref="C284:D284"/>
    <mergeCell ref="C285:D285"/>
    <mergeCell ref="C286:D286"/>
    <mergeCell ref="A287:A297"/>
    <mergeCell ref="B287:B297"/>
    <mergeCell ref="C287:E287"/>
    <mergeCell ref="C288:E288"/>
    <mergeCell ref="C289:E289"/>
    <mergeCell ref="C290:E290"/>
    <mergeCell ref="C291:E291"/>
    <mergeCell ref="A276:A286"/>
    <mergeCell ref="B276:B286"/>
    <mergeCell ref="C276:D276"/>
    <mergeCell ref="C277:D277"/>
    <mergeCell ref="C278:D278"/>
    <mergeCell ref="C279:D279"/>
    <mergeCell ref="C280:D280"/>
    <mergeCell ref="C281:D281"/>
    <mergeCell ref="C282:D282"/>
    <mergeCell ref="C283:D283"/>
    <mergeCell ref="C270:D270"/>
    <mergeCell ref="C271:D271"/>
    <mergeCell ref="C272:D272"/>
    <mergeCell ref="C273:D273"/>
    <mergeCell ref="C274:D274"/>
    <mergeCell ref="C275:D275"/>
    <mergeCell ref="A262:H262"/>
    <mergeCell ref="B263:G263"/>
    <mergeCell ref="B264:G264"/>
    <mergeCell ref="A265:A275"/>
    <mergeCell ref="B265:B275"/>
    <mergeCell ref="C265:D265"/>
    <mergeCell ref="C266:D266"/>
    <mergeCell ref="C267:D267"/>
    <mergeCell ref="C268:D268"/>
    <mergeCell ref="C269:D269"/>
    <mergeCell ref="A260:G260"/>
    <mergeCell ref="A261:H261"/>
    <mergeCell ref="A226:A236"/>
    <mergeCell ref="B226:B236"/>
    <mergeCell ref="D227:D236"/>
    <mergeCell ref="B237:G237"/>
    <mergeCell ref="A238:A248"/>
    <mergeCell ref="B238:B248"/>
    <mergeCell ref="D239:D248"/>
    <mergeCell ref="B224:G224"/>
    <mergeCell ref="B225:G225"/>
    <mergeCell ref="C216:E216"/>
    <mergeCell ref="C217:E217"/>
    <mergeCell ref="C218:E218"/>
    <mergeCell ref="C219:E219"/>
    <mergeCell ref="C220:E220"/>
    <mergeCell ref="C221:E221"/>
    <mergeCell ref="A249:A259"/>
    <mergeCell ref="B249:B259"/>
    <mergeCell ref="D250:D259"/>
    <mergeCell ref="A213:A223"/>
    <mergeCell ref="B213:B223"/>
    <mergeCell ref="C213:E213"/>
    <mergeCell ref="C214:E214"/>
    <mergeCell ref="C215:E215"/>
    <mergeCell ref="C222:E222"/>
    <mergeCell ref="C223:E223"/>
    <mergeCell ref="C200:E200"/>
    <mergeCell ref="B201:G201"/>
    <mergeCell ref="A202:A212"/>
    <mergeCell ref="B202:B212"/>
    <mergeCell ref="C202:E202"/>
    <mergeCell ref="C203:E203"/>
    <mergeCell ref="C204:E204"/>
    <mergeCell ref="C205:E205"/>
    <mergeCell ref="C206:E206"/>
    <mergeCell ref="C207:E207"/>
    <mergeCell ref="C208:E208"/>
    <mergeCell ref="C209:E209"/>
    <mergeCell ref="C210:E210"/>
    <mergeCell ref="C211:E211"/>
    <mergeCell ref="C212:E212"/>
    <mergeCell ref="A190:A200"/>
    <mergeCell ref="B190:B200"/>
    <mergeCell ref="C190:E190"/>
    <mergeCell ref="C191:E191"/>
    <mergeCell ref="C192:E192"/>
    <mergeCell ref="C193:E193"/>
    <mergeCell ref="C194:E194"/>
    <mergeCell ref="C195:E195"/>
    <mergeCell ref="C196:E196"/>
    <mergeCell ref="A156:A166"/>
    <mergeCell ref="B156:B166"/>
    <mergeCell ref="C158:E158"/>
    <mergeCell ref="C159:E159"/>
    <mergeCell ref="C160:E160"/>
    <mergeCell ref="C161:E161"/>
    <mergeCell ref="C162:E162"/>
    <mergeCell ref="C163:E163"/>
    <mergeCell ref="C164:E164"/>
    <mergeCell ref="C165:E165"/>
    <mergeCell ref="C166:E166"/>
    <mergeCell ref="C143:D143"/>
    <mergeCell ref="C144:D144"/>
    <mergeCell ref="C151:D151"/>
    <mergeCell ref="C152:D152"/>
    <mergeCell ref="C153:D153"/>
    <mergeCell ref="B154:G154"/>
    <mergeCell ref="B155:G155"/>
    <mergeCell ref="C156:E156"/>
    <mergeCell ref="C157:E157"/>
    <mergeCell ref="C123:D123"/>
    <mergeCell ref="C124:D124"/>
    <mergeCell ref="C125:D125"/>
    <mergeCell ref="C132:D132"/>
    <mergeCell ref="A133:A153"/>
    <mergeCell ref="B133:B153"/>
    <mergeCell ref="C133:D133"/>
    <mergeCell ref="C134:D134"/>
    <mergeCell ref="E134:E153"/>
    <mergeCell ref="C135:D135"/>
    <mergeCell ref="C136:D136"/>
    <mergeCell ref="C137:D137"/>
    <mergeCell ref="C138:D138"/>
    <mergeCell ref="A112:A132"/>
    <mergeCell ref="C145:D145"/>
    <mergeCell ref="C146:D146"/>
    <mergeCell ref="C147:D147"/>
    <mergeCell ref="C148:D148"/>
    <mergeCell ref="C149:D149"/>
    <mergeCell ref="C150:D150"/>
    <mergeCell ref="C139:D139"/>
    <mergeCell ref="C140:D140"/>
    <mergeCell ref="C141:D141"/>
    <mergeCell ref="C142:D142"/>
    <mergeCell ref="C114:D114"/>
    <mergeCell ref="C115:D115"/>
    <mergeCell ref="C116:D116"/>
    <mergeCell ref="C117:D117"/>
    <mergeCell ref="C118:D118"/>
    <mergeCell ref="C119:D119"/>
    <mergeCell ref="C107:D107"/>
    <mergeCell ref="C108:D108"/>
    <mergeCell ref="C109:D109"/>
    <mergeCell ref="B110:G110"/>
    <mergeCell ref="B111:G111"/>
    <mergeCell ref="B112:B132"/>
    <mergeCell ref="C112:D112"/>
    <mergeCell ref="C113:D113"/>
    <mergeCell ref="E113:E132"/>
    <mergeCell ref="C126:D126"/>
    <mergeCell ref="C127:D127"/>
    <mergeCell ref="C128:D128"/>
    <mergeCell ref="C129:D129"/>
    <mergeCell ref="C130:D130"/>
    <mergeCell ref="C131:D131"/>
    <mergeCell ref="C120:D120"/>
    <mergeCell ref="C121:D121"/>
    <mergeCell ref="C122:D122"/>
    <mergeCell ref="E90:E109"/>
    <mergeCell ref="C91:D91"/>
    <mergeCell ref="C92:D92"/>
    <mergeCell ref="C93:D93"/>
    <mergeCell ref="C94:D94"/>
    <mergeCell ref="C95:D95"/>
    <mergeCell ref="C96:D96"/>
    <mergeCell ref="C97:D97"/>
    <mergeCell ref="C98:D98"/>
    <mergeCell ref="C99:D99"/>
    <mergeCell ref="A89:A109"/>
    <mergeCell ref="B89:B109"/>
    <mergeCell ref="C89:D89"/>
    <mergeCell ref="C90:D90"/>
    <mergeCell ref="C100:D100"/>
    <mergeCell ref="C101:D101"/>
    <mergeCell ref="C102:D102"/>
    <mergeCell ref="C103:D103"/>
    <mergeCell ref="C104:D104"/>
    <mergeCell ref="C105:D105"/>
    <mergeCell ref="C106:D106"/>
    <mergeCell ref="E69:E88"/>
    <mergeCell ref="C70:D70"/>
    <mergeCell ref="C71:D71"/>
    <mergeCell ref="C72:D72"/>
    <mergeCell ref="C73:D73"/>
    <mergeCell ref="C74:D74"/>
    <mergeCell ref="C75:D75"/>
    <mergeCell ref="C76:D76"/>
    <mergeCell ref="C77:D77"/>
    <mergeCell ref="C78:D78"/>
    <mergeCell ref="C83:D83"/>
    <mergeCell ref="C84:D84"/>
    <mergeCell ref="C85:D85"/>
    <mergeCell ref="C86:D86"/>
    <mergeCell ref="C88:D88"/>
    <mergeCell ref="C66:D66"/>
    <mergeCell ref="C67:D67"/>
    <mergeCell ref="A68:A88"/>
    <mergeCell ref="B68:B88"/>
    <mergeCell ref="C68:D68"/>
    <mergeCell ref="C69:D69"/>
    <mergeCell ref="C79:D79"/>
    <mergeCell ref="C80:D80"/>
    <mergeCell ref="C81:D81"/>
    <mergeCell ref="C82:D82"/>
    <mergeCell ref="A47:A67"/>
    <mergeCell ref="B47:B67"/>
    <mergeCell ref="C47:D47"/>
    <mergeCell ref="C48:D48"/>
    <mergeCell ref="E48:E67"/>
    <mergeCell ref="C49:D49"/>
    <mergeCell ref="C50:D50"/>
    <mergeCell ref="C51:D51"/>
    <mergeCell ref="C52:D52"/>
    <mergeCell ref="C53:D53"/>
    <mergeCell ref="C41:E41"/>
    <mergeCell ref="C42:E42"/>
    <mergeCell ref="C43:E43"/>
    <mergeCell ref="C44:E44"/>
    <mergeCell ref="C45:E45"/>
    <mergeCell ref="C46:E46"/>
    <mergeCell ref="C60:D60"/>
    <mergeCell ref="C61:D61"/>
    <mergeCell ref="C62:D62"/>
    <mergeCell ref="C63:D63"/>
    <mergeCell ref="C64:D64"/>
    <mergeCell ref="C65:D65"/>
    <mergeCell ref="C54:D54"/>
    <mergeCell ref="C55:D55"/>
    <mergeCell ref="C56:D56"/>
    <mergeCell ref="C57:D57"/>
    <mergeCell ref="C58:D58"/>
    <mergeCell ref="C59:D59"/>
    <mergeCell ref="C33:D33"/>
    <mergeCell ref="C34:D34"/>
    <mergeCell ref="C35:D35"/>
    <mergeCell ref="A36:A46"/>
    <mergeCell ref="B36:B46"/>
    <mergeCell ref="C36:E36"/>
    <mergeCell ref="C37:E37"/>
    <mergeCell ref="C38:E38"/>
    <mergeCell ref="C39:E39"/>
    <mergeCell ref="C40:E40"/>
    <mergeCell ref="A25:A35"/>
    <mergeCell ref="B25:B35"/>
    <mergeCell ref="C25:D25"/>
    <mergeCell ref="C26:D26"/>
    <mergeCell ref="C27:D27"/>
    <mergeCell ref="C28:D28"/>
    <mergeCell ref="C29:D29"/>
    <mergeCell ref="C30:D30"/>
    <mergeCell ref="C31:D31"/>
    <mergeCell ref="C32:D32"/>
    <mergeCell ref="C22:D22"/>
    <mergeCell ref="C23:D23"/>
    <mergeCell ref="C24:D24"/>
    <mergeCell ref="A11:H11"/>
    <mergeCell ref="B12:G12"/>
    <mergeCell ref="B13:G13"/>
    <mergeCell ref="A14:A24"/>
    <mergeCell ref="B14:B24"/>
    <mergeCell ref="C14:D14"/>
    <mergeCell ref="C15:D15"/>
    <mergeCell ref="C16:D16"/>
    <mergeCell ref="C17:D17"/>
    <mergeCell ref="C18:D18"/>
    <mergeCell ref="A1:H1"/>
    <mergeCell ref="A3:H3"/>
    <mergeCell ref="A5:B5"/>
    <mergeCell ref="C9:H9"/>
    <mergeCell ref="I9:I10"/>
    <mergeCell ref="C10:H10"/>
    <mergeCell ref="C19:D19"/>
    <mergeCell ref="C20:D20"/>
    <mergeCell ref="C21:D21"/>
    <mergeCell ref="A167:A177"/>
    <mergeCell ref="B167:B177"/>
    <mergeCell ref="C167:E167"/>
    <mergeCell ref="C168:E168"/>
    <mergeCell ref="C169:E169"/>
    <mergeCell ref="C170:E170"/>
    <mergeCell ref="C171:E171"/>
    <mergeCell ref="C172:E172"/>
    <mergeCell ref="C173:E173"/>
    <mergeCell ref="C174:E174"/>
    <mergeCell ref="C175:E175"/>
    <mergeCell ref="C176:E176"/>
    <mergeCell ref="C177:E177"/>
    <mergeCell ref="C197:E197"/>
    <mergeCell ref="C198:E198"/>
    <mergeCell ref="C199:E199"/>
    <mergeCell ref="B178:G178"/>
    <mergeCell ref="A179:A189"/>
    <mergeCell ref="B179:B189"/>
    <mergeCell ref="C179:E179"/>
    <mergeCell ref="C180:E180"/>
    <mergeCell ref="C181:E181"/>
    <mergeCell ref="C182:E182"/>
    <mergeCell ref="C183:E183"/>
    <mergeCell ref="C184:E184"/>
    <mergeCell ref="C185:E185"/>
    <mergeCell ref="C186:E186"/>
    <mergeCell ref="C187:E187"/>
    <mergeCell ref="C188:E188"/>
    <mergeCell ref="C189:E189"/>
  </mergeCells>
  <conditionalFormatting sqref="G38:H46">
    <cfRule type="cellIs" dxfId="468" priority="91" operator="equal">
      <formula>0</formula>
    </cfRule>
  </conditionalFormatting>
  <conditionalFormatting sqref="F49:H67">
    <cfRule type="cellIs" dxfId="467" priority="90" operator="equal">
      <formula>0</formula>
    </cfRule>
  </conditionalFormatting>
  <conditionalFormatting sqref="F69:H70 H71:H76 F71:G88">
    <cfRule type="cellIs" dxfId="466" priority="89" operator="equal">
      <formula>0</formula>
    </cfRule>
  </conditionalFormatting>
  <conditionalFormatting sqref="G289:G297">
    <cfRule type="cellIs" dxfId="465" priority="88" operator="equal">
      <formula>0</formula>
    </cfRule>
  </conditionalFormatting>
  <conditionalFormatting sqref="C309 C299:C300">
    <cfRule type="cellIs" dxfId="464" priority="87" operator="equal">
      <formula>0</formula>
    </cfRule>
  </conditionalFormatting>
  <conditionalFormatting sqref="F299:G310">
    <cfRule type="cellIs" dxfId="463" priority="86" operator="equal">
      <formula>0</formula>
    </cfRule>
  </conditionalFormatting>
  <conditionalFormatting sqref="F320:G320">
    <cfRule type="cellIs" dxfId="462" priority="85" operator="equal">
      <formula>0</formula>
    </cfRule>
  </conditionalFormatting>
  <conditionalFormatting sqref="F320:G339">
    <cfRule type="cellIs" dxfId="461" priority="84" operator="equal">
      <formula>0</formula>
    </cfRule>
  </conditionalFormatting>
  <conditionalFormatting sqref="G341:G360">
    <cfRule type="cellIs" dxfId="460" priority="83" operator="equal">
      <formula>0</formula>
    </cfRule>
  </conditionalFormatting>
  <conditionalFormatting sqref="C351:C352 C341:C342">
    <cfRule type="cellIs" dxfId="459" priority="82" operator="equal">
      <formula>0</formula>
    </cfRule>
  </conditionalFormatting>
  <conditionalFormatting sqref="F341:G360">
    <cfRule type="cellIs" dxfId="458" priority="81" operator="equal">
      <formula>0</formula>
    </cfRule>
  </conditionalFormatting>
  <conditionalFormatting sqref="G374:G383 G385:G396">
    <cfRule type="cellIs" dxfId="457" priority="80" operator="equal">
      <formula>0</formula>
    </cfRule>
  </conditionalFormatting>
  <conditionalFormatting sqref="G374:G383 G385:G396">
    <cfRule type="cellIs" dxfId="456" priority="79" operator="equal">
      <formula>0</formula>
    </cfRule>
  </conditionalFormatting>
  <conditionalFormatting sqref="H26:H35">
    <cfRule type="cellIs" dxfId="455" priority="78" operator="equal">
      <formula>0</formula>
    </cfRule>
  </conditionalFormatting>
  <conditionalFormatting sqref="H15:H24">
    <cfRule type="cellIs" dxfId="454" priority="77" operator="equal">
      <formula>0</formula>
    </cfRule>
  </conditionalFormatting>
  <conditionalFormatting sqref="C47:D56 C67:D67">
    <cfRule type="cellIs" dxfId="453" priority="76" operator="equal">
      <formula>0</formula>
    </cfRule>
  </conditionalFormatting>
  <conditionalFormatting sqref="C57:D66">
    <cfRule type="cellIs" dxfId="452" priority="75" operator="equal">
      <formula>0</formula>
    </cfRule>
  </conditionalFormatting>
  <conditionalFormatting sqref="C69:D88">
    <cfRule type="cellIs" dxfId="451" priority="72" operator="equal">
      <formula>0</formula>
    </cfRule>
  </conditionalFormatting>
  <conditionalFormatting sqref="C68:D68">
    <cfRule type="cellIs" dxfId="450" priority="74" operator="equal">
      <formula>0</formula>
    </cfRule>
  </conditionalFormatting>
  <conditionalFormatting sqref="H77:H88">
    <cfRule type="cellIs" dxfId="449" priority="73" operator="equal">
      <formula>0</formula>
    </cfRule>
  </conditionalFormatting>
  <conditionalFormatting sqref="F90:H90 H91:H97 F91:G109">
    <cfRule type="cellIs" dxfId="448" priority="71" operator="equal">
      <formula>0</formula>
    </cfRule>
  </conditionalFormatting>
  <conditionalFormatting sqref="C90:D109">
    <cfRule type="cellIs" dxfId="447" priority="69" operator="equal">
      <formula>0</formula>
    </cfRule>
  </conditionalFormatting>
  <conditionalFormatting sqref="H98:H109">
    <cfRule type="cellIs" dxfId="446" priority="70" operator="equal">
      <formula>0</formula>
    </cfRule>
  </conditionalFormatting>
  <conditionalFormatting sqref="C89:D89">
    <cfRule type="cellIs" dxfId="445" priority="68" operator="equal">
      <formula>0</formula>
    </cfRule>
  </conditionalFormatting>
  <conditionalFormatting sqref="C112:D112">
    <cfRule type="cellIs" dxfId="444" priority="67" operator="equal">
      <formula>0</formula>
    </cfRule>
  </conditionalFormatting>
  <conditionalFormatting sqref="F113:H113 H114:H120 F114:G132">
    <cfRule type="cellIs" dxfId="443" priority="66" operator="equal">
      <formula>0</formula>
    </cfRule>
  </conditionalFormatting>
  <conditionalFormatting sqref="C113:D132">
    <cfRule type="cellIs" dxfId="442" priority="64" operator="equal">
      <formula>0</formula>
    </cfRule>
  </conditionalFormatting>
  <conditionalFormatting sqref="H121:H132">
    <cfRule type="cellIs" dxfId="441" priority="65" operator="equal">
      <formula>0</formula>
    </cfRule>
  </conditionalFormatting>
  <conditionalFormatting sqref="F134:H134 H135:H141 F135:G153">
    <cfRule type="cellIs" dxfId="440" priority="63" operator="equal">
      <formula>0</formula>
    </cfRule>
  </conditionalFormatting>
  <conditionalFormatting sqref="C134:D153">
    <cfRule type="cellIs" dxfId="439" priority="61" operator="equal">
      <formula>0</formula>
    </cfRule>
  </conditionalFormatting>
  <conditionalFormatting sqref="H142:H153">
    <cfRule type="cellIs" dxfId="438" priority="62" operator="equal">
      <formula>0</formula>
    </cfRule>
  </conditionalFormatting>
  <conditionalFormatting sqref="C133:D133">
    <cfRule type="cellIs" dxfId="437" priority="60" operator="equal">
      <formula>0</formula>
    </cfRule>
  </conditionalFormatting>
  <conditionalFormatting sqref="F311:G318">
    <cfRule type="cellIs" dxfId="436" priority="59" operator="equal">
      <formula>0</formula>
    </cfRule>
  </conditionalFormatting>
  <conditionalFormatting sqref="C310:C318">
    <cfRule type="cellIs" dxfId="435" priority="58" operator="equal">
      <formula>0</formula>
    </cfRule>
  </conditionalFormatting>
  <conditionalFormatting sqref="C330 C320:C321">
    <cfRule type="cellIs" dxfId="434" priority="57" operator="equal">
      <formula>0</formula>
    </cfRule>
  </conditionalFormatting>
  <conditionalFormatting sqref="C331">
    <cfRule type="cellIs" dxfId="433" priority="56" operator="equal">
      <formula>0</formula>
    </cfRule>
  </conditionalFormatting>
  <conditionalFormatting sqref="C374:D383">
    <cfRule type="cellIs" dxfId="432" priority="55" operator="equal">
      <formula>0</formula>
    </cfRule>
  </conditionalFormatting>
  <conditionalFormatting sqref="F376:G383">
    <cfRule type="cellIs" dxfId="431" priority="54" operator="equal">
      <formula>0</formula>
    </cfRule>
  </conditionalFormatting>
  <conditionalFormatting sqref="C385:D385">
    <cfRule type="cellIs" dxfId="430" priority="53" operator="equal">
      <formula>0</formula>
    </cfRule>
  </conditionalFormatting>
  <conditionalFormatting sqref="C386:D404">
    <cfRule type="cellIs" dxfId="429" priority="52" operator="equal">
      <formula>0</formula>
    </cfRule>
  </conditionalFormatting>
  <conditionalFormatting sqref="F385:G404">
    <cfRule type="cellIs" dxfId="428" priority="51" operator="equal">
      <formula>0</formula>
    </cfRule>
  </conditionalFormatting>
  <conditionalFormatting sqref="C364:D373">
    <cfRule type="cellIs" dxfId="427" priority="50" operator="equal">
      <formula>0</formula>
    </cfRule>
  </conditionalFormatting>
  <conditionalFormatting sqref="F364:G373">
    <cfRule type="cellIs" dxfId="426" priority="49" operator="equal">
      <formula>0</formula>
    </cfRule>
  </conditionalFormatting>
  <conditionalFormatting sqref="H180:H189">
    <cfRule type="cellIs" dxfId="425" priority="42" operator="equal">
      <formula>0</formula>
    </cfRule>
  </conditionalFormatting>
  <conditionalFormatting sqref="G288">
    <cfRule type="cellIs" dxfId="424" priority="43" operator="equal">
      <formula>0</formula>
    </cfRule>
  </conditionalFormatting>
  <conditionalFormatting sqref="C343:C350">
    <cfRule type="cellIs" dxfId="423" priority="45" operator="equal">
      <formula>0</formula>
    </cfRule>
  </conditionalFormatting>
  <conditionalFormatting sqref="C301:C308">
    <cfRule type="cellIs" dxfId="422" priority="48" operator="equal">
      <formula>0</formula>
    </cfRule>
  </conditionalFormatting>
  <conditionalFormatting sqref="H191:H200">
    <cfRule type="cellIs" dxfId="421" priority="41" operator="equal">
      <formula>0</formula>
    </cfRule>
  </conditionalFormatting>
  <conditionalFormatting sqref="C322:C329">
    <cfRule type="cellIs" dxfId="420" priority="47" operator="equal">
      <formula>0</formula>
    </cfRule>
  </conditionalFormatting>
  <conditionalFormatting sqref="C332:C339">
    <cfRule type="cellIs" dxfId="419" priority="46" operator="equal">
      <formula>0</formula>
    </cfRule>
  </conditionalFormatting>
  <conditionalFormatting sqref="H203:H212">
    <cfRule type="cellIs" dxfId="418" priority="38" operator="equal">
      <formula>0</formula>
    </cfRule>
  </conditionalFormatting>
  <conditionalFormatting sqref="C353:C360">
    <cfRule type="cellIs" dxfId="417" priority="44" operator="equal">
      <formula>0</formula>
    </cfRule>
  </conditionalFormatting>
  <conditionalFormatting sqref="H157:H166">
    <cfRule type="cellIs" dxfId="416" priority="40" operator="equal">
      <formula>0</formula>
    </cfRule>
  </conditionalFormatting>
  <conditionalFormatting sqref="H168:H177">
    <cfRule type="cellIs" dxfId="415" priority="39" operator="equal">
      <formula>0</formula>
    </cfRule>
  </conditionalFormatting>
  <conditionalFormatting sqref="H214:H223">
    <cfRule type="cellIs" dxfId="414" priority="37" operator="equal">
      <formula>0</formula>
    </cfRule>
  </conditionalFormatting>
  <conditionalFormatting sqref="H227:H236 H239:H248 H250:H259">
    <cfRule type="cellIs" dxfId="413" priority="36" operator="equal">
      <formula>0</formula>
    </cfRule>
  </conditionalFormatting>
  <conditionalFormatting sqref="I599">
    <cfRule type="cellIs" dxfId="412" priority="29" operator="equal">
      <formula>TRUE</formula>
    </cfRule>
  </conditionalFormatting>
  <conditionalFormatting sqref="I538 I565:I567">
    <cfRule type="cellIs" dxfId="411" priority="35" operator="equal">
      <formula>TRUE</formula>
    </cfRule>
  </conditionalFormatting>
  <conditionalFormatting sqref="I568">
    <cfRule type="cellIs" dxfId="410" priority="33" operator="equal">
      <formula>TRUE</formula>
    </cfRule>
  </conditionalFormatting>
  <conditionalFormatting sqref="I593">
    <cfRule type="cellIs" dxfId="409" priority="32" operator="equal">
      <formula>TRUE</formula>
    </cfRule>
  </conditionalFormatting>
  <conditionalFormatting sqref="I594">
    <cfRule type="cellIs" dxfId="408" priority="31" operator="equal">
      <formula>TRUE</formula>
    </cfRule>
  </conditionalFormatting>
  <conditionalFormatting sqref="I596">
    <cfRule type="cellIs" dxfId="407" priority="30" operator="equal">
      <formula>TRUE</formula>
    </cfRule>
  </conditionalFormatting>
  <conditionalFormatting sqref="I569:I592 I595 I597:I598">
    <cfRule type="cellIs" dxfId="406" priority="34" operator="equal">
      <formula>TRUE</formula>
    </cfRule>
  </conditionalFormatting>
  <conditionalFormatting sqref="H288:H297">
    <cfRule type="cellIs" dxfId="405" priority="26" operator="equal">
      <formula>0</formula>
    </cfRule>
  </conditionalFormatting>
  <conditionalFormatting sqref="H277:H286">
    <cfRule type="cellIs" dxfId="404" priority="27" operator="equal">
      <formula>0</formula>
    </cfRule>
  </conditionalFormatting>
  <conditionalFormatting sqref="H266:H275">
    <cfRule type="cellIs" dxfId="403" priority="28" operator="equal">
      <formula>0</formula>
    </cfRule>
  </conditionalFormatting>
  <conditionalFormatting sqref="H299:H317">
    <cfRule type="cellIs" dxfId="402" priority="25" operator="equal">
      <formula>0</formula>
    </cfRule>
  </conditionalFormatting>
  <conditionalFormatting sqref="H320">
    <cfRule type="cellIs" dxfId="401" priority="24" operator="equal">
      <formula>0</formula>
    </cfRule>
  </conditionalFormatting>
  <conditionalFormatting sqref="H320:H339">
    <cfRule type="cellIs" dxfId="400" priority="23" operator="equal">
      <formula>0</formula>
    </cfRule>
  </conditionalFormatting>
  <conditionalFormatting sqref="H341">
    <cfRule type="cellIs" dxfId="399" priority="22" operator="equal">
      <formula>0</formula>
    </cfRule>
  </conditionalFormatting>
  <conditionalFormatting sqref="H341">
    <cfRule type="cellIs" dxfId="398" priority="21" operator="equal">
      <formula>0</formula>
    </cfRule>
  </conditionalFormatting>
  <conditionalFormatting sqref="H341:H360">
    <cfRule type="cellIs" dxfId="397" priority="20" operator="equal">
      <formula>0</formula>
    </cfRule>
  </conditionalFormatting>
  <conditionalFormatting sqref="H364:H383">
    <cfRule type="cellIs" dxfId="396" priority="19" operator="equal">
      <formula>0</formula>
    </cfRule>
  </conditionalFormatting>
  <conditionalFormatting sqref="H364:H383">
    <cfRule type="cellIs" dxfId="395" priority="18" operator="equal">
      <formula>0</formula>
    </cfRule>
  </conditionalFormatting>
  <conditionalFormatting sqref="H364:H383">
    <cfRule type="cellIs" dxfId="394" priority="17" operator="equal">
      <formula>0</formula>
    </cfRule>
  </conditionalFormatting>
  <conditionalFormatting sqref="H385:H404">
    <cfRule type="cellIs" dxfId="393" priority="16" operator="equal">
      <formula>0</formula>
    </cfRule>
  </conditionalFormatting>
  <conditionalFormatting sqref="H385:H404">
    <cfRule type="cellIs" dxfId="392" priority="15" operator="equal">
      <formula>0</formula>
    </cfRule>
  </conditionalFormatting>
  <conditionalFormatting sqref="H385:H404">
    <cfRule type="cellIs" dxfId="391" priority="14" operator="equal">
      <formula>0</formula>
    </cfRule>
  </conditionalFormatting>
  <conditionalFormatting sqref="H431:H440">
    <cfRule type="cellIs" dxfId="390" priority="13" operator="equal">
      <formula>0</formula>
    </cfRule>
  </conditionalFormatting>
  <conditionalFormatting sqref="H489:H498">
    <cfRule type="cellIs" dxfId="389" priority="11" operator="equal">
      <formula>0</formula>
    </cfRule>
  </conditionalFormatting>
  <conditionalFormatting sqref="H453:H462">
    <cfRule type="cellIs" dxfId="388" priority="12" operator="equal">
      <formula>0</formula>
    </cfRule>
  </conditionalFormatting>
  <conditionalFormatting sqref="H318">
    <cfRule type="cellIs" dxfId="387" priority="10" operator="equal">
      <formula>0</formula>
    </cfRule>
  </conditionalFormatting>
  <conditionalFormatting sqref="H376:H383">
    <cfRule type="cellIs" dxfId="386" priority="9" operator="equal">
      <formula>0</formula>
    </cfRule>
  </conditionalFormatting>
  <conditionalFormatting sqref="H385:H404">
    <cfRule type="cellIs" dxfId="385" priority="8" operator="equal">
      <formula>0</formula>
    </cfRule>
  </conditionalFormatting>
  <conditionalFormatting sqref="H364:H373">
    <cfRule type="cellIs" dxfId="384" priority="7" operator="equal">
      <formula>0</formula>
    </cfRule>
  </conditionalFormatting>
  <conditionalFormatting sqref="H408:H417">
    <cfRule type="cellIs" dxfId="383" priority="6" operator="equal">
      <formula>0</formula>
    </cfRule>
  </conditionalFormatting>
  <conditionalFormatting sqref="H419:H428">
    <cfRule type="cellIs" dxfId="382" priority="5" operator="equal">
      <formula>0</formula>
    </cfRule>
  </conditionalFormatting>
  <conditionalFormatting sqref="I539:I564">
    <cfRule type="cellIs" dxfId="381" priority="4" operator="equal">
      <formula>TRUE</formula>
    </cfRule>
  </conditionalFormatting>
  <conditionalFormatting sqref="H442:H451">
    <cfRule type="cellIs" dxfId="380" priority="3" operator="equal">
      <formula>0</formula>
    </cfRule>
  </conditionalFormatting>
  <conditionalFormatting sqref="H478:H487">
    <cfRule type="cellIs" dxfId="379" priority="2" operator="equal">
      <formula>0</formula>
    </cfRule>
  </conditionalFormatting>
  <conditionalFormatting sqref="H466:H475">
    <cfRule type="cellIs" dxfId="378" priority="1" operator="equal">
      <formula>0</formula>
    </cfRule>
  </conditionalFormatting>
  <printOptions horizontalCentered="1"/>
  <pageMargins left="0.23622047244094491" right="0.23622047244094491" top="0.74803149606299213" bottom="0.15748031496062992" header="0.31496062992125984" footer="0"/>
  <pageSetup paperSize="9" scale="66" fitToHeight="0" orientation="portrait" r:id="rId1"/>
  <rowBreaks count="1" manualBreakCount="1">
    <brk id="404" max="16383" man="1"/>
  </row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I599"/>
  <sheetViews>
    <sheetView zoomScaleNormal="100" workbookViewId="0">
      <pane ySplit="10" topLeftCell="A441" activePane="bottomLeft" state="frozen"/>
      <selection activeCell="H263" sqref="H263:H489"/>
      <selection pane="bottomLeft" activeCell="B10" sqref="B10"/>
    </sheetView>
  </sheetViews>
  <sheetFormatPr defaultColWidth="9.140625" defaultRowHeight="15" x14ac:dyDescent="0.25"/>
  <cols>
    <col min="1" max="1" width="9.28515625" style="1" customWidth="1"/>
    <col min="2" max="2" width="50.5703125" style="1" customWidth="1"/>
    <col min="3" max="3" width="48.5703125" style="1" customWidth="1"/>
    <col min="4" max="4" width="8.28515625" style="1" customWidth="1"/>
    <col min="5" max="5" width="8.140625" style="1" customWidth="1"/>
    <col min="6" max="6" width="8.7109375" style="1" bestFit="1" customWidth="1"/>
    <col min="7" max="7" width="8.42578125" style="1" bestFit="1" customWidth="1"/>
    <col min="8" max="8" width="9" style="2" bestFit="1" customWidth="1"/>
    <col min="9" max="9" width="48.85546875" style="1" bestFit="1" customWidth="1"/>
    <col min="10" max="16384" width="9.140625" style="1"/>
  </cols>
  <sheetData>
    <row r="1" spans="1:9" ht="18.75" x14ac:dyDescent="0.3">
      <c r="A1" s="228" t="s">
        <v>34</v>
      </c>
      <c r="B1" s="228"/>
      <c r="C1" s="228"/>
      <c r="D1" s="228"/>
      <c r="E1" s="228"/>
      <c r="F1" s="228"/>
      <c r="G1" s="228"/>
      <c r="H1" s="228"/>
    </row>
    <row r="2" spans="1:9" ht="11.25" customHeight="1" x14ac:dyDescent="0.25"/>
    <row r="3" spans="1:9" x14ac:dyDescent="0.25">
      <c r="A3" s="230" t="s">
        <v>348</v>
      </c>
      <c r="B3" s="230"/>
      <c r="C3" s="230"/>
      <c r="D3" s="230"/>
      <c r="E3" s="230"/>
      <c r="F3" s="230"/>
      <c r="G3" s="230"/>
      <c r="H3" s="230"/>
    </row>
    <row r="4" spans="1:9" x14ac:dyDescent="0.25">
      <c r="A4" s="31" t="s">
        <v>463</v>
      </c>
    </row>
    <row r="5" spans="1:9" x14ac:dyDescent="0.25">
      <c r="A5" s="229" t="s">
        <v>235</v>
      </c>
      <c r="B5" s="229"/>
    </row>
    <row r="6" spans="1:9" ht="7.5" customHeight="1" x14ac:dyDescent="0.25"/>
    <row r="7" spans="1:9" ht="7.5" customHeight="1" x14ac:dyDescent="0.25"/>
    <row r="8" spans="1:9" ht="7.5" customHeight="1" x14ac:dyDescent="0.25"/>
    <row r="9" spans="1:9" s="3" customFormat="1" ht="36" customHeight="1" x14ac:dyDescent="0.25">
      <c r="A9" s="175" t="s">
        <v>165</v>
      </c>
      <c r="B9" s="175" t="s">
        <v>27</v>
      </c>
      <c r="C9" s="235" t="s">
        <v>35</v>
      </c>
      <c r="D9" s="235"/>
      <c r="E9" s="235"/>
      <c r="F9" s="235"/>
      <c r="G9" s="235"/>
      <c r="H9" s="235"/>
      <c r="I9" s="278" t="s">
        <v>226</v>
      </c>
    </row>
    <row r="10" spans="1:9" s="13" customFormat="1" ht="12" x14ac:dyDescent="0.25">
      <c r="A10" s="176">
        <v>1</v>
      </c>
      <c r="B10" s="176">
        <v>2</v>
      </c>
      <c r="C10" s="236">
        <v>3</v>
      </c>
      <c r="D10" s="236"/>
      <c r="E10" s="236"/>
      <c r="F10" s="236"/>
      <c r="G10" s="236"/>
      <c r="H10" s="236"/>
      <c r="I10" s="278"/>
    </row>
    <row r="11" spans="1:9" s="2" customFormat="1" ht="12" x14ac:dyDescent="0.2">
      <c r="A11" s="237" t="s">
        <v>13</v>
      </c>
      <c r="B11" s="238"/>
      <c r="C11" s="238"/>
      <c r="D11" s="238"/>
      <c r="E11" s="238"/>
      <c r="F11" s="238"/>
      <c r="G11" s="238"/>
      <c r="H11" s="239"/>
    </row>
    <row r="12" spans="1:9" s="5" customFormat="1" ht="15" customHeight="1" x14ac:dyDescent="0.2">
      <c r="A12" s="42" t="s">
        <v>36</v>
      </c>
      <c r="B12" s="277" t="s">
        <v>14</v>
      </c>
      <c r="C12" s="277"/>
      <c r="D12" s="277"/>
      <c r="E12" s="277"/>
      <c r="F12" s="277"/>
      <c r="G12" s="277"/>
      <c r="H12" s="43">
        <f>SUM(H13,H110)</f>
        <v>19.72</v>
      </c>
    </row>
    <row r="13" spans="1:9" s="5" customFormat="1" ht="15" customHeight="1" x14ac:dyDescent="0.2">
      <c r="A13" s="49" t="s">
        <v>37</v>
      </c>
      <c r="B13" s="277" t="s">
        <v>38</v>
      </c>
      <c r="C13" s="277"/>
      <c r="D13" s="277"/>
      <c r="E13" s="277"/>
      <c r="F13" s="277"/>
      <c r="G13" s="277"/>
      <c r="H13" s="43">
        <f>SUM(H14,H25,H36,H47,H68,H89)</f>
        <v>15.33</v>
      </c>
    </row>
    <row r="14" spans="1:9" s="2" customFormat="1" ht="25.5" hidden="1" x14ac:dyDescent="0.2">
      <c r="A14" s="246" t="s">
        <v>42</v>
      </c>
      <c r="B14" s="349" t="s">
        <v>43</v>
      </c>
      <c r="C14" s="287" t="s">
        <v>156</v>
      </c>
      <c r="D14" s="288"/>
      <c r="E14" s="47" t="s">
        <v>164</v>
      </c>
      <c r="F14" s="190" t="s">
        <v>39</v>
      </c>
      <c r="G14" s="47" t="s">
        <v>157</v>
      </c>
      <c r="H14" s="111">
        <f>SUM(H15:H24)</f>
        <v>0</v>
      </c>
    </row>
    <row r="15" spans="1:9" s="2" customFormat="1" ht="12.75" hidden="1" x14ac:dyDescent="0.2">
      <c r="A15" s="247"/>
      <c r="B15" s="350"/>
      <c r="C15" s="252"/>
      <c r="D15" s="254"/>
      <c r="E15" s="83"/>
      <c r="F15" s="84"/>
      <c r="G15" s="63"/>
      <c r="H15" s="54">
        <f>ROUNDUP((F15/168*G15),2)</f>
        <v>0</v>
      </c>
    </row>
    <row r="16" spans="1:9" s="2" customFormat="1" ht="12.75" hidden="1" x14ac:dyDescent="0.2">
      <c r="A16" s="247"/>
      <c r="B16" s="350"/>
      <c r="C16" s="274"/>
      <c r="D16" s="276"/>
      <c r="E16" s="188"/>
      <c r="F16" s="64"/>
      <c r="G16" s="63"/>
      <c r="H16" s="56">
        <f t="shared" ref="H16:H24" si="0">ROUNDUP((F16/168*G16),2)</f>
        <v>0</v>
      </c>
    </row>
    <row r="17" spans="1:8" s="2" customFormat="1" ht="12.75" hidden="1" x14ac:dyDescent="0.2">
      <c r="A17" s="247"/>
      <c r="B17" s="350"/>
      <c r="C17" s="274"/>
      <c r="D17" s="276"/>
      <c r="E17" s="188"/>
      <c r="F17" s="64"/>
      <c r="G17" s="63"/>
      <c r="H17" s="56">
        <f t="shared" si="0"/>
        <v>0</v>
      </c>
    </row>
    <row r="18" spans="1:8" s="2" customFormat="1" ht="12.75" hidden="1" x14ac:dyDescent="0.2">
      <c r="A18" s="247"/>
      <c r="B18" s="350"/>
      <c r="C18" s="274"/>
      <c r="D18" s="276"/>
      <c r="E18" s="188"/>
      <c r="F18" s="64"/>
      <c r="G18" s="63"/>
      <c r="H18" s="56">
        <f t="shared" si="0"/>
        <v>0</v>
      </c>
    </row>
    <row r="19" spans="1:8" s="2" customFormat="1" ht="12.75" hidden="1" x14ac:dyDescent="0.2">
      <c r="A19" s="247"/>
      <c r="B19" s="350"/>
      <c r="C19" s="274"/>
      <c r="D19" s="276"/>
      <c r="E19" s="188"/>
      <c r="F19" s="64"/>
      <c r="G19" s="63"/>
      <c r="H19" s="56">
        <f t="shared" si="0"/>
        <v>0</v>
      </c>
    </row>
    <row r="20" spans="1:8" s="2" customFormat="1" ht="12.75" hidden="1" x14ac:dyDescent="0.2">
      <c r="A20" s="247"/>
      <c r="B20" s="350"/>
      <c r="C20" s="252"/>
      <c r="D20" s="254"/>
      <c r="E20" s="83"/>
      <c r="F20" s="84"/>
      <c r="G20" s="63"/>
      <c r="H20" s="56">
        <f t="shared" si="0"/>
        <v>0</v>
      </c>
    </row>
    <row r="21" spans="1:8" s="2" customFormat="1" ht="12.75" hidden="1" x14ac:dyDescent="0.2">
      <c r="A21" s="247"/>
      <c r="B21" s="350"/>
      <c r="C21" s="274"/>
      <c r="D21" s="276"/>
      <c r="E21" s="188"/>
      <c r="F21" s="64"/>
      <c r="G21" s="63"/>
      <c r="H21" s="56">
        <f t="shared" si="0"/>
        <v>0</v>
      </c>
    </row>
    <row r="22" spans="1:8" s="2" customFormat="1" ht="12.75" hidden="1" x14ac:dyDescent="0.2">
      <c r="A22" s="247"/>
      <c r="B22" s="350"/>
      <c r="C22" s="274"/>
      <c r="D22" s="276"/>
      <c r="E22" s="188"/>
      <c r="F22" s="64"/>
      <c r="G22" s="63"/>
      <c r="H22" s="56">
        <f t="shared" si="0"/>
        <v>0</v>
      </c>
    </row>
    <row r="23" spans="1:8" s="2" customFormat="1" ht="12.75" hidden="1" x14ac:dyDescent="0.2">
      <c r="A23" s="247"/>
      <c r="B23" s="350"/>
      <c r="C23" s="274"/>
      <c r="D23" s="276"/>
      <c r="E23" s="188"/>
      <c r="F23" s="64"/>
      <c r="G23" s="63"/>
      <c r="H23" s="56">
        <f t="shared" si="0"/>
        <v>0</v>
      </c>
    </row>
    <row r="24" spans="1:8" s="2" customFormat="1" ht="12.75" hidden="1" x14ac:dyDescent="0.2">
      <c r="A24" s="248"/>
      <c r="B24" s="351"/>
      <c r="C24" s="296"/>
      <c r="D24" s="298"/>
      <c r="E24" s="189"/>
      <c r="F24" s="66"/>
      <c r="G24" s="65"/>
      <c r="H24" s="58">
        <f t="shared" si="0"/>
        <v>0</v>
      </c>
    </row>
    <row r="25" spans="1:8" s="2" customFormat="1" ht="25.5" x14ac:dyDescent="0.2">
      <c r="A25" s="246" t="s">
        <v>44</v>
      </c>
      <c r="B25" s="249" t="s">
        <v>45</v>
      </c>
      <c r="C25" s="287" t="s">
        <v>349</v>
      </c>
      <c r="D25" s="288"/>
      <c r="E25" s="47" t="s">
        <v>164</v>
      </c>
      <c r="F25" s="190" t="s">
        <v>39</v>
      </c>
      <c r="G25" s="47" t="s">
        <v>157</v>
      </c>
      <c r="H25" s="50">
        <f>SUM(H26:H35)</f>
        <v>15.33</v>
      </c>
    </row>
    <row r="26" spans="1:8" s="2" customFormat="1" ht="12.75" x14ac:dyDescent="0.2">
      <c r="A26" s="247"/>
      <c r="B26" s="250"/>
      <c r="C26" s="274" t="s">
        <v>211</v>
      </c>
      <c r="D26" s="276"/>
      <c r="E26" s="188">
        <v>10</v>
      </c>
      <c r="F26" s="64">
        <v>1287</v>
      </c>
      <c r="G26" s="61">
        <v>2</v>
      </c>
      <c r="H26" s="54">
        <f>ROUNDUP((F26/168*G26),2)</f>
        <v>15.33</v>
      </c>
    </row>
    <row r="27" spans="1:8" s="2" customFormat="1" ht="12.75" hidden="1" x14ac:dyDescent="0.2">
      <c r="A27" s="247"/>
      <c r="B27" s="250"/>
      <c r="C27" s="274"/>
      <c r="D27" s="276"/>
      <c r="E27" s="188"/>
      <c r="F27" s="64"/>
      <c r="G27" s="63"/>
      <c r="H27" s="56">
        <f t="shared" ref="H27:H35" si="1">ROUNDUP((F27/168*G27),2)</f>
        <v>0</v>
      </c>
    </row>
    <row r="28" spans="1:8" s="2" customFormat="1" ht="12.75" hidden="1" x14ac:dyDescent="0.2">
      <c r="A28" s="247"/>
      <c r="B28" s="250"/>
      <c r="C28" s="274"/>
      <c r="D28" s="276"/>
      <c r="E28" s="188"/>
      <c r="F28" s="64"/>
      <c r="G28" s="63"/>
      <c r="H28" s="56">
        <f t="shared" si="1"/>
        <v>0</v>
      </c>
    </row>
    <row r="29" spans="1:8" s="2" customFormat="1" ht="12.75" hidden="1" x14ac:dyDescent="0.2">
      <c r="A29" s="247"/>
      <c r="B29" s="250"/>
      <c r="C29" s="274"/>
      <c r="D29" s="276"/>
      <c r="E29" s="188"/>
      <c r="F29" s="64"/>
      <c r="G29" s="63"/>
      <c r="H29" s="56">
        <f t="shared" si="1"/>
        <v>0</v>
      </c>
    </row>
    <row r="30" spans="1:8" s="2" customFormat="1" ht="12.75" hidden="1" x14ac:dyDescent="0.2">
      <c r="A30" s="247"/>
      <c r="B30" s="250"/>
      <c r="C30" s="274"/>
      <c r="D30" s="276"/>
      <c r="E30" s="188"/>
      <c r="F30" s="64"/>
      <c r="G30" s="63"/>
      <c r="H30" s="56">
        <f t="shared" si="1"/>
        <v>0</v>
      </c>
    </row>
    <row r="31" spans="1:8" s="2" customFormat="1" ht="12.75" hidden="1" x14ac:dyDescent="0.2">
      <c r="A31" s="247"/>
      <c r="B31" s="250"/>
      <c r="C31" s="274"/>
      <c r="D31" s="276"/>
      <c r="E31" s="188"/>
      <c r="F31" s="64"/>
      <c r="G31" s="63"/>
      <c r="H31" s="56">
        <f t="shared" si="1"/>
        <v>0</v>
      </c>
    </row>
    <row r="32" spans="1:8" s="2" customFormat="1" ht="12.75" hidden="1" x14ac:dyDescent="0.2">
      <c r="A32" s="247"/>
      <c r="B32" s="250"/>
      <c r="C32" s="274"/>
      <c r="D32" s="276"/>
      <c r="E32" s="188"/>
      <c r="F32" s="64"/>
      <c r="G32" s="63"/>
      <c r="H32" s="56">
        <f t="shared" si="1"/>
        <v>0</v>
      </c>
    </row>
    <row r="33" spans="1:8" s="2" customFormat="1" ht="12.75" hidden="1" x14ac:dyDescent="0.2">
      <c r="A33" s="247"/>
      <c r="B33" s="250"/>
      <c r="C33" s="274"/>
      <c r="D33" s="276"/>
      <c r="E33" s="188"/>
      <c r="F33" s="64"/>
      <c r="G33" s="63"/>
      <c r="H33" s="56">
        <f t="shared" si="1"/>
        <v>0</v>
      </c>
    </row>
    <row r="34" spans="1:8" s="2" customFormat="1" ht="12.75" hidden="1" x14ac:dyDescent="0.2">
      <c r="A34" s="247"/>
      <c r="B34" s="250"/>
      <c r="C34" s="274"/>
      <c r="D34" s="276"/>
      <c r="E34" s="188"/>
      <c r="F34" s="64"/>
      <c r="G34" s="63"/>
      <c r="H34" s="56">
        <f t="shared" si="1"/>
        <v>0</v>
      </c>
    </row>
    <row r="35" spans="1:8" s="2" customFormat="1" ht="12.75" hidden="1" x14ac:dyDescent="0.2">
      <c r="A35" s="248"/>
      <c r="B35" s="251"/>
      <c r="C35" s="296"/>
      <c r="D35" s="298"/>
      <c r="E35" s="189"/>
      <c r="F35" s="66"/>
      <c r="G35" s="65"/>
      <c r="H35" s="58">
        <f t="shared" si="1"/>
        <v>0</v>
      </c>
    </row>
    <row r="36" spans="1:8" s="2" customFormat="1" ht="25.5" hidden="1" x14ac:dyDescent="0.2">
      <c r="A36" s="246" t="s">
        <v>51</v>
      </c>
      <c r="B36" s="249" t="s">
        <v>15</v>
      </c>
      <c r="C36" s="266" t="s">
        <v>158</v>
      </c>
      <c r="D36" s="267"/>
      <c r="E36" s="268"/>
      <c r="F36" s="51" t="s">
        <v>159</v>
      </c>
      <c r="G36" s="47" t="s">
        <v>157</v>
      </c>
      <c r="H36" s="111">
        <f>SUM(H37:H46)</f>
        <v>0</v>
      </c>
    </row>
    <row r="37" spans="1:8" s="2" customFormat="1" ht="12.75" hidden="1" x14ac:dyDescent="0.2">
      <c r="A37" s="247"/>
      <c r="B37" s="250"/>
      <c r="C37" s="258"/>
      <c r="D37" s="308"/>
      <c r="E37" s="259"/>
      <c r="F37" s="55"/>
      <c r="G37" s="52">
        <f t="shared" ref="G37:G46" si="2">G15</f>
        <v>0</v>
      </c>
      <c r="H37" s="54">
        <f>ROUNDUP((F37/168*G37),2)</f>
        <v>0</v>
      </c>
    </row>
    <row r="38" spans="1:8" s="2" customFormat="1" ht="12.75" hidden="1" customHeight="1" x14ac:dyDescent="0.2">
      <c r="A38" s="247"/>
      <c r="B38" s="250"/>
      <c r="C38" s="258"/>
      <c r="D38" s="308"/>
      <c r="E38" s="259"/>
      <c r="F38" s="55"/>
      <c r="G38" s="55">
        <f t="shared" si="2"/>
        <v>0</v>
      </c>
      <c r="H38" s="56">
        <f t="shared" ref="H38:H46" si="3">ROUNDUP((F38/168*G38),2)</f>
        <v>0</v>
      </c>
    </row>
    <row r="39" spans="1:8" s="2" customFormat="1" ht="12.75" hidden="1" customHeight="1" x14ac:dyDescent="0.2">
      <c r="A39" s="247"/>
      <c r="B39" s="250"/>
      <c r="C39" s="258"/>
      <c r="D39" s="308"/>
      <c r="E39" s="259"/>
      <c r="F39" s="55"/>
      <c r="G39" s="55">
        <f t="shared" si="2"/>
        <v>0</v>
      </c>
      <c r="H39" s="56">
        <f t="shared" si="3"/>
        <v>0</v>
      </c>
    </row>
    <row r="40" spans="1:8" s="2" customFormat="1" ht="12.75" hidden="1" customHeight="1" x14ac:dyDescent="0.2">
      <c r="A40" s="247"/>
      <c r="B40" s="250"/>
      <c r="C40" s="258"/>
      <c r="D40" s="308"/>
      <c r="E40" s="259"/>
      <c r="F40" s="55"/>
      <c r="G40" s="55">
        <f t="shared" si="2"/>
        <v>0</v>
      </c>
      <c r="H40" s="56">
        <f t="shared" si="3"/>
        <v>0</v>
      </c>
    </row>
    <row r="41" spans="1:8" s="2" customFormat="1" ht="12.75" hidden="1" customHeight="1" x14ac:dyDescent="0.2">
      <c r="A41" s="247"/>
      <c r="B41" s="250"/>
      <c r="C41" s="258"/>
      <c r="D41" s="308"/>
      <c r="E41" s="259"/>
      <c r="F41" s="55"/>
      <c r="G41" s="55">
        <f t="shared" si="2"/>
        <v>0</v>
      </c>
      <c r="H41" s="56">
        <f t="shared" si="3"/>
        <v>0</v>
      </c>
    </row>
    <row r="42" spans="1:8" s="2" customFormat="1" ht="12.75" hidden="1" customHeight="1" x14ac:dyDescent="0.2">
      <c r="A42" s="247"/>
      <c r="B42" s="250"/>
      <c r="C42" s="258"/>
      <c r="D42" s="308"/>
      <c r="E42" s="259"/>
      <c r="F42" s="55"/>
      <c r="G42" s="55">
        <f t="shared" si="2"/>
        <v>0</v>
      </c>
      <c r="H42" s="56">
        <f t="shared" si="3"/>
        <v>0</v>
      </c>
    </row>
    <row r="43" spans="1:8" s="2" customFormat="1" ht="12.75" hidden="1" customHeight="1" x14ac:dyDescent="0.2">
      <c r="A43" s="247"/>
      <c r="B43" s="250"/>
      <c r="C43" s="258"/>
      <c r="D43" s="308"/>
      <c r="E43" s="259"/>
      <c r="F43" s="55"/>
      <c r="G43" s="55">
        <f t="shared" si="2"/>
        <v>0</v>
      </c>
      <c r="H43" s="56">
        <f t="shared" si="3"/>
        <v>0</v>
      </c>
    </row>
    <row r="44" spans="1:8" s="2" customFormat="1" ht="12.75" hidden="1" customHeight="1" x14ac:dyDescent="0.2">
      <c r="A44" s="247"/>
      <c r="B44" s="250"/>
      <c r="C44" s="258"/>
      <c r="D44" s="308"/>
      <c r="E44" s="259"/>
      <c r="F44" s="55"/>
      <c r="G44" s="55">
        <f t="shared" si="2"/>
        <v>0</v>
      </c>
      <c r="H44" s="56">
        <f t="shared" si="3"/>
        <v>0</v>
      </c>
    </row>
    <row r="45" spans="1:8" s="2" customFormat="1" ht="12.75" hidden="1" customHeight="1" x14ac:dyDescent="0.2">
      <c r="A45" s="247"/>
      <c r="B45" s="250"/>
      <c r="C45" s="258"/>
      <c r="D45" s="308"/>
      <c r="E45" s="259"/>
      <c r="F45" s="55"/>
      <c r="G45" s="55">
        <f t="shared" si="2"/>
        <v>0</v>
      </c>
      <c r="H45" s="56">
        <f t="shared" si="3"/>
        <v>0</v>
      </c>
    </row>
    <row r="46" spans="1:8" s="2" customFormat="1" ht="12.75" hidden="1" customHeight="1" x14ac:dyDescent="0.2">
      <c r="A46" s="248"/>
      <c r="B46" s="251"/>
      <c r="C46" s="305"/>
      <c r="D46" s="306"/>
      <c r="E46" s="307"/>
      <c r="F46" s="57"/>
      <c r="G46" s="57">
        <f t="shared" si="2"/>
        <v>0</v>
      </c>
      <c r="H46" s="58">
        <f t="shared" si="3"/>
        <v>0</v>
      </c>
    </row>
    <row r="47" spans="1:8" s="2" customFormat="1" ht="25.5" hidden="1" x14ac:dyDescent="0.2">
      <c r="A47" s="246" t="s">
        <v>53</v>
      </c>
      <c r="B47" s="382" t="s">
        <v>54</v>
      </c>
      <c r="C47" s="287" t="s">
        <v>349</v>
      </c>
      <c r="D47" s="288"/>
      <c r="E47" s="47" t="s">
        <v>161</v>
      </c>
      <c r="F47" s="190" t="s">
        <v>39</v>
      </c>
      <c r="G47" s="47" t="s">
        <v>157</v>
      </c>
      <c r="H47" s="111">
        <f>SUM(H48:H67)</f>
        <v>0</v>
      </c>
    </row>
    <row r="48" spans="1:8" s="2" customFormat="1" ht="12.75" hidden="1" x14ac:dyDescent="0.2">
      <c r="A48" s="247"/>
      <c r="B48" s="383"/>
      <c r="C48" s="294">
        <f t="shared" ref="C48:C57" si="4">C15</f>
        <v>0</v>
      </c>
      <c r="D48" s="295"/>
      <c r="E48" s="292">
        <v>5</v>
      </c>
      <c r="F48" s="52">
        <f>F15</f>
        <v>0</v>
      </c>
      <c r="G48" s="52">
        <f>G15</f>
        <v>0</v>
      </c>
      <c r="H48" s="54">
        <f>ROUNDUP((F48*$E$48%)/168*G48,2)</f>
        <v>0</v>
      </c>
    </row>
    <row r="49" spans="1:8" s="2" customFormat="1" ht="12.75" hidden="1" x14ac:dyDescent="0.2">
      <c r="A49" s="247"/>
      <c r="B49" s="383"/>
      <c r="C49" s="274">
        <f t="shared" si="4"/>
        <v>0</v>
      </c>
      <c r="D49" s="276"/>
      <c r="E49" s="293"/>
      <c r="F49" s="59">
        <f t="shared" ref="F49:G57" si="5">F16</f>
        <v>0</v>
      </c>
      <c r="G49" s="73">
        <f t="shared" si="5"/>
        <v>0</v>
      </c>
      <c r="H49" s="56">
        <f t="shared" ref="H49:H67" si="6">ROUNDUP((F49*$E$48%)/168*G49,2)</f>
        <v>0</v>
      </c>
    </row>
    <row r="50" spans="1:8" s="2" customFormat="1" ht="12.75" hidden="1" x14ac:dyDescent="0.2">
      <c r="A50" s="247"/>
      <c r="B50" s="383"/>
      <c r="C50" s="274">
        <f t="shared" si="4"/>
        <v>0</v>
      </c>
      <c r="D50" s="276"/>
      <c r="E50" s="293"/>
      <c r="F50" s="59">
        <f t="shared" si="5"/>
        <v>0</v>
      </c>
      <c r="G50" s="73">
        <f t="shared" si="5"/>
        <v>0</v>
      </c>
      <c r="H50" s="56">
        <f t="shared" si="6"/>
        <v>0</v>
      </c>
    </row>
    <row r="51" spans="1:8" s="2" customFormat="1" ht="12.75" hidden="1" x14ac:dyDescent="0.2">
      <c r="A51" s="247"/>
      <c r="B51" s="383"/>
      <c r="C51" s="274">
        <f t="shared" si="4"/>
        <v>0</v>
      </c>
      <c r="D51" s="276"/>
      <c r="E51" s="293"/>
      <c r="F51" s="59">
        <f t="shared" si="5"/>
        <v>0</v>
      </c>
      <c r="G51" s="73">
        <f t="shared" si="5"/>
        <v>0</v>
      </c>
      <c r="H51" s="56">
        <f t="shared" si="6"/>
        <v>0</v>
      </c>
    </row>
    <row r="52" spans="1:8" s="2" customFormat="1" ht="12.75" hidden="1" x14ac:dyDescent="0.2">
      <c r="A52" s="247"/>
      <c r="B52" s="383"/>
      <c r="C52" s="274">
        <f t="shared" si="4"/>
        <v>0</v>
      </c>
      <c r="D52" s="276"/>
      <c r="E52" s="293"/>
      <c r="F52" s="59">
        <f t="shared" si="5"/>
        <v>0</v>
      </c>
      <c r="G52" s="73">
        <f t="shared" si="5"/>
        <v>0</v>
      </c>
      <c r="H52" s="56">
        <f t="shared" si="6"/>
        <v>0</v>
      </c>
    </row>
    <row r="53" spans="1:8" s="2" customFormat="1" ht="12.75" hidden="1" x14ac:dyDescent="0.2">
      <c r="A53" s="247"/>
      <c r="B53" s="383"/>
      <c r="C53" s="274">
        <f t="shared" si="4"/>
        <v>0</v>
      </c>
      <c r="D53" s="276"/>
      <c r="E53" s="293"/>
      <c r="F53" s="59">
        <f t="shared" si="5"/>
        <v>0</v>
      </c>
      <c r="G53" s="73">
        <f t="shared" si="5"/>
        <v>0</v>
      </c>
      <c r="H53" s="56">
        <f t="shared" si="6"/>
        <v>0</v>
      </c>
    </row>
    <row r="54" spans="1:8" s="2" customFormat="1" ht="12.75" hidden="1" x14ac:dyDescent="0.2">
      <c r="A54" s="247"/>
      <c r="B54" s="383"/>
      <c r="C54" s="274">
        <f t="shared" si="4"/>
        <v>0</v>
      </c>
      <c r="D54" s="276"/>
      <c r="E54" s="293"/>
      <c r="F54" s="59">
        <f t="shared" si="5"/>
        <v>0</v>
      </c>
      <c r="G54" s="73">
        <f t="shared" si="5"/>
        <v>0</v>
      </c>
      <c r="H54" s="56">
        <f t="shared" si="6"/>
        <v>0</v>
      </c>
    </row>
    <row r="55" spans="1:8" s="2" customFormat="1" ht="12.75" hidden="1" x14ac:dyDescent="0.2">
      <c r="A55" s="247"/>
      <c r="B55" s="383"/>
      <c r="C55" s="274">
        <f t="shared" si="4"/>
        <v>0</v>
      </c>
      <c r="D55" s="276"/>
      <c r="E55" s="293"/>
      <c r="F55" s="59">
        <f t="shared" si="5"/>
        <v>0</v>
      </c>
      <c r="G55" s="73">
        <f t="shared" si="5"/>
        <v>0</v>
      </c>
      <c r="H55" s="56">
        <f t="shared" si="6"/>
        <v>0</v>
      </c>
    </row>
    <row r="56" spans="1:8" s="2" customFormat="1" ht="12.75" hidden="1" x14ac:dyDescent="0.2">
      <c r="A56" s="247"/>
      <c r="B56" s="383"/>
      <c r="C56" s="274">
        <f t="shared" si="4"/>
        <v>0</v>
      </c>
      <c r="D56" s="276"/>
      <c r="E56" s="293"/>
      <c r="F56" s="59">
        <f t="shared" si="5"/>
        <v>0</v>
      </c>
      <c r="G56" s="73">
        <f t="shared" si="5"/>
        <v>0</v>
      </c>
      <c r="H56" s="56">
        <f t="shared" si="6"/>
        <v>0</v>
      </c>
    </row>
    <row r="57" spans="1:8" s="2" customFormat="1" ht="12.75" hidden="1" x14ac:dyDescent="0.2">
      <c r="A57" s="247"/>
      <c r="B57" s="383"/>
      <c r="C57" s="274">
        <f t="shared" si="4"/>
        <v>0</v>
      </c>
      <c r="D57" s="276"/>
      <c r="E57" s="293"/>
      <c r="F57" s="59">
        <f t="shared" si="5"/>
        <v>0</v>
      </c>
      <c r="G57" s="73">
        <f t="shared" si="5"/>
        <v>0</v>
      </c>
      <c r="H57" s="56">
        <f t="shared" si="6"/>
        <v>0</v>
      </c>
    </row>
    <row r="58" spans="1:8" s="2" customFormat="1" ht="12.75" hidden="1" x14ac:dyDescent="0.2">
      <c r="A58" s="247"/>
      <c r="B58" s="383"/>
      <c r="C58" s="274" t="str">
        <f>C26</f>
        <v>Vecākais speciālists Izglītības koordinācijas nodaļā</v>
      </c>
      <c r="D58" s="276"/>
      <c r="E58" s="293"/>
      <c r="F58" s="59">
        <f>F26</f>
        <v>1287</v>
      </c>
      <c r="G58" s="59"/>
      <c r="H58" s="56">
        <f t="shared" si="6"/>
        <v>0</v>
      </c>
    </row>
    <row r="59" spans="1:8" s="2" customFormat="1" ht="12.75" hidden="1" x14ac:dyDescent="0.2">
      <c r="A59" s="247"/>
      <c r="B59" s="383"/>
      <c r="C59" s="274">
        <f t="shared" ref="C59:C67" si="7">C27</f>
        <v>0</v>
      </c>
      <c r="D59" s="276"/>
      <c r="E59" s="293"/>
      <c r="F59" s="59">
        <f t="shared" ref="F59:G67" si="8">F27</f>
        <v>0</v>
      </c>
      <c r="G59" s="73">
        <f t="shared" si="8"/>
        <v>0</v>
      </c>
      <c r="H59" s="56">
        <f t="shared" si="6"/>
        <v>0</v>
      </c>
    </row>
    <row r="60" spans="1:8" s="2" customFormat="1" ht="12.75" hidden="1" x14ac:dyDescent="0.2">
      <c r="A60" s="247"/>
      <c r="B60" s="383"/>
      <c r="C60" s="274">
        <f t="shared" si="7"/>
        <v>0</v>
      </c>
      <c r="D60" s="276"/>
      <c r="E60" s="293"/>
      <c r="F60" s="59">
        <f t="shared" si="8"/>
        <v>0</v>
      </c>
      <c r="G60" s="73">
        <f t="shared" si="8"/>
        <v>0</v>
      </c>
      <c r="H60" s="56">
        <f t="shared" si="6"/>
        <v>0</v>
      </c>
    </row>
    <row r="61" spans="1:8" s="2" customFormat="1" ht="12.75" hidden="1" x14ac:dyDescent="0.2">
      <c r="A61" s="247"/>
      <c r="B61" s="383"/>
      <c r="C61" s="274">
        <f t="shared" si="7"/>
        <v>0</v>
      </c>
      <c r="D61" s="276"/>
      <c r="E61" s="293"/>
      <c r="F61" s="59">
        <f t="shared" si="8"/>
        <v>0</v>
      </c>
      <c r="G61" s="73">
        <f t="shared" si="8"/>
        <v>0</v>
      </c>
      <c r="H61" s="56">
        <f t="shared" si="6"/>
        <v>0</v>
      </c>
    </row>
    <row r="62" spans="1:8" s="2" customFormat="1" ht="12.75" hidden="1" x14ac:dyDescent="0.2">
      <c r="A62" s="247"/>
      <c r="B62" s="383"/>
      <c r="C62" s="274">
        <f t="shared" si="7"/>
        <v>0</v>
      </c>
      <c r="D62" s="276"/>
      <c r="E62" s="293"/>
      <c r="F62" s="59">
        <f t="shared" si="8"/>
        <v>0</v>
      </c>
      <c r="G62" s="73">
        <f t="shared" si="8"/>
        <v>0</v>
      </c>
      <c r="H62" s="56">
        <f t="shared" si="6"/>
        <v>0</v>
      </c>
    </row>
    <row r="63" spans="1:8" s="2" customFormat="1" ht="12.75" hidden="1" x14ac:dyDescent="0.2">
      <c r="A63" s="247"/>
      <c r="B63" s="383"/>
      <c r="C63" s="274">
        <f t="shared" si="7"/>
        <v>0</v>
      </c>
      <c r="D63" s="276"/>
      <c r="E63" s="293"/>
      <c r="F63" s="59">
        <f t="shared" si="8"/>
        <v>0</v>
      </c>
      <c r="G63" s="73">
        <f t="shared" si="8"/>
        <v>0</v>
      </c>
      <c r="H63" s="56">
        <f t="shared" si="6"/>
        <v>0</v>
      </c>
    </row>
    <row r="64" spans="1:8" s="2" customFormat="1" ht="12.75" hidden="1" x14ac:dyDescent="0.2">
      <c r="A64" s="247"/>
      <c r="B64" s="383"/>
      <c r="C64" s="274">
        <f t="shared" si="7"/>
        <v>0</v>
      </c>
      <c r="D64" s="276"/>
      <c r="E64" s="293"/>
      <c r="F64" s="59">
        <f t="shared" si="8"/>
        <v>0</v>
      </c>
      <c r="G64" s="73">
        <f t="shared" si="8"/>
        <v>0</v>
      </c>
      <c r="H64" s="56">
        <f t="shared" si="6"/>
        <v>0</v>
      </c>
    </row>
    <row r="65" spans="1:8" s="2" customFormat="1" ht="12.75" hidden="1" x14ac:dyDescent="0.2">
      <c r="A65" s="247"/>
      <c r="B65" s="383"/>
      <c r="C65" s="274">
        <f t="shared" si="7"/>
        <v>0</v>
      </c>
      <c r="D65" s="276"/>
      <c r="E65" s="293"/>
      <c r="F65" s="59">
        <f t="shared" si="8"/>
        <v>0</v>
      </c>
      <c r="G65" s="73">
        <f t="shared" si="8"/>
        <v>0</v>
      </c>
      <c r="H65" s="56">
        <f t="shared" si="6"/>
        <v>0</v>
      </c>
    </row>
    <row r="66" spans="1:8" s="2" customFormat="1" ht="12.75" hidden="1" x14ac:dyDescent="0.2">
      <c r="A66" s="247"/>
      <c r="B66" s="383"/>
      <c r="C66" s="274">
        <f t="shared" si="7"/>
        <v>0</v>
      </c>
      <c r="D66" s="276"/>
      <c r="E66" s="293"/>
      <c r="F66" s="59">
        <f t="shared" si="8"/>
        <v>0</v>
      </c>
      <c r="G66" s="73">
        <f t="shared" si="8"/>
        <v>0</v>
      </c>
      <c r="H66" s="56">
        <f t="shared" si="6"/>
        <v>0</v>
      </c>
    </row>
    <row r="67" spans="1:8" s="2" customFormat="1" ht="12.75" hidden="1" x14ac:dyDescent="0.2">
      <c r="A67" s="248"/>
      <c r="B67" s="384"/>
      <c r="C67" s="296">
        <f t="shared" si="7"/>
        <v>0</v>
      </c>
      <c r="D67" s="298"/>
      <c r="E67" s="302"/>
      <c r="F67" s="59">
        <f t="shared" si="8"/>
        <v>0</v>
      </c>
      <c r="G67" s="73">
        <f t="shared" si="8"/>
        <v>0</v>
      </c>
      <c r="H67" s="56">
        <f t="shared" si="6"/>
        <v>0</v>
      </c>
    </row>
    <row r="68" spans="1:8" s="2" customFormat="1" ht="25.5" hidden="1" x14ac:dyDescent="0.2">
      <c r="A68" s="246" t="s">
        <v>55</v>
      </c>
      <c r="B68" s="249" t="s">
        <v>56</v>
      </c>
      <c r="C68" s="287" t="s">
        <v>349</v>
      </c>
      <c r="D68" s="288"/>
      <c r="E68" s="47" t="s">
        <v>161</v>
      </c>
      <c r="F68" s="190" t="s">
        <v>39</v>
      </c>
      <c r="G68" s="47" t="s">
        <v>157</v>
      </c>
      <c r="H68" s="111">
        <f>SUM(H69:H88)</f>
        <v>0</v>
      </c>
    </row>
    <row r="69" spans="1:8" s="2" customFormat="1" ht="12.75" hidden="1" x14ac:dyDescent="0.2">
      <c r="A69" s="247"/>
      <c r="B69" s="250"/>
      <c r="C69" s="274">
        <f>C15</f>
        <v>0</v>
      </c>
      <c r="D69" s="276"/>
      <c r="E69" s="292">
        <v>5</v>
      </c>
      <c r="F69" s="59">
        <f>F15</f>
        <v>0</v>
      </c>
      <c r="G69" s="59">
        <f>G15</f>
        <v>0</v>
      </c>
      <c r="H69" s="56">
        <f>ROUNDUP((F69*$E$69%)/168*G69,2)</f>
        <v>0</v>
      </c>
    </row>
    <row r="70" spans="1:8" s="2" customFormat="1" ht="12.75" hidden="1" x14ac:dyDescent="0.2">
      <c r="A70" s="247"/>
      <c r="B70" s="250"/>
      <c r="C70" s="274">
        <f>C16</f>
        <v>0</v>
      </c>
      <c r="D70" s="276"/>
      <c r="E70" s="293"/>
      <c r="F70" s="59">
        <f>F16</f>
        <v>0</v>
      </c>
      <c r="G70" s="59">
        <f>G16</f>
        <v>0</v>
      </c>
      <c r="H70" s="56">
        <f t="shared" ref="H70:H88" si="9">ROUNDUP((F70*$E$69%)/168*G70,2)</f>
        <v>0</v>
      </c>
    </row>
    <row r="71" spans="1:8" s="2" customFormat="1" ht="12.75" hidden="1" customHeight="1" x14ac:dyDescent="0.2">
      <c r="A71" s="247"/>
      <c r="B71" s="250"/>
      <c r="C71" s="274">
        <f t="shared" ref="C71:C81" si="10">C17</f>
        <v>0</v>
      </c>
      <c r="D71" s="276"/>
      <c r="E71" s="293"/>
      <c r="F71" s="59">
        <f t="shared" ref="F71:G78" si="11">F17</f>
        <v>0</v>
      </c>
      <c r="G71" s="59">
        <f t="shared" si="11"/>
        <v>0</v>
      </c>
      <c r="H71" s="56">
        <f t="shared" si="9"/>
        <v>0</v>
      </c>
    </row>
    <row r="72" spans="1:8" s="2" customFormat="1" ht="12.75" hidden="1" x14ac:dyDescent="0.2">
      <c r="A72" s="247"/>
      <c r="B72" s="250"/>
      <c r="C72" s="274">
        <f t="shared" si="10"/>
        <v>0</v>
      </c>
      <c r="D72" s="276"/>
      <c r="E72" s="293"/>
      <c r="F72" s="59">
        <f t="shared" si="11"/>
        <v>0</v>
      </c>
      <c r="G72" s="59">
        <f t="shared" si="11"/>
        <v>0</v>
      </c>
      <c r="H72" s="56">
        <f t="shared" si="9"/>
        <v>0</v>
      </c>
    </row>
    <row r="73" spans="1:8" s="2" customFormat="1" ht="12.75" hidden="1" x14ac:dyDescent="0.2">
      <c r="A73" s="247"/>
      <c r="B73" s="250"/>
      <c r="C73" s="274">
        <f t="shared" si="10"/>
        <v>0</v>
      </c>
      <c r="D73" s="276"/>
      <c r="E73" s="293"/>
      <c r="F73" s="59">
        <f t="shared" si="11"/>
        <v>0</v>
      </c>
      <c r="G73" s="59">
        <f t="shared" si="11"/>
        <v>0</v>
      </c>
      <c r="H73" s="56">
        <f t="shared" si="9"/>
        <v>0</v>
      </c>
    </row>
    <row r="74" spans="1:8" s="2" customFormat="1" ht="12.75" hidden="1" x14ac:dyDescent="0.2">
      <c r="A74" s="247"/>
      <c r="B74" s="250"/>
      <c r="C74" s="274">
        <f t="shared" si="10"/>
        <v>0</v>
      </c>
      <c r="D74" s="276"/>
      <c r="E74" s="293"/>
      <c r="F74" s="59">
        <f t="shared" si="11"/>
        <v>0</v>
      </c>
      <c r="G74" s="59">
        <f t="shared" si="11"/>
        <v>0</v>
      </c>
      <c r="H74" s="56">
        <f t="shared" si="9"/>
        <v>0</v>
      </c>
    </row>
    <row r="75" spans="1:8" s="2" customFormat="1" ht="12.75" hidden="1" x14ac:dyDescent="0.2">
      <c r="A75" s="247"/>
      <c r="B75" s="250"/>
      <c r="C75" s="274">
        <f t="shared" si="10"/>
        <v>0</v>
      </c>
      <c r="D75" s="276"/>
      <c r="E75" s="293"/>
      <c r="F75" s="59">
        <f t="shared" si="11"/>
        <v>0</v>
      </c>
      <c r="G75" s="59">
        <f t="shared" si="11"/>
        <v>0</v>
      </c>
      <c r="H75" s="56">
        <f t="shared" si="9"/>
        <v>0</v>
      </c>
    </row>
    <row r="76" spans="1:8" s="2" customFormat="1" ht="12.75" hidden="1" x14ac:dyDescent="0.2">
      <c r="A76" s="247"/>
      <c r="B76" s="250"/>
      <c r="C76" s="274">
        <f t="shared" si="10"/>
        <v>0</v>
      </c>
      <c r="D76" s="276"/>
      <c r="E76" s="293"/>
      <c r="F76" s="59">
        <f t="shared" si="11"/>
        <v>0</v>
      </c>
      <c r="G76" s="59">
        <f t="shared" si="11"/>
        <v>0</v>
      </c>
      <c r="H76" s="56">
        <f t="shared" si="9"/>
        <v>0</v>
      </c>
    </row>
    <row r="77" spans="1:8" s="2" customFormat="1" ht="12.75" hidden="1" x14ac:dyDescent="0.2">
      <c r="A77" s="247"/>
      <c r="B77" s="250"/>
      <c r="C77" s="274">
        <f t="shared" si="10"/>
        <v>0</v>
      </c>
      <c r="D77" s="276"/>
      <c r="E77" s="293"/>
      <c r="F77" s="59">
        <f t="shared" si="11"/>
        <v>0</v>
      </c>
      <c r="G77" s="59">
        <f t="shared" si="11"/>
        <v>0</v>
      </c>
      <c r="H77" s="56">
        <f t="shared" si="9"/>
        <v>0</v>
      </c>
    </row>
    <row r="78" spans="1:8" s="2" customFormat="1" ht="12.75" hidden="1" x14ac:dyDescent="0.2">
      <c r="A78" s="247"/>
      <c r="B78" s="250"/>
      <c r="C78" s="274">
        <f t="shared" si="10"/>
        <v>0</v>
      </c>
      <c r="D78" s="276"/>
      <c r="E78" s="293"/>
      <c r="F78" s="59">
        <f t="shared" si="11"/>
        <v>0</v>
      </c>
      <c r="G78" s="59">
        <f t="shared" si="11"/>
        <v>0</v>
      </c>
      <c r="H78" s="56">
        <f t="shared" si="9"/>
        <v>0</v>
      </c>
    </row>
    <row r="79" spans="1:8" s="2" customFormat="1" ht="12.75" hidden="1" x14ac:dyDescent="0.2">
      <c r="A79" s="247"/>
      <c r="B79" s="250"/>
      <c r="C79" s="274" t="str">
        <f>C26</f>
        <v>Vecākais speciālists Izglītības koordinācijas nodaļā</v>
      </c>
      <c r="D79" s="276"/>
      <c r="E79" s="293"/>
      <c r="F79" s="59">
        <f>F26</f>
        <v>1287</v>
      </c>
      <c r="G79" s="59"/>
      <c r="H79" s="56">
        <f t="shared" si="9"/>
        <v>0</v>
      </c>
    </row>
    <row r="80" spans="1:8" s="2" customFormat="1" ht="12.75" hidden="1" x14ac:dyDescent="0.2">
      <c r="A80" s="247"/>
      <c r="B80" s="250"/>
      <c r="C80" s="274">
        <f>C27</f>
        <v>0</v>
      </c>
      <c r="D80" s="276"/>
      <c r="E80" s="293"/>
      <c r="F80" s="59">
        <f t="shared" ref="F80:G88" si="12">F27</f>
        <v>0</v>
      </c>
      <c r="G80" s="59">
        <f t="shared" si="12"/>
        <v>0</v>
      </c>
      <c r="H80" s="56">
        <f t="shared" si="9"/>
        <v>0</v>
      </c>
    </row>
    <row r="81" spans="1:8" s="2" customFormat="1" ht="12.75" hidden="1" x14ac:dyDescent="0.2">
      <c r="A81" s="247"/>
      <c r="B81" s="250"/>
      <c r="C81" s="274">
        <f t="shared" si="10"/>
        <v>0</v>
      </c>
      <c r="D81" s="276"/>
      <c r="E81" s="293"/>
      <c r="F81" s="59">
        <f t="shared" si="12"/>
        <v>0</v>
      </c>
      <c r="G81" s="59">
        <f t="shared" si="12"/>
        <v>0</v>
      </c>
      <c r="H81" s="56">
        <f t="shared" si="9"/>
        <v>0</v>
      </c>
    </row>
    <row r="82" spans="1:8" s="2" customFormat="1" ht="12.75" hidden="1" x14ac:dyDescent="0.2">
      <c r="A82" s="247"/>
      <c r="B82" s="250"/>
      <c r="C82" s="274">
        <f>C30</f>
        <v>0</v>
      </c>
      <c r="D82" s="276"/>
      <c r="E82" s="293"/>
      <c r="F82" s="59">
        <f t="shared" si="12"/>
        <v>0</v>
      </c>
      <c r="G82" s="59">
        <f t="shared" si="12"/>
        <v>0</v>
      </c>
      <c r="H82" s="56">
        <f t="shared" si="9"/>
        <v>0</v>
      </c>
    </row>
    <row r="83" spans="1:8" s="2" customFormat="1" ht="12.75" hidden="1" x14ac:dyDescent="0.2">
      <c r="A83" s="247"/>
      <c r="B83" s="250"/>
      <c r="C83" s="274">
        <f>C31</f>
        <v>0</v>
      </c>
      <c r="D83" s="276"/>
      <c r="E83" s="293"/>
      <c r="F83" s="59">
        <f t="shared" si="12"/>
        <v>0</v>
      </c>
      <c r="G83" s="59">
        <f t="shared" si="12"/>
        <v>0</v>
      </c>
      <c r="H83" s="56">
        <f t="shared" si="9"/>
        <v>0</v>
      </c>
    </row>
    <row r="84" spans="1:8" s="2" customFormat="1" ht="12.75" hidden="1" x14ac:dyDescent="0.2">
      <c r="A84" s="247"/>
      <c r="B84" s="250"/>
      <c r="C84" s="274">
        <f>C32</f>
        <v>0</v>
      </c>
      <c r="D84" s="276"/>
      <c r="E84" s="293"/>
      <c r="F84" s="59">
        <f t="shared" si="12"/>
        <v>0</v>
      </c>
      <c r="G84" s="59">
        <f t="shared" si="12"/>
        <v>0</v>
      </c>
      <c r="H84" s="56">
        <f t="shared" si="9"/>
        <v>0</v>
      </c>
    </row>
    <row r="85" spans="1:8" s="2" customFormat="1" ht="12.75" hidden="1" x14ac:dyDescent="0.2">
      <c r="A85" s="247"/>
      <c r="B85" s="250"/>
      <c r="C85" s="274">
        <f>C33</f>
        <v>0</v>
      </c>
      <c r="D85" s="276"/>
      <c r="E85" s="293"/>
      <c r="F85" s="59">
        <f t="shared" si="12"/>
        <v>0</v>
      </c>
      <c r="G85" s="59">
        <f t="shared" si="12"/>
        <v>0</v>
      </c>
      <c r="H85" s="56">
        <f t="shared" si="9"/>
        <v>0</v>
      </c>
    </row>
    <row r="86" spans="1:8" s="2" customFormat="1" ht="12.75" hidden="1" x14ac:dyDescent="0.2">
      <c r="A86" s="247"/>
      <c r="B86" s="250"/>
      <c r="C86" s="274">
        <f>C34</f>
        <v>0</v>
      </c>
      <c r="D86" s="276"/>
      <c r="E86" s="293"/>
      <c r="F86" s="59">
        <f t="shared" si="12"/>
        <v>0</v>
      </c>
      <c r="G86" s="59">
        <f t="shared" si="12"/>
        <v>0</v>
      </c>
      <c r="H86" s="56">
        <f t="shared" si="9"/>
        <v>0</v>
      </c>
    </row>
    <row r="87" spans="1:8" s="2" customFormat="1" ht="12.75" hidden="1" x14ac:dyDescent="0.2">
      <c r="A87" s="247"/>
      <c r="B87" s="250"/>
      <c r="C87" s="182"/>
      <c r="D87" s="183"/>
      <c r="E87" s="293"/>
      <c r="F87" s="59">
        <f t="shared" si="12"/>
        <v>0</v>
      </c>
      <c r="G87" s="59">
        <f t="shared" si="12"/>
        <v>0</v>
      </c>
      <c r="H87" s="56">
        <f t="shared" si="9"/>
        <v>0</v>
      </c>
    </row>
    <row r="88" spans="1:8" s="2" customFormat="1" ht="12.75" hidden="1" x14ac:dyDescent="0.2">
      <c r="A88" s="247"/>
      <c r="B88" s="250"/>
      <c r="C88" s="274">
        <f>C35</f>
        <v>0</v>
      </c>
      <c r="D88" s="276"/>
      <c r="E88" s="293"/>
      <c r="F88" s="59">
        <f t="shared" si="12"/>
        <v>0</v>
      </c>
      <c r="G88" s="59">
        <f t="shared" si="12"/>
        <v>0</v>
      </c>
      <c r="H88" s="56">
        <f t="shared" si="9"/>
        <v>0</v>
      </c>
    </row>
    <row r="89" spans="1:8" s="2" customFormat="1" ht="25.5" hidden="1" x14ac:dyDescent="0.2">
      <c r="A89" s="246" t="s">
        <v>57</v>
      </c>
      <c r="B89" s="249" t="s">
        <v>58</v>
      </c>
      <c r="C89" s="287" t="s">
        <v>349</v>
      </c>
      <c r="D89" s="288"/>
      <c r="E89" s="47" t="s">
        <v>161</v>
      </c>
      <c r="F89" s="190" t="s">
        <v>39</v>
      </c>
      <c r="G89" s="47" t="s">
        <v>157</v>
      </c>
      <c r="H89" s="111">
        <f>SUM(H90:H109)</f>
        <v>0</v>
      </c>
    </row>
    <row r="90" spans="1:8" s="2" customFormat="1" ht="12.75" hidden="1" x14ac:dyDescent="0.2">
      <c r="A90" s="247"/>
      <c r="B90" s="250"/>
      <c r="C90" s="274">
        <f t="shared" ref="C90:C99" si="13">C15</f>
        <v>0</v>
      </c>
      <c r="D90" s="276"/>
      <c r="E90" s="292">
        <v>10</v>
      </c>
      <c r="F90" s="59">
        <f t="shared" ref="F90:G99" si="14">F15</f>
        <v>0</v>
      </c>
      <c r="G90" s="59">
        <f t="shared" si="14"/>
        <v>0</v>
      </c>
      <c r="H90" s="56">
        <f>ROUNDUP((F90*$E$90%)/168*$G$90,2)</f>
        <v>0</v>
      </c>
    </row>
    <row r="91" spans="1:8" s="2" customFormat="1" ht="12.75" hidden="1" x14ac:dyDescent="0.2">
      <c r="A91" s="247"/>
      <c r="B91" s="250"/>
      <c r="C91" s="274">
        <f t="shared" si="13"/>
        <v>0</v>
      </c>
      <c r="D91" s="276"/>
      <c r="E91" s="293"/>
      <c r="F91" s="59">
        <f t="shared" si="14"/>
        <v>0</v>
      </c>
      <c r="G91" s="73">
        <f t="shared" si="14"/>
        <v>0</v>
      </c>
      <c r="H91" s="56">
        <f t="shared" ref="H91:H109" si="15">ROUNDUP((F91*$E$90%)/168*$G$90,2)</f>
        <v>0</v>
      </c>
    </row>
    <row r="92" spans="1:8" s="2" customFormat="1" ht="12.75" hidden="1" x14ac:dyDescent="0.2">
      <c r="A92" s="247"/>
      <c r="B92" s="250"/>
      <c r="C92" s="274">
        <f t="shared" si="13"/>
        <v>0</v>
      </c>
      <c r="D92" s="276"/>
      <c r="E92" s="293"/>
      <c r="F92" s="59">
        <f t="shared" si="14"/>
        <v>0</v>
      </c>
      <c r="G92" s="73">
        <f t="shared" si="14"/>
        <v>0</v>
      </c>
      <c r="H92" s="56">
        <f t="shared" si="15"/>
        <v>0</v>
      </c>
    </row>
    <row r="93" spans="1:8" s="2" customFormat="1" ht="12.75" hidden="1" customHeight="1" x14ac:dyDescent="0.2">
      <c r="A93" s="247"/>
      <c r="B93" s="250"/>
      <c r="C93" s="274">
        <f t="shared" si="13"/>
        <v>0</v>
      </c>
      <c r="D93" s="276"/>
      <c r="E93" s="293"/>
      <c r="F93" s="59">
        <f t="shared" si="14"/>
        <v>0</v>
      </c>
      <c r="G93" s="73">
        <f t="shared" si="14"/>
        <v>0</v>
      </c>
      <c r="H93" s="56">
        <f t="shared" si="15"/>
        <v>0</v>
      </c>
    </row>
    <row r="94" spans="1:8" s="2" customFormat="1" ht="12.75" hidden="1" x14ac:dyDescent="0.2">
      <c r="A94" s="247"/>
      <c r="B94" s="250"/>
      <c r="C94" s="274">
        <f t="shared" si="13"/>
        <v>0</v>
      </c>
      <c r="D94" s="276"/>
      <c r="E94" s="293"/>
      <c r="F94" s="59">
        <f t="shared" si="14"/>
        <v>0</v>
      </c>
      <c r="G94" s="73">
        <f t="shared" si="14"/>
        <v>0</v>
      </c>
      <c r="H94" s="56">
        <f t="shared" si="15"/>
        <v>0</v>
      </c>
    </row>
    <row r="95" spans="1:8" s="2" customFormat="1" ht="12.75" hidden="1" x14ac:dyDescent="0.2">
      <c r="A95" s="247"/>
      <c r="B95" s="250"/>
      <c r="C95" s="274">
        <f t="shared" si="13"/>
        <v>0</v>
      </c>
      <c r="D95" s="276"/>
      <c r="E95" s="293"/>
      <c r="F95" s="59">
        <f t="shared" si="14"/>
        <v>0</v>
      </c>
      <c r="G95" s="73">
        <f t="shared" si="14"/>
        <v>0</v>
      </c>
      <c r="H95" s="56">
        <f t="shared" si="15"/>
        <v>0</v>
      </c>
    </row>
    <row r="96" spans="1:8" s="2" customFormat="1" ht="12.75" hidden="1" x14ac:dyDescent="0.2">
      <c r="A96" s="247"/>
      <c r="B96" s="250"/>
      <c r="C96" s="274">
        <f t="shared" si="13"/>
        <v>0</v>
      </c>
      <c r="D96" s="276"/>
      <c r="E96" s="293"/>
      <c r="F96" s="59">
        <f t="shared" si="14"/>
        <v>0</v>
      </c>
      <c r="G96" s="73">
        <f t="shared" si="14"/>
        <v>0</v>
      </c>
      <c r="H96" s="56">
        <f t="shared" si="15"/>
        <v>0</v>
      </c>
    </row>
    <row r="97" spans="1:8" s="2" customFormat="1" ht="12.75" hidden="1" x14ac:dyDescent="0.2">
      <c r="A97" s="247"/>
      <c r="B97" s="250"/>
      <c r="C97" s="274">
        <f t="shared" si="13"/>
        <v>0</v>
      </c>
      <c r="D97" s="276"/>
      <c r="E97" s="293"/>
      <c r="F97" s="59">
        <f t="shared" si="14"/>
        <v>0</v>
      </c>
      <c r="G97" s="73">
        <f t="shared" si="14"/>
        <v>0</v>
      </c>
      <c r="H97" s="56">
        <f t="shared" si="15"/>
        <v>0</v>
      </c>
    </row>
    <row r="98" spans="1:8" s="2" customFormat="1" ht="12.75" hidden="1" x14ac:dyDescent="0.2">
      <c r="A98" s="247"/>
      <c r="B98" s="250"/>
      <c r="C98" s="274">
        <f t="shared" si="13"/>
        <v>0</v>
      </c>
      <c r="D98" s="276"/>
      <c r="E98" s="293"/>
      <c r="F98" s="59">
        <f t="shared" si="14"/>
        <v>0</v>
      </c>
      <c r="G98" s="73">
        <f t="shared" si="14"/>
        <v>0</v>
      </c>
      <c r="H98" s="56">
        <f t="shared" si="15"/>
        <v>0</v>
      </c>
    </row>
    <row r="99" spans="1:8" s="2" customFormat="1" ht="12.75" hidden="1" x14ac:dyDescent="0.2">
      <c r="A99" s="247"/>
      <c r="B99" s="250"/>
      <c r="C99" s="274">
        <f t="shared" si="13"/>
        <v>0</v>
      </c>
      <c r="D99" s="276"/>
      <c r="E99" s="293"/>
      <c r="F99" s="59">
        <f t="shared" si="14"/>
        <v>0</v>
      </c>
      <c r="G99" s="73">
        <f t="shared" si="14"/>
        <v>0</v>
      </c>
      <c r="H99" s="56">
        <f t="shared" si="15"/>
        <v>0</v>
      </c>
    </row>
    <row r="100" spans="1:8" s="2" customFormat="1" ht="12.75" hidden="1" x14ac:dyDescent="0.2">
      <c r="A100" s="247"/>
      <c r="B100" s="250"/>
      <c r="C100" s="274" t="str">
        <f t="shared" ref="C100:C109" si="16">C26</f>
        <v>Vecākais speciālists Izglītības koordinācijas nodaļā</v>
      </c>
      <c r="D100" s="276"/>
      <c r="E100" s="293"/>
      <c r="F100" s="59">
        <f t="shared" ref="F100:G109" si="17">F26</f>
        <v>1287</v>
      </c>
      <c r="G100" s="59"/>
      <c r="H100" s="56">
        <f>ROUNDUP((F100*$E$90%)/168*$G$100,2)</f>
        <v>0</v>
      </c>
    </row>
    <row r="101" spans="1:8" s="2" customFormat="1" ht="12.75" hidden="1" x14ac:dyDescent="0.2">
      <c r="A101" s="247"/>
      <c r="B101" s="250"/>
      <c r="C101" s="274">
        <f t="shared" si="16"/>
        <v>0</v>
      </c>
      <c r="D101" s="276"/>
      <c r="E101" s="293"/>
      <c r="F101" s="59">
        <f t="shared" si="17"/>
        <v>0</v>
      </c>
      <c r="G101" s="59">
        <f t="shared" si="17"/>
        <v>0</v>
      </c>
      <c r="H101" s="56">
        <f t="shared" si="15"/>
        <v>0</v>
      </c>
    </row>
    <row r="102" spans="1:8" s="2" customFormat="1" ht="12.75" hidden="1" x14ac:dyDescent="0.2">
      <c r="A102" s="247"/>
      <c r="B102" s="250"/>
      <c r="C102" s="274">
        <f t="shared" si="16"/>
        <v>0</v>
      </c>
      <c r="D102" s="276"/>
      <c r="E102" s="293"/>
      <c r="F102" s="59">
        <f t="shared" si="17"/>
        <v>0</v>
      </c>
      <c r="G102" s="59">
        <f t="shared" si="17"/>
        <v>0</v>
      </c>
      <c r="H102" s="56">
        <f t="shared" si="15"/>
        <v>0</v>
      </c>
    </row>
    <row r="103" spans="1:8" s="2" customFormat="1" ht="12.75" hidden="1" x14ac:dyDescent="0.2">
      <c r="A103" s="247"/>
      <c r="B103" s="250"/>
      <c r="C103" s="274">
        <f t="shared" si="16"/>
        <v>0</v>
      </c>
      <c r="D103" s="276"/>
      <c r="E103" s="293"/>
      <c r="F103" s="59">
        <f t="shared" si="17"/>
        <v>0</v>
      </c>
      <c r="G103" s="59">
        <f t="shared" si="17"/>
        <v>0</v>
      </c>
      <c r="H103" s="56">
        <f t="shared" si="15"/>
        <v>0</v>
      </c>
    </row>
    <row r="104" spans="1:8" s="2" customFormat="1" ht="12.75" hidden="1" x14ac:dyDescent="0.2">
      <c r="A104" s="247"/>
      <c r="B104" s="250"/>
      <c r="C104" s="274">
        <f t="shared" si="16"/>
        <v>0</v>
      </c>
      <c r="D104" s="276"/>
      <c r="E104" s="293"/>
      <c r="F104" s="59">
        <f t="shared" si="17"/>
        <v>0</v>
      </c>
      <c r="G104" s="59">
        <f t="shared" si="17"/>
        <v>0</v>
      </c>
      <c r="H104" s="56">
        <f t="shared" si="15"/>
        <v>0</v>
      </c>
    </row>
    <row r="105" spans="1:8" s="2" customFormat="1" ht="12.75" hidden="1" x14ac:dyDescent="0.2">
      <c r="A105" s="247"/>
      <c r="B105" s="250"/>
      <c r="C105" s="274">
        <f t="shared" si="16"/>
        <v>0</v>
      </c>
      <c r="D105" s="276"/>
      <c r="E105" s="293"/>
      <c r="F105" s="59">
        <f t="shared" si="17"/>
        <v>0</v>
      </c>
      <c r="G105" s="59">
        <f t="shared" si="17"/>
        <v>0</v>
      </c>
      <c r="H105" s="56">
        <f t="shared" si="15"/>
        <v>0</v>
      </c>
    </row>
    <row r="106" spans="1:8" s="2" customFormat="1" ht="12.75" hidden="1" x14ac:dyDescent="0.2">
      <c r="A106" s="247"/>
      <c r="B106" s="250"/>
      <c r="C106" s="274">
        <f t="shared" si="16"/>
        <v>0</v>
      </c>
      <c r="D106" s="276"/>
      <c r="E106" s="293"/>
      <c r="F106" s="59">
        <f t="shared" si="17"/>
        <v>0</v>
      </c>
      <c r="G106" s="59">
        <f t="shared" si="17"/>
        <v>0</v>
      </c>
      <c r="H106" s="56">
        <f t="shared" si="15"/>
        <v>0</v>
      </c>
    </row>
    <row r="107" spans="1:8" s="2" customFormat="1" ht="12.75" hidden="1" x14ac:dyDescent="0.2">
      <c r="A107" s="247"/>
      <c r="B107" s="250"/>
      <c r="C107" s="274">
        <f t="shared" si="16"/>
        <v>0</v>
      </c>
      <c r="D107" s="276"/>
      <c r="E107" s="293"/>
      <c r="F107" s="59">
        <f t="shared" si="17"/>
        <v>0</v>
      </c>
      <c r="G107" s="59">
        <f t="shared" si="17"/>
        <v>0</v>
      </c>
      <c r="H107" s="56">
        <f t="shared" si="15"/>
        <v>0</v>
      </c>
    </row>
    <row r="108" spans="1:8" s="2" customFormat="1" ht="12.75" hidden="1" x14ac:dyDescent="0.2">
      <c r="A108" s="247"/>
      <c r="B108" s="250"/>
      <c r="C108" s="274">
        <f t="shared" si="16"/>
        <v>0</v>
      </c>
      <c r="D108" s="276"/>
      <c r="E108" s="293"/>
      <c r="F108" s="59">
        <f t="shared" si="17"/>
        <v>0</v>
      </c>
      <c r="G108" s="59">
        <f t="shared" si="17"/>
        <v>0</v>
      </c>
      <c r="H108" s="56">
        <f t="shared" si="15"/>
        <v>0</v>
      </c>
    </row>
    <row r="109" spans="1:8" s="2" customFormat="1" ht="12.75" hidden="1" x14ac:dyDescent="0.2">
      <c r="A109" s="248"/>
      <c r="B109" s="251"/>
      <c r="C109" s="274">
        <f t="shared" si="16"/>
        <v>0</v>
      </c>
      <c r="D109" s="276"/>
      <c r="E109" s="302"/>
      <c r="F109" s="59">
        <f t="shared" si="17"/>
        <v>0</v>
      </c>
      <c r="G109" s="59">
        <f t="shared" si="17"/>
        <v>0</v>
      </c>
      <c r="H109" s="56">
        <f t="shared" si="15"/>
        <v>0</v>
      </c>
    </row>
    <row r="110" spans="1:8" s="5" customFormat="1" ht="12.75" x14ac:dyDescent="0.2">
      <c r="A110" s="49" t="s">
        <v>65</v>
      </c>
      <c r="B110" s="277" t="s">
        <v>66</v>
      </c>
      <c r="C110" s="277"/>
      <c r="D110" s="277"/>
      <c r="E110" s="277"/>
      <c r="F110" s="277"/>
      <c r="G110" s="277"/>
      <c r="H110" s="43">
        <f>SUM(H111,H112,H133)</f>
        <v>4.3899999999999997</v>
      </c>
    </row>
    <row r="111" spans="1:8" s="2" customFormat="1" ht="12.75" x14ac:dyDescent="0.2">
      <c r="A111" s="181" t="s">
        <v>67</v>
      </c>
      <c r="B111" s="304" t="s">
        <v>163</v>
      </c>
      <c r="C111" s="304"/>
      <c r="D111" s="304"/>
      <c r="E111" s="304"/>
      <c r="F111" s="304"/>
      <c r="G111" s="304"/>
      <c r="H111" s="44">
        <f>ROUNDUP((H13+H112)*0.2359,2)</f>
        <v>3.7699999999999996</v>
      </c>
    </row>
    <row r="112" spans="1:8" s="2" customFormat="1" ht="25.5" x14ac:dyDescent="0.2">
      <c r="A112" s="246" t="s">
        <v>70</v>
      </c>
      <c r="B112" s="263" t="s">
        <v>71</v>
      </c>
      <c r="C112" s="287" t="s">
        <v>349</v>
      </c>
      <c r="D112" s="288"/>
      <c r="E112" s="47" t="s">
        <v>161</v>
      </c>
      <c r="F112" s="190" t="s">
        <v>39</v>
      </c>
      <c r="G112" s="47" t="s">
        <v>157</v>
      </c>
      <c r="H112" s="111">
        <f>SUM(H113:H132)</f>
        <v>0.62</v>
      </c>
    </row>
    <row r="113" spans="1:8" s="2" customFormat="1" ht="12.75" hidden="1" x14ac:dyDescent="0.2">
      <c r="A113" s="247"/>
      <c r="B113" s="264"/>
      <c r="C113" s="274">
        <f t="shared" ref="C113:C122" si="18">C15</f>
        <v>0</v>
      </c>
      <c r="D113" s="276"/>
      <c r="E113" s="292">
        <v>4</v>
      </c>
      <c r="F113" s="59">
        <f t="shared" ref="F113:G122" si="19">F15</f>
        <v>0</v>
      </c>
      <c r="G113" s="59">
        <f t="shared" si="19"/>
        <v>0</v>
      </c>
      <c r="H113" s="56">
        <f>ROUNDUP((F113*$E$113%)/168*G113,2)</f>
        <v>0</v>
      </c>
    </row>
    <row r="114" spans="1:8" s="2" customFormat="1" ht="12.75" hidden="1" x14ac:dyDescent="0.2">
      <c r="A114" s="247"/>
      <c r="B114" s="264"/>
      <c r="C114" s="274">
        <f t="shared" si="18"/>
        <v>0</v>
      </c>
      <c r="D114" s="276"/>
      <c r="E114" s="293"/>
      <c r="F114" s="59">
        <f t="shared" si="19"/>
        <v>0</v>
      </c>
      <c r="G114" s="73">
        <f t="shared" si="19"/>
        <v>0</v>
      </c>
      <c r="H114" s="56">
        <f t="shared" ref="H114:H132" si="20">ROUNDUP((F114*$E$113%)/168*G114,2)</f>
        <v>0</v>
      </c>
    </row>
    <row r="115" spans="1:8" s="2" customFormat="1" ht="12.75" hidden="1" x14ac:dyDescent="0.2">
      <c r="A115" s="247"/>
      <c r="B115" s="264"/>
      <c r="C115" s="274">
        <f t="shared" si="18"/>
        <v>0</v>
      </c>
      <c r="D115" s="276"/>
      <c r="E115" s="293"/>
      <c r="F115" s="59">
        <f t="shared" si="19"/>
        <v>0</v>
      </c>
      <c r="G115" s="73">
        <f t="shared" si="19"/>
        <v>0</v>
      </c>
      <c r="H115" s="56">
        <f t="shared" si="20"/>
        <v>0</v>
      </c>
    </row>
    <row r="116" spans="1:8" s="2" customFormat="1" ht="12.75" hidden="1" x14ac:dyDescent="0.2">
      <c r="A116" s="247"/>
      <c r="B116" s="264"/>
      <c r="C116" s="274">
        <f t="shared" si="18"/>
        <v>0</v>
      </c>
      <c r="D116" s="276"/>
      <c r="E116" s="293"/>
      <c r="F116" s="59">
        <f t="shared" si="19"/>
        <v>0</v>
      </c>
      <c r="G116" s="73">
        <f t="shared" si="19"/>
        <v>0</v>
      </c>
      <c r="H116" s="56">
        <f t="shared" si="20"/>
        <v>0</v>
      </c>
    </row>
    <row r="117" spans="1:8" s="2" customFormat="1" ht="12.75" hidden="1" x14ac:dyDescent="0.2">
      <c r="A117" s="247"/>
      <c r="B117" s="264"/>
      <c r="C117" s="274">
        <f t="shared" si="18"/>
        <v>0</v>
      </c>
      <c r="D117" s="276"/>
      <c r="E117" s="293"/>
      <c r="F117" s="59">
        <f t="shared" si="19"/>
        <v>0</v>
      </c>
      <c r="G117" s="73">
        <f t="shared" si="19"/>
        <v>0</v>
      </c>
      <c r="H117" s="56">
        <f t="shared" si="20"/>
        <v>0</v>
      </c>
    </row>
    <row r="118" spans="1:8" s="2" customFormat="1" ht="12.75" hidden="1" x14ac:dyDescent="0.2">
      <c r="A118" s="247"/>
      <c r="B118" s="264"/>
      <c r="C118" s="274">
        <f t="shared" si="18"/>
        <v>0</v>
      </c>
      <c r="D118" s="276"/>
      <c r="E118" s="293"/>
      <c r="F118" s="59">
        <f t="shared" si="19"/>
        <v>0</v>
      </c>
      <c r="G118" s="73">
        <f t="shared" si="19"/>
        <v>0</v>
      </c>
      <c r="H118" s="56">
        <f t="shared" si="20"/>
        <v>0</v>
      </c>
    </row>
    <row r="119" spans="1:8" s="2" customFormat="1" ht="12.75" hidden="1" x14ac:dyDescent="0.2">
      <c r="A119" s="247"/>
      <c r="B119" s="264"/>
      <c r="C119" s="274">
        <f t="shared" si="18"/>
        <v>0</v>
      </c>
      <c r="D119" s="276"/>
      <c r="E119" s="293"/>
      <c r="F119" s="59">
        <f t="shared" si="19"/>
        <v>0</v>
      </c>
      <c r="G119" s="73">
        <f t="shared" si="19"/>
        <v>0</v>
      </c>
      <c r="H119" s="56">
        <f t="shared" si="20"/>
        <v>0</v>
      </c>
    </row>
    <row r="120" spans="1:8" s="2" customFormat="1" ht="12.75" hidden="1" x14ac:dyDescent="0.2">
      <c r="A120" s="247"/>
      <c r="B120" s="264"/>
      <c r="C120" s="274">
        <f t="shared" si="18"/>
        <v>0</v>
      </c>
      <c r="D120" s="276"/>
      <c r="E120" s="293"/>
      <c r="F120" s="59">
        <f t="shared" si="19"/>
        <v>0</v>
      </c>
      <c r="G120" s="73">
        <f t="shared" si="19"/>
        <v>0</v>
      </c>
      <c r="H120" s="56">
        <f t="shared" si="20"/>
        <v>0</v>
      </c>
    </row>
    <row r="121" spans="1:8" s="2" customFormat="1" ht="12.75" hidden="1" x14ac:dyDescent="0.2">
      <c r="A121" s="247"/>
      <c r="B121" s="264"/>
      <c r="C121" s="274">
        <f t="shared" si="18"/>
        <v>0</v>
      </c>
      <c r="D121" s="276"/>
      <c r="E121" s="293"/>
      <c r="F121" s="59">
        <f t="shared" si="19"/>
        <v>0</v>
      </c>
      <c r="G121" s="73">
        <f t="shared" si="19"/>
        <v>0</v>
      </c>
      <c r="H121" s="56">
        <f t="shared" si="20"/>
        <v>0</v>
      </c>
    </row>
    <row r="122" spans="1:8" s="2" customFormat="1" ht="12.75" hidden="1" x14ac:dyDescent="0.2">
      <c r="A122" s="247"/>
      <c r="B122" s="264"/>
      <c r="C122" s="274">
        <f t="shared" si="18"/>
        <v>0</v>
      </c>
      <c r="D122" s="276"/>
      <c r="E122" s="293"/>
      <c r="F122" s="59">
        <f t="shared" si="19"/>
        <v>0</v>
      </c>
      <c r="G122" s="73">
        <f t="shared" si="19"/>
        <v>0</v>
      </c>
      <c r="H122" s="56">
        <f t="shared" si="20"/>
        <v>0</v>
      </c>
    </row>
    <row r="123" spans="1:8" s="2" customFormat="1" ht="12.75" x14ac:dyDescent="0.2">
      <c r="A123" s="247"/>
      <c r="B123" s="264"/>
      <c r="C123" s="274" t="str">
        <f t="shared" ref="C123:C132" si="21">C26</f>
        <v>Vecākais speciālists Izglītības koordinācijas nodaļā</v>
      </c>
      <c r="D123" s="276"/>
      <c r="E123" s="293"/>
      <c r="F123" s="59">
        <f t="shared" ref="F123:G132" si="22">F26</f>
        <v>1287</v>
      </c>
      <c r="G123" s="59">
        <f t="shared" si="22"/>
        <v>2</v>
      </c>
      <c r="H123" s="56">
        <f t="shared" si="20"/>
        <v>0.62</v>
      </c>
    </row>
    <row r="124" spans="1:8" s="2" customFormat="1" ht="12.75" hidden="1" x14ac:dyDescent="0.2">
      <c r="A124" s="247"/>
      <c r="B124" s="264"/>
      <c r="C124" s="274">
        <f t="shared" si="21"/>
        <v>0</v>
      </c>
      <c r="D124" s="276"/>
      <c r="E124" s="293"/>
      <c r="F124" s="59">
        <f t="shared" si="22"/>
        <v>0</v>
      </c>
      <c r="G124" s="59">
        <f t="shared" si="22"/>
        <v>0</v>
      </c>
      <c r="H124" s="56">
        <f t="shared" si="20"/>
        <v>0</v>
      </c>
    </row>
    <row r="125" spans="1:8" s="2" customFormat="1" ht="12.75" hidden="1" x14ac:dyDescent="0.2">
      <c r="A125" s="247"/>
      <c r="B125" s="264"/>
      <c r="C125" s="274">
        <f t="shared" si="21"/>
        <v>0</v>
      </c>
      <c r="D125" s="276"/>
      <c r="E125" s="293"/>
      <c r="F125" s="59">
        <f t="shared" si="22"/>
        <v>0</v>
      </c>
      <c r="G125" s="59">
        <f t="shared" si="22"/>
        <v>0</v>
      </c>
      <c r="H125" s="56">
        <f t="shared" si="20"/>
        <v>0</v>
      </c>
    </row>
    <row r="126" spans="1:8" s="2" customFormat="1" ht="12.75" hidden="1" x14ac:dyDescent="0.2">
      <c r="A126" s="247"/>
      <c r="B126" s="264"/>
      <c r="C126" s="274">
        <f t="shared" si="21"/>
        <v>0</v>
      </c>
      <c r="D126" s="276"/>
      <c r="E126" s="293"/>
      <c r="F126" s="59">
        <f t="shared" si="22"/>
        <v>0</v>
      </c>
      <c r="G126" s="59">
        <f t="shared" si="22"/>
        <v>0</v>
      </c>
      <c r="H126" s="56">
        <f t="shared" si="20"/>
        <v>0</v>
      </c>
    </row>
    <row r="127" spans="1:8" s="2" customFormat="1" ht="12.75" hidden="1" x14ac:dyDescent="0.2">
      <c r="A127" s="247"/>
      <c r="B127" s="264"/>
      <c r="C127" s="274">
        <f t="shared" si="21"/>
        <v>0</v>
      </c>
      <c r="D127" s="276"/>
      <c r="E127" s="293"/>
      <c r="F127" s="59">
        <f t="shared" si="22"/>
        <v>0</v>
      </c>
      <c r="G127" s="59">
        <f t="shared" si="22"/>
        <v>0</v>
      </c>
      <c r="H127" s="56">
        <f t="shared" si="20"/>
        <v>0</v>
      </c>
    </row>
    <row r="128" spans="1:8" s="2" customFormat="1" ht="12.75" hidden="1" x14ac:dyDescent="0.2">
      <c r="A128" s="247"/>
      <c r="B128" s="264"/>
      <c r="C128" s="274">
        <f t="shared" si="21"/>
        <v>0</v>
      </c>
      <c r="D128" s="276"/>
      <c r="E128" s="293"/>
      <c r="F128" s="59">
        <f t="shared" si="22"/>
        <v>0</v>
      </c>
      <c r="G128" s="59">
        <f t="shared" si="22"/>
        <v>0</v>
      </c>
      <c r="H128" s="56">
        <f t="shared" si="20"/>
        <v>0</v>
      </c>
    </row>
    <row r="129" spans="1:8" s="2" customFormat="1" ht="12.75" hidden="1" x14ac:dyDescent="0.2">
      <c r="A129" s="247"/>
      <c r="B129" s="264"/>
      <c r="C129" s="274">
        <f t="shared" si="21"/>
        <v>0</v>
      </c>
      <c r="D129" s="276"/>
      <c r="E129" s="293"/>
      <c r="F129" s="59">
        <f t="shared" si="22"/>
        <v>0</v>
      </c>
      <c r="G129" s="59">
        <f t="shared" si="22"/>
        <v>0</v>
      </c>
      <c r="H129" s="56">
        <f t="shared" si="20"/>
        <v>0</v>
      </c>
    </row>
    <row r="130" spans="1:8" s="2" customFormat="1" ht="12.75" hidden="1" x14ac:dyDescent="0.2">
      <c r="A130" s="247"/>
      <c r="B130" s="264"/>
      <c r="C130" s="274">
        <f t="shared" si="21"/>
        <v>0</v>
      </c>
      <c r="D130" s="276"/>
      <c r="E130" s="293"/>
      <c r="F130" s="59">
        <f t="shared" si="22"/>
        <v>0</v>
      </c>
      <c r="G130" s="59">
        <f t="shared" si="22"/>
        <v>0</v>
      </c>
      <c r="H130" s="56">
        <f t="shared" si="20"/>
        <v>0</v>
      </c>
    </row>
    <row r="131" spans="1:8" s="2" customFormat="1" ht="12.75" hidden="1" x14ac:dyDescent="0.2">
      <c r="A131" s="247"/>
      <c r="B131" s="264"/>
      <c r="C131" s="274">
        <f t="shared" si="21"/>
        <v>0</v>
      </c>
      <c r="D131" s="276"/>
      <c r="E131" s="293"/>
      <c r="F131" s="59">
        <f t="shared" si="22"/>
        <v>0</v>
      </c>
      <c r="G131" s="59">
        <f t="shared" si="22"/>
        <v>0</v>
      </c>
      <c r="H131" s="56">
        <f t="shared" si="20"/>
        <v>0</v>
      </c>
    </row>
    <row r="132" spans="1:8" s="2" customFormat="1" ht="12.75" hidden="1" x14ac:dyDescent="0.2">
      <c r="A132" s="248"/>
      <c r="B132" s="265"/>
      <c r="C132" s="274">
        <f t="shared" si="21"/>
        <v>0</v>
      </c>
      <c r="D132" s="276"/>
      <c r="E132" s="302"/>
      <c r="F132" s="59">
        <f t="shared" si="22"/>
        <v>0</v>
      </c>
      <c r="G132" s="59">
        <f t="shared" si="22"/>
        <v>0</v>
      </c>
      <c r="H132" s="56">
        <f t="shared" si="20"/>
        <v>0</v>
      </c>
    </row>
    <row r="133" spans="1:8" s="2" customFormat="1" ht="25.5" hidden="1" x14ac:dyDescent="0.2">
      <c r="A133" s="246" t="s">
        <v>82</v>
      </c>
      <c r="B133" s="388" t="s">
        <v>83</v>
      </c>
      <c r="C133" s="287" t="s">
        <v>349</v>
      </c>
      <c r="D133" s="288"/>
      <c r="E133" s="47" t="s">
        <v>161</v>
      </c>
      <c r="F133" s="190" t="s">
        <v>39</v>
      </c>
      <c r="G133" s="47" t="s">
        <v>157</v>
      </c>
      <c r="H133" s="111">
        <f>SUM(H134:H153)</f>
        <v>0</v>
      </c>
    </row>
    <row r="134" spans="1:8" s="2" customFormat="1" ht="12.75" hidden="1" x14ac:dyDescent="0.2">
      <c r="A134" s="247"/>
      <c r="B134" s="389"/>
      <c r="C134" s="274">
        <f t="shared" ref="C134:C143" si="23">C15</f>
        <v>0</v>
      </c>
      <c r="D134" s="276"/>
      <c r="E134" s="292">
        <v>1</v>
      </c>
      <c r="F134" s="59">
        <f t="shared" ref="F134:G143" si="24">F15</f>
        <v>0</v>
      </c>
      <c r="G134" s="59">
        <f t="shared" si="24"/>
        <v>0</v>
      </c>
      <c r="H134" s="56">
        <f>ROUNDUP((F134*$E$134%)/168*G134,2)</f>
        <v>0</v>
      </c>
    </row>
    <row r="135" spans="1:8" s="2" customFormat="1" ht="12.75" hidden="1" x14ac:dyDescent="0.2">
      <c r="A135" s="247"/>
      <c r="B135" s="389"/>
      <c r="C135" s="274">
        <f t="shared" si="23"/>
        <v>0</v>
      </c>
      <c r="D135" s="276"/>
      <c r="E135" s="293"/>
      <c r="F135" s="59">
        <f t="shared" si="24"/>
        <v>0</v>
      </c>
      <c r="G135" s="73">
        <f t="shared" si="24"/>
        <v>0</v>
      </c>
      <c r="H135" s="56">
        <f t="shared" ref="H135:H153" si="25">ROUNDUP((F135*$E$134%)/168*G135,2)</f>
        <v>0</v>
      </c>
    </row>
    <row r="136" spans="1:8" s="2" customFormat="1" ht="12.75" hidden="1" x14ac:dyDescent="0.2">
      <c r="A136" s="247"/>
      <c r="B136" s="389"/>
      <c r="C136" s="274">
        <f t="shared" si="23"/>
        <v>0</v>
      </c>
      <c r="D136" s="276"/>
      <c r="E136" s="293"/>
      <c r="F136" s="59">
        <f t="shared" si="24"/>
        <v>0</v>
      </c>
      <c r="G136" s="73">
        <f t="shared" si="24"/>
        <v>0</v>
      </c>
      <c r="H136" s="56">
        <f t="shared" si="25"/>
        <v>0</v>
      </c>
    </row>
    <row r="137" spans="1:8" s="2" customFormat="1" ht="12.75" hidden="1" x14ac:dyDescent="0.2">
      <c r="A137" s="247"/>
      <c r="B137" s="389"/>
      <c r="C137" s="274">
        <f t="shared" si="23"/>
        <v>0</v>
      </c>
      <c r="D137" s="276"/>
      <c r="E137" s="293"/>
      <c r="F137" s="59">
        <f t="shared" si="24"/>
        <v>0</v>
      </c>
      <c r="G137" s="73">
        <f t="shared" si="24"/>
        <v>0</v>
      </c>
      <c r="H137" s="56">
        <f t="shared" si="25"/>
        <v>0</v>
      </c>
    </row>
    <row r="138" spans="1:8" s="2" customFormat="1" ht="12.75" hidden="1" x14ac:dyDescent="0.2">
      <c r="A138" s="247"/>
      <c r="B138" s="389"/>
      <c r="C138" s="274">
        <f t="shared" si="23"/>
        <v>0</v>
      </c>
      <c r="D138" s="276"/>
      <c r="E138" s="293"/>
      <c r="F138" s="59">
        <f t="shared" si="24"/>
        <v>0</v>
      </c>
      <c r="G138" s="73">
        <f t="shared" si="24"/>
        <v>0</v>
      </c>
      <c r="H138" s="56">
        <f t="shared" si="25"/>
        <v>0</v>
      </c>
    </row>
    <row r="139" spans="1:8" s="2" customFormat="1" ht="12.75" hidden="1" x14ac:dyDescent="0.2">
      <c r="A139" s="247"/>
      <c r="B139" s="389"/>
      <c r="C139" s="274">
        <f t="shared" si="23"/>
        <v>0</v>
      </c>
      <c r="D139" s="276"/>
      <c r="E139" s="293"/>
      <c r="F139" s="59">
        <f t="shared" si="24"/>
        <v>0</v>
      </c>
      <c r="G139" s="73">
        <f t="shared" si="24"/>
        <v>0</v>
      </c>
      <c r="H139" s="56">
        <f t="shared" si="25"/>
        <v>0</v>
      </c>
    </row>
    <row r="140" spans="1:8" s="2" customFormat="1" ht="12.75" hidden="1" x14ac:dyDescent="0.2">
      <c r="A140" s="247"/>
      <c r="B140" s="389"/>
      <c r="C140" s="274">
        <f t="shared" si="23"/>
        <v>0</v>
      </c>
      <c r="D140" s="276"/>
      <c r="E140" s="293"/>
      <c r="F140" s="59">
        <f t="shared" si="24"/>
        <v>0</v>
      </c>
      <c r="G140" s="73">
        <f t="shared" si="24"/>
        <v>0</v>
      </c>
      <c r="H140" s="56">
        <f t="shared" si="25"/>
        <v>0</v>
      </c>
    </row>
    <row r="141" spans="1:8" s="2" customFormat="1" ht="12.75" hidden="1" x14ac:dyDescent="0.2">
      <c r="A141" s="247"/>
      <c r="B141" s="389"/>
      <c r="C141" s="274">
        <f t="shared" si="23"/>
        <v>0</v>
      </c>
      <c r="D141" s="276"/>
      <c r="E141" s="293"/>
      <c r="F141" s="59">
        <f t="shared" si="24"/>
        <v>0</v>
      </c>
      <c r="G141" s="73">
        <f t="shared" si="24"/>
        <v>0</v>
      </c>
      <c r="H141" s="56">
        <f t="shared" si="25"/>
        <v>0</v>
      </c>
    </row>
    <row r="142" spans="1:8" s="2" customFormat="1" ht="12.75" hidden="1" x14ac:dyDescent="0.2">
      <c r="A142" s="247"/>
      <c r="B142" s="389"/>
      <c r="C142" s="274">
        <f t="shared" si="23"/>
        <v>0</v>
      </c>
      <c r="D142" s="276"/>
      <c r="E142" s="293"/>
      <c r="F142" s="59">
        <f t="shared" si="24"/>
        <v>0</v>
      </c>
      <c r="G142" s="73">
        <f t="shared" si="24"/>
        <v>0</v>
      </c>
      <c r="H142" s="56">
        <f t="shared" si="25"/>
        <v>0</v>
      </c>
    </row>
    <row r="143" spans="1:8" s="2" customFormat="1" ht="12.75" hidden="1" x14ac:dyDescent="0.2">
      <c r="A143" s="247"/>
      <c r="B143" s="389"/>
      <c r="C143" s="274">
        <f t="shared" si="23"/>
        <v>0</v>
      </c>
      <c r="D143" s="276"/>
      <c r="E143" s="293"/>
      <c r="F143" s="59">
        <f t="shared" si="24"/>
        <v>0</v>
      </c>
      <c r="G143" s="73">
        <f t="shared" si="24"/>
        <v>0</v>
      </c>
      <c r="H143" s="56">
        <f t="shared" si="25"/>
        <v>0</v>
      </c>
    </row>
    <row r="144" spans="1:8" s="2" customFormat="1" ht="12.75" hidden="1" x14ac:dyDescent="0.2">
      <c r="A144" s="247"/>
      <c r="B144" s="389"/>
      <c r="C144" s="274" t="str">
        <f t="shared" ref="C144:C153" si="26">C26</f>
        <v>Vecākais speciālists Izglītības koordinācijas nodaļā</v>
      </c>
      <c r="D144" s="276"/>
      <c r="E144" s="293"/>
      <c r="F144" s="59">
        <f t="shared" ref="F144:G153" si="27">F26</f>
        <v>1287</v>
      </c>
      <c r="G144" s="59"/>
      <c r="H144" s="56">
        <f t="shared" si="25"/>
        <v>0</v>
      </c>
    </row>
    <row r="145" spans="1:8" s="2" customFormat="1" ht="12.75" hidden="1" x14ac:dyDescent="0.2">
      <c r="A145" s="247"/>
      <c r="B145" s="389"/>
      <c r="C145" s="274">
        <f t="shared" si="26"/>
        <v>0</v>
      </c>
      <c r="D145" s="276"/>
      <c r="E145" s="293"/>
      <c r="F145" s="59">
        <f t="shared" si="27"/>
        <v>0</v>
      </c>
      <c r="G145" s="59">
        <f t="shared" si="27"/>
        <v>0</v>
      </c>
      <c r="H145" s="56">
        <f t="shared" si="25"/>
        <v>0</v>
      </c>
    </row>
    <row r="146" spans="1:8" s="2" customFormat="1" ht="12.75" hidden="1" x14ac:dyDescent="0.2">
      <c r="A146" s="247"/>
      <c r="B146" s="389"/>
      <c r="C146" s="274">
        <f t="shared" si="26"/>
        <v>0</v>
      </c>
      <c r="D146" s="276"/>
      <c r="E146" s="293"/>
      <c r="F146" s="59">
        <f t="shared" si="27"/>
        <v>0</v>
      </c>
      <c r="G146" s="59">
        <f t="shared" si="27"/>
        <v>0</v>
      </c>
      <c r="H146" s="56">
        <f t="shared" si="25"/>
        <v>0</v>
      </c>
    </row>
    <row r="147" spans="1:8" s="2" customFormat="1" ht="12.75" hidden="1" x14ac:dyDescent="0.2">
      <c r="A147" s="247"/>
      <c r="B147" s="389"/>
      <c r="C147" s="274">
        <f t="shared" si="26"/>
        <v>0</v>
      </c>
      <c r="D147" s="276"/>
      <c r="E147" s="293"/>
      <c r="F147" s="59">
        <f t="shared" si="27"/>
        <v>0</v>
      </c>
      <c r="G147" s="59">
        <f t="shared" si="27"/>
        <v>0</v>
      </c>
      <c r="H147" s="56">
        <f t="shared" si="25"/>
        <v>0</v>
      </c>
    </row>
    <row r="148" spans="1:8" s="2" customFormat="1" ht="12.75" hidden="1" x14ac:dyDescent="0.2">
      <c r="A148" s="247"/>
      <c r="B148" s="389"/>
      <c r="C148" s="274">
        <f t="shared" si="26"/>
        <v>0</v>
      </c>
      <c r="D148" s="276"/>
      <c r="E148" s="293"/>
      <c r="F148" s="59">
        <f t="shared" si="27"/>
        <v>0</v>
      </c>
      <c r="G148" s="59">
        <f t="shared" si="27"/>
        <v>0</v>
      </c>
      <c r="H148" s="56">
        <f t="shared" si="25"/>
        <v>0</v>
      </c>
    </row>
    <row r="149" spans="1:8" s="2" customFormat="1" ht="12.75" hidden="1" x14ac:dyDescent="0.2">
      <c r="A149" s="247"/>
      <c r="B149" s="389"/>
      <c r="C149" s="274">
        <f t="shared" si="26"/>
        <v>0</v>
      </c>
      <c r="D149" s="276"/>
      <c r="E149" s="293"/>
      <c r="F149" s="59">
        <f t="shared" si="27"/>
        <v>0</v>
      </c>
      <c r="G149" s="59">
        <f t="shared" si="27"/>
        <v>0</v>
      </c>
      <c r="H149" s="56">
        <f t="shared" si="25"/>
        <v>0</v>
      </c>
    </row>
    <row r="150" spans="1:8" s="2" customFormat="1" ht="12.75" hidden="1" x14ac:dyDescent="0.2">
      <c r="A150" s="247"/>
      <c r="B150" s="389"/>
      <c r="C150" s="274">
        <f t="shared" si="26"/>
        <v>0</v>
      </c>
      <c r="D150" s="276"/>
      <c r="E150" s="293"/>
      <c r="F150" s="59">
        <f t="shared" si="27"/>
        <v>0</v>
      </c>
      <c r="G150" s="59">
        <f t="shared" si="27"/>
        <v>0</v>
      </c>
      <c r="H150" s="56">
        <f t="shared" si="25"/>
        <v>0</v>
      </c>
    </row>
    <row r="151" spans="1:8" s="2" customFormat="1" ht="12.75" hidden="1" x14ac:dyDescent="0.2">
      <c r="A151" s="247"/>
      <c r="B151" s="389"/>
      <c r="C151" s="274">
        <f t="shared" si="26"/>
        <v>0</v>
      </c>
      <c r="D151" s="276"/>
      <c r="E151" s="293"/>
      <c r="F151" s="59">
        <f t="shared" si="27"/>
        <v>0</v>
      </c>
      <c r="G151" s="59">
        <f t="shared" si="27"/>
        <v>0</v>
      </c>
      <c r="H151" s="56">
        <f t="shared" si="25"/>
        <v>0</v>
      </c>
    </row>
    <row r="152" spans="1:8" s="2" customFormat="1" ht="12.75" hidden="1" x14ac:dyDescent="0.2">
      <c r="A152" s="247"/>
      <c r="B152" s="389"/>
      <c r="C152" s="274">
        <f t="shared" si="26"/>
        <v>0</v>
      </c>
      <c r="D152" s="276"/>
      <c r="E152" s="293"/>
      <c r="F152" s="59">
        <f t="shared" si="27"/>
        <v>0</v>
      </c>
      <c r="G152" s="59">
        <f t="shared" si="27"/>
        <v>0</v>
      </c>
      <c r="H152" s="56">
        <f t="shared" si="25"/>
        <v>0</v>
      </c>
    </row>
    <row r="153" spans="1:8" s="2" customFormat="1" ht="12.75" hidden="1" x14ac:dyDescent="0.2">
      <c r="A153" s="248"/>
      <c r="B153" s="390"/>
      <c r="C153" s="274">
        <f t="shared" si="26"/>
        <v>0</v>
      </c>
      <c r="D153" s="276"/>
      <c r="E153" s="302"/>
      <c r="F153" s="59">
        <f t="shared" si="27"/>
        <v>0</v>
      </c>
      <c r="G153" s="59">
        <f t="shared" si="27"/>
        <v>0</v>
      </c>
      <c r="H153" s="56">
        <f t="shared" si="25"/>
        <v>0</v>
      </c>
    </row>
    <row r="154" spans="1:8" s="2" customFormat="1" ht="12.75" x14ac:dyDescent="0.2">
      <c r="A154" s="49" t="s">
        <v>84</v>
      </c>
      <c r="B154" s="277" t="s">
        <v>17</v>
      </c>
      <c r="C154" s="277"/>
      <c r="D154" s="277"/>
      <c r="E154" s="277"/>
      <c r="F154" s="277"/>
      <c r="G154" s="277"/>
      <c r="H154" s="43">
        <f>SUM(H155,H178,H201)</f>
        <v>0.8</v>
      </c>
    </row>
    <row r="155" spans="1:8" s="2" customFormat="1" ht="12.75" hidden="1" x14ac:dyDescent="0.2">
      <c r="A155" s="42">
        <v>2100</v>
      </c>
      <c r="B155" s="277" t="s">
        <v>204</v>
      </c>
      <c r="C155" s="277"/>
      <c r="D155" s="277"/>
      <c r="E155" s="277"/>
      <c r="F155" s="277"/>
      <c r="G155" s="277"/>
      <c r="H155" s="43">
        <f>SUM(H156,H167)</f>
        <v>0</v>
      </c>
    </row>
    <row r="156" spans="1:8" s="2" customFormat="1" ht="25.5" hidden="1" x14ac:dyDescent="0.2">
      <c r="A156" s="260"/>
      <c r="B156" s="263"/>
      <c r="C156" s="266"/>
      <c r="D156" s="267"/>
      <c r="E156" s="268"/>
      <c r="F156" s="51" t="s">
        <v>167</v>
      </c>
      <c r="G156" s="47" t="s">
        <v>157</v>
      </c>
      <c r="H156" s="111">
        <f>SUM(H157:H166)</f>
        <v>0</v>
      </c>
    </row>
    <row r="157" spans="1:8" s="2" customFormat="1" ht="12.75" hidden="1" x14ac:dyDescent="0.2">
      <c r="A157" s="261"/>
      <c r="B157" s="264"/>
      <c r="C157" s="255"/>
      <c r="D157" s="256"/>
      <c r="E157" s="257"/>
      <c r="F157" s="74"/>
      <c r="G157" s="74"/>
      <c r="H157" s="75"/>
    </row>
    <row r="158" spans="1:8" s="2" customFormat="1" ht="12.75" hidden="1" x14ac:dyDescent="0.2">
      <c r="A158" s="261"/>
      <c r="B158" s="264"/>
      <c r="C158" s="252"/>
      <c r="D158" s="253"/>
      <c r="E158" s="254"/>
      <c r="F158" s="76"/>
      <c r="G158" s="76"/>
      <c r="H158" s="77"/>
    </row>
    <row r="159" spans="1:8" s="2" customFormat="1" ht="12.75" hidden="1" x14ac:dyDescent="0.2">
      <c r="A159" s="261"/>
      <c r="B159" s="264"/>
      <c r="C159" s="252"/>
      <c r="D159" s="253"/>
      <c r="E159" s="254"/>
      <c r="F159" s="76"/>
      <c r="G159" s="76"/>
      <c r="H159" s="77"/>
    </row>
    <row r="160" spans="1:8" s="2" customFormat="1" ht="12.75" hidden="1" x14ac:dyDescent="0.2">
      <c r="A160" s="261"/>
      <c r="B160" s="264"/>
      <c r="C160" s="252"/>
      <c r="D160" s="253"/>
      <c r="E160" s="254"/>
      <c r="F160" s="76"/>
      <c r="G160" s="76"/>
      <c r="H160" s="77"/>
    </row>
    <row r="161" spans="1:8" s="2" customFormat="1" ht="12.75" hidden="1" x14ac:dyDescent="0.2">
      <c r="A161" s="261"/>
      <c r="B161" s="264"/>
      <c r="C161" s="252"/>
      <c r="D161" s="253"/>
      <c r="E161" s="254"/>
      <c r="F161" s="76"/>
      <c r="G161" s="76"/>
      <c r="H161" s="77"/>
    </row>
    <row r="162" spans="1:8" s="2" customFormat="1" ht="12.75" hidden="1" x14ac:dyDescent="0.2">
      <c r="A162" s="261"/>
      <c r="B162" s="264"/>
      <c r="C162" s="252"/>
      <c r="D162" s="253"/>
      <c r="E162" s="254"/>
      <c r="F162" s="76"/>
      <c r="G162" s="76"/>
      <c r="H162" s="77"/>
    </row>
    <row r="163" spans="1:8" s="2" customFormat="1" ht="12.75" hidden="1" x14ac:dyDescent="0.2">
      <c r="A163" s="261"/>
      <c r="B163" s="264"/>
      <c r="C163" s="252"/>
      <c r="D163" s="253"/>
      <c r="E163" s="254"/>
      <c r="F163" s="76"/>
      <c r="G163" s="76"/>
      <c r="H163" s="77"/>
    </row>
    <row r="164" spans="1:8" s="2" customFormat="1" ht="12.75" hidden="1" x14ac:dyDescent="0.2">
      <c r="A164" s="261"/>
      <c r="B164" s="264"/>
      <c r="C164" s="252"/>
      <c r="D164" s="253"/>
      <c r="E164" s="254"/>
      <c r="F164" s="76"/>
      <c r="G164" s="76"/>
      <c r="H164" s="77"/>
    </row>
    <row r="165" spans="1:8" s="2" customFormat="1" ht="12.75" hidden="1" x14ac:dyDescent="0.2">
      <c r="A165" s="261"/>
      <c r="B165" s="264"/>
      <c r="C165" s="252"/>
      <c r="D165" s="253"/>
      <c r="E165" s="254"/>
      <c r="F165" s="76"/>
      <c r="G165" s="76"/>
      <c r="H165" s="77"/>
    </row>
    <row r="166" spans="1:8" s="2" customFormat="1" ht="12.75" hidden="1" x14ac:dyDescent="0.2">
      <c r="A166" s="262"/>
      <c r="B166" s="265"/>
      <c r="C166" s="269"/>
      <c r="D166" s="270"/>
      <c r="E166" s="271"/>
      <c r="F166" s="78"/>
      <c r="G166" s="78"/>
      <c r="H166" s="79">
        <f>ROUNDUP(F166/168*G166,2)</f>
        <v>0</v>
      </c>
    </row>
    <row r="167" spans="1:8" s="2" customFormat="1" ht="25.5" hidden="1" x14ac:dyDescent="0.2">
      <c r="A167" s="260"/>
      <c r="B167" s="263"/>
      <c r="C167" s="266"/>
      <c r="D167" s="267"/>
      <c r="E167" s="268"/>
      <c r="F167" s="51" t="s">
        <v>167</v>
      </c>
      <c r="G167" s="47" t="s">
        <v>157</v>
      </c>
      <c r="H167" s="111">
        <f>SUM(H168:H177)</f>
        <v>0</v>
      </c>
    </row>
    <row r="168" spans="1:8" s="2" customFormat="1" ht="12.75" hidden="1" x14ac:dyDescent="0.2">
      <c r="A168" s="261"/>
      <c r="B168" s="264"/>
      <c r="C168" s="255"/>
      <c r="D168" s="256"/>
      <c r="E168" s="257"/>
      <c r="F168" s="74"/>
      <c r="G168" s="74"/>
      <c r="H168" s="75"/>
    </row>
    <row r="169" spans="1:8" s="2" customFormat="1" ht="12.75" hidden="1" x14ac:dyDescent="0.2">
      <c r="A169" s="261"/>
      <c r="B169" s="264"/>
      <c r="C169" s="252"/>
      <c r="D169" s="253"/>
      <c r="E169" s="254"/>
      <c r="F169" s="76"/>
      <c r="G169" s="76"/>
      <c r="H169" s="77"/>
    </row>
    <row r="170" spans="1:8" s="2" customFormat="1" ht="12.75" hidden="1" x14ac:dyDescent="0.2">
      <c r="A170" s="261"/>
      <c r="B170" s="264"/>
      <c r="C170" s="252"/>
      <c r="D170" s="253"/>
      <c r="E170" s="254"/>
      <c r="F170" s="76"/>
      <c r="G170" s="76"/>
      <c r="H170" s="77"/>
    </row>
    <row r="171" spans="1:8" s="2" customFormat="1" ht="12.75" hidden="1" x14ac:dyDescent="0.2">
      <c r="A171" s="261"/>
      <c r="B171" s="264"/>
      <c r="C171" s="252"/>
      <c r="D171" s="253"/>
      <c r="E171" s="254"/>
      <c r="F171" s="76"/>
      <c r="G171" s="76"/>
      <c r="H171" s="77"/>
    </row>
    <row r="172" spans="1:8" s="2" customFormat="1" ht="12.75" hidden="1" x14ac:dyDescent="0.2">
      <c r="A172" s="261"/>
      <c r="B172" s="264"/>
      <c r="C172" s="252"/>
      <c r="D172" s="253"/>
      <c r="E172" s="254"/>
      <c r="F172" s="76"/>
      <c r="G172" s="76"/>
      <c r="H172" s="77"/>
    </row>
    <row r="173" spans="1:8" s="2" customFormat="1" ht="12.75" hidden="1" x14ac:dyDescent="0.2">
      <c r="A173" s="261"/>
      <c r="B173" s="264"/>
      <c r="C173" s="252"/>
      <c r="D173" s="253"/>
      <c r="E173" s="254"/>
      <c r="F173" s="76"/>
      <c r="G173" s="76"/>
      <c r="H173" s="77"/>
    </row>
    <row r="174" spans="1:8" s="2" customFormat="1" ht="12.75" hidden="1" x14ac:dyDescent="0.2">
      <c r="A174" s="261"/>
      <c r="B174" s="264"/>
      <c r="C174" s="252"/>
      <c r="D174" s="253"/>
      <c r="E174" s="254"/>
      <c r="F174" s="76"/>
      <c r="G174" s="76"/>
      <c r="H174" s="77"/>
    </row>
    <row r="175" spans="1:8" s="2" customFormat="1" ht="12.75" hidden="1" x14ac:dyDescent="0.2">
      <c r="A175" s="261"/>
      <c r="B175" s="264"/>
      <c r="C175" s="252"/>
      <c r="D175" s="253"/>
      <c r="E175" s="254"/>
      <c r="F175" s="76"/>
      <c r="G175" s="76"/>
      <c r="H175" s="77"/>
    </row>
    <row r="176" spans="1:8" s="2" customFormat="1" ht="12.75" hidden="1" x14ac:dyDescent="0.2">
      <c r="A176" s="261"/>
      <c r="B176" s="264"/>
      <c r="C176" s="252"/>
      <c r="D176" s="253"/>
      <c r="E176" s="254"/>
      <c r="F176" s="76"/>
      <c r="G176" s="76"/>
      <c r="H176" s="77"/>
    </row>
    <row r="177" spans="1:8" s="2" customFormat="1" ht="12.75" hidden="1" x14ac:dyDescent="0.2">
      <c r="A177" s="262"/>
      <c r="B177" s="265"/>
      <c r="C177" s="269"/>
      <c r="D177" s="270"/>
      <c r="E177" s="271"/>
      <c r="F177" s="78"/>
      <c r="G177" s="78"/>
      <c r="H177" s="79">
        <f>ROUNDUP(F177/168*G177,2)</f>
        <v>0</v>
      </c>
    </row>
    <row r="178" spans="1:8" s="2" customFormat="1" ht="12.75" hidden="1" x14ac:dyDescent="0.2">
      <c r="A178" s="48" t="s">
        <v>85</v>
      </c>
      <c r="B178" s="277" t="s">
        <v>86</v>
      </c>
      <c r="C178" s="277"/>
      <c r="D178" s="277"/>
      <c r="E178" s="277"/>
      <c r="F178" s="277"/>
      <c r="G178" s="277"/>
      <c r="H178" s="43">
        <f>SUM(H179)</f>
        <v>0</v>
      </c>
    </row>
    <row r="179" spans="1:8" s="2" customFormat="1" hidden="1" x14ac:dyDescent="0.2">
      <c r="A179" s="246"/>
      <c r="B179" s="249"/>
      <c r="C179" s="266"/>
      <c r="D179" s="267"/>
      <c r="E179" s="268"/>
      <c r="F179" s="47" t="s">
        <v>167</v>
      </c>
      <c r="G179" s="47" t="s">
        <v>166</v>
      </c>
      <c r="H179" s="111">
        <f>SUM(H180:H189)</f>
        <v>0</v>
      </c>
    </row>
    <row r="180" spans="1:8" s="2" customFormat="1" ht="12.75" hidden="1" x14ac:dyDescent="0.2">
      <c r="A180" s="247"/>
      <c r="B180" s="250"/>
      <c r="C180" s="255"/>
      <c r="D180" s="256"/>
      <c r="E180" s="257"/>
      <c r="F180" s="74"/>
      <c r="G180" s="74"/>
      <c r="H180" s="75">
        <f>ROUND(F180*G180,2)</f>
        <v>0</v>
      </c>
    </row>
    <row r="181" spans="1:8" s="2" customFormat="1" ht="12.75" hidden="1" x14ac:dyDescent="0.2">
      <c r="A181" s="247"/>
      <c r="B181" s="250"/>
      <c r="C181" s="252"/>
      <c r="D181" s="253"/>
      <c r="E181" s="254"/>
      <c r="F181" s="76"/>
      <c r="G181" s="76"/>
      <c r="H181" s="77">
        <f>ROUND(F181*G181,2)</f>
        <v>0</v>
      </c>
    </row>
    <row r="182" spans="1:8" s="2" customFormat="1" ht="12.75" hidden="1" x14ac:dyDescent="0.2">
      <c r="A182" s="247"/>
      <c r="B182" s="250"/>
      <c r="C182" s="252"/>
      <c r="D182" s="253"/>
      <c r="E182" s="254"/>
      <c r="F182" s="76"/>
      <c r="G182" s="76"/>
      <c r="H182" s="77">
        <f t="shared" ref="H182:H189" si="28">ROUND(F182*G182,2)</f>
        <v>0</v>
      </c>
    </row>
    <row r="183" spans="1:8" s="2" customFormat="1" ht="12.75" hidden="1" x14ac:dyDescent="0.2">
      <c r="A183" s="247"/>
      <c r="B183" s="250"/>
      <c r="C183" s="252"/>
      <c r="D183" s="253"/>
      <c r="E183" s="254"/>
      <c r="F183" s="76"/>
      <c r="G183" s="76"/>
      <c r="H183" s="77">
        <f t="shared" si="28"/>
        <v>0</v>
      </c>
    </row>
    <row r="184" spans="1:8" s="2" customFormat="1" ht="12.75" hidden="1" x14ac:dyDescent="0.2">
      <c r="A184" s="247"/>
      <c r="B184" s="250"/>
      <c r="C184" s="252"/>
      <c r="D184" s="253"/>
      <c r="E184" s="254"/>
      <c r="F184" s="76"/>
      <c r="G184" s="76"/>
      <c r="H184" s="77">
        <f t="shared" si="28"/>
        <v>0</v>
      </c>
    </row>
    <row r="185" spans="1:8" s="2" customFormat="1" ht="12.75" hidden="1" x14ac:dyDescent="0.2">
      <c r="A185" s="247"/>
      <c r="B185" s="250"/>
      <c r="C185" s="252"/>
      <c r="D185" s="253"/>
      <c r="E185" s="254"/>
      <c r="F185" s="76"/>
      <c r="G185" s="76"/>
      <c r="H185" s="77">
        <f t="shared" si="28"/>
        <v>0</v>
      </c>
    </row>
    <row r="186" spans="1:8" s="2" customFormat="1" ht="12.75" hidden="1" x14ac:dyDescent="0.2">
      <c r="A186" s="247"/>
      <c r="B186" s="250"/>
      <c r="C186" s="252"/>
      <c r="D186" s="253"/>
      <c r="E186" s="254"/>
      <c r="F186" s="76"/>
      <c r="G186" s="76"/>
      <c r="H186" s="77">
        <f t="shared" si="28"/>
        <v>0</v>
      </c>
    </row>
    <row r="187" spans="1:8" s="2" customFormat="1" ht="12.75" hidden="1" x14ac:dyDescent="0.2">
      <c r="A187" s="247"/>
      <c r="B187" s="250"/>
      <c r="C187" s="252"/>
      <c r="D187" s="253"/>
      <c r="E187" s="254"/>
      <c r="F187" s="76"/>
      <c r="G187" s="76"/>
      <c r="H187" s="77">
        <f t="shared" si="28"/>
        <v>0</v>
      </c>
    </row>
    <row r="188" spans="1:8" s="2" customFormat="1" ht="12.75" hidden="1" x14ac:dyDescent="0.2">
      <c r="A188" s="247"/>
      <c r="B188" s="250"/>
      <c r="C188" s="252"/>
      <c r="D188" s="253"/>
      <c r="E188" s="254"/>
      <c r="F188" s="76"/>
      <c r="G188" s="76"/>
      <c r="H188" s="77">
        <f t="shared" si="28"/>
        <v>0</v>
      </c>
    </row>
    <row r="189" spans="1:8" s="2" customFormat="1" ht="12.75" hidden="1" x14ac:dyDescent="0.2">
      <c r="A189" s="248"/>
      <c r="B189" s="251"/>
      <c r="C189" s="269"/>
      <c r="D189" s="270"/>
      <c r="E189" s="271"/>
      <c r="F189" s="78"/>
      <c r="G189" s="78"/>
      <c r="H189" s="79">
        <f t="shared" si="28"/>
        <v>0</v>
      </c>
    </row>
    <row r="190" spans="1:8" s="2" customFormat="1" ht="25.5" hidden="1" x14ac:dyDescent="0.2">
      <c r="A190" s="246"/>
      <c r="B190" s="249"/>
      <c r="C190" s="266"/>
      <c r="D190" s="267"/>
      <c r="E190" s="268"/>
      <c r="F190" s="51" t="s">
        <v>167</v>
      </c>
      <c r="G190" s="47" t="s">
        <v>157</v>
      </c>
      <c r="H190" s="111">
        <f>SUM(H191:H200)</f>
        <v>0</v>
      </c>
    </row>
    <row r="191" spans="1:8" s="2" customFormat="1" ht="12.75" hidden="1" x14ac:dyDescent="0.2">
      <c r="A191" s="247"/>
      <c r="B191" s="250"/>
      <c r="C191" s="255"/>
      <c r="D191" s="256"/>
      <c r="E191" s="257"/>
      <c r="F191" s="74"/>
      <c r="G191" s="74"/>
      <c r="H191" s="75">
        <f>ROUNDUP(F191/168*G191,2)</f>
        <v>0</v>
      </c>
    </row>
    <row r="192" spans="1:8" s="2" customFormat="1" ht="12.75" hidden="1" x14ac:dyDescent="0.2">
      <c r="A192" s="247"/>
      <c r="B192" s="250"/>
      <c r="C192" s="252"/>
      <c r="D192" s="253"/>
      <c r="E192" s="254"/>
      <c r="F192" s="76"/>
      <c r="G192" s="76"/>
      <c r="H192" s="77">
        <f t="shared" ref="H192:H200" si="29">ROUNDUP(F192/168*G192,2)</f>
        <v>0</v>
      </c>
    </row>
    <row r="193" spans="1:8" s="2" customFormat="1" ht="12.75" hidden="1" x14ac:dyDescent="0.2">
      <c r="A193" s="247"/>
      <c r="B193" s="250"/>
      <c r="C193" s="252"/>
      <c r="D193" s="253"/>
      <c r="E193" s="254"/>
      <c r="F193" s="76"/>
      <c r="G193" s="76"/>
      <c r="H193" s="77">
        <f t="shared" si="29"/>
        <v>0</v>
      </c>
    </row>
    <row r="194" spans="1:8" s="2" customFormat="1" ht="12.75" hidden="1" x14ac:dyDescent="0.2">
      <c r="A194" s="247"/>
      <c r="B194" s="250"/>
      <c r="C194" s="252"/>
      <c r="D194" s="253"/>
      <c r="E194" s="254"/>
      <c r="F194" s="76"/>
      <c r="G194" s="76"/>
      <c r="H194" s="77">
        <f t="shared" si="29"/>
        <v>0</v>
      </c>
    </row>
    <row r="195" spans="1:8" s="2" customFormat="1" ht="12.75" hidden="1" x14ac:dyDescent="0.2">
      <c r="A195" s="247"/>
      <c r="B195" s="250"/>
      <c r="C195" s="252"/>
      <c r="D195" s="253"/>
      <c r="E195" s="254"/>
      <c r="F195" s="76"/>
      <c r="G195" s="76"/>
      <c r="H195" s="77">
        <f t="shared" si="29"/>
        <v>0</v>
      </c>
    </row>
    <row r="196" spans="1:8" s="2" customFormat="1" ht="12.75" hidden="1" x14ac:dyDescent="0.2">
      <c r="A196" s="247"/>
      <c r="B196" s="250"/>
      <c r="C196" s="252"/>
      <c r="D196" s="253"/>
      <c r="E196" s="254"/>
      <c r="F196" s="76"/>
      <c r="G196" s="76"/>
      <c r="H196" s="77">
        <f t="shared" si="29"/>
        <v>0</v>
      </c>
    </row>
    <row r="197" spans="1:8" s="2" customFormat="1" ht="12.75" hidden="1" x14ac:dyDescent="0.2">
      <c r="A197" s="247"/>
      <c r="B197" s="250"/>
      <c r="C197" s="252"/>
      <c r="D197" s="253"/>
      <c r="E197" s="254"/>
      <c r="F197" s="76"/>
      <c r="G197" s="76"/>
      <c r="H197" s="77">
        <f t="shared" si="29"/>
        <v>0</v>
      </c>
    </row>
    <row r="198" spans="1:8" s="2" customFormat="1" ht="12.75" hidden="1" x14ac:dyDescent="0.2">
      <c r="A198" s="247"/>
      <c r="B198" s="250"/>
      <c r="C198" s="252"/>
      <c r="D198" s="253"/>
      <c r="E198" s="254"/>
      <c r="F198" s="76"/>
      <c r="G198" s="76"/>
      <c r="H198" s="77">
        <f t="shared" si="29"/>
        <v>0</v>
      </c>
    </row>
    <row r="199" spans="1:8" s="2" customFormat="1" ht="12.75" hidden="1" x14ac:dyDescent="0.2">
      <c r="A199" s="247"/>
      <c r="B199" s="250"/>
      <c r="C199" s="252"/>
      <c r="D199" s="253"/>
      <c r="E199" s="254"/>
      <c r="F199" s="76"/>
      <c r="G199" s="76"/>
      <c r="H199" s="77">
        <f t="shared" si="29"/>
        <v>0</v>
      </c>
    </row>
    <row r="200" spans="1:8" s="2" customFormat="1" ht="12.75" hidden="1" x14ac:dyDescent="0.2">
      <c r="A200" s="248"/>
      <c r="B200" s="251"/>
      <c r="C200" s="269"/>
      <c r="D200" s="270"/>
      <c r="E200" s="271"/>
      <c r="F200" s="78"/>
      <c r="G200" s="78"/>
      <c r="H200" s="79">
        <f t="shared" si="29"/>
        <v>0</v>
      </c>
    </row>
    <row r="201" spans="1:8" s="2" customFormat="1" ht="12.75" customHeight="1" x14ac:dyDescent="0.2">
      <c r="A201" s="48" t="s">
        <v>93</v>
      </c>
      <c r="B201" s="277" t="s">
        <v>94</v>
      </c>
      <c r="C201" s="277"/>
      <c r="D201" s="277"/>
      <c r="E201" s="277"/>
      <c r="F201" s="277"/>
      <c r="G201" s="277"/>
      <c r="H201" s="43">
        <f>SUM(H202,H213)</f>
        <v>0.8</v>
      </c>
    </row>
    <row r="202" spans="1:8" s="2" customFormat="1" x14ac:dyDescent="0.2">
      <c r="A202" s="246">
        <v>2311</v>
      </c>
      <c r="B202" s="249" t="s">
        <v>19</v>
      </c>
      <c r="C202" s="266" t="s">
        <v>171</v>
      </c>
      <c r="D202" s="267"/>
      <c r="E202" s="268"/>
      <c r="F202" s="47" t="s">
        <v>326</v>
      </c>
      <c r="G202" s="47" t="s">
        <v>166</v>
      </c>
      <c r="H202" s="111">
        <f>SUM(H203:H212)</f>
        <v>0.8</v>
      </c>
    </row>
    <row r="203" spans="1:8" s="2" customFormat="1" ht="12.75" x14ac:dyDescent="0.2">
      <c r="A203" s="247"/>
      <c r="B203" s="250"/>
      <c r="C203" s="252" t="s">
        <v>232</v>
      </c>
      <c r="D203" s="253"/>
      <c r="E203" s="254"/>
      <c r="F203" s="76">
        <v>0.68</v>
      </c>
      <c r="G203" s="76">
        <v>1</v>
      </c>
      <c r="H203" s="75">
        <f>ROUND(F203*G203,2)</f>
        <v>0.68</v>
      </c>
    </row>
    <row r="204" spans="1:8" s="2" customFormat="1" ht="12.75" customHeight="1" x14ac:dyDescent="0.2">
      <c r="A204" s="247"/>
      <c r="B204" s="250"/>
      <c r="C204" s="252" t="s">
        <v>214</v>
      </c>
      <c r="D204" s="253"/>
      <c r="E204" s="254"/>
      <c r="F204" s="76">
        <v>0.02</v>
      </c>
      <c r="G204" s="76">
        <v>1</v>
      </c>
      <c r="H204" s="77">
        <f>ROUND(F204*G204,2)</f>
        <v>0.02</v>
      </c>
    </row>
    <row r="205" spans="1:8" s="2" customFormat="1" ht="12.75" x14ac:dyDescent="0.2">
      <c r="A205" s="247"/>
      <c r="B205" s="250"/>
      <c r="C205" s="252" t="s">
        <v>172</v>
      </c>
      <c r="D205" s="253"/>
      <c r="E205" s="254"/>
      <c r="F205" s="76">
        <v>0.05</v>
      </c>
      <c r="G205" s="76">
        <v>2</v>
      </c>
      <c r="H205" s="77">
        <f t="shared" ref="H205:H212" si="30">ROUND(F205*G205,2)</f>
        <v>0.1</v>
      </c>
    </row>
    <row r="206" spans="1:8" s="2" customFormat="1" ht="12.75" hidden="1" x14ac:dyDescent="0.2">
      <c r="A206" s="247"/>
      <c r="B206" s="250"/>
      <c r="C206" s="252"/>
      <c r="D206" s="253"/>
      <c r="E206" s="254"/>
      <c r="F206" s="76"/>
      <c r="G206" s="76"/>
      <c r="H206" s="77">
        <f t="shared" si="30"/>
        <v>0</v>
      </c>
    </row>
    <row r="207" spans="1:8" s="2" customFormat="1" ht="12.75" hidden="1" x14ac:dyDescent="0.2">
      <c r="A207" s="247"/>
      <c r="B207" s="250"/>
      <c r="C207" s="252"/>
      <c r="D207" s="253"/>
      <c r="E207" s="254"/>
      <c r="F207" s="76"/>
      <c r="G207" s="76"/>
      <c r="H207" s="77">
        <f t="shared" si="30"/>
        <v>0</v>
      </c>
    </row>
    <row r="208" spans="1:8" s="2" customFormat="1" ht="12.75" hidden="1" x14ac:dyDescent="0.2">
      <c r="A208" s="247"/>
      <c r="B208" s="250"/>
      <c r="C208" s="252"/>
      <c r="D208" s="253"/>
      <c r="E208" s="254"/>
      <c r="F208" s="76"/>
      <c r="G208" s="76"/>
      <c r="H208" s="77">
        <f t="shared" si="30"/>
        <v>0</v>
      </c>
    </row>
    <row r="209" spans="1:8" s="2" customFormat="1" ht="12.75" hidden="1" x14ac:dyDescent="0.2">
      <c r="A209" s="247"/>
      <c r="B209" s="250"/>
      <c r="C209" s="252"/>
      <c r="D209" s="253"/>
      <c r="E209" s="254"/>
      <c r="F209" s="76"/>
      <c r="G209" s="76"/>
      <c r="H209" s="77">
        <f t="shared" si="30"/>
        <v>0</v>
      </c>
    </row>
    <row r="210" spans="1:8" s="2" customFormat="1" ht="12.75" hidden="1" x14ac:dyDescent="0.2">
      <c r="A210" s="247"/>
      <c r="B210" s="250"/>
      <c r="C210" s="252"/>
      <c r="D210" s="253"/>
      <c r="E210" s="254"/>
      <c r="F210" s="76"/>
      <c r="G210" s="76"/>
      <c r="H210" s="77">
        <f t="shared" si="30"/>
        <v>0</v>
      </c>
    </row>
    <row r="211" spans="1:8" s="2" customFormat="1" ht="12.75" hidden="1" x14ac:dyDescent="0.2">
      <c r="A211" s="247"/>
      <c r="B211" s="250"/>
      <c r="C211" s="252"/>
      <c r="D211" s="253"/>
      <c r="E211" s="254"/>
      <c r="F211" s="76"/>
      <c r="G211" s="76"/>
      <c r="H211" s="77">
        <f t="shared" si="30"/>
        <v>0</v>
      </c>
    </row>
    <row r="212" spans="1:8" s="2" customFormat="1" ht="12.75" hidden="1" x14ac:dyDescent="0.2">
      <c r="A212" s="248"/>
      <c r="B212" s="251"/>
      <c r="C212" s="269"/>
      <c r="D212" s="270"/>
      <c r="E212" s="271"/>
      <c r="F212" s="78"/>
      <c r="G212" s="78"/>
      <c r="H212" s="79">
        <f t="shared" si="30"/>
        <v>0</v>
      </c>
    </row>
    <row r="213" spans="1:8" s="2" customFormat="1" ht="25.5" hidden="1" x14ac:dyDescent="0.2">
      <c r="A213" s="246">
        <v>2350</v>
      </c>
      <c r="B213" s="249" t="s">
        <v>24</v>
      </c>
      <c r="C213" s="266"/>
      <c r="D213" s="267"/>
      <c r="E213" s="268"/>
      <c r="F213" s="51" t="s">
        <v>167</v>
      </c>
      <c r="G213" s="47" t="s">
        <v>157</v>
      </c>
      <c r="H213" s="50">
        <f>SUM(H214:H223)</f>
        <v>0</v>
      </c>
    </row>
    <row r="214" spans="1:8" s="2" customFormat="1" ht="12.75" hidden="1" customHeight="1" x14ac:dyDescent="0.2">
      <c r="A214" s="247"/>
      <c r="B214" s="250"/>
      <c r="C214" s="255"/>
      <c r="D214" s="256"/>
      <c r="E214" s="257"/>
      <c r="F214" s="74"/>
      <c r="G214" s="74"/>
      <c r="H214" s="75">
        <f>ROUNDUP(F214/168*G214,2)</f>
        <v>0</v>
      </c>
    </row>
    <row r="215" spans="1:8" s="2" customFormat="1" ht="12.75" hidden="1" x14ac:dyDescent="0.2">
      <c r="A215" s="247"/>
      <c r="B215" s="250"/>
      <c r="C215" s="252"/>
      <c r="D215" s="253"/>
      <c r="E215" s="254"/>
      <c r="F215" s="76"/>
      <c r="G215" s="76"/>
      <c r="H215" s="77">
        <f t="shared" ref="H215:H223" si="31">ROUNDUP(F215/168*G215,2)</f>
        <v>0</v>
      </c>
    </row>
    <row r="216" spans="1:8" s="2" customFormat="1" ht="12.75" hidden="1" x14ac:dyDescent="0.2">
      <c r="A216" s="247"/>
      <c r="B216" s="250"/>
      <c r="C216" s="252"/>
      <c r="D216" s="253"/>
      <c r="E216" s="254"/>
      <c r="F216" s="76"/>
      <c r="G216" s="76"/>
      <c r="H216" s="77">
        <f t="shared" si="31"/>
        <v>0</v>
      </c>
    </row>
    <row r="217" spans="1:8" s="2" customFormat="1" ht="12.75" hidden="1" x14ac:dyDescent="0.2">
      <c r="A217" s="247"/>
      <c r="B217" s="250"/>
      <c r="C217" s="252"/>
      <c r="D217" s="253"/>
      <c r="E217" s="254"/>
      <c r="F217" s="76"/>
      <c r="G217" s="76"/>
      <c r="H217" s="77">
        <f t="shared" si="31"/>
        <v>0</v>
      </c>
    </row>
    <row r="218" spans="1:8" s="2" customFormat="1" ht="12.75" hidden="1" x14ac:dyDescent="0.2">
      <c r="A218" s="247"/>
      <c r="B218" s="250"/>
      <c r="C218" s="252"/>
      <c r="D218" s="253"/>
      <c r="E218" s="254"/>
      <c r="F218" s="76"/>
      <c r="G218" s="76"/>
      <c r="H218" s="77">
        <f t="shared" si="31"/>
        <v>0</v>
      </c>
    </row>
    <row r="219" spans="1:8" s="2" customFormat="1" ht="12.75" hidden="1" x14ac:dyDescent="0.2">
      <c r="A219" s="247"/>
      <c r="B219" s="250"/>
      <c r="C219" s="252"/>
      <c r="D219" s="253"/>
      <c r="E219" s="254"/>
      <c r="F219" s="76"/>
      <c r="G219" s="76"/>
      <c r="H219" s="77">
        <f t="shared" si="31"/>
        <v>0</v>
      </c>
    </row>
    <row r="220" spans="1:8" s="2" customFormat="1" ht="12.75" hidden="1" x14ac:dyDescent="0.2">
      <c r="A220" s="247"/>
      <c r="B220" s="250"/>
      <c r="C220" s="252"/>
      <c r="D220" s="253"/>
      <c r="E220" s="254"/>
      <c r="F220" s="76"/>
      <c r="G220" s="76"/>
      <c r="H220" s="77">
        <f t="shared" si="31"/>
        <v>0</v>
      </c>
    </row>
    <row r="221" spans="1:8" s="2" customFormat="1" ht="12.75" hidden="1" x14ac:dyDescent="0.2">
      <c r="A221" s="247"/>
      <c r="B221" s="250"/>
      <c r="C221" s="252"/>
      <c r="D221" s="253"/>
      <c r="E221" s="254"/>
      <c r="F221" s="76"/>
      <c r="G221" s="76"/>
      <c r="H221" s="77">
        <f t="shared" si="31"/>
        <v>0</v>
      </c>
    </row>
    <row r="222" spans="1:8" s="2" customFormat="1" ht="12.75" hidden="1" x14ac:dyDescent="0.2">
      <c r="A222" s="247"/>
      <c r="B222" s="250"/>
      <c r="C222" s="252"/>
      <c r="D222" s="253"/>
      <c r="E222" s="254"/>
      <c r="F222" s="76"/>
      <c r="G222" s="76"/>
      <c r="H222" s="77">
        <f t="shared" si="31"/>
        <v>0</v>
      </c>
    </row>
    <row r="223" spans="1:8" s="2" customFormat="1" ht="12.75" hidden="1" x14ac:dyDescent="0.2">
      <c r="A223" s="248"/>
      <c r="B223" s="251"/>
      <c r="C223" s="269"/>
      <c r="D223" s="270"/>
      <c r="E223" s="271"/>
      <c r="F223" s="78"/>
      <c r="G223" s="78"/>
      <c r="H223" s="79">
        <f t="shared" si="31"/>
        <v>0</v>
      </c>
    </row>
    <row r="224" spans="1:8" s="2" customFormat="1" ht="12.75" hidden="1" x14ac:dyDescent="0.2">
      <c r="A224" s="49" t="s">
        <v>109</v>
      </c>
      <c r="B224" s="277" t="s">
        <v>25</v>
      </c>
      <c r="C224" s="277"/>
      <c r="D224" s="277"/>
      <c r="E224" s="277"/>
      <c r="F224" s="277"/>
      <c r="G224" s="277"/>
      <c r="H224" s="43">
        <f>SUM(H225,H237)</f>
        <v>0</v>
      </c>
    </row>
    <row r="225" spans="1:8" s="2" customFormat="1" ht="12.75" hidden="1" customHeight="1" x14ac:dyDescent="0.2">
      <c r="A225" s="48">
        <v>5120</v>
      </c>
      <c r="B225" s="277" t="s">
        <v>168</v>
      </c>
      <c r="C225" s="277"/>
      <c r="D225" s="277"/>
      <c r="E225" s="277"/>
      <c r="F225" s="277"/>
      <c r="G225" s="277"/>
      <c r="H225" s="43">
        <f>SUM(H226)</f>
        <v>0</v>
      </c>
    </row>
    <row r="226" spans="1:8" s="2" customFormat="1" ht="25.5" hidden="1" x14ac:dyDescent="0.2">
      <c r="A226" s="331">
        <v>5121</v>
      </c>
      <c r="B226" s="279" t="s">
        <v>169</v>
      </c>
      <c r="C226" s="190" t="s">
        <v>171</v>
      </c>
      <c r="D226" s="47" t="s">
        <v>170</v>
      </c>
      <c r="E226" s="190" t="s">
        <v>166</v>
      </c>
      <c r="F226" s="190" t="s">
        <v>167</v>
      </c>
      <c r="G226" s="47" t="s">
        <v>157</v>
      </c>
      <c r="H226" s="111">
        <f>SUM(H227:H236)</f>
        <v>0</v>
      </c>
    </row>
    <row r="227" spans="1:8" s="2" customFormat="1" ht="12.75" hidden="1" x14ac:dyDescent="0.2">
      <c r="A227" s="332"/>
      <c r="B227" s="280"/>
      <c r="C227" s="67"/>
      <c r="D227" s="282">
        <v>20</v>
      </c>
      <c r="E227" s="67"/>
      <c r="F227" s="67"/>
      <c r="G227" s="67"/>
      <c r="H227" s="54">
        <f>ROUNDUP(F227*$D$227%/12/168*E227*$G$227,2)</f>
        <v>0</v>
      </c>
    </row>
    <row r="228" spans="1:8" s="2" customFormat="1" ht="12.75" hidden="1" x14ac:dyDescent="0.2">
      <c r="A228" s="332"/>
      <c r="B228" s="280"/>
      <c r="C228" s="68"/>
      <c r="D228" s="283"/>
      <c r="E228" s="68"/>
      <c r="F228" s="68"/>
      <c r="G228" s="68"/>
      <c r="H228" s="56">
        <f t="shared" ref="H228:H236" si="32">ROUNDUP(F228*$D$227%/12/168*E228*$G$227,2)</f>
        <v>0</v>
      </c>
    </row>
    <row r="229" spans="1:8" s="2" customFormat="1" ht="12.75" hidden="1" x14ac:dyDescent="0.2">
      <c r="A229" s="332"/>
      <c r="B229" s="280"/>
      <c r="C229" s="68"/>
      <c r="D229" s="283"/>
      <c r="E229" s="68"/>
      <c r="F229" s="68"/>
      <c r="G229" s="68"/>
      <c r="H229" s="56">
        <f t="shared" si="32"/>
        <v>0</v>
      </c>
    </row>
    <row r="230" spans="1:8" s="2" customFormat="1" ht="12.75" hidden="1" x14ac:dyDescent="0.2">
      <c r="A230" s="332"/>
      <c r="B230" s="280"/>
      <c r="C230" s="68"/>
      <c r="D230" s="283"/>
      <c r="E230" s="68"/>
      <c r="F230" s="68"/>
      <c r="G230" s="68"/>
      <c r="H230" s="56">
        <f t="shared" si="32"/>
        <v>0</v>
      </c>
    </row>
    <row r="231" spans="1:8" s="2" customFormat="1" ht="12.75" hidden="1" x14ac:dyDescent="0.2">
      <c r="A231" s="332"/>
      <c r="B231" s="280"/>
      <c r="C231" s="68"/>
      <c r="D231" s="283"/>
      <c r="E231" s="68"/>
      <c r="F231" s="68"/>
      <c r="G231" s="68"/>
      <c r="H231" s="56">
        <f t="shared" si="32"/>
        <v>0</v>
      </c>
    </row>
    <row r="232" spans="1:8" s="2" customFormat="1" ht="12.75" hidden="1" x14ac:dyDescent="0.2">
      <c r="A232" s="332"/>
      <c r="B232" s="280"/>
      <c r="C232" s="68"/>
      <c r="D232" s="283"/>
      <c r="E232" s="68"/>
      <c r="F232" s="68"/>
      <c r="G232" s="68"/>
      <c r="H232" s="56">
        <f t="shared" si="32"/>
        <v>0</v>
      </c>
    </row>
    <row r="233" spans="1:8" s="2" customFormat="1" ht="12.75" hidden="1" x14ac:dyDescent="0.2">
      <c r="A233" s="332"/>
      <c r="B233" s="280"/>
      <c r="C233" s="68"/>
      <c r="D233" s="283"/>
      <c r="E233" s="68"/>
      <c r="F233" s="68"/>
      <c r="G233" s="68"/>
      <c r="H233" s="56">
        <f t="shared" si="32"/>
        <v>0</v>
      </c>
    </row>
    <row r="234" spans="1:8" s="2" customFormat="1" ht="12.75" hidden="1" x14ac:dyDescent="0.2">
      <c r="A234" s="332"/>
      <c r="B234" s="280"/>
      <c r="C234" s="68"/>
      <c r="D234" s="283"/>
      <c r="E234" s="68"/>
      <c r="F234" s="68"/>
      <c r="G234" s="68"/>
      <c r="H234" s="56">
        <f t="shared" si="32"/>
        <v>0</v>
      </c>
    </row>
    <row r="235" spans="1:8" s="2" customFormat="1" ht="12.75" hidden="1" x14ac:dyDescent="0.2">
      <c r="A235" s="332"/>
      <c r="B235" s="280"/>
      <c r="C235" s="68"/>
      <c r="D235" s="283"/>
      <c r="E235" s="68"/>
      <c r="F235" s="68"/>
      <c r="G235" s="68"/>
      <c r="H235" s="56">
        <f t="shared" si="32"/>
        <v>0</v>
      </c>
    </row>
    <row r="236" spans="1:8" s="2" customFormat="1" ht="12.75" hidden="1" x14ac:dyDescent="0.2">
      <c r="A236" s="333"/>
      <c r="B236" s="281"/>
      <c r="C236" s="70"/>
      <c r="D236" s="284"/>
      <c r="E236" s="70"/>
      <c r="F236" s="70"/>
      <c r="G236" s="70"/>
      <c r="H236" s="58">
        <f t="shared" si="32"/>
        <v>0</v>
      </c>
    </row>
    <row r="237" spans="1:8" s="2" customFormat="1" ht="12.75" hidden="1" x14ac:dyDescent="0.2">
      <c r="A237" s="48" t="s">
        <v>110</v>
      </c>
      <c r="B237" s="277" t="s">
        <v>111</v>
      </c>
      <c r="C237" s="277"/>
      <c r="D237" s="277"/>
      <c r="E237" s="277"/>
      <c r="F237" s="277"/>
      <c r="G237" s="277"/>
      <c r="H237" s="43">
        <f>SUM(H238,H249)</f>
        <v>0</v>
      </c>
    </row>
    <row r="238" spans="1:8" s="2" customFormat="1" ht="25.5" hidden="1" x14ac:dyDescent="0.2">
      <c r="A238" s="331" t="s">
        <v>117</v>
      </c>
      <c r="B238" s="279" t="s">
        <v>33</v>
      </c>
      <c r="C238" s="190" t="s">
        <v>171</v>
      </c>
      <c r="D238" s="47" t="s">
        <v>170</v>
      </c>
      <c r="E238" s="190" t="s">
        <v>166</v>
      </c>
      <c r="F238" s="190" t="s">
        <v>167</v>
      </c>
      <c r="G238" s="47" t="s">
        <v>157</v>
      </c>
      <c r="H238" s="111">
        <f>SUM(H239:H248)</f>
        <v>0</v>
      </c>
    </row>
    <row r="239" spans="1:8" s="2" customFormat="1" ht="12.75" hidden="1" x14ac:dyDescent="0.2">
      <c r="A239" s="332"/>
      <c r="B239" s="280"/>
      <c r="C239" s="67"/>
      <c r="D239" s="282">
        <v>20</v>
      </c>
      <c r="E239" s="67"/>
      <c r="F239" s="67"/>
      <c r="G239" s="67"/>
      <c r="H239" s="54">
        <f>ROUNDUP(F239*$D$239%/12/168*E239*$G$239,2)</f>
        <v>0</v>
      </c>
    </row>
    <row r="240" spans="1:8" s="2" customFormat="1" ht="12.75" hidden="1" x14ac:dyDescent="0.2">
      <c r="A240" s="332"/>
      <c r="B240" s="280"/>
      <c r="C240" s="68"/>
      <c r="D240" s="283"/>
      <c r="E240" s="68"/>
      <c r="F240" s="68"/>
      <c r="G240" s="68"/>
      <c r="H240" s="56">
        <f t="shared" ref="H240:H248" si="33">ROUNDUP(F240*$D$239%/12/168*E240*$G$239,2)</f>
        <v>0</v>
      </c>
    </row>
    <row r="241" spans="1:8" s="2" customFormat="1" ht="12.75" hidden="1" x14ac:dyDescent="0.2">
      <c r="A241" s="332"/>
      <c r="B241" s="280"/>
      <c r="C241" s="68"/>
      <c r="D241" s="283"/>
      <c r="E241" s="68"/>
      <c r="F241" s="68"/>
      <c r="G241" s="68"/>
      <c r="H241" s="56">
        <f t="shared" si="33"/>
        <v>0</v>
      </c>
    </row>
    <row r="242" spans="1:8" s="2" customFormat="1" ht="12.75" hidden="1" x14ac:dyDescent="0.2">
      <c r="A242" s="332"/>
      <c r="B242" s="280"/>
      <c r="C242" s="68"/>
      <c r="D242" s="283"/>
      <c r="E242" s="68"/>
      <c r="F242" s="68"/>
      <c r="G242" s="68"/>
      <c r="H242" s="56">
        <f t="shared" si="33"/>
        <v>0</v>
      </c>
    </row>
    <row r="243" spans="1:8" s="2" customFormat="1" ht="12.75" hidden="1" x14ac:dyDescent="0.2">
      <c r="A243" s="332"/>
      <c r="B243" s="280"/>
      <c r="C243" s="68"/>
      <c r="D243" s="283"/>
      <c r="E243" s="68"/>
      <c r="F243" s="68"/>
      <c r="G243" s="68"/>
      <c r="H243" s="56">
        <f t="shared" si="33"/>
        <v>0</v>
      </c>
    </row>
    <row r="244" spans="1:8" s="2" customFormat="1" ht="12.75" hidden="1" x14ac:dyDescent="0.2">
      <c r="A244" s="332"/>
      <c r="B244" s="280"/>
      <c r="C244" s="68"/>
      <c r="D244" s="283"/>
      <c r="E244" s="68"/>
      <c r="F244" s="68"/>
      <c r="G244" s="68"/>
      <c r="H244" s="56">
        <f t="shared" si="33"/>
        <v>0</v>
      </c>
    </row>
    <row r="245" spans="1:8" s="2" customFormat="1" ht="12.75" hidden="1" x14ac:dyDescent="0.2">
      <c r="A245" s="332"/>
      <c r="B245" s="280"/>
      <c r="C245" s="68"/>
      <c r="D245" s="283"/>
      <c r="E245" s="68"/>
      <c r="F245" s="68"/>
      <c r="G245" s="68"/>
      <c r="H245" s="56">
        <f t="shared" si="33"/>
        <v>0</v>
      </c>
    </row>
    <row r="246" spans="1:8" s="2" customFormat="1" ht="12.75" hidden="1" x14ac:dyDescent="0.2">
      <c r="A246" s="332"/>
      <c r="B246" s="280"/>
      <c r="C246" s="68"/>
      <c r="D246" s="283"/>
      <c r="E246" s="68"/>
      <c r="F246" s="68"/>
      <c r="G246" s="68"/>
      <c r="H246" s="56">
        <f t="shared" si="33"/>
        <v>0</v>
      </c>
    </row>
    <row r="247" spans="1:8" s="2" customFormat="1" ht="12.75" hidden="1" x14ac:dyDescent="0.2">
      <c r="A247" s="332"/>
      <c r="B247" s="280"/>
      <c r="C247" s="68"/>
      <c r="D247" s="283"/>
      <c r="E247" s="68"/>
      <c r="F247" s="68"/>
      <c r="G247" s="68"/>
      <c r="H247" s="56">
        <f t="shared" si="33"/>
        <v>0</v>
      </c>
    </row>
    <row r="248" spans="1:8" s="2" customFormat="1" ht="12.75" hidden="1" x14ac:dyDescent="0.2">
      <c r="A248" s="333"/>
      <c r="B248" s="281"/>
      <c r="C248" s="70"/>
      <c r="D248" s="284"/>
      <c r="E248" s="70"/>
      <c r="F248" s="70"/>
      <c r="G248" s="70"/>
      <c r="H248" s="58">
        <f t="shared" si="33"/>
        <v>0</v>
      </c>
    </row>
    <row r="249" spans="1:8" s="2" customFormat="1" ht="25.5" hidden="1" x14ac:dyDescent="0.2">
      <c r="A249" s="331" t="s">
        <v>118</v>
      </c>
      <c r="B249" s="279" t="s">
        <v>31</v>
      </c>
      <c r="C249" s="190" t="s">
        <v>171</v>
      </c>
      <c r="D249" s="47" t="s">
        <v>170</v>
      </c>
      <c r="E249" s="190" t="s">
        <v>166</v>
      </c>
      <c r="F249" s="190" t="s">
        <v>167</v>
      </c>
      <c r="G249" s="47" t="s">
        <v>157</v>
      </c>
      <c r="H249" s="111">
        <f>SUM(H250:H259)</f>
        <v>0</v>
      </c>
    </row>
    <row r="250" spans="1:8" s="2" customFormat="1" ht="12.75" hidden="1" x14ac:dyDescent="0.2">
      <c r="A250" s="332"/>
      <c r="B250" s="280"/>
      <c r="C250" s="67"/>
      <c r="D250" s="282">
        <v>20</v>
      </c>
      <c r="E250" s="67"/>
      <c r="F250" s="67"/>
      <c r="G250" s="67"/>
      <c r="H250" s="54">
        <f>ROUNDUP(F250*$D$250%/12/168*E250*$G$250,2)</f>
        <v>0</v>
      </c>
    </row>
    <row r="251" spans="1:8" s="2" customFormat="1" ht="12.75" hidden="1" x14ac:dyDescent="0.2">
      <c r="A251" s="332"/>
      <c r="B251" s="280"/>
      <c r="C251" s="68"/>
      <c r="D251" s="283"/>
      <c r="E251" s="68"/>
      <c r="F251" s="68"/>
      <c r="G251" s="68"/>
      <c r="H251" s="56">
        <f t="shared" ref="H251:H259" si="34">ROUNDUP(F251*$D$250%/12/168*E251*$G$250,2)</f>
        <v>0</v>
      </c>
    </row>
    <row r="252" spans="1:8" s="2" customFormat="1" ht="12.75" hidden="1" x14ac:dyDescent="0.2">
      <c r="A252" s="332"/>
      <c r="B252" s="280"/>
      <c r="C252" s="68"/>
      <c r="D252" s="283"/>
      <c r="E252" s="68"/>
      <c r="F252" s="68"/>
      <c r="G252" s="68"/>
      <c r="H252" s="56">
        <f t="shared" si="34"/>
        <v>0</v>
      </c>
    </row>
    <row r="253" spans="1:8" s="2" customFormat="1" ht="12.75" hidden="1" x14ac:dyDescent="0.2">
      <c r="A253" s="332"/>
      <c r="B253" s="280"/>
      <c r="C253" s="68"/>
      <c r="D253" s="283"/>
      <c r="E253" s="68"/>
      <c r="F253" s="68"/>
      <c r="G253" s="68"/>
      <c r="H253" s="56">
        <f t="shared" si="34"/>
        <v>0</v>
      </c>
    </row>
    <row r="254" spans="1:8" s="2" customFormat="1" ht="12.75" hidden="1" x14ac:dyDescent="0.2">
      <c r="A254" s="332"/>
      <c r="B254" s="280"/>
      <c r="C254" s="68"/>
      <c r="D254" s="283"/>
      <c r="E254" s="68"/>
      <c r="F254" s="68"/>
      <c r="G254" s="68"/>
      <c r="H254" s="56">
        <f t="shared" si="34"/>
        <v>0</v>
      </c>
    </row>
    <row r="255" spans="1:8" s="2" customFormat="1" ht="12.75" hidden="1" x14ac:dyDescent="0.2">
      <c r="A255" s="332"/>
      <c r="B255" s="280"/>
      <c r="C255" s="68"/>
      <c r="D255" s="283"/>
      <c r="E255" s="68"/>
      <c r="F255" s="68"/>
      <c r="G255" s="68"/>
      <c r="H255" s="56">
        <f t="shared" si="34"/>
        <v>0</v>
      </c>
    </row>
    <row r="256" spans="1:8" s="2" customFormat="1" ht="12.75" hidden="1" x14ac:dyDescent="0.2">
      <c r="A256" s="332"/>
      <c r="B256" s="280"/>
      <c r="C256" s="68"/>
      <c r="D256" s="283"/>
      <c r="E256" s="68"/>
      <c r="F256" s="68"/>
      <c r="G256" s="68"/>
      <c r="H256" s="56">
        <f t="shared" si="34"/>
        <v>0</v>
      </c>
    </row>
    <row r="257" spans="1:9" s="2" customFormat="1" ht="12.75" hidden="1" x14ac:dyDescent="0.2">
      <c r="A257" s="332"/>
      <c r="B257" s="280"/>
      <c r="C257" s="68"/>
      <c r="D257" s="283"/>
      <c r="E257" s="68"/>
      <c r="F257" s="68"/>
      <c r="G257" s="68"/>
      <c r="H257" s="56">
        <f t="shared" si="34"/>
        <v>0</v>
      </c>
    </row>
    <row r="258" spans="1:9" s="2" customFormat="1" ht="12.75" hidden="1" x14ac:dyDescent="0.2">
      <c r="A258" s="332"/>
      <c r="B258" s="280"/>
      <c r="C258" s="68"/>
      <c r="D258" s="283"/>
      <c r="E258" s="68"/>
      <c r="F258" s="68"/>
      <c r="G258" s="68"/>
      <c r="H258" s="56">
        <f t="shared" si="34"/>
        <v>0</v>
      </c>
    </row>
    <row r="259" spans="1:9" s="2" customFormat="1" ht="12.75" hidden="1" x14ac:dyDescent="0.2">
      <c r="A259" s="332"/>
      <c r="B259" s="280"/>
      <c r="C259" s="68"/>
      <c r="D259" s="284"/>
      <c r="E259" s="68"/>
      <c r="F259" s="68"/>
      <c r="G259" s="70"/>
      <c r="H259" s="56">
        <f t="shared" si="34"/>
        <v>0</v>
      </c>
    </row>
    <row r="260" spans="1:9" s="2" customFormat="1" ht="12.75" x14ac:dyDescent="0.2">
      <c r="A260" s="289" t="s">
        <v>120</v>
      </c>
      <c r="B260" s="290"/>
      <c r="C260" s="290"/>
      <c r="D260" s="290"/>
      <c r="E260" s="290"/>
      <c r="F260" s="290"/>
      <c r="G260" s="291"/>
      <c r="H260" s="45">
        <f>SUM(H224,H154,H12)</f>
        <v>20.52</v>
      </c>
    </row>
    <row r="261" spans="1:9" s="2" customFormat="1" ht="6" customHeight="1" x14ac:dyDescent="0.2">
      <c r="A261" s="321"/>
      <c r="B261" s="321"/>
      <c r="C261" s="321"/>
      <c r="D261" s="321"/>
      <c r="E261" s="321"/>
      <c r="F261" s="321"/>
      <c r="G261" s="321"/>
      <c r="H261" s="321"/>
    </row>
    <row r="262" spans="1:9" s="2" customFormat="1" ht="12.75" x14ac:dyDescent="0.2">
      <c r="A262" s="322" t="s">
        <v>18</v>
      </c>
      <c r="B262" s="323"/>
      <c r="C262" s="323"/>
      <c r="D262" s="323"/>
      <c r="E262" s="323"/>
      <c r="F262" s="323"/>
      <c r="G262" s="323"/>
      <c r="H262" s="324"/>
    </row>
    <row r="263" spans="1:9" s="2" customFormat="1" ht="12.75" x14ac:dyDescent="0.2">
      <c r="A263" s="42" t="s">
        <v>36</v>
      </c>
      <c r="B263" s="277" t="s">
        <v>14</v>
      </c>
      <c r="C263" s="277"/>
      <c r="D263" s="277"/>
      <c r="E263" s="277"/>
      <c r="F263" s="277"/>
      <c r="G263" s="277"/>
      <c r="H263" s="43">
        <f>SUM(H264,H361)</f>
        <v>1.36</v>
      </c>
    </row>
    <row r="264" spans="1:9" s="2" customFormat="1" ht="12.75" x14ac:dyDescent="0.2">
      <c r="A264" s="49" t="s">
        <v>37</v>
      </c>
      <c r="B264" s="277" t="s">
        <v>38</v>
      </c>
      <c r="C264" s="277"/>
      <c r="D264" s="277"/>
      <c r="E264" s="277"/>
      <c r="F264" s="277"/>
      <c r="G264" s="277"/>
      <c r="H264" s="43">
        <f>SUM(H265,H276,H287,H298,H340,H319,)</f>
        <v>1.05</v>
      </c>
    </row>
    <row r="265" spans="1:9" s="2" customFormat="1" ht="25.5" x14ac:dyDescent="0.2">
      <c r="A265" s="246" t="s">
        <v>42</v>
      </c>
      <c r="B265" s="249" t="s">
        <v>43</v>
      </c>
      <c r="C265" s="287" t="s">
        <v>349</v>
      </c>
      <c r="D265" s="288"/>
      <c r="E265" s="47" t="s">
        <v>164</v>
      </c>
      <c r="F265" s="190" t="s">
        <v>39</v>
      </c>
      <c r="G265" s="47" t="s">
        <v>157</v>
      </c>
      <c r="H265" s="111">
        <f>SUM(H266:H275)</f>
        <v>0.38</v>
      </c>
    </row>
    <row r="266" spans="1:9" s="2" customFormat="1" ht="12.75" x14ac:dyDescent="0.2">
      <c r="A266" s="247"/>
      <c r="B266" s="250"/>
      <c r="C266" s="294" t="s">
        <v>191</v>
      </c>
      <c r="D266" s="295"/>
      <c r="E266" s="187">
        <v>16</v>
      </c>
      <c r="F266" s="62">
        <v>3125</v>
      </c>
      <c r="G266" s="61">
        <v>0.02</v>
      </c>
      <c r="H266" s="54">
        <f>ROUNDUP((F266/168*G266),2)</f>
        <v>0.38</v>
      </c>
      <c r="I266" s="2" t="s">
        <v>217</v>
      </c>
    </row>
    <row r="267" spans="1:9" s="2" customFormat="1" ht="12.75" hidden="1" x14ac:dyDescent="0.2">
      <c r="A267" s="247"/>
      <c r="B267" s="250"/>
      <c r="C267" s="274"/>
      <c r="D267" s="276"/>
      <c r="E267" s="188"/>
      <c r="F267" s="64"/>
      <c r="G267" s="63"/>
      <c r="H267" s="56">
        <f t="shared" ref="H267:H286" si="35">ROUNDUP((F267/168*G267),2)</f>
        <v>0</v>
      </c>
    </row>
    <row r="268" spans="1:9" s="2" customFormat="1" ht="12.75" hidden="1" x14ac:dyDescent="0.2">
      <c r="A268" s="247"/>
      <c r="B268" s="250"/>
      <c r="C268" s="274"/>
      <c r="D268" s="276"/>
      <c r="E268" s="188"/>
      <c r="F268" s="64"/>
      <c r="G268" s="63"/>
      <c r="H268" s="56">
        <f t="shared" si="35"/>
        <v>0</v>
      </c>
    </row>
    <row r="269" spans="1:9" s="2" customFormat="1" ht="12.75" hidden="1" x14ac:dyDescent="0.2">
      <c r="A269" s="247"/>
      <c r="B269" s="250"/>
      <c r="C269" s="274"/>
      <c r="D269" s="276"/>
      <c r="E269" s="188"/>
      <c r="F269" s="64"/>
      <c r="G269" s="63"/>
      <c r="H269" s="56">
        <f t="shared" si="35"/>
        <v>0</v>
      </c>
    </row>
    <row r="270" spans="1:9" s="2" customFormat="1" ht="12.75" hidden="1" x14ac:dyDescent="0.2">
      <c r="A270" s="247"/>
      <c r="B270" s="250"/>
      <c r="C270" s="274"/>
      <c r="D270" s="276"/>
      <c r="E270" s="188"/>
      <c r="F270" s="64"/>
      <c r="G270" s="63"/>
      <c r="H270" s="56">
        <f t="shared" si="35"/>
        <v>0</v>
      </c>
    </row>
    <row r="271" spans="1:9" s="2" customFormat="1" ht="12.75" hidden="1" x14ac:dyDescent="0.2">
      <c r="A271" s="247"/>
      <c r="B271" s="250"/>
      <c r="C271" s="274"/>
      <c r="D271" s="276"/>
      <c r="E271" s="188"/>
      <c r="F271" s="64"/>
      <c r="G271" s="63"/>
      <c r="H271" s="56">
        <f t="shared" si="35"/>
        <v>0</v>
      </c>
    </row>
    <row r="272" spans="1:9" s="2" customFormat="1" ht="12.75" hidden="1" x14ac:dyDescent="0.2">
      <c r="A272" s="247"/>
      <c r="B272" s="250"/>
      <c r="C272" s="274"/>
      <c r="D272" s="276"/>
      <c r="E272" s="188"/>
      <c r="F272" s="64"/>
      <c r="G272" s="63"/>
      <c r="H272" s="56">
        <f t="shared" si="35"/>
        <v>0</v>
      </c>
    </row>
    <row r="273" spans="1:9" s="2" customFormat="1" ht="12.75" hidden="1" x14ac:dyDescent="0.2">
      <c r="A273" s="247"/>
      <c r="B273" s="250"/>
      <c r="C273" s="274"/>
      <c r="D273" s="276"/>
      <c r="E273" s="188"/>
      <c r="F273" s="64"/>
      <c r="G273" s="63"/>
      <c r="H273" s="56">
        <f t="shared" si="35"/>
        <v>0</v>
      </c>
    </row>
    <row r="274" spans="1:9" s="2" customFormat="1" ht="12.75" hidden="1" x14ac:dyDescent="0.2">
      <c r="A274" s="247"/>
      <c r="B274" s="250"/>
      <c r="C274" s="274"/>
      <c r="D274" s="276"/>
      <c r="E274" s="188"/>
      <c r="F274" s="64"/>
      <c r="G274" s="63"/>
      <c r="H274" s="56">
        <f t="shared" si="35"/>
        <v>0</v>
      </c>
    </row>
    <row r="275" spans="1:9" s="2" customFormat="1" ht="12.75" hidden="1" x14ac:dyDescent="0.2">
      <c r="A275" s="248"/>
      <c r="B275" s="251"/>
      <c r="C275" s="296"/>
      <c r="D275" s="298"/>
      <c r="E275" s="189"/>
      <c r="F275" s="66"/>
      <c r="G275" s="65"/>
      <c r="H275" s="58">
        <f t="shared" si="35"/>
        <v>0</v>
      </c>
    </row>
    <row r="276" spans="1:9" s="2" customFormat="1" ht="25.5" x14ac:dyDescent="0.2">
      <c r="A276" s="246" t="s">
        <v>44</v>
      </c>
      <c r="B276" s="249" t="s">
        <v>45</v>
      </c>
      <c r="C276" s="287" t="s">
        <v>349</v>
      </c>
      <c r="D276" s="288"/>
      <c r="E276" s="47" t="s">
        <v>164</v>
      </c>
      <c r="F276" s="190" t="s">
        <v>39</v>
      </c>
      <c r="G276" s="47" t="s">
        <v>157</v>
      </c>
      <c r="H276" s="111">
        <f>SUM(H277:H286)</f>
        <v>0.65</v>
      </c>
    </row>
    <row r="277" spans="1:9" s="2" customFormat="1" ht="12.75" x14ac:dyDescent="0.2">
      <c r="A277" s="247"/>
      <c r="B277" s="250"/>
      <c r="C277" s="274" t="s">
        <v>357</v>
      </c>
      <c r="D277" s="276"/>
      <c r="E277" s="188">
        <v>10</v>
      </c>
      <c r="F277" s="64">
        <v>1287</v>
      </c>
      <c r="G277" s="63">
        <v>8.4000000000000005E-2</v>
      </c>
      <c r="H277" s="54">
        <f t="shared" si="35"/>
        <v>0.65</v>
      </c>
      <c r="I277" s="2" t="s">
        <v>212</v>
      </c>
    </row>
    <row r="278" spans="1:9" s="2" customFormat="1" ht="26.25" hidden="1" customHeight="1" x14ac:dyDescent="0.2">
      <c r="A278" s="247"/>
      <c r="B278" s="250"/>
      <c r="C278" s="274"/>
      <c r="D278" s="276"/>
      <c r="E278" s="188"/>
      <c r="F278" s="64"/>
      <c r="G278" s="63"/>
      <c r="H278" s="56">
        <f t="shared" si="35"/>
        <v>0</v>
      </c>
    </row>
    <row r="279" spans="1:9" s="2" customFormat="1" ht="12.75" hidden="1" x14ac:dyDescent="0.2">
      <c r="A279" s="247"/>
      <c r="B279" s="250"/>
      <c r="C279" s="274"/>
      <c r="D279" s="276"/>
      <c r="E279" s="188"/>
      <c r="F279" s="64"/>
      <c r="G279" s="63"/>
      <c r="H279" s="56">
        <f t="shared" si="35"/>
        <v>0</v>
      </c>
    </row>
    <row r="280" spans="1:9" s="2" customFormat="1" ht="12.75" hidden="1" x14ac:dyDescent="0.2">
      <c r="A280" s="247"/>
      <c r="B280" s="250"/>
      <c r="C280" s="274"/>
      <c r="D280" s="276"/>
      <c r="E280" s="188"/>
      <c r="F280" s="64"/>
      <c r="G280" s="63"/>
      <c r="H280" s="56">
        <f t="shared" si="35"/>
        <v>0</v>
      </c>
    </row>
    <row r="281" spans="1:9" s="2" customFormat="1" ht="12.75" hidden="1" x14ac:dyDescent="0.2">
      <c r="A281" s="247"/>
      <c r="B281" s="250"/>
      <c r="C281" s="274"/>
      <c r="D281" s="276"/>
      <c r="E281" s="188"/>
      <c r="F281" s="64"/>
      <c r="G281" s="63"/>
      <c r="H281" s="56">
        <f t="shared" si="35"/>
        <v>0</v>
      </c>
    </row>
    <row r="282" spans="1:9" s="2" customFormat="1" ht="12.75" hidden="1" x14ac:dyDescent="0.2">
      <c r="A282" s="247"/>
      <c r="B282" s="250"/>
      <c r="C282" s="274"/>
      <c r="D282" s="276"/>
      <c r="E282" s="188"/>
      <c r="F282" s="64"/>
      <c r="G282" s="63"/>
      <c r="H282" s="56">
        <f t="shared" si="35"/>
        <v>0</v>
      </c>
    </row>
    <row r="283" spans="1:9" s="2" customFormat="1" ht="12.75" hidden="1" x14ac:dyDescent="0.2">
      <c r="A283" s="247"/>
      <c r="B283" s="250"/>
      <c r="C283" s="274"/>
      <c r="D283" s="276"/>
      <c r="E283" s="188"/>
      <c r="F283" s="64"/>
      <c r="G283" s="63"/>
      <c r="H283" s="56">
        <f t="shared" si="35"/>
        <v>0</v>
      </c>
    </row>
    <row r="284" spans="1:9" s="2" customFormat="1" ht="12.75" hidden="1" x14ac:dyDescent="0.2">
      <c r="A284" s="247"/>
      <c r="B284" s="250"/>
      <c r="C284" s="274"/>
      <c r="D284" s="276"/>
      <c r="E284" s="188"/>
      <c r="F284" s="64"/>
      <c r="G284" s="63"/>
      <c r="H284" s="56">
        <f t="shared" si="35"/>
        <v>0</v>
      </c>
    </row>
    <row r="285" spans="1:9" s="2" customFormat="1" ht="12.75" hidden="1" x14ac:dyDescent="0.2">
      <c r="A285" s="247"/>
      <c r="B285" s="250"/>
      <c r="C285" s="274"/>
      <c r="D285" s="276"/>
      <c r="E285" s="188"/>
      <c r="F285" s="64"/>
      <c r="G285" s="63"/>
      <c r="H285" s="56">
        <f t="shared" si="35"/>
        <v>0</v>
      </c>
    </row>
    <row r="286" spans="1:9" s="2" customFormat="1" ht="12.75" hidden="1" x14ac:dyDescent="0.2">
      <c r="A286" s="248"/>
      <c r="B286" s="251"/>
      <c r="C286" s="296"/>
      <c r="D286" s="298"/>
      <c r="E286" s="189"/>
      <c r="F286" s="66"/>
      <c r="G286" s="65"/>
      <c r="H286" s="58">
        <f t="shared" si="35"/>
        <v>0</v>
      </c>
    </row>
    <row r="287" spans="1:9" s="2" customFormat="1" ht="25.5" x14ac:dyDescent="0.2">
      <c r="A287" s="246" t="s">
        <v>51</v>
      </c>
      <c r="B287" s="249" t="s">
        <v>15</v>
      </c>
      <c r="C287" s="266" t="s">
        <v>158</v>
      </c>
      <c r="D287" s="267"/>
      <c r="E287" s="268"/>
      <c r="F287" s="51" t="s">
        <v>159</v>
      </c>
      <c r="G287" s="47" t="s">
        <v>157</v>
      </c>
      <c r="H287" s="111">
        <f>SUM(H288:H297)</f>
        <v>0.02</v>
      </c>
    </row>
    <row r="288" spans="1:9" s="2" customFormat="1" ht="12.75" x14ac:dyDescent="0.2">
      <c r="A288" s="247"/>
      <c r="B288" s="250"/>
      <c r="C288" s="294" t="s">
        <v>179</v>
      </c>
      <c r="D288" s="301"/>
      <c r="E288" s="295"/>
      <c r="F288" s="62">
        <v>135</v>
      </c>
      <c r="G288" s="61">
        <f>G266</f>
        <v>0.02</v>
      </c>
      <c r="H288" s="54">
        <f>ROUNDUP((F288/168*G288),2)</f>
        <v>0.02</v>
      </c>
    </row>
    <row r="289" spans="1:8" s="2" customFormat="1" ht="12.75" hidden="1" x14ac:dyDescent="0.2">
      <c r="A289" s="247"/>
      <c r="B289" s="250"/>
      <c r="C289" s="274"/>
      <c r="D289" s="275"/>
      <c r="E289" s="276"/>
      <c r="F289" s="64"/>
      <c r="G289" s="63">
        <f t="shared" ref="G289:G297" si="36">G267</f>
        <v>0</v>
      </c>
      <c r="H289" s="56">
        <f t="shared" ref="H289:H297" si="37">ROUNDUP((F289/168*G289),2)</f>
        <v>0</v>
      </c>
    </row>
    <row r="290" spans="1:8" s="2" customFormat="1" ht="12.75" hidden="1" x14ac:dyDescent="0.2">
      <c r="A290" s="247"/>
      <c r="B290" s="250"/>
      <c r="C290" s="274"/>
      <c r="D290" s="275"/>
      <c r="E290" s="276"/>
      <c r="F290" s="64"/>
      <c r="G290" s="63">
        <f t="shared" si="36"/>
        <v>0</v>
      </c>
      <c r="H290" s="56">
        <f t="shared" si="37"/>
        <v>0</v>
      </c>
    </row>
    <row r="291" spans="1:8" s="2" customFormat="1" ht="12.75" hidden="1" x14ac:dyDescent="0.2">
      <c r="A291" s="247"/>
      <c r="B291" s="250"/>
      <c r="C291" s="274"/>
      <c r="D291" s="275"/>
      <c r="E291" s="276"/>
      <c r="F291" s="64"/>
      <c r="G291" s="63">
        <f t="shared" si="36"/>
        <v>0</v>
      </c>
      <c r="H291" s="56">
        <f t="shared" si="37"/>
        <v>0</v>
      </c>
    </row>
    <row r="292" spans="1:8" s="2" customFormat="1" ht="12.75" hidden="1" x14ac:dyDescent="0.2">
      <c r="A292" s="247"/>
      <c r="B292" s="250"/>
      <c r="C292" s="274"/>
      <c r="D292" s="275"/>
      <c r="E292" s="276"/>
      <c r="F292" s="64"/>
      <c r="G292" s="63">
        <f t="shared" si="36"/>
        <v>0</v>
      </c>
      <c r="H292" s="56">
        <f t="shared" si="37"/>
        <v>0</v>
      </c>
    </row>
    <row r="293" spans="1:8" s="2" customFormat="1" ht="12.75" hidden="1" x14ac:dyDescent="0.2">
      <c r="A293" s="247"/>
      <c r="B293" s="250"/>
      <c r="C293" s="274"/>
      <c r="D293" s="275"/>
      <c r="E293" s="276"/>
      <c r="F293" s="64"/>
      <c r="G293" s="63">
        <f t="shared" si="36"/>
        <v>0</v>
      </c>
      <c r="H293" s="56">
        <f t="shared" si="37"/>
        <v>0</v>
      </c>
    </row>
    <row r="294" spans="1:8" s="2" customFormat="1" ht="12.75" hidden="1" x14ac:dyDescent="0.2">
      <c r="A294" s="247"/>
      <c r="B294" s="250"/>
      <c r="C294" s="274"/>
      <c r="D294" s="275"/>
      <c r="E294" s="276"/>
      <c r="F294" s="64"/>
      <c r="G294" s="63">
        <f t="shared" si="36"/>
        <v>0</v>
      </c>
      <c r="H294" s="56">
        <f t="shared" si="37"/>
        <v>0</v>
      </c>
    </row>
    <row r="295" spans="1:8" s="2" customFormat="1" ht="12.75" hidden="1" x14ac:dyDescent="0.2">
      <c r="A295" s="247"/>
      <c r="B295" s="250"/>
      <c r="C295" s="274"/>
      <c r="D295" s="275"/>
      <c r="E295" s="276"/>
      <c r="F295" s="64"/>
      <c r="G295" s="63">
        <f t="shared" si="36"/>
        <v>0</v>
      </c>
      <c r="H295" s="56">
        <f t="shared" si="37"/>
        <v>0</v>
      </c>
    </row>
    <row r="296" spans="1:8" s="2" customFormat="1" ht="12.75" hidden="1" x14ac:dyDescent="0.2">
      <c r="A296" s="247"/>
      <c r="B296" s="250"/>
      <c r="C296" s="274"/>
      <c r="D296" s="275"/>
      <c r="E296" s="276"/>
      <c r="F296" s="64"/>
      <c r="G296" s="63">
        <f t="shared" si="36"/>
        <v>0</v>
      </c>
      <c r="H296" s="56">
        <f t="shared" si="37"/>
        <v>0</v>
      </c>
    </row>
    <row r="297" spans="1:8" s="2" customFormat="1" ht="12.75" hidden="1" x14ac:dyDescent="0.2">
      <c r="A297" s="248"/>
      <c r="B297" s="251"/>
      <c r="C297" s="296"/>
      <c r="D297" s="297"/>
      <c r="E297" s="298"/>
      <c r="F297" s="66"/>
      <c r="G297" s="65">
        <f t="shared" si="36"/>
        <v>0</v>
      </c>
      <c r="H297" s="58">
        <f t="shared" si="37"/>
        <v>0</v>
      </c>
    </row>
    <row r="298" spans="1:8" s="2" customFormat="1" ht="25.5" hidden="1" x14ac:dyDescent="0.2">
      <c r="A298" s="303" t="s">
        <v>53</v>
      </c>
      <c r="B298" s="304" t="s">
        <v>54</v>
      </c>
      <c r="C298" s="287" t="s">
        <v>349</v>
      </c>
      <c r="D298" s="288"/>
      <c r="E298" s="47" t="s">
        <v>161</v>
      </c>
      <c r="F298" s="190" t="s">
        <v>39</v>
      </c>
      <c r="G298" s="47" t="s">
        <v>157</v>
      </c>
      <c r="H298" s="111">
        <f>SUM(H299:H318)</f>
        <v>0</v>
      </c>
    </row>
    <row r="299" spans="1:8" s="2" customFormat="1" ht="12.75" hidden="1" customHeight="1" x14ac:dyDescent="0.2">
      <c r="A299" s="303"/>
      <c r="B299" s="304"/>
      <c r="C299" s="299" t="str">
        <f>C266</f>
        <v>VP koledžas direktors</v>
      </c>
      <c r="D299" s="300"/>
      <c r="E299" s="292">
        <v>5</v>
      </c>
      <c r="F299" s="52">
        <f>F266</f>
        <v>3125</v>
      </c>
      <c r="G299" s="53"/>
      <c r="H299" s="54">
        <f>ROUNDUP((F299*$E$299%)/168*G299,2)</f>
        <v>0</v>
      </c>
    </row>
    <row r="300" spans="1:8" s="2" customFormat="1" ht="12.75" hidden="1" customHeight="1" x14ac:dyDescent="0.2">
      <c r="A300" s="303"/>
      <c r="B300" s="304"/>
      <c r="C300" s="258">
        <f t="shared" ref="C300:F308" si="38">C267</f>
        <v>0</v>
      </c>
      <c r="D300" s="259"/>
      <c r="E300" s="293"/>
      <c r="F300" s="59">
        <f t="shared" si="38"/>
        <v>0</v>
      </c>
      <c r="G300" s="55"/>
      <c r="H300" s="56">
        <f t="shared" ref="H300:H318" si="39">ROUNDUP((F300*$E$299%)/168*G300,2)</f>
        <v>0</v>
      </c>
    </row>
    <row r="301" spans="1:8" s="2" customFormat="1" ht="12.75" hidden="1" customHeight="1" x14ac:dyDescent="0.2">
      <c r="A301" s="303"/>
      <c r="B301" s="304"/>
      <c r="C301" s="258">
        <f t="shared" si="38"/>
        <v>0</v>
      </c>
      <c r="D301" s="259"/>
      <c r="E301" s="293"/>
      <c r="F301" s="59">
        <f t="shared" si="38"/>
        <v>0</v>
      </c>
      <c r="G301" s="55"/>
      <c r="H301" s="56">
        <f t="shared" si="39"/>
        <v>0</v>
      </c>
    </row>
    <row r="302" spans="1:8" s="2" customFormat="1" ht="12.75" hidden="1" customHeight="1" x14ac:dyDescent="0.2">
      <c r="A302" s="303"/>
      <c r="B302" s="304"/>
      <c r="C302" s="258">
        <f t="shared" si="38"/>
        <v>0</v>
      </c>
      <c r="D302" s="259"/>
      <c r="E302" s="293"/>
      <c r="F302" s="59">
        <f t="shared" si="38"/>
        <v>0</v>
      </c>
      <c r="G302" s="55"/>
      <c r="H302" s="56">
        <f t="shared" si="39"/>
        <v>0</v>
      </c>
    </row>
    <row r="303" spans="1:8" s="2" customFormat="1" ht="12.75" hidden="1" customHeight="1" x14ac:dyDescent="0.2">
      <c r="A303" s="303"/>
      <c r="B303" s="304"/>
      <c r="C303" s="258">
        <f t="shared" si="38"/>
        <v>0</v>
      </c>
      <c r="D303" s="259"/>
      <c r="E303" s="293"/>
      <c r="F303" s="59">
        <f t="shared" si="38"/>
        <v>0</v>
      </c>
      <c r="G303" s="55"/>
      <c r="H303" s="56">
        <f t="shared" si="39"/>
        <v>0</v>
      </c>
    </row>
    <row r="304" spans="1:8" s="2" customFormat="1" ht="12.75" hidden="1" customHeight="1" x14ac:dyDescent="0.2">
      <c r="A304" s="303"/>
      <c r="B304" s="304"/>
      <c r="C304" s="258">
        <f t="shared" si="38"/>
        <v>0</v>
      </c>
      <c r="D304" s="259"/>
      <c r="E304" s="293"/>
      <c r="F304" s="59">
        <f t="shared" si="38"/>
        <v>0</v>
      </c>
      <c r="G304" s="55"/>
      <c r="H304" s="56">
        <f t="shared" si="39"/>
        <v>0</v>
      </c>
    </row>
    <row r="305" spans="1:8" s="2" customFormat="1" ht="12.75" hidden="1" customHeight="1" x14ac:dyDescent="0.2">
      <c r="A305" s="303"/>
      <c r="B305" s="304"/>
      <c r="C305" s="258">
        <f t="shared" si="38"/>
        <v>0</v>
      </c>
      <c r="D305" s="259"/>
      <c r="E305" s="293"/>
      <c r="F305" s="59">
        <f t="shared" si="38"/>
        <v>0</v>
      </c>
      <c r="G305" s="55"/>
      <c r="H305" s="56">
        <f t="shared" si="39"/>
        <v>0</v>
      </c>
    </row>
    <row r="306" spans="1:8" s="2" customFormat="1" ht="12.75" hidden="1" customHeight="1" x14ac:dyDescent="0.2">
      <c r="A306" s="303"/>
      <c r="B306" s="304"/>
      <c r="C306" s="258">
        <f t="shared" si="38"/>
        <v>0</v>
      </c>
      <c r="D306" s="259"/>
      <c r="E306" s="293"/>
      <c r="F306" s="59">
        <f t="shared" si="38"/>
        <v>0</v>
      </c>
      <c r="G306" s="55"/>
      <c r="H306" s="56">
        <f t="shared" si="39"/>
        <v>0</v>
      </c>
    </row>
    <row r="307" spans="1:8" s="2" customFormat="1" ht="12.75" hidden="1" customHeight="1" x14ac:dyDescent="0.2">
      <c r="A307" s="303"/>
      <c r="B307" s="304"/>
      <c r="C307" s="258">
        <f t="shared" si="38"/>
        <v>0</v>
      </c>
      <c r="D307" s="259"/>
      <c r="E307" s="293"/>
      <c r="F307" s="59">
        <f t="shared" si="38"/>
        <v>0</v>
      </c>
      <c r="G307" s="55"/>
      <c r="H307" s="56">
        <f t="shared" si="39"/>
        <v>0</v>
      </c>
    </row>
    <row r="308" spans="1:8" s="2" customFormat="1" ht="12.75" hidden="1" customHeight="1" x14ac:dyDescent="0.2">
      <c r="A308" s="303"/>
      <c r="B308" s="304"/>
      <c r="C308" s="258">
        <f t="shared" si="38"/>
        <v>0</v>
      </c>
      <c r="D308" s="259"/>
      <c r="E308" s="293"/>
      <c r="F308" s="59">
        <f t="shared" si="38"/>
        <v>0</v>
      </c>
      <c r="G308" s="55"/>
      <c r="H308" s="56">
        <f t="shared" si="39"/>
        <v>0</v>
      </c>
    </row>
    <row r="309" spans="1:8" s="2" customFormat="1" ht="12.75" hidden="1" x14ac:dyDescent="0.2">
      <c r="A309" s="303"/>
      <c r="B309" s="304"/>
      <c r="C309" s="258" t="str">
        <f>C277</f>
        <v xml:space="preserve">Vecākais grāmatvedis </v>
      </c>
      <c r="D309" s="259"/>
      <c r="E309" s="293"/>
      <c r="F309" s="59">
        <f>F277</f>
        <v>1287</v>
      </c>
      <c r="G309" s="55"/>
      <c r="H309" s="56">
        <f t="shared" si="39"/>
        <v>0</v>
      </c>
    </row>
    <row r="310" spans="1:8" s="2" customFormat="1" ht="27" hidden="1" customHeight="1" x14ac:dyDescent="0.2">
      <c r="A310" s="303"/>
      <c r="B310" s="304"/>
      <c r="C310" s="258">
        <f t="shared" ref="C310:G318" si="40">C278</f>
        <v>0</v>
      </c>
      <c r="D310" s="259"/>
      <c r="E310" s="293"/>
      <c r="F310" s="59">
        <f t="shared" si="40"/>
        <v>0</v>
      </c>
      <c r="G310" s="55">
        <f t="shared" si="40"/>
        <v>0</v>
      </c>
      <c r="H310" s="56">
        <f>ROUNDUP((F310*$E$299%)/168*G310,2)</f>
        <v>0</v>
      </c>
    </row>
    <row r="311" spans="1:8" s="2" customFormat="1" ht="12.75" hidden="1" x14ac:dyDescent="0.2">
      <c r="A311" s="303"/>
      <c r="B311" s="304"/>
      <c r="C311" s="258">
        <f t="shared" si="40"/>
        <v>0</v>
      </c>
      <c r="D311" s="259"/>
      <c r="E311" s="293"/>
      <c r="F311" s="59">
        <f t="shared" si="40"/>
        <v>0</v>
      </c>
      <c r="G311" s="55">
        <f t="shared" si="40"/>
        <v>0</v>
      </c>
      <c r="H311" s="56">
        <f t="shared" si="39"/>
        <v>0</v>
      </c>
    </row>
    <row r="312" spans="1:8" s="2" customFormat="1" ht="12.75" hidden="1" x14ac:dyDescent="0.2">
      <c r="A312" s="303"/>
      <c r="B312" s="304"/>
      <c r="C312" s="258">
        <f t="shared" si="40"/>
        <v>0</v>
      </c>
      <c r="D312" s="259"/>
      <c r="E312" s="293"/>
      <c r="F312" s="59">
        <f t="shared" si="40"/>
        <v>0</v>
      </c>
      <c r="G312" s="55">
        <f t="shared" si="40"/>
        <v>0</v>
      </c>
      <c r="H312" s="56">
        <f t="shared" si="39"/>
        <v>0</v>
      </c>
    </row>
    <row r="313" spans="1:8" s="2" customFormat="1" ht="12.75" hidden="1" x14ac:dyDescent="0.2">
      <c r="A313" s="303"/>
      <c r="B313" s="304"/>
      <c r="C313" s="258">
        <f t="shared" si="40"/>
        <v>0</v>
      </c>
      <c r="D313" s="259"/>
      <c r="E313" s="293"/>
      <c r="F313" s="59">
        <f t="shared" si="40"/>
        <v>0</v>
      </c>
      <c r="G313" s="55">
        <f t="shared" si="40"/>
        <v>0</v>
      </c>
      <c r="H313" s="56">
        <f t="shared" si="39"/>
        <v>0</v>
      </c>
    </row>
    <row r="314" spans="1:8" s="2" customFormat="1" ht="12.75" hidden="1" x14ac:dyDescent="0.2">
      <c r="A314" s="303"/>
      <c r="B314" s="304"/>
      <c r="C314" s="258">
        <f t="shared" si="40"/>
        <v>0</v>
      </c>
      <c r="D314" s="259"/>
      <c r="E314" s="293"/>
      <c r="F314" s="59">
        <f t="shared" si="40"/>
        <v>0</v>
      </c>
      <c r="G314" s="55">
        <f t="shared" si="40"/>
        <v>0</v>
      </c>
      <c r="H314" s="56">
        <f t="shared" si="39"/>
        <v>0</v>
      </c>
    </row>
    <row r="315" spans="1:8" s="2" customFormat="1" ht="12.75" hidden="1" x14ac:dyDescent="0.2">
      <c r="A315" s="303"/>
      <c r="B315" s="304"/>
      <c r="C315" s="258">
        <f t="shared" si="40"/>
        <v>0</v>
      </c>
      <c r="D315" s="259"/>
      <c r="E315" s="293"/>
      <c r="F315" s="59">
        <f t="shared" si="40"/>
        <v>0</v>
      </c>
      <c r="G315" s="55">
        <f t="shared" si="40"/>
        <v>0</v>
      </c>
      <c r="H315" s="56">
        <f t="shared" si="39"/>
        <v>0</v>
      </c>
    </row>
    <row r="316" spans="1:8" s="2" customFormat="1" ht="12.75" hidden="1" x14ac:dyDescent="0.2">
      <c r="A316" s="303"/>
      <c r="B316" s="304"/>
      <c r="C316" s="258">
        <f t="shared" si="40"/>
        <v>0</v>
      </c>
      <c r="D316" s="259"/>
      <c r="E316" s="293"/>
      <c r="F316" s="59">
        <f t="shared" si="40"/>
        <v>0</v>
      </c>
      <c r="G316" s="55">
        <f t="shared" si="40"/>
        <v>0</v>
      </c>
      <c r="H316" s="56">
        <f t="shared" si="39"/>
        <v>0</v>
      </c>
    </row>
    <row r="317" spans="1:8" s="2" customFormat="1" ht="12" hidden="1" customHeight="1" x14ac:dyDescent="0.2">
      <c r="A317" s="303"/>
      <c r="B317" s="304"/>
      <c r="C317" s="258">
        <f t="shared" si="40"/>
        <v>0</v>
      </c>
      <c r="D317" s="259"/>
      <c r="E317" s="293"/>
      <c r="F317" s="59">
        <f t="shared" si="40"/>
        <v>0</v>
      </c>
      <c r="G317" s="55">
        <f t="shared" si="40"/>
        <v>0</v>
      </c>
      <c r="H317" s="56">
        <f t="shared" si="39"/>
        <v>0</v>
      </c>
    </row>
    <row r="318" spans="1:8" s="2" customFormat="1" ht="12.75" hidden="1" x14ac:dyDescent="0.2">
      <c r="A318" s="303"/>
      <c r="B318" s="304"/>
      <c r="C318" s="258">
        <f t="shared" si="40"/>
        <v>0</v>
      </c>
      <c r="D318" s="259"/>
      <c r="E318" s="293"/>
      <c r="F318" s="59">
        <f t="shared" si="40"/>
        <v>0</v>
      </c>
      <c r="G318" s="55">
        <f t="shared" si="40"/>
        <v>0</v>
      </c>
      <c r="H318" s="56">
        <f t="shared" si="39"/>
        <v>0</v>
      </c>
    </row>
    <row r="319" spans="1:8" s="2" customFormat="1" ht="25.5" hidden="1" x14ac:dyDescent="0.2">
      <c r="A319" s="303" t="s">
        <v>55</v>
      </c>
      <c r="B319" s="304" t="s">
        <v>56</v>
      </c>
      <c r="C319" s="287" t="s">
        <v>349</v>
      </c>
      <c r="D319" s="288"/>
      <c r="E319" s="47" t="s">
        <v>161</v>
      </c>
      <c r="F319" s="190" t="s">
        <v>39</v>
      </c>
      <c r="G319" s="47" t="s">
        <v>157</v>
      </c>
      <c r="H319" s="111">
        <f>SUM(H320:H339)</f>
        <v>0</v>
      </c>
    </row>
    <row r="320" spans="1:8" s="2" customFormat="1" ht="12.75" hidden="1" x14ac:dyDescent="0.2">
      <c r="A320" s="303"/>
      <c r="B320" s="304"/>
      <c r="C320" s="299" t="str">
        <f t="shared" ref="C320:C329" si="41">C266</f>
        <v>VP koledžas direktors</v>
      </c>
      <c r="D320" s="300"/>
      <c r="E320" s="313">
        <v>5</v>
      </c>
      <c r="F320" s="52">
        <f t="shared" ref="F320:F329" si="42">F266</f>
        <v>3125</v>
      </c>
      <c r="G320" s="142"/>
      <c r="H320" s="54">
        <f>ROUNDUP((F320*$E$320%)/168*G320,2)</f>
        <v>0</v>
      </c>
    </row>
    <row r="321" spans="1:8" s="2" customFormat="1" ht="12.75" hidden="1" x14ac:dyDescent="0.2">
      <c r="A321" s="303"/>
      <c r="B321" s="304"/>
      <c r="C321" s="258">
        <f t="shared" si="41"/>
        <v>0</v>
      </c>
      <c r="D321" s="259"/>
      <c r="E321" s="314"/>
      <c r="F321" s="59">
        <f t="shared" si="42"/>
        <v>0</v>
      </c>
      <c r="G321" s="55"/>
      <c r="H321" s="56">
        <f t="shared" ref="H321:H339" si="43">ROUNDUP((F321*$E$320%)/168*G321,2)</f>
        <v>0</v>
      </c>
    </row>
    <row r="322" spans="1:8" s="2" customFormat="1" ht="12.75" hidden="1" x14ac:dyDescent="0.2">
      <c r="A322" s="303"/>
      <c r="B322" s="304"/>
      <c r="C322" s="258">
        <f t="shared" si="41"/>
        <v>0</v>
      </c>
      <c r="D322" s="259"/>
      <c r="E322" s="314"/>
      <c r="F322" s="59">
        <f t="shared" si="42"/>
        <v>0</v>
      </c>
      <c r="G322" s="55"/>
      <c r="H322" s="56">
        <f t="shared" si="43"/>
        <v>0</v>
      </c>
    </row>
    <row r="323" spans="1:8" s="2" customFormat="1" ht="12.75" hidden="1" x14ac:dyDescent="0.2">
      <c r="A323" s="303"/>
      <c r="B323" s="304"/>
      <c r="C323" s="258">
        <f t="shared" si="41"/>
        <v>0</v>
      </c>
      <c r="D323" s="259"/>
      <c r="E323" s="314"/>
      <c r="F323" s="59">
        <f t="shared" si="42"/>
        <v>0</v>
      </c>
      <c r="G323" s="55"/>
      <c r="H323" s="56">
        <f t="shared" si="43"/>
        <v>0</v>
      </c>
    </row>
    <row r="324" spans="1:8" s="2" customFormat="1" ht="12.75" hidden="1" x14ac:dyDescent="0.2">
      <c r="A324" s="303"/>
      <c r="B324" s="304"/>
      <c r="C324" s="258">
        <f t="shared" si="41"/>
        <v>0</v>
      </c>
      <c r="D324" s="259"/>
      <c r="E324" s="314"/>
      <c r="F324" s="59">
        <f t="shared" si="42"/>
        <v>0</v>
      </c>
      <c r="G324" s="55"/>
      <c r="H324" s="56">
        <f t="shared" si="43"/>
        <v>0</v>
      </c>
    </row>
    <row r="325" spans="1:8" s="2" customFormat="1" ht="12.75" hidden="1" x14ac:dyDescent="0.2">
      <c r="A325" s="303"/>
      <c r="B325" s="304"/>
      <c r="C325" s="258">
        <f t="shared" si="41"/>
        <v>0</v>
      </c>
      <c r="D325" s="259"/>
      <c r="E325" s="314"/>
      <c r="F325" s="59">
        <f t="shared" si="42"/>
        <v>0</v>
      </c>
      <c r="G325" s="55"/>
      <c r="H325" s="56">
        <f t="shared" si="43"/>
        <v>0</v>
      </c>
    </row>
    <row r="326" spans="1:8" s="2" customFormat="1" ht="12.75" hidden="1" x14ac:dyDescent="0.2">
      <c r="A326" s="303"/>
      <c r="B326" s="304"/>
      <c r="C326" s="258">
        <f t="shared" si="41"/>
        <v>0</v>
      </c>
      <c r="D326" s="259"/>
      <c r="E326" s="314"/>
      <c r="F326" s="59">
        <f t="shared" si="42"/>
        <v>0</v>
      </c>
      <c r="G326" s="55"/>
      <c r="H326" s="56">
        <f t="shared" si="43"/>
        <v>0</v>
      </c>
    </row>
    <row r="327" spans="1:8" s="2" customFormat="1" ht="12.75" hidden="1" x14ac:dyDescent="0.2">
      <c r="A327" s="303"/>
      <c r="B327" s="304"/>
      <c r="C327" s="258">
        <f t="shared" si="41"/>
        <v>0</v>
      </c>
      <c r="D327" s="259"/>
      <c r="E327" s="314"/>
      <c r="F327" s="59">
        <f t="shared" si="42"/>
        <v>0</v>
      </c>
      <c r="G327" s="55"/>
      <c r="H327" s="56">
        <f t="shared" si="43"/>
        <v>0</v>
      </c>
    </row>
    <row r="328" spans="1:8" s="2" customFormat="1" ht="12.75" hidden="1" x14ac:dyDescent="0.2">
      <c r="A328" s="303"/>
      <c r="B328" s="304"/>
      <c r="C328" s="258">
        <f t="shared" si="41"/>
        <v>0</v>
      </c>
      <c r="D328" s="259"/>
      <c r="E328" s="314"/>
      <c r="F328" s="59">
        <f t="shared" si="42"/>
        <v>0</v>
      </c>
      <c r="G328" s="55"/>
      <c r="H328" s="56">
        <f t="shared" si="43"/>
        <v>0</v>
      </c>
    </row>
    <row r="329" spans="1:8" s="2" customFormat="1" ht="12.75" hidden="1" x14ac:dyDescent="0.2">
      <c r="A329" s="303"/>
      <c r="B329" s="304"/>
      <c r="C329" s="258">
        <f t="shared" si="41"/>
        <v>0</v>
      </c>
      <c r="D329" s="259"/>
      <c r="E329" s="314"/>
      <c r="F329" s="59">
        <f t="shared" si="42"/>
        <v>0</v>
      </c>
      <c r="G329" s="55"/>
      <c r="H329" s="56">
        <f t="shared" si="43"/>
        <v>0</v>
      </c>
    </row>
    <row r="330" spans="1:8" s="2" customFormat="1" ht="12.75" hidden="1" x14ac:dyDescent="0.2">
      <c r="A330" s="303"/>
      <c r="B330" s="304"/>
      <c r="C330" s="258" t="str">
        <f t="shared" ref="C330:C339" si="44">C277</f>
        <v xml:space="preserve">Vecākais grāmatvedis </v>
      </c>
      <c r="D330" s="259"/>
      <c r="E330" s="314"/>
      <c r="F330" s="59">
        <f t="shared" ref="F330:G339" si="45">F277</f>
        <v>1287</v>
      </c>
      <c r="G330" s="55"/>
      <c r="H330" s="56">
        <f t="shared" si="43"/>
        <v>0</v>
      </c>
    </row>
    <row r="331" spans="1:8" s="2" customFormat="1" ht="31.5" hidden="1" customHeight="1" x14ac:dyDescent="0.2">
      <c r="A331" s="303"/>
      <c r="B331" s="304"/>
      <c r="C331" s="258">
        <f t="shared" si="44"/>
        <v>0</v>
      </c>
      <c r="D331" s="259"/>
      <c r="E331" s="314"/>
      <c r="F331" s="59">
        <f t="shared" si="45"/>
        <v>0</v>
      </c>
      <c r="G331" s="55">
        <f t="shared" si="45"/>
        <v>0</v>
      </c>
      <c r="H331" s="56">
        <f t="shared" si="43"/>
        <v>0</v>
      </c>
    </row>
    <row r="332" spans="1:8" s="2" customFormat="1" ht="12.75" hidden="1" x14ac:dyDescent="0.2">
      <c r="A332" s="303"/>
      <c r="B332" s="304"/>
      <c r="C332" s="258">
        <f t="shared" si="44"/>
        <v>0</v>
      </c>
      <c r="D332" s="259"/>
      <c r="E332" s="314"/>
      <c r="F332" s="59">
        <f t="shared" si="45"/>
        <v>0</v>
      </c>
      <c r="G332" s="55">
        <f t="shared" si="45"/>
        <v>0</v>
      </c>
      <c r="H332" s="56">
        <f t="shared" si="43"/>
        <v>0</v>
      </c>
    </row>
    <row r="333" spans="1:8" s="2" customFormat="1" ht="12.75" hidden="1" x14ac:dyDescent="0.2">
      <c r="A333" s="303"/>
      <c r="B333" s="304"/>
      <c r="C333" s="258">
        <f t="shared" si="44"/>
        <v>0</v>
      </c>
      <c r="D333" s="259"/>
      <c r="E333" s="314"/>
      <c r="F333" s="59">
        <f t="shared" si="45"/>
        <v>0</v>
      </c>
      <c r="G333" s="55">
        <f t="shared" si="45"/>
        <v>0</v>
      </c>
      <c r="H333" s="56">
        <f t="shared" si="43"/>
        <v>0</v>
      </c>
    </row>
    <row r="334" spans="1:8" s="2" customFormat="1" ht="12.75" hidden="1" x14ac:dyDescent="0.2">
      <c r="A334" s="303"/>
      <c r="B334" s="304"/>
      <c r="C334" s="258">
        <f t="shared" si="44"/>
        <v>0</v>
      </c>
      <c r="D334" s="259"/>
      <c r="E334" s="314"/>
      <c r="F334" s="59">
        <f t="shared" si="45"/>
        <v>0</v>
      </c>
      <c r="G334" s="55">
        <f t="shared" si="45"/>
        <v>0</v>
      </c>
      <c r="H334" s="56">
        <f t="shared" si="43"/>
        <v>0</v>
      </c>
    </row>
    <row r="335" spans="1:8" s="2" customFormat="1" ht="12.75" hidden="1" x14ac:dyDescent="0.2">
      <c r="A335" s="303"/>
      <c r="B335" s="304"/>
      <c r="C335" s="258">
        <f t="shared" si="44"/>
        <v>0</v>
      </c>
      <c r="D335" s="259"/>
      <c r="E335" s="314"/>
      <c r="F335" s="59">
        <f t="shared" si="45"/>
        <v>0</v>
      </c>
      <c r="G335" s="55">
        <f t="shared" si="45"/>
        <v>0</v>
      </c>
      <c r="H335" s="56">
        <f t="shared" si="43"/>
        <v>0</v>
      </c>
    </row>
    <row r="336" spans="1:8" s="2" customFormat="1" ht="12.75" hidden="1" x14ac:dyDescent="0.2">
      <c r="A336" s="303"/>
      <c r="B336" s="304"/>
      <c r="C336" s="258">
        <f t="shared" si="44"/>
        <v>0</v>
      </c>
      <c r="D336" s="259"/>
      <c r="E336" s="314"/>
      <c r="F336" s="59">
        <f t="shared" si="45"/>
        <v>0</v>
      </c>
      <c r="G336" s="55">
        <f t="shared" si="45"/>
        <v>0</v>
      </c>
      <c r="H336" s="56">
        <f t="shared" si="43"/>
        <v>0</v>
      </c>
    </row>
    <row r="337" spans="1:8" s="2" customFormat="1" ht="12.75" hidden="1" x14ac:dyDescent="0.2">
      <c r="A337" s="303"/>
      <c r="B337" s="304"/>
      <c r="C337" s="258">
        <f t="shared" si="44"/>
        <v>0</v>
      </c>
      <c r="D337" s="259"/>
      <c r="E337" s="314"/>
      <c r="F337" s="59">
        <f t="shared" si="45"/>
        <v>0</v>
      </c>
      <c r="G337" s="55">
        <f t="shared" si="45"/>
        <v>0</v>
      </c>
      <c r="H337" s="56">
        <f t="shared" si="43"/>
        <v>0</v>
      </c>
    </row>
    <row r="338" spans="1:8" s="2" customFormat="1" ht="12.75" hidden="1" x14ac:dyDescent="0.2">
      <c r="A338" s="303"/>
      <c r="B338" s="304"/>
      <c r="C338" s="258">
        <f t="shared" si="44"/>
        <v>0</v>
      </c>
      <c r="D338" s="259"/>
      <c r="E338" s="314"/>
      <c r="F338" s="59">
        <f t="shared" si="45"/>
        <v>0</v>
      </c>
      <c r="G338" s="55">
        <f t="shared" si="45"/>
        <v>0</v>
      </c>
      <c r="H338" s="56">
        <f t="shared" si="43"/>
        <v>0</v>
      </c>
    </row>
    <row r="339" spans="1:8" s="2" customFormat="1" ht="12.75" hidden="1" x14ac:dyDescent="0.2">
      <c r="A339" s="303"/>
      <c r="B339" s="304"/>
      <c r="C339" s="258">
        <f t="shared" si="44"/>
        <v>0</v>
      </c>
      <c r="D339" s="259"/>
      <c r="E339" s="315"/>
      <c r="F339" s="60">
        <f t="shared" si="45"/>
        <v>0</v>
      </c>
      <c r="G339" s="57">
        <f t="shared" si="45"/>
        <v>0</v>
      </c>
      <c r="H339" s="58">
        <f t="shared" si="43"/>
        <v>0</v>
      </c>
    </row>
    <row r="340" spans="1:8" s="2" customFormat="1" ht="25.5" hidden="1" x14ac:dyDescent="0.2">
      <c r="A340" s="246" t="s">
        <v>57</v>
      </c>
      <c r="B340" s="249" t="s">
        <v>58</v>
      </c>
      <c r="C340" s="287" t="s">
        <v>349</v>
      </c>
      <c r="D340" s="288"/>
      <c r="E340" s="47" t="s">
        <v>161</v>
      </c>
      <c r="F340" s="190" t="s">
        <v>39</v>
      </c>
      <c r="G340" s="47" t="s">
        <v>157</v>
      </c>
      <c r="H340" s="111">
        <f>SUM(H341:H360)</f>
        <v>0</v>
      </c>
    </row>
    <row r="341" spans="1:8" s="2" customFormat="1" ht="12.75" hidden="1" x14ac:dyDescent="0.2">
      <c r="A341" s="247"/>
      <c r="B341" s="250"/>
      <c r="C341" s="309" t="str">
        <f t="shared" ref="C341:C350" si="46">C266</f>
        <v>VP koledžas direktors</v>
      </c>
      <c r="D341" s="310"/>
      <c r="E341" s="282">
        <v>10</v>
      </c>
      <c r="F341" s="67">
        <f t="shared" ref="F341:F350" si="47">F266</f>
        <v>3125</v>
      </c>
      <c r="G341" s="53"/>
      <c r="H341" s="54">
        <f>ROUNDUP((F341*$E$341%)/168*G341,2)</f>
        <v>0</v>
      </c>
    </row>
    <row r="342" spans="1:8" s="2" customFormat="1" ht="12.75" hidden="1" x14ac:dyDescent="0.2">
      <c r="A342" s="247"/>
      <c r="B342" s="250"/>
      <c r="C342" s="311">
        <f t="shared" si="46"/>
        <v>0</v>
      </c>
      <c r="D342" s="312"/>
      <c r="E342" s="283"/>
      <c r="F342" s="68">
        <f t="shared" si="47"/>
        <v>0</v>
      </c>
      <c r="G342" s="55"/>
      <c r="H342" s="56">
        <f t="shared" ref="H342:H360" si="48">ROUNDUP((F342*$E$341%)/168*G342,2)</f>
        <v>0</v>
      </c>
    </row>
    <row r="343" spans="1:8" s="2" customFormat="1" ht="12.75" hidden="1" x14ac:dyDescent="0.2">
      <c r="A343" s="247"/>
      <c r="B343" s="250"/>
      <c r="C343" s="311">
        <f t="shared" si="46"/>
        <v>0</v>
      </c>
      <c r="D343" s="312"/>
      <c r="E343" s="283"/>
      <c r="F343" s="68">
        <f t="shared" si="47"/>
        <v>0</v>
      </c>
      <c r="G343" s="55"/>
      <c r="H343" s="56">
        <f t="shared" si="48"/>
        <v>0</v>
      </c>
    </row>
    <row r="344" spans="1:8" s="2" customFormat="1" ht="12.75" hidden="1" x14ac:dyDescent="0.2">
      <c r="A344" s="247"/>
      <c r="B344" s="250"/>
      <c r="C344" s="311">
        <f t="shared" si="46"/>
        <v>0</v>
      </c>
      <c r="D344" s="312"/>
      <c r="E344" s="283"/>
      <c r="F344" s="68">
        <f t="shared" si="47"/>
        <v>0</v>
      </c>
      <c r="G344" s="55"/>
      <c r="H344" s="56">
        <f t="shared" si="48"/>
        <v>0</v>
      </c>
    </row>
    <row r="345" spans="1:8" s="2" customFormat="1" ht="12.75" hidden="1" x14ac:dyDescent="0.2">
      <c r="A345" s="247"/>
      <c r="B345" s="250"/>
      <c r="C345" s="311">
        <f t="shared" si="46"/>
        <v>0</v>
      </c>
      <c r="D345" s="312"/>
      <c r="E345" s="283"/>
      <c r="F345" s="68">
        <f t="shared" si="47"/>
        <v>0</v>
      </c>
      <c r="G345" s="55"/>
      <c r="H345" s="56">
        <f t="shared" si="48"/>
        <v>0</v>
      </c>
    </row>
    <row r="346" spans="1:8" s="2" customFormat="1" ht="12.75" hidden="1" x14ac:dyDescent="0.2">
      <c r="A346" s="247"/>
      <c r="B346" s="250"/>
      <c r="C346" s="311">
        <f t="shared" si="46"/>
        <v>0</v>
      </c>
      <c r="D346" s="312"/>
      <c r="E346" s="283"/>
      <c r="F346" s="68">
        <f t="shared" si="47"/>
        <v>0</v>
      </c>
      <c r="G346" s="55"/>
      <c r="H346" s="56">
        <f t="shared" si="48"/>
        <v>0</v>
      </c>
    </row>
    <row r="347" spans="1:8" s="2" customFormat="1" ht="12.75" hidden="1" x14ac:dyDescent="0.2">
      <c r="A347" s="247"/>
      <c r="B347" s="250"/>
      <c r="C347" s="311">
        <f t="shared" si="46"/>
        <v>0</v>
      </c>
      <c r="D347" s="312"/>
      <c r="E347" s="283"/>
      <c r="F347" s="68">
        <f t="shared" si="47"/>
        <v>0</v>
      </c>
      <c r="G347" s="55"/>
      <c r="H347" s="56">
        <f t="shared" si="48"/>
        <v>0</v>
      </c>
    </row>
    <row r="348" spans="1:8" s="2" customFormat="1" ht="12.75" hidden="1" x14ac:dyDescent="0.2">
      <c r="A348" s="247"/>
      <c r="B348" s="250"/>
      <c r="C348" s="311">
        <f t="shared" si="46"/>
        <v>0</v>
      </c>
      <c r="D348" s="312"/>
      <c r="E348" s="283"/>
      <c r="F348" s="68">
        <f t="shared" si="47"/>
        <v>0</v>
      </c>
      <c r="G348" s="55"/>
      <c r="H348" s="56">
        <f t="shared" si="48"/>
        <v>0</v>
      </c>
    </row>
    <row r="349" spans="1:8" s="2" customFormat="1" ht="12.75" hidden="1" x14ac:dyDescent="0.2">
      <c r="A349" s="247"/>
      <c r="B349" s="250"/>
      <c r="C349" s="311">
        <f t="shared" si="46"/>
        <v>0</v>
      </c>
      <c r="D349" s="312"/>
      <c r="E349" s="283"/>
      <c r="F349" s="68">
        <f t="shared" si="47"/>
        <v>0</v>
      </c>
      <c r="G349" s="55"/>
      <c r="H349" s="56">
        <f t="shared" si="48"/>
        <v>0</v>
      </c>
    </row>
    <row r="350" spans="1:8" s="2" customFormat="1" ht="12.75" hidden="1" x14ac:dyDescent="0.2">
      <c r="A350" s="247"/>
      <c r="B350" s="250"/>
      <c r="C350" s="311">
        <f t="shared" si="46"/>
        <v>0</v>
      </c>
      <c r="D350" s="312"/>
      <c r="E350" s="283"/>
      <c r="F350" s="68">
        <f t="shared" si="47"/>
        <v>0</v>
      </c>
      <c r="G350" s="55"/>
      <c r="H350" s="56">
        <f t="shared" si="48"/>
        <v>0</v>
      </c>
    </row>
    <row r="351" spans="1:8" s="2" customFormat="1" ht="12.75" hidden="1" x14ac:dyDescent="0.2">
      <c r="A351" s="247"/>
      <c r="B351" s="250"/>
      <c r="C351" s="274" t="str">
        <f t="shared" ref="C351:C360" si="49">C277</f>
        <v xml:space="preserve">Vecākais grāmatvedis </v>
      </c>
      <c r="D351" s="276"/>
      <c r="E351" s="283"/>
      <c r="F351" s="69">
        <f t="shared" ref="F351:G360" si="50">F277</f>
        <v>1287</v>
      </c>
      <c r="G351" s="55"/>
      <c r="H351" s="56">
        <f t="shared" si="48"/>
        <v>0</v>
      </c>
    </row>
    <row r="352" spans="1:8" s="2" customFormat="1" ht="30" hidden="1" customHeight="1" x14ac:dyDescent="0.2">
      <c r="A352" s="247"/>
      <c r="B352" s="250"/>
      <c r="C352" s="274">
        <f t="shared" si="49"/>
        <v>0</v>
      </c>
      <c r="D352" s="276"/>
      <c r="E352" s="283"/>
      <c r="F352" s="69">
        <f t="shared" si="50"/>
        <v>0</v>
      </c>
      <c r="G352" s="55">
        <f t="shared" si="50"/>
        <v>0</v>
      </c>
      <c r="H352" s="56">
        <f t="shared" si="48"/>
        <v>0</v>
      </c>
    </row>
    <row r="353" spans="1:8" s="2" customFormat="1" ht="12.75" hidden="1" customHeight="1" x14ac:dyDescent="0.2">
      <c r="A353" s="247"/>
      <c r="B353" s="250"/>
      <c r="C353" s="311">
        <f t="shared" si="49"/>
        <v>0</v>
      </c>
      <c r="D353" s="312"/>
      <c r="E353" s="283"/>
      <c r="F353" s="69">
        <f t="shared" si="50"/>
        <v>0</v>
      </c>
      <c r="G353" s="55">
        <f t="shared" si="50"/>
        <v>0</v>
      </c>
      <c r="H353" s="56">
        <f t="shared" si="48"/>
        <v>0</v>
      </c>
    </row>
    <row r="354" spans="1:8" s="2" customFormat="1" ht="12.75" hidden="1" customHeight="1" x14ac:dyDescent="0.2">
      <c r="A354" s="247"/>
      <c r="B354" s="250"/>
      <c r="C354" s="311">
        <f t="shared" si="49"/>
        <v>0</v>
      </c>
      <c r="D354" s="312"/>
      <c r="E354" s="283"/>
      <c r="F354" s="69">
        <f t="shared" si="50"/>
        <v>0</v>
      </c>
      <c r="G354" s="55">
        <f t="shared" si="50"/>
        <v>0</v>
      </c>
      <c r="H354" s="56">
        <f t="shared" si="48"/>
        <v>0</v>
      </c>
    </row>
    <row r="355" spans="1:8" s="2" customFormat="1" ht="12.75" hidden="1" customHeight="1" x14ac:dyDescent="0.2">
      <c r="A355" s="247"/>
      <c r="B355" s="250"/>
      <c r="C355" s="311">
        <f t="shared" si="49"/>
        <v>0</v>
      </c>
      <c r="D355" s="312"/>
      <c r="E355" s="283"/>
      <c r="F355" s="69">
        <f t="shared" si="50"/>
        <v>0</v>
      </c>
      <c r="G355" s="55">
        <f t="shared" si="50"/>
        <v>0</v>
      </c>
      <c r="H355" s="56">
        <f t="shared" si="48"/>
        <v>0</v>
      </c>
    </row>
    <row r="356" spans="1:8" s="2" customFormat="1" ht="12.75" hidden="1" customHeight="1" x14ac:dyDescent="0.2">
      <c r="A356" s="247"/>
      <c r="B356" s="250"/>
      <c r="C356" s="311">
        <f t="shared" si="49"/>
        <v>0</v>
      </c>
      <c r="D356" s="312"/>
      <c r="E356" s="283"/>
      <c r="F356" s="69">
        <f t="shared" si="50"/>
        <v>0</v>
      </c>
      <c r="G356" s="55">
        <f t="shared" si="50"/>
        <v>0</v>
      </c>
      <c r="H356" s="56">
        <f t="shared" si="48"/>
        <v>0</v>
      </c>
    </row>
    <row r="357" spans="1:8" s="2" customFormat="1" ht="12.75" hidden="1" customHeight="1" x14ac:dyDescent="0.2">
      <c r="A357" s="247"/>
      <c r="B357" s="250"/>
      <c r="C357" s="311">
        <f t="shared" si="49"/>
        <v>0</v>
      </c>
      <c r="D357" s="312"/>
      <c r="E357" s="283"/>
      <c r="F357" s="69">
        <f t="shared" si="50"/>
        <v>0</v>
      </c>
      <c r="G357" s="55">
        <f t="shared" si="50"/>
        <v>0</v>
      </c>
      <c r="H357" s="56">
        <f t="shared" si="48"/>
        <v>0</v>
      </c>
    </row>
    <row r="358" spans="1:8" s="2" customFormat="1" ht="12.75" hidden="1" customHeight="1" x14ac:dyDescent="0.2">
      <c r="A358" s="247"/>
      <c r="B358" s="250"/>
      <c r="C358" s="311">
        <f t="shared" si="49"/>
        <v>0</v>
      </c>
      <c r="D358" s="312"/>
      <c r="E358" s="283"/>
      <c r="F358" s="69">
        <f t="shared" si="50"/>
        <v>0</v>
      </c>
      <c r="G358" s="55">
        <f t="shared" si="50"/>
        <v>0</v>
      </c>
      <c r="H358" s="56">
        <f t="shared" si="48"/>
        <v>0</v>
      </c>
    </row>
    <row r="359" spans="1:8" s="2" customFormat="1" ht="12.75" hidden="1" customHeight="1" x14ac:dyDescent="0.2">
      <c r="A359" s="247"/>
      <c r="B359" s="250"/>
      <c r="C359" s="311">
        <f t="shared" si="49"/>
        <v>0</v>
      </c>
      <c r="D359" s="312"/>
      <c r="E359" s="283"/>
      <c r="F359" s="69">
        <f t="shared" si="50"/>
        <v>0</v>
      </c>
      <c r="G359" s="55">
        <f t="shared" si="50"/>
        <v>0</v>
      </c>
      <c r="H359" s="56">
        <f t="shared" si="48"/>
        <v>0</v>
      </c>
    </row>
    <row r="360" spans="1:8" s="2" customFormat="1" ht="12.75" hidden="1" x14ac:dyDescent="0.2">
      <c r="A360" s="248"/>
      <c r="B360" s="251"/>
      <c r="C360" s="311">
        <f t="shared" si="49"/>
        <v>0</v>
      </c>
      <c r="D360" s="312"/>
      <c r="E360" s="284"/>
      <c r="F360" s="71">
        <f t="shared" si="50"/>
        <v>0</v>
      </c>
      <c r="G360" s="57">
        <f t="shared" si="50"/>
        <v>0</v>
      </c>
      <c r="H360" s="58">
        <f t="shared" si="48"/>
        <v>0</v>
      </c>
    </row>
    <row r="361" spans="1:8" s="2" customFormat="1" ht="12.75" x14ac:dyDescent="0.2">
      <c r="A361" s="49" t="s">
        <v>65</v>
      </c>
      <c r="B361" s="277" t="s">
        <v>66</v>
      </c>
      <c r="C361" s="277"/>
      <c r="D361" s="277"/>
      <c r="E361" s="277"/>
      <c r="F361" s="277"/>
      <c r="G361" s="277"/>
      <c r="H361" s="43">
        <f>SUM(H362,H363,H384)</f>
        <v>0.31</v>
      </c>
    </row>
    <row r="362" spans="1:8" s="2" customFormat="1" ht="12.75" x14ac:dyDescent="0.2">
      <c r="A362" s="181" t="s">
        <v>67</v>
      </c>
      <c r="B362" s="304" t="s">
        <v>163</v>
      </c>
      <c r="C362" s="304"/>
      <c r="D362" s="304"/>
      <c r="E362" s="304"/>
      <c r="F362" s="304"/>
      <c r="G362" s="304"/>
      <c r="H362" s="44">
        <f>ROUNDUP((H264+H363)*0.2359,2)</f>
        <v>0.26</v>
      </c>
    </row>
    <row r="363" spans="1:8" s="2" customFormat="1" ht="25.5" x14ac:dyDescent="0.2">
      <c r="A363" s="246" t="s">
        <v>70</v>
      </c>
      <c r="B363" s="249" t="s">
        <v>71</v>
      </c>
      <c r="C363" s="287" t="s">
        <v>349</v>
      </c>
      <c r="D363" s="288"/>
      <c r="E363" s="47" t="s">
        <v>161</v>
      </c>
      <c r="F363" s="190" t="s">
        <v>39</v>
      </c>
      <c r="G363" s="47" t="s">
        <v>157</v>
      </c>
      <c r="H363" s="111">
        <f>SUM(H364:H383)</f>
        <v>0.05</v>
      </c>
    </row>
    <row r="364" spans="1:8" s="2" customFormat="1" ht="12.75" customHeight="1" x14ac:dyDescent="0.2">
      <c r="A364" s="247"/>
      <c r="B364" s="250"/>
      <c r="C364" s="294" t="str">
        <f t="shared" ref="C364:C373" si="51">C266</f>
        <v>VP koledžas direktors</v>
      </c>
      <c r="D364" s="295"/>
      <c r="E364" s="316">
        <v>4</v>
      </c>
      <c r="F364" s="62">
        <f t="shared" ref="F364:G373" si="52">F266</f>
        <v>3125</v>
      </c>
      <c r="G364" s="144">
        <f t="shared" si="52"/>
        <v>0.02</v>
      </c>
      <c r="H364" s="54">
        <f>ROUNDUP((F364*$E$364%)/168*G364,2)</f>
        <v>0.02</v>
      </c>
    </row>
    <row r="365" spans="1:8" s="2" customFormat="1" ht="12.75" hidden="1" customHeight="1" x14ac:dyDescent="0.2">
      <c r="A365" s="247"/>
      <c r="B365" s="250"/>
      <c r="C365" s="274">
        <f t="shared" si="51"/>
        <v>0</v>
      </c>
      <c r="D365" s="276"/>
      <c r="E365" s="317"/>
      <c r="F365" s="64">
        <f t="shared" si="52"/>
        <v>0</v>
      </c>
      <c r="G365" s="64">
        <f t="shared" si="52"/>
        <v>0</v>
      </c>
      <c r="H365" s="56">
        <f t="shared" ref="H365:H383" si="53">ROUNDUP((F365*$E$364%)/168*G365,2)</f>
        <v>0</v>
      </c>
    </row>
    <row r="366" spans="1:8" s="2" customFormat="1" ht="12.75" hidden="1" customHeight="1" x14ac:dyDescent="0.2">
      <c r="A366" s="247"/>
      <c r="B366" s="250"/>
      <c r="C366" s="274">
        <f t="shared" si="51"/>
        <v>0</v>
      </c>
      <c r="D366" s="276"/>
      <c r="E366" s="317"/>
      <c r="F366" s="64">
        <f t="shared" si="52"/>
        <v>0</v>
      </c>
      <c r="G366" s="64">
        <f t="shared" si="52"/>
        <v>0</v>
      </c>
      <c r="H366" s="56">
        <f t="shared" si="53"/>
        <v>0</v>
      </c>
    </row>
    <row r="367" spans="1:8" s="2" customFormat="1" ht="12.75" hidden="1" customHeight="1" x14ac:dyDescent="0.2">
      <c r="A367" s="247"/>
      <c r="B367" s="250"/>
      <c r="C367" s="274">
        <f t="shared" si="51"/>
        <v>0</v>
      </c>
      <c r="D367" s="276"/>
      <c r="E367" s="317"/>
      <c r="F367" s="64">
        <f t="shared" si="52"/>
        <v>0</v>
      </c>
      <c r="G367" s="64">
        <f t="shared" si="52"/>
        <v>0</v>
      </c>
      <c r="H367" s="56">
        <f t="shared" si="53"/>
        <v>0</v>
      </c>
    </row>
    <row r="368" spans="1:8" s="2" customFormat="1" ht="12.75" hidden="1" customHeight="1" x14ac:dyDescent="0.2">
      <c r="A368" s="247"/>
      <c r="B368" s="250"/>
      <c r="C368" s="274">
        <f t="shared" si="51"/>
        <v>0</v>
      </c>
      <c r="D368" s="276"/>
      <c r="E368" s="317"/>
      <c r="F368" s="64">
        <f t="shared" si="52"/>
        <v>0</v>
      </c>
      <c r="G368" s="64">
        <f t="shared" si="52"/>
        <v>0</v>
      </c>
      <c r="H368" s="56">
        <f t="shared" si="53"/>
        <v>0</v>
      </c>
    </row>
    <row r="369" spans="1:8" s="2" customFormat="1" ht="12.75" hidden="1" customHeight="1" x14ac:dyDescent="0.2">
      <c r="A369" s="247"/>
      <c r="B369" s="250"/>
      <c r="C369" s="274">
        <f t="shared" si="51"/>
        <v>0</v>
      </c>
      <c r="D369" s="276"/>
      <c r="E369" s="317"/>
      <c r="F369" s="64">
        <f t="shared" si="52"/>
        <v>0</v>
      </c>
      <c r="G369" s="64">
        <f t="shared" si="52"/>
        <v>0</v>
      </c>
      <c r="H369" s="56">
        <f t="shared" si="53"/>
        <v>0</v>
      </c>
    </row>
    <row r="370" spans="1:8" s="2" customFormat="1" ht="12.75" hidden="1" customHeight="1" x14ac:dyDescent="0.2">
      <c r="A370" s="247"/>
      <c r="B370" s="250"/>
      <c r="C370" s="274">
        <f t="shared" si="51"/>
        <v>0</v>
      </c>
      <c r="D370" s="276"/>
      <c r="E370" s="317"/>
      <c r="F370" s="64">
        <f t="shared" si="52"/>
        <v>0</v>
      </c>
      <c r="G370" s="64">
        <f t="shared" si="52"/>
        <v>0</v>
      </c>
      <c r="H370" s="56">
        <f t="shared" si="53"/>
        <v>0</v>
      </c>
    </row>
    <row r="371" spans="1:8" s="2" customFormat="1" ht="12.75" hidden="1" customHeight="1" x14ac:dyDescent="0.2">
      <c r="A371" s="247"/>
      <c r="B371" s="250"/>
      <c r="C371" s="274">
        <f t="shared" si="51"/>
        <v>0</v>
      </c>
      <c r="D371" s="276"/>
      <c r="E371" s="317"/>
      <c r="F371" s="64">
        <f t="shared" si="52"/>
        <v>0</v>
      </c>
      <c r="G371" s="64">
        <f t="shared" si="52"/>
        <v>0</v>
      </c>
      <c r="H371" s="56">
        <f t="shared" si="53"/>
        <v>0</v>
      </c>
    </row>
    <row r="372" spans="1:8" s="2" customFormat="1" ht="12.75" hidden="1" customHeight="1" x14ac:dyDescent="0.2">
      <c r="A372" s="247"/>
      <c r="B372" s="250"/>
      <c r="C372" s="274">
        <f t="shared" si="51"/>
        <v>0</v>
      </c>
      <c r="D372" s="276"/>
      <c r="E372" s="317"/>
      <c r="F372" s="64">
        <f t="shared" si="52"/>
        <v>0</v>
      </c>
      <c r="G372" s="64">
        <f t="shared" si="52"/>
        <v>0</v>
      </c>
      <c r="H372" s="56">
        <f t="shared" si="53"/>
        <v>0</v>
      </c>
    </row>
    <row r="373" spans="1:8" s="2" customFormat="1" ht="12.75" hidden="1" customHeight="1" x14ac:dyDescent="0.2">
      <c r="A373" s="247"/>
      <c r="B373" s="250"/>
      <c r="C373" s="274">
        <f t="shared" si="51"/>
        <v>0</v>
      </c>
      <c r="D373" s="276"/>
      <c r="E373" s="317"/>
      <c r="F373" s="64">
        <f t="shared" si="52"/>
        <v>0</v>
      </c>
      <c r="G373" s="64">
        <f t="shared" si="52"/>
        <v>0</v>
      </c>
      <c r="H373" s="56">
        <f t="shared" si="53"/>
        <v>0</v>
      </c>
    </row>
    <row r="374" spans="1:8" s="2" customFormat="1" ht="12.75" x14ac:dyDescent="0.2">
      <c r="A374" s="247"/>
      <c r="B374" s="250"/>
      <c r="C374" s="274" t="str">
        <f t="shared" ref="C374:C383" si="54">C277</f>
        <v xml:space="preserve">Vecākais grāmatvedis </v>
      </c>
      <c r="D374" s="276"/>
      <c r="E374" s="317"/>
      <c r="F374" s="64">
        <f t="shared" ref="F374:G383" si="55">F277</f>
        <v>1287</v>
      </c>
      <c r="G374" s="55">
        <f t="shared" si="55"/>
        <v>8.4000000000000005E-2</v>
      </c>
      <c r="H374" s="56">
        <f t="shared" si="53"/>
        <v>0.03</v>
      </c>
    </row>
    <row r="375" spans="1:8" s="2" customFormat="1" ht="24.75" hidden="1" customHeight="1" x14ac:dyDescent="0.2">
      <c r="A375" s="247"/>
      <c r="B375" s="250"/>
      <c r="C375" s="274">
        <f t="shared" si="54"/>
        <v>0</v>
      </c>
      <c r="D375" s="276"/>
      <c r="E375" s="317"/>
      <c r="F375" s="64">
        <f t="shared" si="55"/>
        <v>0</v>
      </c>
      <c r="G375" s="55">
        <f t="shared" si="55"/>
        <v>0</v>
      </c>
      <c r="H375" s="56">
        <f t="shared" si="53"/>
        <v>0</v>
      </c>
    </row>
    <row r="376" spans="1:8" s="2" customFormat="1" ht="12.75" hidden="1" x14ac:dyDescent="0.2">
      <c r="A376" s="247"/>
      <c r="B376" s="250"/>
      <c r="C376" s="274">
        <f t="shared" si="54"/>
        <v>0</v>
      </c>
      <c r="D376" s="276"/>
      <c r="E376" s="317"/>
      <c r="F376" s="64">
        <f t="shared" si="55"/>
        <v>0</v>
      </c>
      <c r="G376" s="55">
        <f t="shared" si="55"/>
        <v>0</v>
      </c>
      <c r="H376" s="56">
        <f t="shared" si="53"/>
        <v>0</v>
      </c>
    </row>
    <row r="377" spans="1:8" s="2" customFormat="1" ht="12.75" hidden="1" x14ac:dyDescent="0.2">
      <c r="A377" s="247"/>
      <c r="B377" s="250"/>
      <c r="C377" s="274">
        <f t="shared" si="54"/>
        <v>0</v>
      </c>
      <c r="D377" s="276"/>
      <c r="E377" s="317"/>
      <c r="F377" s="64">
        <f t="shared" si="55"/>
        <v>0</v>
      </c>
      <c r="G377" s="55">
        <f t="shared" si="55"/>
        <v>0</v>
      </c>
      <c r="H377" s="56">
        <f t="shared" si="53"/>
        <v>0</v>
      </c>
    </row>
    <row r="378" spans="1:8" s="2" customFormat="1" ht="12.75" hidden="1" x14ac:dyDescent="0.2">
      <c r="A378" s="247"/>
      <c r="B378" s="250"/>
      <c r="C378" s="274">
        <f t="shared" si="54"/>
        <v>0</v>
      </c>
      <c r="D378" s="276"/>
      <c r="E378" s="317"/>
      <c r="F378" s="64">
        <f t="shared" si="55"/>
        <v>0</v>
      </c>
      <c r="G378" s="55">
        <f t="shared" si="55"/>
        <v>0</v>
      </c>
      <c r="H378" s="56">
        <f t="shared" si="53"/>
        <v>0</v>
      </c>
    </row>
    <row r="379" spans="1:8" s="2" customFormat="1" ht="12.75" hidden="1" x14ac:dyDescent="0.2">
      <c r="A379" s="247"/>
      <c r="B379" s="250"/>
      <c r="C379" s="274">
        <f t="shared" si="54"/>
        <v>0</v>
      </c>
      <c r="D379" s="276"/>
      <c r="E379" s="317"/>
      <c r="F379" s="64">
        <f t="shared" si="55"/>
        <v>0</v>
      </c>
      <c r="G379" s="55">
        <f t="shared" si="55"/>
        <v>0</v>
      </c>
      <c r="H379" s="56">
        <f t="shared" si="53"/>
        <v>0</v>
      </c>
    </row>
    <row r="380" spans="1:8" s="2" customFormat="1" ht="12.75" hidden="1" x14ac:dyDescent="0.2">
      <c r="A380" s="247"/>
      <c r="B380" s="250"/>
      <c r="C380" s="274">
        <f t="shared" si="54"/>
        <v>0</v>
      </c>
      <c r="D380" s="276"/>
      <c r="E380" s="317"/>
      <c r="F380" s="64">
        <f t="shared" si="55"/>
        <v>0</v>
      </c>
      <c r="G380" s="55">
        <f t="shared" si="55"/>
        <v>0</v>
      </c>
      <c r="H380" s="56">
        <f t="shared" si="53"/>
        <v>0</v>
      </c>
    </row>
    <row r="381" spans="1:8" s="2" customFormat="1" ht="12.75" hidden="1" x14ac:dyDescent="0.2">
      <c r="A381" s="247"/>
      <c r="B381" s="250"/>
      <c r="C381" s="274">
        <f t="shared" si="54"/>
        <v>0</v>
      </c>
      <c r="D381" s="276"/>
      <c r="E381" s="317"/>
      <c r="F381" s="64">
        <f t="shared" si="55"/>
        <v>0</v>
      </c>
      <c r="G381" s="55">
        <f t="shared" si="55"/>
        <v>0</v>
      </c>
      <c r="H381" s="56">
        <f t="shared" si="53"/>
        <v>0</v>
      </c>
    </row>
    <row r="382" spans="1:8" s="2" customFormat="1" ht="12.75" hidden="1" x14ac:dyDescent="0.2">
      <c r="A382" s="247"/>
      <c r="B382" s="250"/>
      <c r="C382" s="274">
        <f t="shared" si="54"/>
        <v>0</v>
      </c>
      <c r="D382" s="276"/>
      <c r="E382" s="317"/>
      <c r="F382" s="64">
        <f t="shared" si="55"/>
        <v>0</v>
      </c>
      <c r="G382" s="55">
        <f t="shared" si="55"/>
        <v>0</v>
      </c>
      <c r="H382" s="56">
        <f t="shared" si="53"/>
        <v>0</v>
      </c>
    </row>
    <row r="383" spans="1:8" s="2" customFormat="1" ht="12.75" hidden="1" x14ac:dyDescent="0.2">
      <c r="A383" s="248"/>
      <c r="B383" s="251"/>
      <c r="C383" s="274">
        <f t="shared" si="54"/>
        <v>0</v>
      </c>
      <c r="D383" s="276"/>
      <c r="E383" s="318"/>
      <c r="F383" s="66">
        <f t="shared" si="55"/>
        <v>0</v>
      </c>
      <c r="G383" s="55">
        <f t="shared" si="55"/>
        <v>0</v>
      </c>
      <c r="H383" s="58">
        <f t="shared" si="53"/>
        <v>0</v>
      </c>
    </row>
    <row r="384" spans="1:8" s="2" customFormat="1" ht="25.5" hidden="1" x14ac:dyDescent="0.2">
      <c r="A384" s="246" t="s">
        <v>82</v>
      </c>
      <c r="B384" s="249" t="s">
        <v>83</v>
      </c>
      <c r="C384" s="287" t="s">
        <v>349</v>
      </c>
      <c r="D384" s="288"/>
      <c r="E384" s="47" t="s">
        <v>161</v>
      </c>
      <c r="F384" s="190" t="s">
        <v>39</v>
      </c>
      <c r="G384" s="47" t="s">
        <v>157</v>
      </c>
      <c r="H384" s="111">
        <f>SUM(H385:H404)</f>
        <v>0</v>
      </c>
    </row>
    <row r="385" spans="1:8" s="2" customFormat="1" ht="12.75" hidden="1" customHeight="1" x14ac:dyDescent="0.2">
      <c r="A385" s="247"/>
      <c r="B385" s="250"/>
      <c r="C385" s="294" t="str">
        <f t="shared" ref="C385:C394" si="56">C266</f>
        <v>VP koledžas direktors</v>
      </c>
      <c r="D385" s="295"/>
      <c r="E385" s="316">
        <v>1</v>
      </c>
      <c r="F385" s="62">
        <f t="shared" ref="F385:F394" si="57">F266</f>
        <v>3125</v>
      </c>
      <c r="G385" s="55"/>
      <c r="H385" s="54">
        <f>ROUNDUP((F385*$E$385%)/168*G385,2)</f>
        <v>0</v>
      </c>
    </row>
    <row r="386" spans="1:8" s="2" customFormat="1" ht="12.75" hidden="1" x14ac:dyDescent="0.2">
      <c r="A386" s="247"/>
      <c r="B386" s="250"/>
      <c r="C386" s="274">
        <f t="shared" si="56"/>
        <v>0</v>
      </c>
      <c r="D386" s="276"/>
      <c r="E386" s="317"/>
      <c r="F386" s="64">
        <f t="shared" si="57"/>
        <v>0</v>
      </c>
      <c r="G386" s="55"/>
      <c r="H386" s="56">
        <f t="shared" ref="H386:H404" si="58">ROUNDUP((F386*$E$385%)/168*G386,2)</f>
        <v>0</v>
      </c>
    </row>
    <row r="387" spans="1:8" s="2" customFormat="1" ht="12.75" hidden="1" x14ac:dyDescent="0.2">
      <c r="A387" s="247"/>
      <c r="B387" s="250"/>
      <c r="C387" s="274">
        <f t="shared" si="56"/>
        <v>0</v>
      </c>
      <c r="D387" s="276"/>
      <c r="E387" s="317"/>
      <c r="F387" s="64">
        <f t="shared" si="57"/>
        <v>0</v>
      </c>
      <c r="G387" s="55"/>
      <c r="H387" s="56">
        <f t="shared" si="58"/>
        <v>0</v>
      </c>
    </row>
    <row r="388" spans="1:8" s="2" customFormat="1" ht="12.75" hidden="1" x14ac:dyDescent="0.2">
      <c r="A388" s="247"/>
      <c r="B388" s="250"/>
      <c r="C388" s="274">
        <f t="shared" si="56"/>
        <v>0</v>
      </c>
      <c r="D388" s="276"/>
      <c r="E388" s="317"/>
      <c r="F388" s="64">
        <f t="shared" si="57"/>
        <v>0</v>
      </c>
      <c r="G388" s="55"/>
      <c r="H388" s="56">
        <f t="shared" si="58"/>
        <v>0</v>
      </c>
    </row>
    <row r="389" spans="1:8" s="2" customFormat="1" ht="12.75" hidden="1" x14ac:dyDescent="0.2">
      <c r="A389" s="247"/>
      <c r="B389" s="250"/>
      <c r="C389" s="274">
        <f t="shared" si="56"/>
        <v>0</v>
      </c>
      <c r="D389" s="276"/>
      <c r="E389" s="317"/>
      <c r="F389" s="64">
        <f t="shared" si="57"/>
        <v>0</v>
      </c>
      <c r="G389" s="55"/>
      <c r="H389" s="56">
        <f t="shared" si="58"/>
        <v>0</v>
      </c>
    </row>
    <row r="390" spans="1:8" s="2" customFormat="1" ht="12.75" hidden="1" x14ac:dyDescent="0.2">
      <c r="A390" s="247"/>
      <c r="B390" s="250"/>
      <c r="C390" s="274">
        <f t="shared" si="56"/>
        <v>0</v>
      </c>
      <c r="D390" s="276"/>
      <c r="E390" s="317"/>
      <c r="F390" s="64">
        <f t="shared" si="57"/>
        <v>0</v>
      </c>
      <c r="G390" s="55"/>
      <c r="H390" s="56">
        <f t="shared" si="58"/>
        <v>0</v>
      </c>
    </row>
    <row r="391" spans="1:8" s="2" customFormat="1" ht="12.75" hidden="1" x14ac:dyDescent="0.2">
      <c r="A391" s="247"/>
      <c r="B391" s="250"/>
      <c r="C391" s="274">
        <f t="shared" si="56"/>
        <v>0</v>
      </c>
      <c r="D391" s="276"/>
      <c r="E391" s="317"/>
      <c r="F391" s="64">
        <f t="shared" si="57"/>
        <v>0</v>
      </c>
      <c r="G391" s="55"/>
      <c r="H391" s="56">
        <f t="shared" si="58"/>
        <v>0</v>
      </c>
    </row>
    <row r="392" spans="1:8" s="2" customFormat="1" ht="12.75" hidden="1" x14ac:dyDescent="0.2">
      <c r="A392" s="247"/>
      <c r="B392" s="250"/>
      <c r="C392" s="274">
        <f t="shared" si="56"/>
        <v>0</v>
      </c>
      <c r="D392" s="276"/>
      <c r="E392" s="317"/>
      <c r="F392" s="64">
        <f t="shared" si="57"/>
        <v>0</v>
      </c>
      <c r="G392" s="55"/>
      <c r="H392" s="56">
        <f t="shared" si="58"/>
        <v>0</v>
      </c>
    </row>
    <row r="393" spans="1:8" s="2" customFormat="1" ht="12.75" hidden="1" x14ac:dyDescent="0.2">
      <c r="A393" s="247"/>
      <c r="B393" s="250"/>
      <c r="C393" s="274">
        <f t="shared" si="56"/>
        <v>0</v>
      </c>
      <c r="D393" s="276"/>
      <c r="E393" s="317"/>
      <c r="F393" s="64">
        <f t="shared" si="57"/>
        <v>0</v>
      </c>
      <c r="G393" s="55"/>
      <c r="H393" s="56">
        <f t="shared" si="58"/>
        <v>0</v>
      </c>
    </row>
    <row r="394" spans="1:8" s="2" customFormat="1" ht="12.75" hidden="1" x14ac:dyDescent="0.2">
      <c r="A394" s="247"/>
      <c r="B394" s="250"/>
      <c r="C394" s="274">
        <f t="shared" si="56"/>
        <v>0</v>
      </c>
      <c r="D394" s="276"/>
      <c r="E394" s="317"/>
      <c r="F394" s="64">
        <f t="shared" si="57"/>
        <v>0</v>
      </c>
      <c r="G394" s="55"/>
      <c r="H394" s="56">
        <f t="shared" si="58"/>
        <v>0</v>
      </c>
    </row>
    <row r="395" spans="1:8" s="2" customFormat="1" ht="12.75" hidden="1" x14ac:dyDescent="0.2">
      <c r="A395" s="247"/>
      <c r="B395" s="250"/>
      <c r="C395" s="274" t="str">
        <f t="shared" ref="C395:C404" si="59">C277</f>
        <v xml:space="preserve">Vecākais grāmatvedis </v>
      </c>
      <c r="D395" s="276"/>
      <c r="E395" s="317"/>
      <c r="F395" s="64">
        <f t="shared" ref="F395:G404" si="60">F277</f>
        <v>1287</v>
      </c>
      <c r="G395" s="55"/>
      <c r="H395" s="56">
        <f t="shared" si="58"/>
        <v>0</v>
      </c>
    </row>
    <row r="396" spans="1:8" s="2" customFormat="1" ht="27" hidden="1" customHeight="1" x14ac:dyDescent="0.2">
      <c r="A396" s="247"/>
      <c r="B396" s="250"/>
      <c r="C396" s="274">
        <f t="shared" si="59"/>
        <v>0</v>
      </c>
      <c r="D396" s="276"/>
      <c r="E396" s="317"/>
      <c r="F396" s="64">
        <f t="shared" si="60"/>
        <v>0</v>
      </c>
      <c r="G396" s="55">
        <f t="shared" si="60"/>
        <v>0</v>
      </c>
      <c r="H396" s="56">
        <f t="shared" si="58"/>
        <v>0</v>
      </c>
    </row>
    <row r="397" spans="1:8" s="2" customFormat="1" ht="12.75" hidden="1" x14ac:dyDescent="0.2">
      <c r="A397" s="247"/>
      <c r="B397" s="250"/>
      <c r="C397" s="274">
        <f t="shared" si="59"/>
        <v>0</v>
      </c>
      <c r="D397" s="276"/>
      <c r="E397" s="317"/>
      <c r="F397" s="64">
        <f t="shared" si="60"/>
        <v>0</v>
      </c>
      <c r="G397" s="64">
        <f t="shared" si="60"/>
        <v>0</v>
      </c>
      <c r="H397" s="56">
        <f t="shared" si="58"/>
        <v>0</v>
      </c>
    </row>
    <row r="398" spans="1:8" s="2" customFormat="1" ht="12.75" hidden="1" x14ac:dyDescent="0.2">
      <c r="A398" s="247"/>
      <c r="B398" s="250"/>
      <c r="C398" s="274">
        <f t="shared" si="59"/>
        <v>0</v>
      </c>
      <c r="D398" s="276"/>
      <c r="E398" s="317"/>
      <c r="F398" s="64">
        <f t="shared" si="60"/>
        <v>0</v>
      </c>
      <c r="G398" s="64">
        <f t="shared" si="60"/>
        <v>0</v>
      </c>
      <c r="H398" s="56">
        <f t="shared" si="58"/>
        <v>0</v>
      </c>
    </row>
    <row r="399" spans="1:8" s="2" customFormat="1" ht="12.75" hidden="1" x14ac:dyDescent="0.2">
      <c r="A399" s="247"/>
      <c r="B399" s="250"/>
      <c r="C399" s="274">
        <f t="shared" si="59"/>
        <v>0</v>
      </c>
      <c r="D399" s="276"/>
      <c r="E399" s="317"/>
      <c r="F399" s="64">
        <f t="shared" si="60"/>
        <v>0</v>
      </c>
      <c r="G399" s="64">
        <f t="shared" si="60"/>
        <v>0</v>
      </c>
      <c r="H399" s="56">
        <f t="shared" si="58"/>
        <v>0</v>
      </c>
    </row>
    <row r="400" spans="1:8" s="2" customFormat="1" ht="12.75" hidden="1" x14ac:dyDescent="0.2">
      <c r="A400" s="247"/>
      <c r="B400" s="250"/>
      <c r="C400" s="274">
        <f t="shared" si="59"/>
        <v>0</v>
      </c>
      <c r="D400" s="276"/>
      <c r="E400" s="317"/>
      <c r="F400" s="64">
        <f t="shared" si="60"/>
        <v>0</v>
      </c>
      <c r="G400" s="64">
        <f t="shared" si="60"/>
        <v>0</v>
      </c>
      <c r="H400" s="56">
        <f t="shared" si="58"/>
        <v>0</v>
      </c>
    </row>
    <row r="401" spans="1:9" s="2" customFormat="1" ht="12.75" hidden="1" x14ac:dyDescent="0.2">
      <c r="A401" s="247"/>
      <c r="B401" s="250"/>
      <c r="C401" s="274">
        <f t="shared" si="59"/>
        <v>0</v>
      </c>
      <c r="D401" s="276"/>
      <c r="E401" s="317"/>
      <c r="F401" s="64">
        <f t="shared" si="60"/>
        <v>0</v>
      </c>
      <c r="G401" s="64">
        <f t="shared" si="60"/>
        <v>0</v>
      </c>
      <c r="H401" s="56">
        <f t="shared" si="58"/>
        <v>0</v>
      </c>
    </row>
    <row r="402" spans="1:9" s="2" customFormat="1" ht="12.75" hidden="1" x14ac:dyDescent="0.2">
      <c r="A402" s="247"/>
      <c r="B402" s="250"/>
      <c r="C402" s="274">
        <f t="shared" si="59"/>
        <v>0</v>
      </c>
      <c r="D402" s="276"/>
      <c r="E402" s="317"/>
      <c r="F402" s="64">
        <f t="shared" si="60"/>
        <v>0</v>
      </c>
      <c r="G402" s="64">
        <f t="shared" si="60"/>
        <v>0</v>
      </c>
      <c r="H402" s="56">
        <f t="shared" si="58"/>
        <v>0</v>
      </c>
    </row>
    <row r="403" spans="1:9" s="2" customFormat="1" ht="12.75" hidden="1" x14ac:dyDescent="0.2">
      <c r="A403" s="247"/>
      <c r="B403" s="250"/>
      <c r="C403" s="274">
        <f t="shared" si="59"/>
        <v>0</v>
      </c>
      <c r="D403" s="276"/>
      <c r="E403" s="317"/>
      <c r="F403" s="64">
        <f t="shared" si="60"/>
        <v>0</v>
      </c>
      <c r="G403" s="64">
        <f t="shared" si="60"/>
        <v>0</v>
      </c>
      <c r="H403" s="56">
        <f t="shared" si="58"/>
        <v>0</v>
      </c>
    </row>
    <row r="404" spans="1:9" s="2" customFormat="1" ht="12.75" hidden="1" x14ac:dyDescent="0.2">
      <c r="A404" s="248"/>
      <c r="B404" s="251"/>
      <c r="C404" s="296">
        <f t="shared" si="59"/>
        <v>0</v>
      </c>
      <c r="D404" s="298"/>
      <c r="E404" s="318"/>
      <c r="F404" s="66">
        <f t="shared" si="60"/>
        <v>0</v>
      </c>
      <c r="G404" s="66">
        <f t="shared" si="60"/>
        <v>0</v>
      </c>
      <c r="H404" s="58">
        <f t="shared" si="58"/>
        <v>0</v>
      </c>
    </row>
    <row r="405" spans="1:9" s="2" customFormat="1" ht="12.75" x14ac:dyDescent="0.2">
      <c r="A405" s="49" t="s">
        <v>84</v>
      </c>
      <c r="B405" s="277" t="s">
        <v>17</v>
      </c>
      <c r="C405" s="277"/>
      <c r="D405" s="277"/>
      <c r="E405" s="277"/>
      <c r="F405" s="277"/>
      <c r="G405" s="277"/>
      <c r="H405" s="43">
        <f>SUM(H406,H429)</f>
        <v>1.6700000000000002</v>
      </c>
    </row>
    <row r="406" spans="1:9" s="2" customFormat="1" ht="12.75" x14ac:dyDescent="0.2">
      <c r="A406" s="48" t="s">
        <v>85</v>
      </c>
      <c r="B406" s="277" t="s">
        <v>86</v>
      </c>
      <c r="C406" s="277"/>
      <c r="D406" s="277"/>
      <c r="E406" s="277"/>
      <c r="F406" s="277"/>
      <c r="G406" s="277"/>
      <c r="H406" s="43">
        <f>SUM(H407,H418)</f>
        <v>0.11</v>
      </c>
    </row>
    <row r="407" spans="1:9" s="2" customFormat="1" ht="25.5" x14ac:dyDescent="0.2">
      <c r="A407" s="246">
        <v>2220</v>
      </c>
      <c r="B407" s="249" t="s">
        <v>88</v>
      </c>
      <c r="C407" s="266" t="s">
        <v>171</v>
      </c>
      <c r="D407" s="267"/>
      <c r="E407" s="268"/>
      <c r="F407" s="47" t="s">
        <v>327</v>
      </c>
      <c r="G407" s="47" t="s">
        <v>157</v>
      </c>
      <c r="H407" s="111">
        <f>SUM(H408:H417)</f>
        <v>0.11</v>
      </c>
    </row>
    <row r="408" spans="1:9" s="2" customFormat="1" ht="36" x14ac:dyDescent="0.2">
      <c r="A408" s="247"/>
      <c r="B408" s="250"/>
      <c r="C408" s="255" t="s">
        <v>198</v>
      </c>
      <c r="D408" s="256"/>
      <c r="E408" s="257"/>
      <c r="F408" s="74">
        <f>ROUND(7*1.147,2)</f>
        <v>8.0299999999999994</v>
      </c>
      <c r="G408" s="74">
        <v>2.1680000000000001</v>
      </c>
      <c r="H408" s="75">
        <f>ROUNDUP(F408/168*G408,2)</f>
        <v>0.11</v>
      </c>
      <c r="I408" s="149" t="s">
        <v>384</v>
      </c>
    </row>
    <row r="409" spans="1:9" s="2" customFormat="1" ht="12" hidden="1" customHeight="1" x14ac:dyDescent="0.2">
      <c r="A409" s="247"/>
      <c r="B409" s="250"/>
      <c r="C409" s="252"/>
      <c r="D409" s="253"/>
      <c r="E409" s="254"/>
      <c r="F409" s="76"/>
      <c r="G409" s="76"/>
      <c r="H409" s="77">
        <f t="shared" ref="H409:H417" si="61">ROUNDUP(F409/168*G409,2)</f>
        <v>0</v>
      </c>
    </row>
    <row r="410" spans="1:9" s="2" customFormat="1" ht="12" hidden="1" customHeight="1" x14ac:dyDescent="0.2">
      <c r="A410" s="247"/>
      <c r="B410" s="250"/>
      <c r="C410" s="252"/>
      <c r="D410" s="253"/>
      <c r="E410" s="254"/>
      <c r="F410" s="76"/>
      <c r="G410" s="76"/>
      <c r="H410" s="77">
        <f t="shared" si="61"/>
        <v>0</v>
      </c>
    </row>
    <row r="411" spans="1:9" s="2" customFormat="1" ht="12" hidden="1" customHeight="1" x14ac:dyDescent="0.2">
      <c r="A411" s="247"/>
      <c r="B411" s="250"/>
      <c r="C411" s="252"/>
      <c r="D411" s="253"/>
      <c r="E411" s="254"/>
      <c r="F411" s="76"/>
      <c r="G411" s="76"/>
      <c r="H411" s="77">
        <f t="shared" si="61"/>
        <v>0</v>
      </c>
    </row>
    <row r="412" spans="1:9" s="2" customFormat="1" ht="12" hidden="1" customHeight="1" x14ac:dyDescent="0.2">
      <c r="A412" s="247"/>
      <c r="B412" s="250"/>
      <c r="C412" s="252"/>
      <c r="D412" s="253"/>
      <c r="E412" s="254"/>
      <c r="F412" s="76"/>
      <c r="G412" s="76"/>
      <c r="H412" s="77">
        <f t="shared" si="61"/>
        <v>0</v>
      </c>
    </row>
    <row r="413" spans="1:9" s="2" customFormat="1" ht="12" hidden="1" customHeight="1" x14ac:dyDescent="0.2">
      <c r="A413" s="247"/>
      <c r="B413" s="250"/>
      <c r="C413" s="252"/>
      <c r="D413" s="253"/>
      <c r="E413" s="254"/>
      <c r="F413" s="76"/>
      <c r="G413" s="76"/>
      <c r="H413" s="77">
        <f t="shared" si="61"/>
        <v>0</v>
      </c>
    </row>
    <row r="414" spans="1:9" s="2" customFormat="1" ht="12" hidden="1" customHeight="1" x14ac:dyDescent="0.2">
      <c r="A414" s="247"/>
      <c r="B414" s="250"/>
      <c r="C414" s="252"/>
      <c r="D414" s="253"/>
      <c r="E414" s="254"/>
      <c r="F414" s="76"/>
      <c r="G414" s="76"/>
      <c r="H414" s="77">
        <f t="shared" si="61"/>
        <v>0</v>
      </c>
    </row>
    <row r="415" spans="1:9" s="2" customFormat="1" ht="12" hidden="1" customHeight="1" x14ac:dyDescent="0.2">
      <c r="A415" s="247"/>
      <c r="B415" s="250"/>
      <c r="C415" s="252"/>
      <c r="D415" s="253"/>
      <c r="E415" s="254"/>
      <c r="F415" s="76"/>
      <c r="G415" s="76"/>
      <c r="H415" s="77">
        <f t="shared" si="61"/>
        <v>0</v>
      </c>
    </row>
    <row r="416" spans="1:9" s="2" customFormat="1" ht="12" hidden="1" customHeight="1" x14ac:dyDescent="0.2">
      <c r="A416" s="247"/>
      <c r="B416" s="250"/>
      <c r="C416" s="252"/>
      <c r="D416" s="253"/>
      <c r="E416" s="254"/>
      <c r="F416" s="76"/>
      <c r="G416" s="76"/>
      <c r="H416" s="77">
        <f t="shared" si="61"/>
        <v>0</v>
      </c>
    </row>
    <row r="417" spans="1:9" s="2" customFormat="1" ht="12" hidden="1" customHeight="1" x14ac:dyDescent="0.2">
      <c r="A417" s="248"/>
      <c r="B417" s="251"/>
      <c r="C417" s="269"/>
      <c r="D417" s="270"/>
      <c r="E417" s="271"/>
      <c r="F417" s="78"/>
      <c r="G417" s="78"/>
      <c r="H417" s="79">
        <f t="shared" si="61"/>
        <v>0</v>
      </c>
    </row>
    <row r="418" spans="1:9" s="2" customFormat="1" ht="12" hidden="1" customHeight="1" x14ac:dyDescent="0.2">
      <c r="A418" s="246"/>
      <c r="B418" s="249"/>
      <c r="C418" s="266" t="s">
        <v>171</v>
      </c>
      <c r="D418" s="267"/>
      <c r="E418" s="268"/>
      <c r="F418" s="47" t="s">
        <v>167</v>
      </c>
      <c r="G418" s="47" t="s">
        <v>157</v>
      </c>
      <c r="H418" s="111">
        <f>SUM(H419:H428)</f>
        <v>0</v>
      </c>
    </row>
    <row r="419" spans="1:9" s="2" customFormat="1" ht="12" hidden="1" customHeight="1" x14ac:dyDescent="0.2">
      <c r="A419" s="247"/>
      <c r="B419" s="250"/>
      <c r="C419" s="255"/>
      <c r="D419" s="256"/>
      <c r="E419" s="257"/>
      <c r="F419" s="74"/>
      <c r="G419" s="74"/>
      <c r="H419" s="75">
        <f>ROUNDUP(F419/168*G419,2)</f>
        <v>0</v>
      </c>
    </row>
    <row r="420" spans="1:9" s="2" customFormat="1" ht="12" hidden="1" customHeight="1" x14ac:dyDescent="0.2">
      <c r="A420" s="247"/>
      <c r="B420" s="250"/>
      <c r="C420" s="252"/>
      <c r="D420" s="253"/>
      <c r="E420" s="254"/>
      <c r="F420" s="76"/>
      <c r="G420" s="76"/>
      <c r="H420" s="77">
        <f t="shared" ref="H420:H428" si="62">ROUNDUP(F420/168*G420,2)</f>
        <v>0</v>
      </c>
    </row>
    <row r="421" spans="1:9" s="2" customFormat="1" ht="12" hidden="1" customHeight="1" x14ac:dyDescent="0.2">
      <c r="A421" s="247"/>
      <c r="B421" s="250"/>
      <c r="C421" s="252"/>
      <c r="D421" s="253"/>
      <c r="E421" s="254"/>
      <c r="F421" s="76"/>
      <c r="G421" s="76"/>
      <c r="H421" s="77">
        <f t="shared" si="62"/>
        <v>0</v>
      </c>
    </row>
    <row r="422" spans="1:9" s="2" customFormat="1" ht="12" hidden="1" customHeight="1" x14ac:dyDescent="0.2">
      <c r="A422" s="247"/>
      <c r="B422" s="250"/>
      <c r="C422" s="252"/>
      <c r="D422" s="253"/>
      <c r="E422" s="254"/>
      <c r="F422" s="76"/>
      <c r="G422" s="76"/>
      <c r="H422" s="77">
        <f t="shared" si="62"/>
        <v>0</v>
      </c>
    </row>
    <row r="423" spans="1:9" s="2" customFormat="1" ht="12" hidden="1" customHeight="1" x14ac:dyDescent="0.2">
      <c r="A423" s="247"/>
      <c r="B423" s="250"/>
      <c r="C423" s="252"/>
      <c r="D423" s="253"/>
      <c r="E423" s="254"/>
      <c r="F423" s="76"/>
      <c r="G423" s="76"/>
      <c r="H423" s="77">
        <f t="shared" si="62"/>
        <v>0</v>
      </c>
    </row>
    <row r="424" spans="1:9" s="2" customFormat="1" ht="12" hidden="1" customHeight="1" x14ac:dyDescent="0.2">
      <c r="A424" s="247"/>
      <c r="B424" s="250"/>
      <c r="C424" s="252"/>
      <c r="D424" s="253"/>
      <c r="E424" s="254"/>
      <c r="F424" s="76"/>
      <c r="G424" s="76"/>
      <c r="H424" s="77">
        <f t="shared" si="62"/>
        <v>0</v>
      </c>
    </row>
    <row r="425" spans="1:9" s="2" customFormat="1" ht="12" hidden="1" customHeight="1" x14ac:dyDescent="0.2">
      <c r="A425" s="247"/>
      <c r="B425" s="250"/>
      <c r="C425" s="252"/>
      <c r="D425" s="253"/>
      <c r="E425" s="254"/>
      <c r="F425" s="76"/>
      <c r="G425" s="76"/>
      <c r="H425" s="77">
        <f t="shared" si="62"/>
        <v>0</v>
      </c>
    </row>
    <row r="426" spans="1:9" s="2" customFormat="1" ht="12" hidden="1" customHeight="1" x14ac:dyDescent="0.2">
      <c r="A426" s="247"/>
      <c r="B426" s="250"/>
      <c r="C426" s="252"/>
      <c r="D426" s="253"/>
      <c r="E426" s="254"/>
      <c r="F426" s="76"/>
      <c r="G426" s="76"/>
      <c r="H426" s="77"/>
    </row>
    <row r="427" spans="1:9" s="2" customFormat="1" ht="12" hidden="1" customHeight="1" x14ac:dyDescent="0.2">
      <c r="A427" s="247"/>
      <c r="B427" s="250"/>
      <c r="C427" s="252"/>
      <c r="D427" s="253"/>
      <c r="E427" s="254"/>
      <c r="F427" s="76"/>
      <c r="G427" s="76"/>
      <c r="H427" s="77">
        <f t="shared" si="62"/>
        <v>0</v>
      </c>
    </row>
    <row r="428" spans="1:9" s="2" customFormat="1" ht="12.75" hidden="1" x14ac:dyDescent="0.2">
      <c r="A428" s="248"/>
      <c r="B428" s="251"/>
      <c r="C428" s="269"/>
      <c r="D428" s="270"/>
      <c r="E428" s="271"/>
      <c r="F428" s="78"/>
      <c r="G428" s="78"/>
      <c r="H428" s="79">
        <f t="shared" si="62"/>
        <v>0</v>
      </c>
    </row>
    <row r="429" spans="1:9" s="2" customFormat="1" ht="12.75" x14ac:dyDescent="0.2">
      <c r="A429" s="48" t="s">
        <v>93</v>
      </c>
      <c r="B429" s="277" t="s">
        <v>94</v>
      </c>
      <c r="C429" s="277"/>
      <c r="D429" s="277"/>
      <c r="E429" s="277"/>
      <c r="F429" s="277"/>
      <c r="G429" s="277"/>
      <c r="H429" s="43">
        <f>SUM(H430,H452,H441)</f>
        <v>1.56</v>
      </c>
    </row>
    <row r="430" spans="1:9" s="2" customFormat="1" ht="15" customHeight="1" x14ac:dyDescent="0.2">
      <c r="A430" s="246">
        <v>2311</v>
      </c>
      <c r="B430" s="249" t="s">
        <v>19</v>
      </c>
      <c r="C430" s="266" t="s">
        <v>171</v>
      </c>
      <c r="D430" s="267"/>
      <c r="E430" s="268"/>
      <c r="F430" s="47" t="s">
        <v>326</v>
      </c>
      <c r="G430" s="47" t="s">
        <v>166</v>
      </c>
      <c r="H430" s="111">
        <f>SUM(H431:H440)</f>
        <v>0.14000000000000001</v>
      </c>
    </row>
    <row r="431" spans="1:9" s="2" customFormat="1" ht="12.75" x14ac:dyDescent="0.2">
      <c r="A431" s="247"/>
      <c r="B431" s="250"/>
      <c r="C431" s="255" t="s">
        <v>214</v>
      </c>
      <c r="D431" s="256"/>
      <c r="E431" s="257"/>
      <c r="F431" s="74">
        <f>ROUND(0.02*1.095,2)</f>
        <v>0.02</v>
      </c>
      <c r="G431" s="74">
        <v>2</v>
      </c>
      <c r="H431" s="75">
        <f>ROUND(F431*G431,2)</f>
        <v>0.04</v>
      </c>
      <c r="I431" s="2" t="s">
        <v>310</v>
      </c>
    </row>
    <row r="432" spans="1:9" s="2" customFormat="1" ht="12.75" x14ac:dyDescent="0.2">
      <c r="A432" s="247"/>
      <c r="B432" s="250"/>
      <c r="C432" s="252" t="s">
        <v>173</v>
      </c>
      <c r="D432" s="253"/>
      <c r="E432" s="254"/>
      <c r="F432" s="76">
        <f>ROUND(0.05*1.095,2)</f>
        <v>0.05</v>
      </c>
      <c r="G432" s="76">
        <v>2</v>
      </c>
      <c r="H432" s="77">
        <f>ROUND(F432*G432,2)</f>
        <v>0.1</v>
      </c>
    </row>
    <row r="433" spans="1:8" s="2" customFormat="1" ht="12.75" hidden="1" x14ac:dyDescent="0.2">
      <c r="A433" s="247"/>
      <c r="B433" s="250"/>
      <c r="C433" s="252"/>
      <c r="D433" s="253"/>
      <c r="E433" s="254"/>
      <c r="F433" s="76"/>
      <c r="G433" s="76"/>
      <c r="H433" s="77">
        <f t="shared" ref="H433:H440" si="63">ROUND(F433*G433,2)</f>
        <v>0</v>
      </c>
    </row>
    <row r="434" spans="1:8" s="2" customFormat="1" ht="12.75" hidden="1" x14ac:dyDescent="0.2">
      <c r="A434" s="247"/>
      <c r="B434" s="250"/>
      <c r="C434" s="252"/>
      <c r="D434" s="253"/>
      <c r="E434" s="254"/>
      <c r="F434" s="76"/>
      <c r="G434" s="76"/>
      <c r="H434" s="77">
        <f t="shared" si="63"/>
        <v>0</v>
      </c>
    </row>
    <row r="435" spans="1:8" s="2" customFormat="1" ht="12.75" hidden="1" x14ac:dyDescent="0.2">
      <c r="A435" s="247"/>
      <c r="B435" s="250"/>
      <c r="C435" s="252"/>
      <c r="D435" s="253"/>
      <c r="E435" s="254"/>
      <c r="F435" s="76"/>
      <c r="G435" s="76"/>
      <c r="H435" s="77">
        <f t="shared" si="63"/>
        <v>0</v>
      </c>
    </row>
    <row r="436" spans="1:8" s="2" customFormat="1" ht="12.75" hidden="1" x14ac:dyDescent="0.2">
      <c r="A436" s="247"/>
      <c r="B436" s="250"/>
      <c r="C436" s="252"/>
      <c r="D436" s="253"/>
      <c r="E436" s="254"/>
      <c r="F436" s="76"/>
      <c r="G436" s="76"/>
      <c r="H436" s="77">
        <f t="shared" si="63"/>
        <v>0</v>
      </c>
    </row>
    <row r="437" spans="1:8" s="2" customFormat="1" ht="12.75" hidden="1" x14ac:dyDescent="0.2">
      <c r="A437" s="247"/>
      <c r="B437" s="250"/>
      <c r="C437" s="252"/>
      <c r="D437" s="253"/>
      <c r="E437" s="254"/>
      <c r="F437" s="76"/>
      <c r="G437" s="76"/>
      <c r="H437" s="77">
        <f t="shared" si="63"/>
        <v>0</v>
      </c>
    </row>
    <row r="438" spans="1:8" s="2" customFormat="1" ht="12.75" hidden="1" x14ac:dyDescent="0.2">
      <c r="A438" s="247"/>
      <c r="B438" s="250"/>
      <c r="C438" s="252"/>
      <c r="D438" s="253"/>
      <c r="E438" s="254"/>
      <c r="F438" s="76"/>
      <c r="G438" s="76"/>
      <c r="H438" s="77">
        <f t="shared" si="63"/>
        <v>0</v>
      </c>
    </row>
    <row r="439" spans="1:8" s="2" customFormat="1" ht="12.75" hidden="1" x14ac:dyDescent="0.2">
      <c r="A439" s="247"/>
      <c r="B439" s="250"/>
      <c r="C439" s="252"/>
      <c r="D439" s="253"/>
      <c r="E439" s="254"/>
      <c r="F439" s="76"/>
      <c r="G439" s="76"/>
      <c r="H439" s="77">
        <f t="shared" si="63"/>
        <v>0</v>
      </c>
    </row>
    <row r="440" spans="1:8" s="2" customFormat="1" ht="12.75" hidden="1" x14ac:dyDescent="0.2">
      <c r="A440" s="248"/>
      <c r="B440" s="251"/>
      <c r="C440" s="269"/>
      <c r="D440" s="270"/>
      <c r="E440" s="271"/>
      <c r="F440" s="78"/>
      <c r="G440" s="78"/>
      <c r="H440" s="79">
        <f t="shared" si="63"/>
        <v>0</v>
      </c>
    </row>
    <row r="441" spans="1:8" s="2" customFormat="1" ht="38.25" x14ac:dyDescent="0.2">
      <c r="A441" s="246">
        <v>2312</v>
      </c>
      <c r="B441" s="249" t="s">
        <v>319</v>
      </c>
      <c r="C441" s="266" t="s">
        <v>171</v>
      </c>
      <c r="D441" s="267"/>
      <c r="E441" s="51" t="s">
        <v>325</v>
      </c>
      <c r="F441" s="51" t="s">
        <v>322</v>
      </c>
      <c r="G441" s="47" t="s">
        <v>157</v>
      </c>
      <c r="H441" s="111">
        <f>SUM(H442:H451)</f>
        <v>0.08</v>
      </c>
    </row>
    <row r="442" spans="1:8" s="2" customFormat="1" ht="12.75" x14ac:dyDescent="0.2">
      <c r="A442" s="247"/>
      <c r="B442" s="250"/>
      <c r="C442" s="255" t="s">
        <v>320</v>
      </c>
      <c r="D442" s="256"/>
      <c r="E442" s="74">
        <v>165</v>
      </c>
      <c r="F442" s="74">
        <v>5</v>
      </c>
      <c r="G442" s="154">
        <f>G26+G277</f>
        <v>2.0840000000000001</v>
      </c>
      <c r="H442" s="75">
        <f>ROUNDUP(E442/F442/12/168*G442,2)</f>
        <v>0.04</v>
      </c>
    </row>
    <row r="443" spans="1:8" s="2" customFormat="1" ht="12.75" x14ac:dyDescent="0.2">
      <c r="A443" s="247"/>
      <c r="B443" s="250"/>
      <c r="C443" s="252" t="s">
        <v>321</v>
      </c>
      <c r="D443" s="253"/>
      <c r="E443" s="153">
        <v>157</v>
      </c>
      <c r="F443" s="76">
        <v>5</v>
      </c>
      <c r="G443" s="155">
        <f>G442</f>
        <v>2.0840000000000001</v>
      </c>
      <c r="H443" s="77">
        <f>ROUNDUP(E443/F443/12/168*G443,2)</f>
        <v>0.04</v>
      </c>
    </row>
    <row r="444" spans="1:8" s="2" customFormat="1" ht="12.75" hidden="1" x14ac:dyDescent="0.2">
      <c r="A444" s="247"/>
      <c r="B444" s="250"/>
      <c r="C444" s="252"/>
      <c r="D444" s="253"/>
      <c r="E444" s="177"/>
      <c r="F444" s="76"/>
      <c r="G444" s="76"/>
      <c r="H444" s="77">
        <f t="shared" ref="H444:H451" si="64">ROUNDUP(F444/168*G444,2)</f>
        <v>0</v>
      </c>
    </row>
    <row r="445" spans="1:8" s="2" customFormat="1" ht="12.75" hidden="1" x14ac:dyDescent="0.2">
      <c r="A445" s="247"/>
      <c r="B445" s="250"/>
      <c r="C445" s="252"/>
      <c r="D445" s="253"/>
      <c r="E445" s="177"/>
      <c r="F445" s="76"/>
      <c r="G445" s="76"/>
      <c r="H445" s="77">
        <f t="shared" si="64"/>
        <v>0</v>
      </c>
    </row>
    <row r="446" spans="1:8" s="2" customFormat="1" ht="12.75" hidden="1" x14ac:dyDescent="0.2">
      <c r="A446" s="247"/>
      <c r="B446" s="250"/>
      <c r="C446" s="252"/>
      <c r="D446" s="253"/>
      <c r="E446" s="177"/>
      <c r="F446" s="76"/>
      <c r="G446" s="76"/>
      <c r="H446" s="77">
        <f t="shared" si="64"/>
        <v>0</v>
      </c>
    </row>
    <row r="447" spans="1:8" s="2" customFormat="1" ht="12.75" hidden="1" x14ac:dyDescent="0.2">
      <c r="A447" s="247"/>
      <c r="B447" s="250"/>
      <c r="C447" s="252"/>
      <c r="D447" s="253"/>
      <c r="E447" s="177"/>
      <c r="F447" s="76"/>
      <c r="G447" s="76"/>
      <c r="H447" s="77">
        <f t="shared" si="64"/>
        <v>0</v>
      </c>
    </row>
    <row r="448" spans="1:8" s="2" customFormat="1" ht="12.75" hidden="1" x14ac:dyDescent="0.2">
      <c r="A448" s="247"/>
      <c r="B448" s="250"/>
      <c r="C448" s="252"/>
      <c r="D448" s="253"/>
      <c r="E448" s="177"/>
      <c r="F448" s="76"/>
      <c r="G448" s="76"/>
      <c r="H448" s="77">
        <f t="shared" si="64"/>
        <v>0</v>
      </c>
    </row>
    <row r="449" spans="1:9" s="2" customFormat="1" ht="12.75" hidden="1" x14ac:dyDescent="0.2">
      <c r="A449" s="247"/>
      <c r="B449" s="250"/>
      <c r="C449" s="252"/>
      <c r="D449" s="253"/>
      <c r="E449" s="177"/>
      <c r="F449" s="76"/>
      <c r="G449" s="76"/>
      <c r="H449" s="77">
        <f t="shared" si="64"/>
        <v>0</v>
      </c>
    </row>
    <row r="450" spans="1:9" s="2" customFormat="1" ht="12.75" hidden="1" x14ac:dyDescent="0.2">
      <c r="A450" s="247"/>
      <c r="B450" s="250"/>
      <c r="C450" s="252"/>
      <c r="D450" s="253"/>
      <c r="E450" s="177"/>
      <c r="F450" s="76"/>
      <c r="G450" s="76"/>
      <c r="H450" s="77">
        <f t="shared" si="64"/>
        <v>0</v>
      </c>
    </row>
    <row r="451" spans="1:9" s="2" customFormat="1" ht="12.75" hidden="1" x14ac:dyDescent="0.2">
      <c r="A451" s="248"/>
      <c r="B451" s="251"/>
      <c r="C451" s="252"/>
      <c r="D451" s="253"/>
      <c r="E451" s="177"/>
      <c r="F451" s="78"/>
      <c r="G451" s="78"/>
      <c r="H451" s="79">
        <f t="shared" si="64"/>
        <v>0</v>
      </c>
    </row>
    <row r="452" spans="1:9" s="2" customFormat="1" ht="25.5" x14ac:dyDescent="0.2">
      <c r="A452" s="246">
        <v>2350</v>
      </c>
      <c r="B452" s="249" t="s">
        <v>391</v>
      </c>
      <c r="C452" s="266" t="s">
        <v>171</v>
      </c>
      <c r="D452" s="267"/>
      <c r="E452" s="268"/>
      <c r="F452" s="51" t="s">
        <v>327</v>
      </c>
      <c r="G452" s="47" t="s">
        <v>157</v>
      </c>
      <c r="H452" s="111">
        <f>SUM(H453:H462)</f>
        <v>1.34</v>
      </c>
    </row>
    <row r="453" spans="1:9" s="2" customFormat="1" ht="26.25" customHeight="1" x14ac:dyDescent="0.2">
      <c r="A453" s="247"/>
      <c r="B453" s="250"/>
      <c r="C453" s="255" t="s">
        <v>218</v>
      </c>
      <c r="D453" s="256"/>
      <c r="E453" s="257"/>
      <c r="F453" s="74">
        <f>ROUND(85*1.162,2)</f>
        <v>98.77</v>
      </c>
      <c r="G453" s="74">
        <v>2.0840000000000001</v>
      </c>
      <c r="H453" s="75">
        <f>ROUNDUP(F453/168*G453,2)</f>
        <v>1.23</v>
      </c>
      <c r="I453" s="149" t="s">
        <v>383</v>
      </c>
    </row>
    <row r="454" spans="1:9" s="2" customFormat="1" ht="36" x14ac:dyDescent="0.2">
      <c r="A454" s="247"/>
      <c r="B454" s="250"/>
      <c r="C454" s="252" t="s">
        <v>215</v>
      </c>
      <c r="D454" s="253"/>
      <c r="E454" s="254"/>
      <c r="F454" s="76">
        <f>ROUND(7*1.162,2)</f>
        <v>8.1300000000000008</v>
      </c>
      <c r="G454" s="76">
        <v>2.1680000000000001</v>
      </c>
      <c r="H454" s="77">
        <f t="shared" ref="H454:H462" si="65">ROUNDUP(F454/168*G454,2)</f>
        <v>0.11</v>
      </c>
      <c r="I454" s="149" t="s">
        <v>382</v>
      </c>
    </row>
    <row r="455" spans="1:9" s="2" customFormat="1" ht="12.75" hidden="1" x14ac:dyDescent="0.2">
      <c r="A455" s="247"/>
      <c r="B455" s="250"/>
      <c r="C455" s="252"/>
      <c r="D455" s="253"/>
      <c r="E455" s="254"/>
      <c r="F455" s="76"/>
      <c r="G455" s="76"/>
      <c r="H455" s="77">
        <f t="shared" si="65"/>
        <v>0</v>
      </c>
    </row>
    <row r="456" spans="1:9" s="2" customFormat="1" ht="12.75" hidden="1" x14ac:dyDescent="0.2">
      <c r="A456" s="247"/>
      <c r="B456" s="250"/>
      <c r="C456" s="252"/>
      <c r="D456" s="253"/>
      <c r="E456" s="254"/>
      <c r="F456" s="76"/>
      <c r="G456" s="76"/>
      <c r="H456" s="77">
        <f t="shared" si="65"/>
        <v>0</v>
      </c>
    </row>
    <row r="457" spans="1:9" s="2" customFormat="1" ht="12.75" hidden="1" x14ac:dyDescent="0.2">
      <c r="A457" s="247"/>
      <c r="B457" s="250"/>
      <c r="C457" s="252"/>
      <c r="D457" s="253"/>
      <c r="E457" s="254"/>
      <c r="F457" s="76"/>
      <c r="G457" s="76"/>
      <c r="H457" s="77">
        <f t="shared" si="65"/>
        <v>0</v>
      </c>
    </row>
    <row r="458" spans="1:9" s="2" customFormat="1" ht="12.75" hidden="1" x14ac:dyDescent="0.2">
      <c r="A458" s="247"/>
      <c r="B458" s="250"/>
      <c r="C458" s="252"/>
      <c r="D458" s="253"/>
      <c r="E458" s="254"/>
      <c r="F458" s="76"/>
      <c r="G458" s="76"/>
      <c r="H458" s="77">
        <f t="shared" si="65"/>
        <v>0</v>
      </c>
    </row>
    <row r="459" spans="1:9" s="2" customFormat="1" ht="12.75" hidden="1" x14ac:dyDescent="0.2">
      <c r="A459" s="247"/>
      <c r="B459" s="250"/>
      <c r="C459" s="252"/>
      <c r="D459" s="253"/>
      <c r="E459" s="254"/>
      <c r="F459" s="76"/>
      <c r="G459" s="76"/>
      <c r="H459" s="77">
        <f t="shared" si="65"/>
        <v>0</v>
      </c>
    </row>
    <row r="460" spans="1:9" s="2" customFormat="1" ht="12.75" hidden="1" x14ac:dyDescent="0.2">
      <c r="A460" s="247"/>
      <c r="B460" s="250"/>
      <c r="C460" s="252"/>
      <c r="D460" s="253"/>
      <c r="E460" s="254"/>
      <c r="F460" s="76"/>
      <c r="G460" s="76"/>
      <c r="H460" s="77">
        <f t="shared" si="65"/>
        <v>0</v>
      </c>
    </row>
    <row r="461" spans="1:9" s="2" customFormat="1" ht="12.75" hidden="1" x14ac:dyDescent="0.2">
      <c r="A461" s="247"/>
      <c r="B461" s="250"/>
      <c r="C461" s="252"/>
      <c r="D461" s="253"/>
      <c r="E461" s="254"/>
      <c r="F461" s="76"/>
      <c r="G461" s="76"/>
      <c r="H461" s="77">
        <f t="shared" si="65"/>
        <v>0</v>
      </c>
    </row>
    <row r="462" spans="1:9" s="2" customFormat="1" ht="12.75" hidden="1" x14ac:dyDescent="0.2">
      <c r="A462" s="248"/>
      <c r="B462" s="251"/>
      <c r="C462" s="269"/>
      <c r="D462" s="270"/>
      <c r="E462" s="271"/>
      <c r="F462" s="78"/>
      <c r="G462" s="78"/>
      <c r="H462" s="79">
        <f t="shared" si="65"/>
        <v>0</v>
      </c>
    </row>
    <row r="463" spans="1:9" s="2" customFormat="1" ht="12.75" x14ac:dyDescent="0.2">
      <c r="A463" s="49" t="s">
        <v>109</v>
      </c>
      <c r="B463" s="277" t="s">
        <v>25</v>
      </c>
      <c r="C463" s="277"/>
      <c r="D463" s="277"/>
      <c r="E463" s="277"/>
      <c r="F463" s="277"/>
      <c r="G463" s="277"/>
      <c r="H463" s="43">
        <f>SUM(H464,H476)</f>
        <v>0.26</v>
      </c>
    </row>
    <row r="464" spans="1:9" s="2" customFormat="1" ht="12.75" hidden="1" x14ac:dyDescent="0.2">
      <c r="A464" s="48">
        <v>5120</v>
      </c>
      <c r="B464" s="277" t="s">
        <v>168</v>
      </c>
      <c r="C464" s="277"/>
      <c r="D464" s="277"/>
      <c r="E464" s="277"/>
      <c r="F464" s="277"/>
      <c r="G464" s="277"/>
      <c r="H464" s="43">
        <f>SUM(H466:H475)</f>
        <v>0</v>
      </c>
    </row>
    <row r="465" spans="1:8" s="2" customFormat="1" ht="25.5" hidden="1" x14ac:dyDescent="0.2">
      <c r="A465" s="331">
        <v>5121</v>
      </c>
      <c r="B465" s="279" t="s">
        <v>169</v>
      </c>
      <c r="C465" s="287" t="s">
        <v>171</v>
      </c>
      <c r="D465" s="288"/>
      <c r="E465" s="47" t="s">
        <v>170</v>
      </c>
      <c r="F465" s="190" t="s">
        <v>325</v>
      </c>
      <c r="G465" s="47" t="s">
        <v>157</v>
      </c>
      <c r="H465" s="111">
        <f>SUM(H466:H475)</f>
        <v>0</v>
      </c>
    </row>
    <row r="466" spans="1:8" s="2" customFormat="1" ht="12.75" hidden="1" x14ac:dyDescent="0.2">
      <c r="A466" s="332"/>
      <c r="B466" s="280"/>
      <c r="C466" s="309"/>
      <c r="D466" s="310"/>
      <c r="E466" s="282"/>
      <c r="F466" s="67"/>
      <c r="G466" s="156"/>
      <c r="H466" s="54">
        <f>ROUNDUP(F466*$E$478%/12/168*G466,2)</f>
        <v>0</v>
      </c>
    </row>
    <row r="467" spans="1:8" s="2" customFormat="1" ht="12.75" hidden="1" x14ac:dyDescent="0.2">
      <c r="A467" s="332"/>
      <c r="B467" s="280"/>
      <c r="C467" s="311"/>
      <c r="D467" s="312"/>
      <c r="E467" s="283"/>
      <c r="F467" s="68"/>
      <c r="G467" s="68"/>
      <c r="H467" s="56">
        <f>ROUNDUP(F467*$E$478%/12/168*G467,2)</f>
        <v>0</v>
      </c>
    </row>
    <row r="468" spans="1:8" s="2" customFormat="1" ht="12.75" hidden="1" x14ac:dyDescent="0.2">
      <c r="A468" s="332"/>
      <c r="B468" s="280"/>
      <c r="C468" s="311"/>
      <c r="D468" s="312"/>
      <c r="E468" s="283"/>
      <c r="F468" s="68"/>
      <c r="G468" s="68"/>
      <c r="H468" s="56">
        <f t="shared" ref="H468:H475" si="66">ROUNDUP(F468*$D$489%/12/168*E468*$G$489,2)</f>
        <v>0</v>
      </c>
    </row>
    <row r="469" spans="1:8" s="2" customFormat="1" ht="12.75" hidden="1" x14ac:dyDescent="0.2">
      <c r="A469" s="332"/>
      <c r="B469" s="280"/>
      <c r="C469" s="311"/>
      <c r="D469" s="312"/>
      <c r="E469" s="283"/>
      <c r="F469" s="68"/>
      <c r="G469" s="68"/>
      <c r="H469" s="56">
        <f t="shared" si="66"/>
        <v>0</v>
      </c>
    </row>
    <row r="470" spans="1:8" s="2" customFormat="1" ht="12.75" hidden="1" x14ac:dyDescent="0.2">
      <c r="A470" s="332"/>
      <c r="B470" s="280"/>
      <c r="C470" s="311"/>
      <c r="D470" s="312"/>
      <c r="E470" s="283"/>
      <c r="F470" s="68"/>
      <c r="G470" s="68"/>
      <c r="H470" s="56">
        <f t="shared" si="66"/>
        <v>0</v>
      </c>
    </row>
    <row r="471" spans="1:8" s="2" customFormat="1" ht="13.5" hidden="1" customHeight="1" x14ac:dyDescent="0.2">
      <c r="A471" s="332"/>
      <c r="B471" s="280"/>
      <c r="C471" s="311"/>
      <c r="D471" s="312"/>
      <c r="E471" s="283"/>
      <c r="F471" s="68"/>
      <c r="G471" s="68"/>
      <c r="H471" s="56">
        <f t="shared" si="66"/>
        <v>0</v>
      </c>
    </row>
    <row r="472" spans="1:8" s="2" customFormat="1" ht="12.75" hidden="1" customHeight="1" x14ac:dyDescent="0.2">
      <c r="A472" s="332"/>
      <c r="B472" s="280"/>
      <c r="C472" s="311"/>
      <c r="D472" s="312"/>
      <c r="E472" s="283"/>
      <c r="F472" s="68"/>
      <c r="G472" s="68"/>
      <c r="H472" s="56">
        <f t="shared" si="66"/>
        <v>0</v>
      </c>
    </row>
    <row r="473" spans="1:8" s="2" customFormat="1" ht="12.75" hidden="1" customHeight="1" x14ac:dyDescent="0.2">
      <c r="A473" s="332"/>
      <c r="B473" s="280"/>
      <c r="C473" s="311"/>
      <c r="D473" s="312"/>
      <c r="E473" s="283"/>
      <c r="F473" s="68"/>
      <c r="G473" s="68"/>
      <c r="H473" s="56">
        <f t="shared" si="66"/>
        <v>0</v>
      </c>
    </row>
    <row r="474" spans="1:8" s="2" customFormat="1" ht="12.75" hidden="1" customHeight="1" x14ac:dyDescent="0.2">
      <c r="A474" s="332"/>
      <c r="B474" s="280"/>
      <c r="C474" s="311"/>
      <c r="D474" s="312"/>
      <c r="E474" s="283"/>
      <c r="F474" s="68"/>
      <c r="G474" s="68"/>
      <c r="H474" s="56">
        <f t="shared" si="66"/>
        <v>0</v>
      </c>
    </row>
    <row r="475" spans="1:8" s="2" customFormat="1" ht="12.75" hidden="1" customHeight="1" x14ac:dyDescent="0.2">
      <c r="A475" s="333"/>
      <c r="B475" s="281"/>
      <c r="C475" s="311"/>
      <c r="D475" s="312"/>
      <c r="E475" s="284"/>
      <c r="F475" s="70"/>
      <c r="G475" s="70"/>
      <c r="H475" s="58">
        <f t="shared" si="66"/>
        <v>0</v>
      </c>
    </row>
    <row r="476" spans="1:8" s="2" customFormat="1" ht="12.75" x14ac:dyDescent="0.2">
      <c r="A476" s="48" t="s">
        <v>110</v>
      </c>
      <c r="B476" s="277" t="s">
        <v>392</v>
      </c>
      <c r="C476" s="277"/>
      <c r="D476" s="277"/>
      <c r="E476" s="277"/>
      <c r="F476" s="277"/>
      <c r="G476" s="277"/>
      <c r="H476" s="43">
        <f>SUM(H477,H488)</f>
        <v>0.26</v>
      </c>
    </row>
    <row r="477" spans="1:8" s="2" customFormat="1" ht="25.5" x14ac:dyDescent="0.2">
      <c r="A477" s="331" t="s">
        <v>117</v>
      </c>
      <c r="B477" s="279" t="s">
        <v>33</v>
      </c>
      <c r="C477" s="287" t="s">
        <v>171</v>
      </c>
      <c r="D477" s="288"/>
      <c r="E477" s="47" t="s">
        <v>170</v>
      </c>
      <c r="F477" s="190" t="s">
        <v>325</v>
      </c>
      <c r="G477" s="47" t="s">
        <v>157</v>
      </c>
      <c r="H477" s="111">
        <f>SUM(H478:H487)</f>
        <v>0.26</v>
      </c>
    </row>
    <row r="478" spans="1:8" s="2" customFormat="1" ht="12.75" x14ac:dyDescent="0.2">
      <c r="A478" s="332"/>
      <c r="B478" s="280"/>
      <c r="C478" s="309" t="s">
        <v>323</v>
      </c>
      <c r="D478" s="310"/>
      <c r="E478" s="282">
        <v>20</v>
      </c>
      <c r="F478" s="67">
        <v>1200</v>
      </c>
      <c r="G478" s="156">
        <f>G453</f>
        <v>2.0840000000000001</v>
      </c>
      <c r="H478" s="54">
        <f>ROUNDUP(F478*$E$478%/12/168*G478,2)</f>
        <v>0.25</v>
      </c>
    </row>
    <row r="479" spans="1:8" s="2" customFormat="1" ht="12.75" x14ac:dyDescent="0.2">
      <c r="A479" s="332"/>
      <c r="B479" s="280"/>
      <c r="C479" s="311" t="s">
        <v>324</v>
      </c>
      <c r="D479" s="312"/>
      <c r="E479" s="283"/>
      <c r="F479" s="68">
        <v>500</v>
      </c>
      <c r="G479" s="68">
        <v>8.4000000000000005E-2</v>
      </c>
      <c r="H479" s="56">
        <f>ROUNDUP(F479*$E$478%/12/168*G479,2)</f>
        <v>0.01</v>
      </c>
    </row>
    <row r="480" spans="1:8" s="2" customFormat="1" ht="12.75" hidden="1" x14ac:dyDescent="0.2">
      <c r="A480" s="332"/>
      <c r="B480" s="280"/>
      <c r="C480" s="311"/>
      <c r="D480" s="312"/>
      <c r="E480" s="283"/>
      <c r="F480" s="68"/>
      <c r="G480" s="68"/>
      <c r="H480" s="56">
        <f t="shared" ref="H480:H487" si="67">ROUNDUP(F480*$D$489%/12/168*E480*$G$489,2)</f>
        <v>0</v>
      </c>
    </row>
    <row r="481" spans="1:8" s="2" customFormat="1" ht="12.75" hidden="1" x14ac:dyDescent="0.2">
      <c r="A481" s="332"/>
      <c r="B481" s="280"/>
      <c r="C481" s="311"/>
      <c r="D481" s="312"/>
      <c r="E481" s="283"/>
      <c r="F481" s="68"/>
      <c r="G481" s="68"/>
      <c r="H481" s="56">
        <f t="shared" si="67"/>
        <v>0</v>
      </c>
    </row>
    <row r="482" spans="1:8" s="2" customFormat="1" ht="12.75" hidden="1" x14ac:dyDescent="0.2">
      <c r="A482" s="332"/>
      <c r="B482" s="280"/>
      <c r="C482" s="311"/>
      <c r="D482" s="312"/>
      <c r="E482" s="283"/>
      <c r="F482" s="68"/>
      <c r="G482" s="68"/>
      <c r="H482" s="56">
        <f t="shared" si="67"/>
        <v>0</v>
      </c>
    </row>
    <row r="483" spans="1:8" s="2" customFormat="1" ht="12.75" hidden="1" customHeight="1" x14ac:dyDescent="0.2">
      <c r="A483" s="332"/>
      <c r="B483" s="280"/>
      <c r="C483" s="311"/>
      <c r="D483" s="312"/>
      <c r="E483" s="283"/>
      <c r="F483" s="68"/>
      <c r="G483" s="68"/>
      <c r="H483" s="56">
        <f t="shared" si="67"/>
        <v>0</v>
      </c>
    </row>
    <row r="484" spans="1:8" s="2" customFormat="1" ht="12.75" hidden="1" customHeight="1" x14ac:dyDescent="0.2">
      <c r="A484" s="332"/>
      <c r="B484" s="280"/>
      <c r="C484" s="311"/>
      <c r="D484" s="312"/>
      <c r="E484" s="283"/>
      <c r="F484" s="68"/>
      <c r="G484" s="68"/>
      <c r="H484" s="56">
        <f t="shared" si="67"/>
        <v>0</v>
      </c>
    </row>
    <row r="485" spans="1:8" s="2" customFormat="1" ht="12.75" hidden="1" customHeight="1" x14ac:dyDescent="0.2">
      <c r="A485" s="332"/>
      <c r="B485" s="280"/>
      <c r="C485" s="311"/>
      <c r="D485" s="312"/>
      <c r="E485" s="283"/>
      <c r="F485" s="68"/>
      <c r="G485" s="68"/>
      <c r="H485" s="56">
        <f t="shared" si="67"/>
        <v>0</v>
      </c>
    </row>
    <row r="486" spans="1:8" s="2" customFormat="1" ht="12.75" hidden="1" customHeight="1" x14ac:dyDescent="0.2">
      <c r="A486" s="332"/>
      <c r="B486" s="280"/>
      <c r="C486" s="311"/>
      <c r="D486" s="312"/>
      <c r="E486" s="283"/>
      <c r="F486" s="68"/>
      <c r="G486" s="68"/>
      <c r="H486" s="56">
        <f t="shared" si="67"/>
        <v>0</v>
      </c>
    </row>
    <row r="487" spans="1:8" s="2" customFormat="1" ht="12.75" hidden="1" customHeight="1" x14ac:dyDescent="0.2">
      <c r="A487" s="333"/>
      <c r="B487" s="281"/>
      <c r="C487" s="311"/>
      <c r="D487" s="312"/>
      <c r="E487" s="284"/>
      <c r="F487" s="70"/>
      <c r="G487" s="70"/>
      <c r="H487" s="58">
        <f t="shared" si="67"/>
        <v>0</v>
      </c>
    </row>
    <row r="488" spans="1:8" s="2" customFormat="1" ht="25.5" hidden="1" x14ac:dyDescent="0.2">
      <c r="A488" s="331" t="s">
        <v>118</v>
      </c>
      <c r="B488" s="279" t="s">
        <v>31</v>
      </c>
      <c r="C488" s="190" t="s">
        <v>171</v>
      </c>
      <c r="D488" s="47" t="s">
        <v>170</v>
      </c>
      <c r="E488" s="190" t="s">
        <v>166</v>
      </c>
      <c r="F488" s="190" t="s">
        <v>167</v>
      </c>
      <c r="G488" s="47" t="s">
        <v>157</v>
      </c>
      <c r="H488" s="111">
        <f>SUM(H489:H498)</f>
        <v>0</v>
      </c>
    </row>
    <row r="489" spans="1:8" s="2" customFormat="1" ht="12.75" hidden="1" x14ac:dyDescent="0.2">
      <c r="A489" s="332"/>
      <c r="B489" s="280"/>
      <c r="C489" s="67"/>
      <c r="D489" s="282">
        <v>20</v>
      </c>
      <c r="E489" s="67"/>
      <c r="F489" s="67"/>
      <c r="G489" s="260"/>
      <c r="H489" s="54">
        <f>ROUNDUP(F489*$D$466%/12/168*E489*$G$466,2)</f>
        <v>0</v>
      </c>
    </row>
    <row r="490" spans="1:8" s="2" customFormat="1" ht="12.75" hidden="1" x14ac:dyDescent="0.2">
      <c r="A490" s="332"/>
      <c r="B490" s="280"/>
      <c r="C490" s="68"/>
      <c r="D490" s="283"/>
      <c r="E490" s="68"/>
      <c r="F490" s="68"/>
      <c r="G490" s="261"/>
      <c r="H490" s="56">
        <f t="shared" ref="H490:H498" si="68">ROUNDUP(F490*$D$466%/12/168*E490*$G$466,2)</f>
        <v>0</v>
      </c>
    </row>
    <row r="491" spans="1:8" s="2" customFormat="1" ht="12.75" hidden="1" x14ac:dyDescent="0.2">
      <c r="A491" s="332"/>
      <c r="B491" s="280"/>
      <c r="C491" s="68"/>
      <c r="D491" s="283"/>
      <c r="E491" s="68"/>
      <c r="F491" s="68"/>
      <c r="G491" s="261"/>
      <c r="H491" s="56">
        <f t="shared" si="68"/>
        <v>0</v>
      </c>
    </row>
    <row r="492" spans="1:8" s="2" customFormat="1" ht="12.75" hidden="1" x14ac:dyDescent="0.2">
      <c r="A492" s="332"/>
      <c r="B492" s="280"/>
      <c r="C492" s="68"/>
      <c r="D492" s="283"/>
      <c r="E492" s="68"/>
      <c r="F492" s="68"/>
      <c r="G492" s="261"/>
      <c r="H492" s="56">
        <f t="shared" si="68"/>
        <v>0</v>
      </c>
    </row>
    <row r="493" spans="1:8" s="2" customFormat="1" ht="12.75" hidden="1" x14ac:dyDescent="0.2">
      <c r="A493" s="332"/>
      <c r="B493" s="280"/>
      <c r="C493" s="68"/>
      <c r="D493" s="283"/>
      <c r="E493" s="68"/>
      <c r="F493" s="68"/>
      <c r="G493" s="261"/>
      <c r="H493" s="56">
        <f t="shared" si="68"/>
        <v>0</v>
      </c>
    </row>
    <row r="494" spans="1:8" s="2" customFormat="1" ht="12.75" hidden="1" x14ac:dyDescent="0.2">
      <c r="A494" s="332"/>
      <c r="B494" s="280"/>
      <c r="C494" s="68"/>
      <c r="D494" s="283"/>
      <c r="E494" s="68"/>
      <c r="F494" s="68"/>
      <c r="G494" s="261"/>
      <c r="H494" s="56">
        <f t="shared" si="68"/>
        <v>0</v>
      </c>
    </row>
    <row r="495" spans="1:8" s="2" customFormat="1" ht="12.75" hidden="1" x14ac:dyDescent="0.2">
      <c r="A495" s="332"/>
      <c r="B495" s="280"/>
      <c r="C495" s="68"/>
      <c r="D495" s="283"/>
      <c r="E495" s="68"/>
      <c r="F495" s="68"/>
      <c r="G495" s="261"/>
      <c r="H495" s="56">
        <f t="shared" si="68"/>
        <v>0</v>
      </c>
    </row>
    <row r="496" spans="1:8" s="2" customFormat="1" ht="12.75" hidden="1" x14ac:dyDescent="0.2">
      <c r="A496" s="332"/>
      <c r="B496" s="280"/>
      <c r="C496" s="68"/>
      <c r="D496" s="283"/>
      <c r="E496" s="68"/>
      <c r="F496" s="68"/>
      <c r="G496" s="261"/>
      <c r="H496" s="56">
        <f t="shared" si="68"/>
        <v>0</v>
      </c>
    </row>
    <row r="497" spans="1:8" s="2" customFormat="1" ht="12.75" hidden="1" x14ac:dyDescent="0.2">
      <c r="A497" s="332"/>
      <c r="B497" s="280"/>
      <c r="C497" s="68"/>
      <c r="D497" s="283"/>
      <c r="E497" s="68"/>
      <c r="F497" s="68"/>
      <c r="G497" s="261"/>
      <c r="H497" s="56">
        <f t="shared" si="68"/>
        <v>0</v>
      </c>
    </row>
    <row r="498" spans="1:8" s="2" customFormat="1" ht="12.75" hidden="1" x14ac:dyDescent="0.2">
      <c r="A498" s="332"/>
      <c r="B498" s="280"/>
      <c r="C498" s="68"/>
      <c r="D498" s="284"/>
      <c r="E498" s="68"/>
      <c r="F498" s="68"/>
      <c r="G498" s="262"/>
      <c r="H498" s="56">
        <f t="shared" si="68"/>
        <v>0</v>
      </c>
    </row>
    <row r="499" spans="1:8" s="2" customFormat="1" ht="12.75" x14ac:dyDescent="0.2">
      <c r="A499" s="325" t="s">
        <v>122</v>
      </c>
      <c r="B499" s="326"/>
      <c r="C499" s="326"/>
      <c r="D499" s="326"/>
      <c r="E499" s="326"/>
      <c r="F499" s="326"/>
      <c r="G499" s="327"/>
      <c r="H499" s="46">
        <f>SUM(H463,H405,H263)</f>
        <v>3.29</v>
      </c>
    </row>
    <row r="500" spans="1:8" s="2" customFormat="1" ht="12.75" x14ac:dyDescent="0.2">
      <c r="A500" s="328" t="s">
        <v>121</v>
      </c>
      <c r="B500" s="329"/>
      <c r="C500" s="329"/>
      <c r="D500" s="329"/>
      <c r="E500" s="329"/>
      <c r="F500" s="329"/>
      <c r="G500" s="330"/>
      <c r="H500" s="80">
        <f>H499+H260</f>
        <v>23.81</v>
      </c>
    </row>
    <row r="501" spans="1:8" x14ac:dyDescent="0.25">
      <c r="H501" s="29"/>
    </row>
    <row r="502" spans="1:8" hidden="1" x14ac:dyDescent="0.25">
      <c r="H502" s="30"/>
    </row>
    <row r="503" spans="1:8" hidden="1" x14ac:dyDescent="0.25"/>
    <row r="504" spans="1:8" hidden="1" x14ac:dyDescent="0.25"/>
    <row r="505" spans="1:8" hidden="1" x14ac:dyDescent="0.25"/>
    <row r="506" spans="1:8" hidden="1" x14ac:dyDescent="0.25"/>
    <row r="507" spans="1:8" hidden="1" x14ac:dyDescent="0.25"/>
    <row r="508" spans="1:8" hidden="1" x14ac:dyDescent="0.25"/>
    <row r="509" spans="1:8" hidden="1" x14ac:dyDescent="0.25"/>
    <row r="510" spans="1:8" hidden="1" x14ac:dyDescent="0.25"/>
    <row r="511" spans="1:8" hidden="1" x14ac:dyDescent="0.25"/>
    <row r="512" spans="1:8" hidden="1" x14ac:dyDescent="0.25"/>
    <row r="513" hidden="1" x14ac:dyDescent="0.25"/>
    <row r="514" hidden="1" x14ac:dyDescent="0.25"/>
    <row r="515" hidden="1" x14ac:dyDescent="0.25"/>
    <row r="516" hidden="1" x14ac:dyDescent="0.25"/>
    <row r="517" hidden="1" x14ac:dyDescent="0.25"/>
    <row r="518" hidden="1" x14ac:dyDescent="0.25"/>
    <row r="519" hidden="1" x14ac:dyDescent="0.25"/>
    <row r="520" hidden="1" x14ac:dyDescent="0.25"/>
    <row r="521" hidden="1" x14ac:dyDescent="0.25"/>
    <row r="522" hidden="1" x14ac:dyDescent="0.25"/>
    <row r="523" hidden="1" x14ac:dyDescent="0.25"/>
    <row r="524" hidden="1" x14ac:dyDescent="0.25"/>
    <row r="525" hidden="1" x14ac:dyDescent="0.25"/>
    <row r="526" hidden="1" x14ac:dyDescent="0.25"/>
    <row r="527" hidden="1" x14ac:dyDescent="0.25"/>
    <row r="528" hidden="1" x14ac:dyDescent="0.25"/>
    <row r="529" spans="1:9" hidden="1" x14ac:dyDescent="0.25"/>
    <row r="530" spans="1:9" hidden="1" x14ac:dyDescent="0.25"/>
    <row r="531" spans="1:9" hidden="1" x14ac:dyDescent="0.25"/>
    <row r="532" spans="1:9" hidden="1" x14ac:dyDescent="0.25"/>
    <row r="533" spans="1:9" hidden="1" x14ac:dyDescent="0.25"/>
    <row r="534" spans="1:9" hidden="1" x14ac:dyDescent="0.25"/>
    <row r="535" spans="1:9" hidden="1" x14ac:dyDescent="0.25"/>
    <row r="536" spans="1:9" hidden="1" x14ac:dyDescent="0.25"/>
    <row r="537" spans="1:9" hidden="1" x14ac:dyDescent="0.25"/>
    <row r="538" spans="1:9" ht="15.75" x14ac:dyDescent="0.25">
      <c r="A538" s="104" t="s">
        <v>13</v>
      </c>
      <c r="B538" s="104"/>
      <c r="C538" s="104"/>
      <c r="D538" s="104"/>
      <c r="E538" s="104"/>
      <c r="F538" s="104"/>
      <c r="G538" s="104"/>
      <c r="H538" s="105">
        <f ca="1">H539+H551+H562</f>
        <v>20.52</v>
      </c>
      <c r="I538" s="106" t="b">
        <f ca="1">H538=H260</f>
        <v>1</v>
      </c>
    </row>
    <row r="539" spans="1:9" x14ac:dyDescent="0.25">
      <c r="A539" s="98">
        <v>1000</v>
      </c>
      <c r="B539" s="97"/>
      <c r="H539" s="101">
        <f ca="1">SUM(H540,H547)</f>
        <v>19.72</v>
      </c>
    </row>
    <row r="540" spans="1:9" x14ac:dyDescent="0.25">
      <c r="A540" s="191">
        <v>1100</v>
      </c>
      <c r="B540" s="97"/>
      <c r="H540" s="100">
        <f ca="1">SUM(H541:H546)</f>
        <v>15.33</v>
      </c>
    </row>
    <row r="541" spans="1:9" x14ac:dyDescent="0.25">
      <c r="A541" s="1">
        <v>1116</v>
      </c>
      <c r="B541" s="97"/>
      <c r="H541" s="99">
        <f t="shared" ref="H541:H546" ca="1" si="69">SUMIF($A$14:$H$260,A541,$H$14:$H$260)</f>
        <v>0</v>
      </c>
    </row>
    <row r="542" spans="1:9" x14ac:dyDescent="0.25">
      <c r="A542" s="1">
        <v>1119</v>
      </c>
      <c r="B542" s="97"/>
      <c r="H542" s="99">
        <f t="shared" ca="1" si="69"/>
        <v>15.33</v>
      </c>
    </row>
    <row r="543" spans="1:9" x14ac:dyDescent="0.25">
      <c r="A543" s="1">
        <v>1143</v>
      </c>
      <c r="B543" s="97"/>
      <c r="H543" s="99">
        <f t="shared" ca="1" si="69"/>
        <v>0</v>
      </c>
    </row>
    <row r="544" spans="1:9" x14ac:dyDescent="0.25">
      <c r="A544" s="1">
        <v>1146</v>
      </c>
      <c r="B544" s="97"/>
      <c r="H544" s="99">
        <f t="shared" ca="1" si="69"/>
        <v>0</v>
      </c>
    </row>
    <row r="545" spans="1:8" x14ac:dyDescent="0.25">
      <c r="A545" s="1">
        <v>1147</v>
      </c>
      <c r="B545" s="97"/>
      <c r="H545" s="99">
        <f t="shared" ca="1" si="69"/>
        <v>0</v>
      </c>
    </row>
    <row r="546" spans="1:8" x14ac:dyDescent="0.25">
      <c r="A546" s="1">
        <v>1148</v>
      </c>
      <c r="B546" s="97"/>
      <c r="H546" s="99">
        <f t="shared" ca="1" si="69"/>
        <v>0</v>
      </c>
    </row>
    <row r="547" spans="1:8" x14ac:dyDescent="0.25">
      <c r="A547" s="191">
        <v>1200</v>
      </c>
      <c r="B547" s="97"/>
      <c r="H547" s="100">
        <f ca="1">SUM(H548:H550)</f>
        <v>4.3899999999999997</v>
      </c>
    </row>
    <row r="548" spans="1:8" x14ac:dyDescent="0.25">
      <c r="A548" s="1">
        <v>1210</v>
      </c>
      <c r="B548" s="97"/>
      <c r="H548" s="99">
        <f ca="1">SUMIF($A$14:$H$260,A548,$H$14:$H$260)</f>
        <v>3.7699999999999996</v>
      </c>
    </row>
    <row r="549" spans="1:8" x14ac:dyDescent="0.25">
      <c r="A549" s="1">
        <v>1221</v>
      </c>
      <c r="B549" s="97"/>
      <c r="H549" s="99">
        <f ca="1">SUMIF($A$14:$H$260,A549,$H$14:$H$260)</f>
        <v>0.62</v>
      </c>
    </row>
    <row r="550" spans="1:8" x14ac:dyDescent="0.25">
      <c r="A550" s="1">
        <v>1228</v>
      </c>
      <c r="B550" s="97"/>
      <c r="H550" s="99">
        <f ca="1">SUMIF($A$14:$H$260,A550,$H$14:$H$260)</f>
        <v>0</v>
      </c>
    </row>
    <row r="551" spans="1:8" x14ac:dyDescent="0.25">
      <c r="A551" s="98">
        <v>2000</v>
      </c>
      <c r="B551" s="97"/>
      <c r="H551" s="101">
        <f ca="1">H552+H555+H557</f>
        <v>0.8</v>
      </c>
    </row>
    <row r="552" spans="1:8" x14ac:dyDescent="0.25">
      <c r="A552" s="191">
        <v>2100</v>
      </c>
      <c r="B552" s="97"/>
      <c r="H552" s="100">
        <f ca="1">SUM(H553:H554)</f>
        <v>0</v>
      </c>
    </row>
    <row r="553" spans="1:8" x14ac:dyDescent="0.25">
      <c r="A553" s="1">
        <v>2111</v>
      </c>
      <c r="B553" s="97"/>
      <c r="H553" s="99">
        <f ca="1">SUMIF($A$14:$H$260,A553,$H$14:$H$260)</f>
        <v>0</v>
      </c>
    </row>
    <row r="554" spans="1:8" x14ac:dyDescent="0.25">
      <c r="A554" s="1">
        <v>2112</v>
      </c>
      <c r="B554" s="97"/>
      <c r="H554" s="99">
        <f ca="1">SUMIF($A$14:$H$260,A554,$H$14:$H$260)</f>
        <v>0</v>
      </c>
    </row>
    <row r="555" spans="1:8" x14ac:dyDescent="0.25">
      <c r="A555" s="191">
        <v>2200</v>
      </c>
      <c r="B555" s="97"/>
      <c r="H555" s="100">
        <f ca="1">SUM(H556)</f>
        <v>0</v>
      </c>
    </row>
    <row r="556" spans="1:8" x14ac:dyDescent="0.25">
      <c r="A556" s="1">
        <v>2220</v>
      </c>
      <c r="B556" s="97"/>
      <c r="H556" s="99">
        <f ca="1">SUMIF($A$14:$H$260,A556,$H$14:$H$260)</f>
        <v>0</v>
      </c>
    </row>
    <row r="557" spans="1:8" x14ac:dyDescent="0.25">
      <c r="A557" s="191">
        <v>2300</v>
      </c>
      <c r="B557" s="97"/>
      <c r="H557" s="100">
        <f ca="1">SUM(H558:H561)</f>
        <v>0.8</v>
      </c>
    </row>
    <row r="558" spans="1:8" x14ac:dyDescent="0.25">
      <c r="A558" s="1">
        <v>2311</v>
      </c>
      <c r="B558" s="97"/>
      <c r="H558" s="99">
        <f ca="1">SUMIF($A$14:$H$260,A558,$H$14:$H$260)</f>
        <v>0.8</v>
      </c>
    </row>
    <row r="559" spans="1:8" x14ac:dyDescent="0.25">
      <c r="A559" s="1">
        <v>2322</v>
      </c>
      <c r="B559" s="97"/>
      <c r="H559" s="99">
        <f ca="1">SUMIF($A$14:$H$260,A559,$H$14:$H$260)</f>
        <v>0</v>
      </c>
    </row>
    <row r="560" spans="1:8" x14ac:dyDescent="0.25">
      <c r="A560" s="1">
        <v>2329</v>
      </c>
      <c r="B560" s="97"/>
      <c r="H560" s="99">
        <f ca="1">SUMIF($A$14:$H$260,A560,$H$14:$H$260)</f>
        <v>0</v>
      </c>
    </row>
    <row r="561" spans="1:9" x14ac:dyDescent="0.25">
      <c r="A561" s="1">
        <v>2350</v>
      </c>
      <c r="B561" s="97"/>
      <c r="H561" s="99">
        <f ca="1">SUMIF($A$14:$H$260,A561,$H$14:$H$260)</f>
        <v>0</v>
      </c>
    </row>
    <row r="562" spans="1:9" x14ac:dyDescent="0.25">
      <c r="A562" s="98">
        <v>5000</v>
      </c>
      <c r="B562" s="97"/>
      <c r="H562" s="101">
        <f t="shared" ref="H562" ca="1" si="70">SUMIF($A$14:$H$260,A562,$H$14:$H$260)</f>
        <v>0</v>
      </c>
    </row>
    <row r="563" spans="1:9" x14ac:dyDescent="0.25">
      <c r="A563" s="191">
        <v>5200</v>
      </c>
      <c r="B563" s="97"/>
      <c r="H563" s="103"/>
    </row>
    <row r="564" spans="1:9" x14ac:dyDescent="0.25">
      <c r="A564" s="1">
        <v>5231</v>
      </c>
      <c r="B564" s="97"/>
      <c r="H564" s="99">
        <f ca="1">SUMIF($A$14:$H$260,A564,$H$14:$H$260)</f>
        <v>0</v>
      </c>
    </row>
    <row r="565" spans="1:9" x14ac:dyDescent="0.25">
      <c r="B565" s="97"/>
    </row>
    <row r="566" spans="1:9" x14ac:dyDescent="0.25">
      <c r="B566" s="97"/>
    </row>
    <row r="567" spans="1:9" x14ac:dyDescent="0.25">
      <c r="B567" s="97"/>
    </row>
    <row r="568" spans="1:9" s="106" customFormat="1" ht="15.75" x14ac:dyDescent="0.25">
      <c r="A568" s="104" t="s">
        <v>18</v>
      </c>
      <c r="B568" s="104"/>
      <c r="C568" s="104"/>
      <c r="D568" s="104"/>
      <c r="E568" s="104"/>
      <c r="F568" s="104"/>
      <c r="G568" s="104"/>
      <c r="H568" s="105">
        <f ca="1">H569+H581+H593</f>
        <v>3.29</v>
      </c>
      <c r="I568" s="106" t="b">
        <f ca="1">H568=H499</f>
        <v>1</v>
      </c>
    </row>
    <row r="569" spans="1:9" x14ac:dyDescent="0.25">
      <c r="A569" s="98">
        <v>1000</v>
      </c>
      <c r="B569" s="97"/>
      <c r="H569" s="101">
        <f ca="1">SUM(H570,H577)</f>
        <v>1.36</v>
      </c>
    </row>
    <row r="570" spans="1:9" x14ac:dyDescent="0.25">
      <c r="A570" s="191">
        <v>1100</v>
      </c>
      <c r="B570" s="97"/>
      <c r="H570" s="100">
        <f ca="1">SUM(H571:H576)</f>
        <v>1.05</v>
      </c>
    </row>
    <row r="571" spans="1:9" x14ac:dyDescent="0.25">
      <c r="A571" s="1">
        <v>1116</v>
      </c>
      <c r="B571" s="97"/>
      <c r="H571" s="99">
        <f t="shared" ref="H571:H576" ca="1" si="71">SUMIF($A$265:$H$515,A571,$H$265:$H$515)</f>
        <v>0.38</v>
      </c>
    </row>
    <row r="572" spans="1:9" x14ac:dyDescent="0.25">
      <c r="A572" s="1">
        <v>1119</v>
      </c>
      <c r="B572" s="97"/>
      <c r="H572" s="99">
        <f t="shared" ca="1" si="71"/>
        <v>0.65</v>
      </c>
    </row>
    <row r="573" spans="1:9" x14ac:dyDescent="0.25">
      <c r="A573" s="1">
        <v>1143</v>
      </c>
      <c r="B573" s="97"/>
      <c r="H573" s="99">
        <f t="shared" ca="1" si="71"/>
        <v>0.02</v>
      </c>
    </row>
    <row r="574" spans="1:9" x14ac:dyDescent="0.25">
      <c r="A574" s="1">
        <v>1146</v>
      </c>
      <c r="B574" s="97"/>
      <c r="H574" s="99">
        <f t="shared" ca="1" si="71"/>
        <v>0</v>
      </c>
    </row>
    <row r="575" spans="1:9" x14ac:dyDescent="0.25">
      <c r="A575" s="1">
        <v>1147</v>
      </c>
      <c r="B575" s="97"/>
      <c r="H575" s="99">
        <f t="shared" ca="1" si="71"/>
        <v>0</v>
      </c>
    </row>
    <row r="576" spans="1:9" x14ac:dyDescent="0.25">
      <c r="A576" s="1">
        <v>1148</v>
      </c>
      <c r="B576" s="97"/>
      <c r="H576" s="99">
        <f t="shared" ca="1" si="71"/>
        <v>0</v>
      </c>
    </row>
    <row r="577" spans="1:8" x14ac:dyDescent="0.25">
      <c r="A577" s="191">
        <v>1200</v>
      </c>
      <c r="B577" s="97"/>
      <c r="H577" s="100">
        <f ca="1">SUM(H578:H580)</f>
        <v>0.31</v>
      </c>
    </row>
    <row r="578" spans="1:8" x14ac:dyDescent="0.25">
      <c r="A578" s="1">
        <v>1210</v>
      </c>
      <c r="B578" s="97"/>
      <c r="H578" s="99">
        <f ca="1">SUMIF($A$265:$H$515,A578,$H$265:$H$515)</f>
        <v>0.26</v>
      </c>
    </row>
    <row r="579" spans="1:8" x14ac:dyDescent="0.25">
      <c r="A579" s="1">
        <v>1221</v>
      </c>
      <c r="B579" s="97"/>
      <c r="H579" s="99">
        <f ca="1">SUMIF($A$265:$H$515,A579,$H$265:$H$515)</f>
        <v>0.05</v>
      </c>
    </row>
    <row r="580" spans="1:8" x14ac:dyDescent="0.25">
      <c r="A580" s="1">
        <v>1228</v>
      </c>
      <c r="B580" s="97"/>
      <c r="H580" s="99">
        <f ca="1">SUMIF($A$265:$H$515,A580,$H$265:$H$515)</f>
        <v>0</v>
      </c>
    </row>
    <row r="581" spans="1:8" x14ac:dyDescent="0.25">
      <c r="A581" s="98">
        <v>2000</v>
      </c>
      <c r="B581" s="97"/>
      <c r="H581" s="101">
        <f ca="1">H582+H585+H587</f>
        <v>1.6700000000000002</v>
      </c>
    </row>
    <row r="582" spans="1:8" x14ac:dyDescent="0.25">
      <c r="A582" s="191">
        <v>2100</v>
      </c>
      <c r="B582" s="97"/>
      <c r="H582" s="103">
        <f ca="1">SUM(H583:H584)</f>
        <v>0</v>
      </c>
    </row>
    <row r="583" spans="1:8" x14ac:dyDescent="0.25">
      <c r="A583" s="1">
        <v>2111</v>
      </c>
      <c r="B583" s="97"/>
      <c r="H583" s="2">
        <f ca="1">SUMIF($A$265:$H$515,A583,$H$265:$H$515)</f>
        <v>0</v>
      </c>
    </row>
    <row r="584" spans="1:8" x14ac:dyDescent="0.25">
      <c r="A584" s="1">
        <v>2112</v>
      </c>
      <c r="B584" s="97"/>
      <c r="H584" s="2">
        <f ca="1">SUMIF($A$265:$H$515,A584,$H$265:$H$515)</f>
        <v>0</v>
      </c>
    </row>
    <row r="585" spans="1:8" x14ac:dyDescent="0.25">
      <c r="A585" s="191">
        <v>2200</v>
      </c>
      <c r="B585" s="97"/>
      <c r="H585" s="100">
        <f ca="1">SUM(H586)</f>
        <v>0.11</v>
      </c>
    </row>
    <row r="586" spans="1:8" x14ac:dyDescent="0.25">
      <c r="A586" s="1">
        <v>2220</v>
      </c>
      <c r="B586" s="97"/>
      <c r="H586" s="99">
        <f ca="1">SUMIF($A$265:$H$515,A586,$H$265:$H$515)</f>
        <v>0.11</v>
      </c>
    </row>
    <row r="587" spans="1:8" x14ac:dyDescent="0.25">
      <c r="A587" s="191">
        <v>2300</v>
      </c>
      <c r="B587" s="97"/>
      <c r="H587" s="100">
        <f ca="1">SUM(H588:H592)</f>
        <v>1.56</v>
      </c>
    </row>
    <row r="588" spans="1:8" x14ac:dyDescent="0.25">
      <c r="A588" s="1">
        <v>2311</v>
      </c>
      <c r="B588" s="97"/>
      <c r="H588" s="99">
        <f ca="1">SUMIF($A$265:$H$515,A588,$H$265:$H$515)</f>
        <v>0.14000000000000001</v>
      </c>
    </row>
    <row r="589" spans="1:8" x14ac:dyDescent="0.25">
      <c r="A589" s="1">
        <v>2312</v>
      </c>
      <c r="B589" s="97"/>
      <c r="H589" s="99">
        <f ca="1">SUMIF($A$265:$H$515,A589,$H$265:$H$515)</f>
        <v>0.08</v>
      </c>
    </row>
    <row r="590" spans="1:8" x14ac:dyDescent="0.25">
      <c r="A590" s="1">
        <v>2322</v>
      </c>
      <c r="B590" s="97"/>
      <c r="H590" s="2">
        <f ca="1">SUMIF($A$265:$H$515,A590,$H$265:$H$515)</f>
        <v>0</v>
      </c>
    </row>
    <row r="591" spans="1:8" x14ac:dyDescent="0.25">
      <c r="A591" s="1">
        <v>2329</v>
      </c>
      <c r="B591" s="97"/>
      <c r="H591" s="2">
        <f ca="1">SUMIF($A$265:$H$515,A591,$H$265:$H$515)</f>
        <v>0</v>
      </c>
    </row>
    <row r="592" spans="1:8" x14ac:dyDescent="0.25">
      <c r="A592" s="1">
        <v>2350</v>
      </c>
      <c r="B592" s="97"/>
      <c r="H592" s="99">
        <f ca="1">SUMIF($A$265:$H$515,A592,$H$265:$H$515)</f>
        <v>1.34</v>
      </c>
    </row>
    <row r="593" spans="1:9" x14ac:dyDescent="0.25">
      <c r="A593" s="98">
        <v>5000</v>
      </c>
      <c r="B593" s="97"/>
      <c r="H593" s="101">
        <f ca="1">H594+H596</f>
        <v>0.26</v>
      </c>
    </row>
    <row r="594" spans="1:9" x14ac:dyDescent="0.25">
      <c r="A594" s="191">
        <v>5100</v>
      </c>
      <c r="B594" s="97"/>
      <c r="H594" s="100">
        <f ca="1">SUM(H595)</f>
        <v>0</v>
      </c>
    </row>
    <row r="595" spans="1:9" x14ac:dyDescent="0.25">
      <c r="A595" s="1">
        <v>5121</v>
      </c>
      <c r="B595" s="97"/>
      <c r="H595" s="99">
        <f ca="1">SUMIF($A$265:$H$515,A595,$H$265:$H$515)</f>
        <v>0</v>
      </c>
    </row>
    <row r="596" spans="1:9" x14ac:dyDescent="0.25">
      <c r="A596" s="191">
        <v>5200</v>
      </c>
      <c r="B596" s="97"/>
      <c r="H596" s="100">
        <f ca="1">SUM(H597:H598)</f>
        <v>0.26</v>
      </c>
    </row>
    <row r="597" spans="1:9" x14ac:dyDescent="0.25">
      <c r="A597" s="1">
        <v>5238</v>
      </c>
      <c r="B597" s="97"/>
      <c r="H597" s="99">
        <f ca="1">SUMIF($A$265:$H$515,A597,$H$265:$H$515)</f>
        <v>0.26</v>
      </c>
    </row>
    <row r="598" spans="1:9" x14ac:dyDescent="0.25">
      <c r="A598" s="1">
        <v>5239</v>
      </c>
      <c r="B598" s="97"/>
      <c r="H598" s="99">
        <f ca="1">SUMIF($A$265:$H$515,A598,$H$265:$H$515)</f>
        <v>0</v>
      </c>
    </row>
    <row r="599" spans="1:9" s="106" customFormat="1" ht="15.75" x14ac:dyDescent="0.25">
      <c r="A599" s="104" t="s">
        <v>278</v>
      </c>
      <c r="B599" s="104"/>
      <c r="C599" s="104"/>
      <c r="D599" s="104"/>
      <c r="E599" s="104"/>
      <c r="F599" s="104"/>
      <c r="G599" s="104"/>
      <c r="H599" s="105">
        <f ca="1">H568+H538</f>
        <v>23.81</v>
      </c>
      <c r="I599" s="106" t="b">
        <f ca="1">H599=H500</f>
        <v>1</v>
      </c>
    </row>
  </sheetData>
  <mergeCells count="534">
    <mergeCell ref="C469:D469"/>
    <mergeCell ref="C470:D470"/>
    <mergeCell ref="C471:D471"/>
    <mergeCell ref="C472:D472"/>
    <mergeCell ref="C473:D473"/>
    <mergeCell ref="C474:D474"/>
    <mergeCell ref="C475:D475"/>
    <mergeCell ref="A441:A451"/>
    <mergeCell ref="B441:B451"/>
    <mergeCell ref="C441:D441"/>
    <mergeCell ref="C442:D442"/>
    <mergeCell ref="C443:D443"/>
    <mergeCell ref="C444:D444"/>
    <mergeCell ref="C445:D445"/>
    <mergeCell ref="C446:D446"/>
    <mergeCell ref="C447:D447"/>
    <mergeCell ref="C448:D448"/>
    <mergeCell ref="C449:D449"/>
    <mergeCell ref="C450:D450"/>
    <mergeCell ref="C451:D451"/>
    <mergeCell ref="A465:A475"/>
    <mergeCell ref="B465:B475"/>
    <mergeCell ref="C467:D467"/>
    <mergeCell ref="C468:D468"/>
    <mergeCell ref="C425:E425"/>
    <mergeCell ref="C426:E426"/>
    <mergeCell ref="C427:E427"/>
    <mergeCell ref="A407:A417"/>
    <mergeCell ref="B407:B417"/>
    <mergeCell ref="C409:E409"/>
    <mergeCell ref="C410:E410"/>
    <mergeCell ref="C411:E411"/>
    <mergeCell ref="C412:E412"/>
    <mergeCell ref="C413:E413"/>
    <mergeCell ref="C414:E414"/>
    <mergeCell ref="C415:E415"/>
    <mergeCell ref="C416:E416"/>
    <mergeCell ref="C417:E417"/>
    <mergeCell ref="B476:G476"/>
    <mergeCell ref="A477:A487"/>
    <mergeCell ref="B477:B487"/>
    <mergeCell ref="C477:D477"/>
    <mergeCell ref="C478:D478"/>
    <mergeCell ref="E478:E487"/>
    <mergeCell ref="C479:D479"/>
    <mergeCell ref="C480:D480"/>
    <mergeCell ref="C481:D481"/>
    <mergeCell ref="C482:D482"/>
    <mergeCell ref="C483:D483"/>
    <mergeCell ref="C484:D484"/>
    <mergeCell ref="C485:D485"/>
    <mergeCell ref="C486:D486"/>
    <mergeCell ref="C487:D487"/>
    <mergeCell ref="A499:G499"/>
    <mergeCell ref="A500:G500"/>
    <mergeCell ref="B463:G463"/>
    <mergeCell ref="B464:G464"/>
    <mergeCell ref="C455:E455"/>
    <mergeCell ref="C456:E456"/>
    <mergeCell ref="C457:E457"/>
    <mergeCell ref="C458:E458"/>
    <mergeCell ref="C459:E459"/>
    <mergeCell ref="C460:E460"/>
    <mergeCell ref="A488:A498"/>
    <mergeCell ref="B488:B498"/>
    <mergeCell ref="D489:D498"/>
    <mergeCell ref="G489:G498"/>
    <mergeCell ref="A452:A462"/>
    <mergeCell ref="B452:B462"/>
    <mergeCell ref="C452:E452"/>
    <mergeCell ref="C453:E453"/>
    <mergeCell ref="C454:E454"/>
    <mergeCell ref="C461:E461"/>
    <mergeCell ref="C462:E462"/>
    <mergeCell ref="C465:D465"/>
    <mergeCell ref="C466:D466"/>
    <mergeCell ref="E466:E475"/>
    <mergeCell ref="C428:E428"/>
    <mergeCell ref="B429:G429"/>
    <mergeCell ref="A430:A440"/>
    <mergeCell ref="B430:B440"/>
    <mergeCell ref="C430:E430"/>
    <mergeCell ref="C431:E431"/>
    <mergeCell ref="C432:E432"/>
    <mergeCell ref="C433:E433"/>
    <mergeCell ref="C434:E434"/>
    <mergeCell ref="C435:E435"/>
    <mergeCell ref="C436:E436"/>
    <mergeCell ref="C437:E437"/>
    <mergeCell ref="C438:E438"/>
    <mergeCell ref="C439:E439"/>
    <mergeCell ref="C440:E440"/>
    <mergeCell ref="A418:A428"/>
    <mergeCell ref="B418:B428"/>
    <mergeCell ref="C418:E418"/>
    <mergeCell ref="C419:E419"/>
    <mergeCell ref="C420:E420"/>
    <mergeCell ref="C421:E421"/>
    <mergeCell ref="C422:E422"/>
    <mergeCell ref="C423:E423"/>
    <mergeCell ref="C424:E424"/>
    <mergeCell ref="B405:G405"/>
    <mergeCell ref="B406:G406"/>
    <mergeCell ref="C407:E407"/>
    <mergeCell ref="C408:E408"/>
    <mergeCell ref="C397:D397"/>
    <mergeCell ref="C398:D398"/>
    <mergeCell ref="C399:D399"/>
    <mergeCell ref="C400:D400"/>
    <mergeCell ref="C401:D401"/>
    <mergeCell ref="C402:D402"/>
    <mergeCell ref="E385:E404"/>
    <mergeCell ref="C391:D391"/>
    <mergeCell ref="C392:D392"/>
    <mergeCell ref="C393:D393"/>
    <mergeCell ref="C394:D394"/>
    <mergeCell ref="C395:D395"/>
    <mergeCell ref="C396:D396"/>
    <mergeCell ref="A384:A404"/>
    <mergeCell ref="B384:B404"/>
    <mergeCell ref="C384:D384"/>
    <mergeCell ref="C385:D385"/>
    <mergeCell ref="C386:D386"/>
    <mergeCell ref="C387:D387"/>
    <mergeCell ref="C388:D388"/>
    <mergeCell ref="C389:D389"/>
    <mergeCell ref="C390:D390"/>
    <mergeCell ref="C403:D403"/>
    <mergeCell ref="C404:D404"/>
    <mergeCell ref="C379:D379"/>
    <mergeCell ref="C380:D380"/>
    <mergeCell ref="C381:D381"/>
    <mergeCell ref="C382:D382"/>
    <mergeCell ref="C383:D383"/>
    <mergeCell ref="C372:D372"/>
    <mergeCell ref="C373:D373"/>
    <mergeCell ref="C374:D374"/>
    <mergeCell ref="C375:D375"/>
    <mergeCell ref="C376:D376"/>
    <mergeCell ref="C377:D377"/>
    <mergeCell ref="A363:A383"/>
    <mergeCell ref="B363:B383"/>
    <mergeCell ref="C363:D363"/>
    <mergeCell ref="C364:D364"/>
    <mergeCell ref="E364:E383"/>
    <mergeCell ref="C365:D365"/>
    <mergeCell ref="C353:D353"/>
    <mergeCell ref="C354:D354"/>
    <mergeCell ref="C355:D355"/>
    <mergeCell ref="C356:D356"/>
    <mergeCell ref="C357:D357"/>
    <mergeCell ref="C358:D358"/>
    <mergeCell ref="E341:E360"/>
    <mergeCell ref="C366:D366"/>
    <mergeCell ref="C367:D367"/>
    <mergeCell ref="C368:D368"/>
    <mergeCell ref="C369:D369"/>
    <mergeCell ref="C370:D370"/>
    <mergeCell ref="C371:D371"/>
    <mergeCell ref="C359:D359"/>
    <mergeCell ref="C360:D360"/>
    <mergeCell ref="B361:G361"/>
    <mergeCell ref="B362:G362"/>
    <mergeCell ref="C378:D378"/>
    <mergeCell ref="C347:D347"/>
    <mergeCell ref="C348:D348"/>
    <mergeCell ref="C349:D349"/>
    <mergeCell ref="C350:D350"/>
    <mergeCell ref="C351:D351"/>
    <mergeCell ref="C352:D352"/>
    <mergeCell ref="A340:A360"/>
    <mergeCell ref="B340:B360"/>
    <mergeCell ref="C340:D340"/>
    <mergeCell ref="C341:D341"/>
    <mergeCell ref="C342:D342"/>
    <mergeCell ref="C343:D343"/>
    <mergeCell ref="C344:D344"/>
    <mergeCell ref="C345:D345"/>
    <mergeCell ref="C346:D346"/>
    <mergeCell ref="E320:E339"/>
    <mergeCell ref="C321:D321"/>
    <mergeCell ref="C322:D322"/>
    <mergeCell ref="C323:D323"/>
    <mergeCell ref="C324:D324"/>
    <mergeCell ref="C325:D325"/>
    <mergeCell ref="C326:D326"/>
    <mergeCell ref="C327:D327"/>
    <mergeCell ref="C328:D328"/>
    <mergeCell ref="C329:D329"/>
    <mergeCell ref="C317:D317"/>
    <mergeCell ref="C318:D318"/>
    <mergeCell ref="A319:A339"/>
    <mergeCell ref="B319:B339"/>
    <mergeCell ref="C319:D319"/>
    <mergeCell ref="C320:D320"/>
    <mergeCell ref="C330:D330"/>
    <mergeCell ref="C331:D331"/>
    <mergeCell ref="C332:D332"/>
    <mergeCell ref="C333:D333"/>
    <mergeCell ref="A298:A318"/>
    <mergeCell ref="B298:B318"/>
    <mergeCell ref="C298:D298"/>
    <mergeCell ref="C299:D299"/>
    <mergeCell ref="C334:D334"/>
    <mergeCell ref="C335:D335"/>
    <mergeCell ref="C336:D336"/>
    <mergeCell ref="C337:D337"/>
    <mergeCell ref="C338:D338"/>
    <mergeCell ref="C339:D339"/>
    <mergeCell ref="E299:E318"/>
    <mergeCell ref="C300:D300"/>
    <mergeCell ref="C301:D301"/>
    <mergeCell ref="C302:D302"/>
    <mergeCell ref="C303:D303"/>
    <mergeCell ref="C304:D304"/>
    <mergeCell ref="C292:E292"/>
    <mergeCell ref="C293:E293"/>
    <mergeCell ref="C294:E294"/>
    <mergeCell ref="C295:E295"/>
    <mergeCell ref="C296:E296"/>
    <mergeCell ref="C297:E297"/>
    <mergeCell ref="C311:D311"/>
    <mergeCell ref="C312:D312"/>
    <mergeCell ref="C313:D313"/>
    <mergeCell ref="C314:D314"/>
    <mergeCell ref="C315:D315"/>
    <mergeCell ref="C316:D316"/>
    <mergeCell ref="C305:D305"/>
    <mergeCell ref="C306:D306"/>
    <mergeCell ref="C307:D307"/>
    <mergeCell ref="C308:D308"/>
    <mergeCell ref="C309:D309"/>
    <mergeCell ref="C310:D310"/>
    <mergeCell ref="C284:D284"/>
    <mergeCell ref="C285:D285"/>
    <mergeCell ref="C286:D286"/>
    <mergeCell ref="A287:A297"/>
    <mergeCell ref="B287:B297"/>
    <mergeCell ref="C287:E287"/>
    <mergeCell ref="C288:E288"/>
    <mergeCell ref="C289:E289"/>
    <mergeCell ref="C290:E290"/>
    <mergeCell ref="C291:E291"/>
    <mergeCell ref="A276:A286"/>
    <mergeCell ref="B276:B286"/>
    <mergeCell ref="C276:D276"/>
    <mergeCell ref="C277:D277"/>
    <mergeCell ref="C278:D278"/>
    <mergeCell ref="C279:D279"/>
    <mergeCell ref="C280:D280"/>
    <mergeCell ref="C281:D281"/>
    <mergeCell ref="C282:D282"/>
    <mergeCell ref="C283:D283"/>
    <mergeCell ref="C270:D270"/>
    <mergeCell ref="C271:D271"/>
    <mergeCell ref="C272:D272"/>
    <mergeCell ref="C273:D273"/>
    <mergeCell ref="C274:D274"/>
    <mergeCell ref="C275:D275"/>
    <mergeCell ref="A262:H262"/>
    <mergeCell ref="B263:G263"/>
    <mergeCell ref="B264:G264"/>
    <mergeCell ref="A265:A275"/>
    <mergeCell ref="B265:B275"/>
    <mergeCell ref="C265:D265"/>
    <mergeCell ref="C266:D266"/>
    <mergeCell ref="C267:D267"/>
    <mergeCell ref="C268:D268"/>
    <mergeCell ref="C269:D269"/>
    <mergeCell ref="A260:G260"/>
    <mergeCell ref="A261:H261"/>
    <mergeCell ref="A226:A236"/>
    <mergeCell ref="B226:B236"/>
    <mergeCell ref="D227:D236"/>
    <mergeCell ref="B237:G237"/>
    <mergeCell ref="A238:A248"/>
    <mergeCell ref="B238:B248"/>
    <mergeCell ref="D239:D248"/>
    <mergeCell ref="B224:G224"/>
    <mergeCell ref="B225:G225"/>
    <mergeCell ref="C216:E216"/>
    <mergeCell ref="C217:E217"/>
    <mergeCell ref="C218:E218"/>
    <mergeCell ref="C219:E219"/>
    <mergeCell ref="C220:E220"/>
    <mergeCell ref="C221:E221"/>
    <mergeCell ref="A249:A259"/>
    <mergeCell ref="B249:B259"/>
    <mergeCell ref="D250:D259"/>
    <mergeCell ref="A213:A223"/>
    <mergeCell ref="B213:B223"/>
    <mergeCell ref="C213:E213"/>
    <mergeCell ref="C214:E214"/>
    <mergeCell ref="C215:E215"/>
    <mergeCell ref="C222:E222"/>
    <mergeCell ref="C223:E223"/>
    <mergeCell ref="C200:E200"/>
    <mergeCell ref="B201:G201"/>
    <mergeCell ref="A202:A212"/>
    <mergeCell ref="B202:B212"/>
    <mergeCell ref="C202:E202"/>
    <mergeCell ref="C203:E203"/>
    <mergeCell ref="C204:E204"/>
    <mergeCell ref="C205:E205"/>
    <mergeCell ref="C206:E206"/>
    <mergeCell ref="C207:E207"/>
    <mergeCell ref="C208:E208"/>
    <mergeCell ref="C209:E209"/>
    <mergeCell ref="C210:E210"/>
    <mergeCell ref="C211:E211"/>
    <mergeCell ref="C212:E212"/>
    <mergeCell ref="A190:A200"/>
    <mergeCell ref="B190:B200"/>
    <mergeCell ref="C190:E190"/>
    <mergeCell ref="C191:E191"/>
    <mergeCell ref="C192:E192"/>
    <mergeCell ref="C193:E193"/>
    <mergeCell ref="C194:E194"/>
    <mergeCell ref="C195:E195"/>
    <mergeCell ref="C196:E196"/>
    <mergeCell ref="A156:A166"/>
    <mergeCell ref="B156:B166"/>
    <mergeCell ref="C158:E158"/>
    <mergeCell ref="C159:E159"/>
    <mergeCell ref="C160:E160"/>
    <mergeCell ref="C161:E161"/>
    <mergeCell ref="C162:E162"/>
    <mergeCell ref="C163:E163"/>
    <mergeCell ref="C164:E164"/>
    <mergeCell ref="C165:E165"/>
    <mergeCell ref="C166:E166"/>
    <mergeCell ref="C143:D143"/>
    <mergeCell ref="C144:D144"/>
    <mergeCell ref="C151:D151"/>
    <mergeCell ref="C152:D152"/>
    <mergeCell ref="C153:D153"/>
    <mergeCell ref="B154:G154"/>
    <mergeCell ref="B155:G155"/>
    <mergeCell ref="C156:E156"/>
    <mergeCell ref="C157:E157"/>
    <mergeCell ref="C123:D123"/>
    <mergeCell ref="C124:D124"/>
    <mergeCell ref="C125:D125"/>
    <mergeCell ref="C132:D132"/>
    <mergeCell ref="A133:A153"/>
    <mergeCell ref="B133:B153"/>
    <mergeCell ref="C133:D133"/>
    <mergeCell ref="C134:D134"/>
    <mergeCell ref="E134:E153"/>
    <mergeCell ref="C135:D135"/>
    <mergeCell ref="C136:D136"/>
    <mergeCell ref="C137:D137"/>
    <mergeCell ref="C138:D138"/>
    <mergeCell ref="A112:A132"/>
    <mergeCell ref="C145:D145"/>
    <mergeCell ref="C146:D146"/>
    <mergeCell ref="C147:D147"/>
    <mergeCell ref="C148:D148"/>
    <mergeCell ref="C149:D149"/>
    <mergeCell ref="C150:D150"/>
    <mergeCell ref="C139:D139"/>
    <mergeCell ref="C140:D140"/>
    <mergeCell ref="C141:D141"/>
    <mergeCell ref="C142:D142"/>
    <mergeCell ref="C114:D114"/>
    <mergeCell ref="C115:D115"/>
    <mergeCell ref="C116:D116"/>
    <mergeCell ref="C117:D117"/>
    <mergeCell ref="C118:D118"/>
    <mergeCell ref="C119:D119"/>
    <mergeCell ref="C107:D107"/>
    <mergeCell ref="C108:D108"/>
    <mergeCell ref="C109:D109"/>
    <mergeCell ref="B110:G110"/>
    <mergeCell ref="B111:G111"/>
    <mergeCell ref="B112:B132"/>
    <mergeCell ref="C112:D112"/>
    <mergeCell ref="C113:D113"/>
    <mergeCell ref="E113:E132"/>
    <mergeCell ref="C126:D126"/>
    <mergeCell ref="C127:D127"/>
    <mergeCell ref="C128:D128"/>
    <mergeCell ref="C129:D129"/>
    <mergeCell ref="C130:D130"/>
    <mergeCell ref="C131:D131"/>
    <mergeCell ref="C120:D120"/>
    <mergeCell ref="C121:D121"/>
    <mergeCell ref="C122:D122"/>
    <mergeCell ref="E90:E109"/>
    <mergeCell ref="C91:D91"/>
    <mergeCell ref="C92:D92"/>
    <mergeCell ref="C93:D93"/>
    <mergeCell ref="C94:D94"/>
    <mergeCell ref="C95:D95"/>
    <mergeCell ref="C96:D96"/>
    <mergeCell ref="C97:D97"/>
    <mergeCell ref="C98:D98"/>
    <mergeCell ref="C99:D99"/>
    <mergeCell ref="A89:A109"/>
    <mergeCell ref="B89:B109"/>
    <mergeCell ref="C89:D89"/>
    <mergeCell ref="C90:D90"/>
    <mergeCell ref="C100:D100"/>
    <mergeCell ref="C101:D101"/>
    <mergeCell ref="C102:D102"/>
    <mergeCell ref="C103:D103"/>
    <mergeCell ref="C104:D104"/>
    <mergeCell ref="C105:D105"/>
    <mergeCell ref="C106:D106"/>
    <mergeCell ref="E69:E88"/>
    <mergeCell ref="C70:D70"/>
    <mergeCell ref="C71:D71"/>
    <mergeCell ref="C72:D72"/>
    <mergeCell ref="C73:D73"/>
    <mergeCell ref="C74:D74"/>
    <mergeCell ref="C75:D75"/>
    <mergeCell ref="C76:D76"/>
    <mergeCell ref="C77:D77"/>
    <mergeCell ref="C78:D78"/>
    <mergeCell ref="C83:D83"/>
    <mergeCell ref="C84:D84"/>
    <mergeCell ref="C85:D85"/>
    <mergeCell ref="C86:D86"/>
    <mergeCell ref="C88:D88"/>
    <mergeCell ref="C66:D66"/>
    <mergeCell ref="C67:D67"/>
    <mergeCell ref="A68:A88"/>
    <mergeCell ref="B68:B88"/>
    <mergeCell ref="C68:D68"/>
    <mergeCell ref="C69:D69"/>
    <mergeCell ref="C79:D79"/>
    <mergeCell ref="C80:D80"/>
    <mergeCell ref="C81:D81"/>
    <mergeCell ref="C82:D82"/>
    <mergeCell ref="A47:A67"/>
    <mergeCell ref="B47:B67"/>
    <mergeCell ref="C47:D47"/>
    <mergeCell ref="C48:D48"/>
    <mergeCell ref="E48:E67"/>
    <mergeCell ref="C49:D49"/>
    <mergeCell ref="C50:D50"/>
    <mergeCell ref="C51:D51"/>
    <mergeCell ref="C52:D52"/>
    <mergeCell ref="C53:D53"/>
    <mergeCell ref="C41:E41"/>
    <mergeCell ref="C42:E42"/>
    <mergeCell ref="C43:E43"/>
    <mergeCell ref="C44:E44"/>
    <mergeCell ref="C45:E45"/>
    <mergeCell ref="C46:E46"/>
    <mergeCell ref="C60:D60"/>
    <mergeCell ref="C61:D61"/>
    <mergeCell ref="C62:D62"/>
    <mergeCell ref="C63:D63"/>
    <mergeCell ref="C64:D64"/>
    <mergeCell ref="C65:D65"/>
    <mergeCell ref="C54:D54"/>
    <mergeCell ref="C55:D55"/>
    <mergeCell ref="C56:D56"/>
    <mergeCell ref="C57:D57"/>
    <mergeCell ref="C58:D58"/>
    <mergeCell ref="C59:D59"/>
    <mergeCell ref="C33:D33"/>
    <mergeCell ref="C34:D34"/>
    <mergeCell ref="C35:D35"/>
    <mergeCell ref="A36:A46"/>
    <mergeCell ref="B36:B46"/>
    <mergeCell ref="C36:E36"/>
    <mergeCell ref="C37:E37"/>
    <mergeCell ref="C38:E38"/>
    <mergeCell ref="C39:E39"/>
    <mergeCell ref="C40:E40"/>
    <mergeCell ref="A25:A35"/>
    <mergeCell ref="B25:B35"/>
    <mergeCell ref="C25:D25"/>
    <mergeCell ref="C26:D26"/>
    <mergeCell ref="C27:D27"/>
    <mergeCell ref="C28:D28"/>
    <mergeCell ref="C29:D29"/>
    <mergeCell ref="C30:D30"/>
    <mergeCell ref="C31:D31"/>
    <mergeCell ref="C32:D32"/>
    <mergeCell ref="C22:D22"/>
    <mergeCell ref="C23:D23"/>
    <mergeCell ref="C24:D24"/>
    <mergeCell ref="A11:H11"/>
    <mergeCell ref="B12:G12"/>
    <mergeCell ref="B13:G13"/>
    <mergeCell ref="A14:A24"/>
    <mergeCell ref="B14:B24"/>
    <mergeCell ref="C14:D14"/>
    <mergeCell ref="C15:D15"/>
    <mergeCell ref="C16:D16"/>
    <mergeCell ref="C17:D17"/>
    <mergeCell ref="C18:D18"/>
    <mergeCell ref="A1:H1"/>
    <mergeCell ref="A3:H3"/>
    <mergeCell ref="A5:B5"/>
    <mergeCell ref="C9:H9"/>
    <mergeCell ref="I9:I10"/>
    <mergeCell ref="C10:H10"/>
    <mergeCell ref="C19:D19"/>
    <mergeCell ref="C20:D20"/>
    <mergeCell ref="C21:D21"/>
    <mergeCell ref="A167:A177"/>
    <mergeCell ref="B167:B177"/>
    <mergeCell ref="C167:E167"/>
    <mergeCell ref="C168:E168"/>
    <mergeCell ref="C169:E169"/>
    <mergeCell ref="C170:E170"/>
    <mergeCell ref="C171:E171"/>
    <mergeCell ref="C172:E172"/>
    <mergeCell ref="C173:E173"/>
    <mergeCell ref="C174:E174"/>
    <mergeCell ref="C175:E175"/>
    <mergeCell ref="C176:E176"/>
    <mergeCell ref="C177:E177"/>
    <mergeCell ref="C197:E197"/>
    <mergeCell ref="C198:E198"/>
    <mergeCell ref="C199:E199"/>
    <mergeCell ref="B178:G178"/>
    <mergeCell ref="A179:A189"/>
    <mergeCell ref="B179:B189"/>
    <mergeCell ref="C179:E179"/>
    <mergeCell ref="C180:E180"/>
    <mergeCell ref="C181:E181"/>
    <mergeCell ref="C182:E182"/>
    <mergeCell ref="C183:E183"/>
    <mergeCell ref="C184:E184"/>
    <mergeCell ref="C185:E185"/>
    <mergeCell ref="C186:E186"/>
    <mergeCell ref="C187:E187"/>
    <mergeCell ref="C188:E188"/>
    <mergeCell ref="C189:E189"/>
  </mergeCells>
  <conditionalFormatting sqref="G38:H46">
    <cfRule type="cellIs" dxfId="377" priority="91" operator="equal">
      <formula>0</formula>
    </cfRule>
  </conditionalFormatting>
  <conditionalFormatting sqref="F49:H67">
    <cfRule type="cellIs" dxfId="376" priority="90" operator="equal">
      <formula>0</formula>
    </cfRule>
  </conditionalFormatting>
  <conditionalFormatting sqref="F69:H70 H71:H76 F71:G88">
    <cfRule type="cellIs" dxfId="375" priority="89" operator="equal">
      <formula>0</formula>
    </cfRule>
  </conditionalFormatting>
  <conditionalFormatting sqref="G289:G297">
    <cfRule type="cellIs" dxfId="374" priority="88" operator="equal">
      <formula>0</formula>
    </cfRule>
  </conditionalFormatting>
  <conditionalFormatting sqref="C309 C299:C300">
    <cfRule type="cellIs" dxfId="373" priority="87" operator="equal">
      <formula>0</formula>
    </cfRule>
  </conditionalFormatting>
  <conditionalFormatting sqref="F299:G310">
    <cfRule type="cellIs" dxfId="372" priority="86" operator="equal">
      <formula>0</formula>
    </cfRule>
  </conditionalFormatting>
  <conditionalFormatting sqref="F320:G320">
    <cfRule type="cellIs" dxfId="371" priority="85" operator="equal">
      <formula>0</formula>
    </cfRule>
  </conditionalFormatting>
  <conditionalFormatting sqref="F320:G339">
    <cfRule type="cellIs" dxfId="370" priority="84" operator="equal">
      <formula>0</formula>
    </cfRule>
  </conditionalFormatting>
  <conditionalFormatting sqref="G341:G360">
    <cfRule type="cellIs" dxfId="369" priority="83" operator="equal">
      <formula>0</formula>
    </cfRule>
  </conditionalFormatting>
  <conditionalFormatting sqref="C351:C352 C341:C342">
    <cfRule type="cellIs" dxfId="368" priority="82" operator="equal">
      <formula>0</formula>
    </cfRule>
  </conditionalFormatting>
  <conditionalFormatting sqref="F341:G360">
    <cfRule type="cellIs" dxfId="367" priority="81" operator="equal">
      <formula>0</formula>
    </cfRule>
  </conditionalFormatting>
  <conditionalFormatting sqref="G374:G383 G385:G396">
    <cfRule type="cellIs" dxfId="366" priority="80" operator="equal">
      <formula>0</formula>
    </cfRule>
  </conditionalFormatting>
  <conditionalFormatting sqref="G374:G383 G385:G396">
    <cfRule type="cellIs" dxfId="365" priority="79" operator="equal">
      <formula>0</formula>
    </cfRule>
  </conditionalFormatting>
  <conditionalFormatting sqref="H26:H35">
    <cfRule type="cellIs" dxfId="364" priority="78" operator="equal">
      <formula>0</formula>
    </cfRule>
  </conditionalFormatting>
  <conditionalFormatting sqref="H15:H24">
    <cfRule type="cellIs" dxfId="363" priority="77" operator="equal">
      <formula>0</formula>
    </cfRule>
  </conditionalFormatting>
  <conditionalFormatting sqref="C47:D56 C67:D67">
    <cfRule type="cellIs" dxfId="362" priority="76" operator="equal">
      <formula>0</formula>
    </cfRule>
  </conditionalFormatting>
  <conditionalFormatting sqref="C57:D66">
    <cfRule type="cellIs" dxfId="361" priority="75" operator="equal">
      <formula>0</formula>
    </cfRule>
  </conditionalFormatting>
  <conditionalFormatting sqref="C69:D88">
    <cfRule type="cellIs" dxfId="360" priority="72" operator="equal">
      <formula>0</formula>
    </cfRule>
  </conditionalFormatting>
  <conditionalFormatting sqref="C68:D68">
    <cfRule type="cellIs" dxfId="359" priority="74" operator="equal">
      <formula>0</formula>
    </cfRule>
  </conditionalFormatting>
  <conditionalFormatting sqref="H77:H88">
    <cfRule type="cellIs" dxfId="358" priority="73" operator="equal">
      <formula>0</formula>
    </cfRule>
  </conditionalFormatting>
  <conditionalFormatting sqref="F90:H90 H91:H97 F91:G109">
    <cfRule type="cellIs" dxfId="357" priority="71" operator="equal">
      <formula>0</formula>
    </cfRule>
  </conditionalFormatting>
  <conditionalFormatting sqref="C90:D109">
    <cfRule type="cellIs" dxfId="356" priority="69" operator="equal">
      <formula>0</formula>
    </cfRule>
  </conditionalFormatting>
  <conditionalFormatting sqref="H98:H109">
    <cfRule type="cellIs" dxfId="355" priority="70" operator="equal">
      <formula>0</formula>
    </cfRule>
  </conditionalFormatting>
  <conditionalFormatting sqref="C89:D89">
    <cfRule type="cellIs" dxfId="354" priority="68" operator="equal">
      <formula>0</formula>
    </cfRule>
  </conditionalFormatting>
  <conditionalFormatting sqref="C112:D112">
    <cfRule type="cellIs" dxfId="353" priority="67" operator="equal">
      <formula>0</formula>
    </cfRule>
  </conditionalFormatting>
  <conditionalFormatting sqref="F113:H113 H114:H120 F114:G132">
    <cfRule type="cellIs" dxfId="352" priority="66" operator="equal">
      <formula>0</formula>
    </cfRule>
  </conditionalFormatting>
  <conditionalFormatting sqref="C113:D132">
    <cfRule type="cellIs" dxfId="351" priority="64" operator="equal">
      <formula>0</formula>
    </cfRule>
  </conditionalFormatting>
  <conditionalFormatting sqref="H121:H132">
    <cfRule type="cellIs" dxfId="350" priority="65" operator="equal">
      <formula>0</formula>
    </cfRule>
  </conditionalFormatting>
  <conditionalFormatting sqref="F134:H134 H135:H141 F135:G153">
    <cfRule type="cellIs" dxfId="349" priority="63" operator="equal">
      <formula>0</formula>
    </cfRule>
  </conditionalFormatting>
  <conditionalFormatting sqref="C134:D153">
    <cfRule type="cellIs" dxfId="348" priority="61" operator="equal">
      <formula>0</formula>
    </cfRule>
  </conditionalFormatting>
  <conditionalFormatting sqref="H142:H153">
    <cfRule type="cellIs" dxfId="347" priority="62" operator="equal">
      <formula>0</formula>
    </cfRule>
  </conditionalFormatting>
  <conditionalFormatting sqref="C133:D133">
    <cfRule type="cellIs" dxfId="346" priority="60" operator="equal">
      <formula>0</formula>
    </cfRule>
  </conditionalFormatting>
  <conditionalFormatting sqref="F311:G318">
    <cfRule type="cellIs" dxfId="345" priority="59" operator="equal">
      <formula>0</formula>
    </cfRule>
  </conditionalFormatting>
  <conditionalFormatting sqref="C310:C318">
    <cfRule type="cellIs" dxfId="344" priority="58" operator="equal">
      <formula>0</formula>
    </cfRule>
  </conditionalFormatting>
  <conditionalFormatting sqref="C330 C320:C321">
    <cfRule type="cellIs" dxfId="343" priority="57" operator="equal">
      <formula>0</formula>
    </cfRule>
  </conditionalFormatting>
  <conditionalFormatting sqref="C331">
    <cfRule type="cellIs" dxfId="342" priority="56" operator="equal">
      <formula>0</formula>
    </cfRule>
  </conditionalFormatting>
  <conditionalFormatting sqref="C374:D383">
    <cfRule type="cellIs" dxfId="341" priority="55" operator="equal">
      <formula>0</formula>
    </cfRule>
  </conditionalFormatting>
  <conditionalFormatting sqref="F376:G383">
    <cfRule type="cellIs" dxfId="340" priority="54" operator="equal">
      <formula>0</formula>
    </cfRule>
  </conditionalFormatting>
  <conditionalFormatting sqref="C385:D385">
    <cfRule type="cellIs" dxfId="339" priority="53" operator="equal">
      <formula>0</formula>
    </cfRule>
  </conditionalFormatting>
  <conditionalFormatting sqref="C386:D404">
    <cfRule type="cellIs" dxfId="338" priority="52" operator="equal">
      <formula>0</formula>
    </cfRule>
  </conditionalFormatting>
  <conditionalFormatting sqref="F385:G404">
    <cfRule type="cellIs" dxfId="337" priority="51" operator="equal">
      <formula>0</formula>
    </cfRule>
  </conditionalFormatting>
  <conditionalFormatting sqref="C364:D373">
    <cfRule type="cellIs" dxfId="336" priority="50" operator="equal">
      <formula>0</formula>
    </cfRule>
  </conditionalFormatting>
  <conditionalFormatting sqref="F364:G373">
    <cfRule type="cellIs" dxfId="335" priority="49" operator="equal">
      <formula>0</formula>
    </cfRule>
  </conditionalFormatting>
  <conditionalFormatting sqref="H180:H189">
    <cfRule type="cellIs" dxfId="334" priority="42" operator="equal">
      <formula>0</formula>
    </cfRule>
  </conditionalFormatting>
  <conditionalFormatting sqref="G288">
    <cfRule type="cellIs" dxfId="333" priority="43" operator="equal">
      <formula>0</formula>
    </cfRule>
  </conditionalFormatting>
  <conditionalFormatting sqref="C343:C350">
    <cfRule type="cellIs" dxfId="332" priority="45" operator="equal">
      <formula>0</formula>
    </cfRule>
  </conditionalFormatting>
  <conditionalFormatting sqref="C301:C308">
    <cfRule type="cellIs" dxfId="331" priority="48" operator="equal">
      <formula>0</formula>
    </cfRule>
  </conditionalFormatting>
  <conditionalFormatting sqref="H191:H200">
    <cfRule type="cellIs" dxfId="330" priority="41" operator="equal">
      <formula>0</formula>
    </cfRule>
  </conditionalFormatting>
  <conditionalFormatting sqref="C322:C329">
    <cfRule type="cellIs" dxfId="329" priority="47" operator="equal">
      <formula>0</formula>
    </cfRule>
  </conditionalFormatting>
  <conditionalFormatting sqref="C332:C339">
    <cfRule type="cellIs" dxfId="328" priority="46" operator="equal">
      <formula>0</formula>
    </cfRule>
  </conditionalFormatting>
  <conditionalFormatting sqref="H203:H212">
    <cfRule type="cellIs" dxfId="327" priority="38" operator="equal">
      <formula>0</formula>
    </cfRule>
  </conditionalFormatting>
  <conditionalFormatting sqref="C353:C360">
    <cfRule type="cellIs" dxfId="326" priority="44" operator="equal">
      <formula>0</formula>
    </cfRule>
  </conditionalFormatting>
  <conditionalFormatting sqref="H157:H166">
    <cfRule type="cellIs" dxfId="325" priority="40" operator="equal">
      <formula>0</formula>
    </cfRule>
  </conditionalFormatting>
  <conditionalFormatting sqref="H168:H177">
    <cfRule type="cellIs" dxfId="324" priority="39" operator="equal">
      <formula>0</formula>
    </cfRule>
  </conditionalFormatting>
  <conditionalFormatting sqref="H214:H223">
    <cfRule type="cellIs" dxfId="323" priority="37" operator="equal">
      <formula>0</formula>
    </cfRule>
  </conditionalFormatting>
  <conditionalFormatting sqref="H227:H236 H239:H248 H250:H259">
    <cfRule type="cellIs" dxfId="322" priority="36" operator="equal">
      <formula>0</formula>
    </cfRule>
  </conditionalFormatting>
  <conditionalFormatting sqref="I599">
    <cfRule type="cellIs" dxfId="321" priority="29" operator="equal">
      <formula>TRUE</formula>
    </cfRule>
  </conditionalFormatting>
  <conditionalFormatting sqref="I538 I565:I567">
    <cfRule type="cellIs" dxfId="320" priority="35" operator="equal">
      <formula>TRUE</formula>
    </cfRule>
  </conditionalFormatting>
  <conditionalFormatting sqref="I568">
    <cfRule type="cellIs" dxfId="319" priority="33" operator="equal">
      <formula>TRUE</formula>
    </cfRule>
  </conditionalFormatting>
  <conditionalFormatting sqref="I593">
    <cfRule type="cellIs" dxfId="318" priority="32" operator="equal">
      <formula>TRUE</formula>
    </cfRule>
  </conditionalFormatting>
  <conditionalFormatting sqref="I594">
    <cfRule type="cellIs" dxfId="317" priority="31" operator="equal">
      <formula>TRUE</formula>
    </cfRule>
  </conditionalFormatting>
  <conditionalFormatting sqref="I596">
    <cfRule type="cellIs" dxfId="316" priority="30" operator="equal">
      <formula>TRUE</formula>
    </cfRule>
  </conditionalFormatting>
  <conditionalFormatting sqref="I569:I592 I595 I597:I598">
    <cfRule type="cellIs" dxfId="315" priority="34" operator="equal">
      <formula>TRUE</formula>
    </cfRule>
  </conditionalFormatting>
  <conditionalFormatting sqref="H288:H297">
    <cfRule type="cellIs" dxfId="314" priority="26" operator="equal">
      <formula>0</formula>
    </cfRule>
  </conditionalFormatting>
  <conditionalFormatting sqref="H277:H286">
    <cfRule type="cellIs" dxfId="313" priority="27" operator="equal">
      <formula>0</formula>
    </cfRule>
  </conditionalFormatting>
  <conditionalFormatting sqref="H266:H275">
    <cfRule type="cellIs" dxfId="312" priority="28" operator="equal">
      <formula>0</formula>
    </cfRule>
  </conditionalFormatting>
  <conditionalFormatting sqref="H299:H317">
    <cfRule type="cellIs" dxfId="311" priority="25" operator="equal">
      <formula>0</formula>
    </cfRule>
  </conditionalFormatting>
  <conditionalFormatting sqref="H320">
    <cfRule type="cellIs" dxfId="310" priority="24" operator="equal">
      <formula>0</formula>
    </cfRule>
  </conditionalFormatting>
  <conditionalFormatting sqref="H320:H339">
    <cfRule type="cellIs" dxfId="309" priority="23" operator="equal">
      <formula>0</formula>
    </cfRule>
  </conditionalFormatting>
  <conditionalFormatting sqref="H341">
    <cfRule type="cellIs" dxfId="308" priority="22" operator="equal">
      <formula>0</formula>
    </cfRule>
  </conditionalFormatting>
  <conditionalFormatting sqref="H341">
    <cfRule type="cellIs" dxfId="307" priority="21" operator="equal">
      <formula>0</formula>
    </cfRule>
  </conditionalFormatting>
  <conditionalFormatting sqref="H341:H360">
    <cfRule type="cellIs" dxfId="306" priority="20" operator="equal">
      <formula>0</formula>
    </cfRule>
  </conditionalFormatting>
  <conditionalFormatting sqref="H364:H383">
    <cfRule type="cellIs" dxfId="305" priority="19" operator="equal">
      <formula>0</formula>
    </cfRule>
  </conditionalFormatting>
  <conditionalFormatting sqref="H364:H383">
    <cfRule type="cellIs" dxfId="304" priority="18" operator="equal">
      <formula>0</formula>
    </cfRule>
  </conditionalFormatting>
  <conditionalFormatting sqref="H364:H383">
    <cfRule type="cellIs" dxfId="303" priority="17" operator="equal">
      <formula>0</formula>
    </cfRule>
  </conditionalFormatting>
  <conditionalFormatting sqref="H385:H404">
    <cfRule type="cellIs" dxfId="302" priority="16" operator="equal">
      <formula>0</formula>
    </cfRule>
  </conditionalFormatting>
  <conditionalFormatting sqref="H385:H404">
    <cfRule type="cellIs" dxfId="301" priority="15" operator="equal">
      <formula>0</formula>
    </cfRule>
  </conditionalFormatting>
  <conditionalFormatting sqref="H385:H404">
    <cfRule type="cellIs" dxfId="300" priority="14" operator="equal">
      <formula>0</formula>
    </cfRule>
  </conditionalFormatting>
  <conditionalFormatting sqref="H431:H440">
    <cfRule type="cellIs" dxfId="299" priority="13" operator="equal">
      <formula>0</formula>
    </cfRule>
  </conditionalFormatting>
  <conditionalFormatting sqref="H489:H498">
    <cfRule type="cellIs" dxfId="298" priority="11" operator="equal">
      <formula>0</formula>
    </cfRule>
  </conditionalFormatting>
  <conditionalFormatting sqref="H453:H462">
    <cfRule type="cellIs" dxfId="297" priority="12" operator="equal">
      <formula>0</formula>
    </cfRule>
  </conditionalFormatting>
  <conditionalFormatting sqref="H318">
    <cfRule type="cellIs" dxfId="296" priority="10" operator="equal">
      <formula>0</formula>
    </cfRule>
  </conditionalFormatting>
  <conditionalFormatting sqref="H376:H383">
    <cfRule type="cellIs" dxfId="295" priority="9" operator="equal">
      <formula>0</formula>
    </cfRule>
  </conditionalFormatting>
  <conditionalFormatting sqref="H385:H404">
    <cfRule type="cellIs" dxfId="294" priority="8" operator="equal">
      <formula>0</formula>
    </cfRule>
  </conditionalFormatting>
  <conditionalFormatting sqref="H364:H373">
    <cfRule type="cellIs" dxfId="293" priority="7" operator="equal">
      <formula>0</formula>
    </cfRule>
  </conditionalFormatting>
  <conditionalFormatting sqref="H408:H417">
    <cfRule type="cellIs" dxfId="292" priority="6" operator="equal">
      <formula>0</formula>
    </cfRule>
  </conditionalFormatting>
  <conditionalFormatting sqref="H419:H428">
    <cfRule type="cellIs" dxfId="291" priority="5" operator="equal">
      <formula>0</formula>
    </cfRule>
  </conditionalFormatting>
  <conditionalFormatting sqref="I539:I564">
    <cfRule type="cellIs" dxfId="290" priority="4" operator="equal">
      <formula>TRUE</formula>
    </cfRule>
  </conditionalFormatting>
  <conditionalFormatting sqref="H442:H451">
    <cfRule type="cellIs" dxfId="289" priority="3" operator="equal">
      <formula>0</formula>
    </cfRule>
  </conditionalFormatting>
  <conditionalFormatting sqref="H478:H487">
    <cfRule type="cellIs" dxfId="288" priority="2" operator="equal">
      <formula>0</formula>
    </cfRule>
  </conditionalFormatting>
  <conditionalFormatting sqref="H466:H475">
    <cfRule type="cellIs" dxfId="287" priority="1" operator="equal">
      <formula>0</formula>
    </cfRule>
  </conditionalFormatting>
  <printOptions horizontalCentered="1"/>
  <pageMargins left="0.23622047244094491" right="0.23622047244094491" top="0.74803149606299213" bottom="0.15748031496062992" header="0.31496062992125984" footer="0"/>
  <pageSetup paperSize="9" scale="65" orientation="portrait" r:id="rId1"/>
  <rowBreaks count="1" manualBreakCount="1">
    <brk id="404" max="16383" man="1"/>
  </row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I599"/>
  <sheetViews>
    <sheetView zoomScaleNormal="100" workbookViewId="0">
      <pane ySplit="10" topLeftCell="A441" activePane="bottomLeft" state="frozen"/>
      <selection activeCell="I562" sqref="I562"/>
      <selection pane="bottomLeft" activeCell="C452" sqref="C452:E452"/>
    </sheetView>
  </sheetViews>
  <sheetFormatPr defaultColWidth="9.140625" defaultRowHeight="15" x14ac:dyDescent="0.25"/>
  <cols>
    <col min="1" max="1" width="9.28515625" style="1" customWidth="1"/>
    <col min="2" max="2" width="50.5703125" style="1" customWidth="1"/>
    <col min="3" max="3" width="46.42578125" style="1" customWidth="1"/>
    <col min="4" max="4" width="10.85546875" style="1" customWidth="1"/>
    <col min="5" max="5" width="8.42578125" style="1" customWidth="1"/>
    <col min="6" max="6" width="8.7109375" style="1" bestFit="1" customWidth="1"/>
    <col min="7" max="7" width="8.42578125" style="1" bestFit="1" customWidth="1"/>
    <col min="8" max="8" width="9" style="2" bestFit="1" customWidth="1"/>
    <col min="9" max="9" width="48.85546875" style="1" bestFit="1" customWidth="1"/>
    <col min="10" max="16384" width="9.140625" style="1"/>
  </cols>
  <sheetData>
    <row r="1" spans="1:9" ht="18.75" x14ac:dyDescent="0.3">
      <c r="A1" s="228" t="s">
        <v>34</v>
      </c>
      <c r="B1" s="228"/>
      <c r="C1" s="228"/>
      <c r="D1" s="228"/>
      <c r="E1" s="228"/>
      <c r="F1" s="228"/>
      <c r="G1" s="228"/>
      <c r="H1" s="228"/>
    </row>
    <row r="2" spans="1:9" ht="11.25" customHeight="1" x14ac:dyDescent="0.25"/>
    <row r="3" spans="1:9" x14ac:dyDescent="0.25">
      <c r="A3" s="230" t="s">
        <v>342</v>
      </c>
      <c r="B3" s="230"/>
      <c r="C3" s="230"/>
      <c r="D3" s="230"/>
      <c r="E3" s="230"/>
      <c r="F3" s="230"/>
      <c r="G3" s="230"/>
      <c r="H3" s="230"/>
    </row>
    <row r="4" spans="1:9" x14ac:dyDescent="0.25">
      <c r="A4" s="31" t="s">
        <v>346</v>
      </c>
    </row>
    <row r="5" spans="1:9" x14ac:dyDescent="0.25">
      <c r="A5" s="229" t="s">
        <v>239</v>
      </c>
      <c r="B5" s="229"/>
    </row>
    <row r="6" spans="1:9" ht="7.5" customHeight="1" x14ac:dyDescent="0.25"/>
    <row r="7" spans="1:9" ht="7.5" customHeight="1" x14ac:dyDescent="0.25"/>
    <row r="8" spans="1:9" ht="7.5" customHeight="1" x14ac:dyDescent="0.25"/>
    <row r="9" spans="1:9" s="3" customFormat="1" ht="36" customHeight="1" x14ac:dyDescent="0.25">
      <c r="A9" s="175" t="s">
        <v>165</v>
      </c>
      <c r="B9" s="175" t="s">
        <v>27</v>
      </c>
      <c r="C9" s="235" t="s">
        <v>35</v>
      </c>
      <c r="D9" s="235"/>
      <c r="E9" s="235"/>
      <c r="F9" s="235"/>
      <c r="G9" s="235"/>
      <c r="H9" s="235"/>
      <c r="I9" s="278" t="s">
        <v>226</v>
      </c>
    </row>
    <row r="10" spans="1:9" s="13" customFormat="1" ht="12" x14ac:dyDescent="0.25">
      <c r="A10" s="176">
        <v>1</v>
      </c>
      <c r="B10" s="176">
        <v>2</v>
      </c>
      <c r="C10" s="236">
        <v>3</v>
      </c>
      <c r="D10" s="236"/>
      <c r="E10" s="236"/>
      <c r="F10" s="236"/>
      <c r="G10" s="236"/>
      <c r="H10" s="236"/>
      <c r="I10" s="278"/>
    </row>
    <row r="11" spans="1:9" s="2" customFormat="1" ht="12" x14ac:dyDescent="0.2">
      <c r="A11" s="237" t="s">
        <v>13</v>
      </c>
      <c r="B11" s="238"/>
      <c r="C11" s="238"/>
      <c r="D11" s="238"/>
      <c r="E11" s="238"/>
      <c r="F11" s="238"/>
      <c r="G11" s="238"/>
      <c r="H11" s="239"/>
    </row>
    <row r="12" spans="1:9" s="5" customFormat="1" ht="15" customHeight="1" x14ac:dyDescent="0.2">
      <c r="A12" s="42" t="s">
        <v>36</v>
      </c>
      <c r="B12" s="277" t="s">
        <v>14</v>
      </c>
      <c r="C12" s="277"/>
      <c r="D12" s="277"/>
      <c r="E12" s="277"/>
      <c r="F12" s="277"/>
      <c r="G12" s="277"/>
      <c r="H12" s="43">
        <f>SUM(H13,H110)</f>
        <v>78.400000000000006</v>
      </c>
    </row>
    <row r="13" spans="1:9" s="5" customFormat="1" ht="15" customHeight="1" x14ac:dyDescent="0.2">
      <c r="A13" s="49" t="s">
        <v>37</v>
      </c>
      <c r="B13" s="277" t="s">
        <v>38</v>
      </c>
      <c r="C13" s="277"/>
      <c r="D13" s="277"/>
      <c r="E13" s="277"/>
      <c r="F13" s="277"/>
      <c r="G13" s="277"/>
      <c r="H13" s="43">
        <f>SUM(H14,H25,H36,H47,H68,H89)</f>
        <v>61.13</v>
      </c>
    </row>
    <row r="14" spans="1:9" s="2" customFormat="1" ht="25.5" x14ac:dyDescent="0.2">
      <c r="A14" s="246" t="s">
        <v>42</v>
      </c>
      <c r="B14" s="249" t="s">
        <v>43</v>
      </c>
      <c r="C14" s="287" t="s">
        <v>349</v>
      </c>
      <c r="D14" s="288"/>
      <c r="E14" s="47" t="s">
        <v>164</v>
      </c>
      <c r="F14" s="190" t="s">
        <v>39</v>
      </c>
      <c r="G14" s="47" t="s">
        <v>157</v>
      </c>
      <c r="H14" s="111">
        <f>SUM(H15:H24)</f>
        <v>57.34</v>
      </c>
    </row>
    <row r="15" spans="1:9" s="2" customFormat="1" ht="12.75" x14ac:dyDescent="0.2">
      <c r="A15" s="247"/>
      <c r="B15" s="250"/>
      <c r="C15" s="252" t="s">
        <v>236</v>
      </c>
      <c r="D15" s="254"/>
      <c r="E15" s="83">
        <v>14</v>
      </c>
      <c r="F15" s="84">
        <v>2253</v>
      </c>
      <c r="G15" s="63">
        <v>1</v>
      </c>
      <c r="H15" s="54">
        <f>ROUNDUP((F15/168*G15),2)</f>
        <v>13.42</v>
      </c>
    </row>
    <row r="16" spans="1:9" s="2" customFormat="1" ht="12.75" x14ac:dyDescent="0.2">
      <c r="A16" s="247"/>
      <c r="B16" s="250"/>
      <c r="C16" s="274" t="s">
        <v>364</v>
      </c>
      <c r="D16" s="276"/>
      <c r="E16" s="188">
        <v>11</v>
      </c>
      <c r="F16" s="64">
        <v>2010</v>
      </c>
      <c r="G16" s="63">
        <v>1</v>
      </c>
      <c r="H16" s="56">
        <f t="shared" ref="H16:H24" si="0">ROUNDUP((F16/168*G16),2)</f>
        <v>11.97</v>
      </c>
    </row>
    <row r="17" spans="1:8" s="2" customFormat="1" ht="12.75" x14ac:dyDescent="0.2">
      <c r="A17" s="247"/>
      <c r="B17" s="250"/>
      <c r="C17" s="274" t="s">
        <v>240</v>
      </c>
      <c r="D17" s="276"/>
      <c r="E17" s="188">
        <v>11</v>
      </c>
      <c r="F17" s="64">
        <v>2010</v>
      </c>
      <c r="G17" s="63">
        <v>1</v>
      </c>
      <c r="H17" s="56">
        <f t="shared" si="0"/>
        <v>11.97</v>
      </c>
    </row>
    <row r="18" spans="1:8" s="2" customFormat="1" ht="12.75" x14ac:dyDescent="0.2">
      <c r="A18" s="247"/>
      <c r="B18" s="250"/>
      <c r="C18" s="274" t="s">
        <v>365</v>
      </c>
      <c r="D18" s="276"/>
      <c r="E18" s="126">
        <v>9</v>
      </c>
      <c r="F18" s="127">
        <v>1677</v>
      </c>
      <c r="G18" s="145">
        <v>1</v>
      </c>
      <c r="H18" s="146">
        <f t="shared" si="0"/>
        <v>9.99</v>
      </c>
    </row>
    <row r="19" spans="1:8" s="2" customFormat="1" ht="12.75" x14ac:dyDescent="0.2">
      <c r="A19" s="247"/>
      <c r="B19" s="250"/>
      <c r="C19" s="274" t="s">
        <v>237</v>
      </c>
      <c r="D19" s="276"/>
      <c r="E19" s="188">
        <v>9</v>
      </c>
      <c r="F19" s="64">
        <v>1677</v>
      </c>
      <c r="G19" s="63">
        <v>1</v>
      </c>
      <c r="H19" s="56">
        <f t="shared" si="0"/>
        <v>9.99</v>
      </c>
    </row>
    <row r="20" spans="1:8" s="2" customFormat="1" ht="12.75" hidden="1" customHeight="1" x14ac:dyDescent="0.2">
      <c r="A20" s="247"/>
      <c r="B20" s="250"/>
      <c r="C20" s="252"/>
      <c r="D20" s="254"/>
      <c r="E20" s="83"/>
      <c r="F20" s="84"/>
      <c r="G20" s="63"/>
      <c r="H20" s="56">
        <f t="shared" si="0"/>
        <v>0</v>
      </c>
    </row>
    <row r="21" spans="1:8" s="2" customFormat="1" ht="12.75" hidden="1" customHeight="1" x14ac:dyDescent="0.2">
      <c r="A21" s="247"/>
      <c r="B21" s="250"/>
      <c r="C21" s="274"/>
      <c r="D21" s="276"/>
      <c r="E21" s="188"/>
      <c r="F21" s="64"/>
      <c r="G21" s="63"/>
      <c r="H21" s="56">
        <f t="shared" si="0"/>
        <v>0</v>
      </c>
    </row>
    <row r="22" spans="1:8" s="2" customFormat="1" ht="12.75" hidden="1" customHeight="1" x14ac:dyDescent="0.2">
      <c r="A22" s="247"/>
      <c r="B22" s="250"/>
      <c r="C22" s="274"/>
      <c r="D22" s="276"/>
      <c r="E22" s="188"/>
      <c r="F22" s="64"/>
      <c r="G22" s="63"/>
      <c r="H22" s="56">
        <f t="shared" si="0"/>
        <v>0</v>
      </c>
    </row>
    <row r="23" spans="1:8" s="2" customFormat="1" ht="12.75" hidden="1" customHeight="1" x14ac:dyDescent="0.2">
      <c r="A23" s="247"/>
      <c r="B23" s="250"/>
      <c r="C23" s="274"/>
      <c r="D23" s="276"/>
      <c r="E23" s="188"/>
      <c r="F23" s="64"/>
      <c r="G23" s="63"/>
      <c r="H23" s="56">
        <f t="shared" si="0"/>
        <v>0</v>
      </c>
    </row>
    <row r="24" spans="1:8" s="2" customFormat="1" ht="12.75" hidden="1" customHeight="1" x14ac:dyDescent="0.2">
      <c r="A24" s="248"/>
      <c r="B24" s="251"/>
      <c r="C24" s="296"/>
      <c r="D24" s="298"/>
      <c r="E24" s="189"/>
      <c r="F24" s="66"/>
      <c r="G24" s="65"/>
      <c r="H24" s="58">
        <f t="shared" si="0"/>
        <v>0</v>
      </c>
    </row>
    <row r="25" spans="1:8" s="2" customFormat="1" ht="25.5" hidden="1" x14ac:dyDescent="0.2">
      <c r="A25" s="246" t="s">
        <v>44</v>
      </c>
      <c r="B25" s="249" t="s">
        <v>45</v>
      </c>
      <c r="C25" s="287" t="s">
        <v>156</v>
      </c>
      <c r="D25" s="288"/>
      <c r="E25" s="47" t="s">
        <v>164</v>
      </c>
      <c r="F25" s="190" t="s">
        <v>39</v>
      </c>
      <c r="G25" s="47" t="s">
        <v>157</v>
      </c>
      <c r="H25" s="50">
        <f>SUM(H26:H35)</f>
        <v>0</v>
      </c>
    </row>
    <row r="26" spans="1:8" s="2" customFormat="1" ht="12.75" hidden="1" x14ac:dyDescent="0.2">
      <c r="A26" s="247"/>
      <c r="B26" s="250"/>
      <c r="C26" s="294"/>
      <c r="D26" s="295"/>
      <c r="E26" s="187"/>
      <c r="F26" s="62"/>
      <c r="G26" s="61"/>
      <c r="H26" s="54">
        <f>ROUNDUP((F26/168*G26),2)</f>
        <v>0</v>
      </c>
    </row>
    <row r="27" spans="1:8" s="2" customFormat="1" ht="12.75" hidden="1" x14ac:dyDescent="0.2">
      <c r="A27" s="247"/>
      <c r="B27" s="250"/>
      <c r="C27" s="274"/>
      <c r="D27" s="276"/>
      <c r="E27" s="188"/>
      <c r="F27" s="64"/>
      <c r="G27" s="63"/>
      <c r="H27" s="56">
        <f t="shared" ref="H27:H35" si="1">ROUNDUP((F27/168*G27),2)</f>
        <v>0</v>
      </c>
    </row>
    <row r="28" spans="1:8" s="2" customFormat="1" ht="12.75" hidden="1" x14ac:dyDescent="0.2">
      <c r="A28" s="247"/>
      <c r="B28" s="250"/>
      <c r="C28" s="274"/>
      <c r="D28" s="276"/>
      <c r="E28" s="188"/>
      <c r="F28" s="64"/>
      <c r="G28" s="63"/>
      <c r="H28" s="56">
        <f t="shared" si="1"/>
        <v>0</v>
      </c>
    </row>
    <row r="29" spans="1:8" s="2" customFormat="1" ht="12.75" hidden="1" x14ac:dyDescent="0.2">
      <c r="A29" s="247"/>
      <c r="B29" s="250"/>
      <c r="C29" s="274"/>
      <c r="D29" s="276"/>
      <c r="E29" s="188"/>
      <c r="F29" s="64"/>
      <c r="G29" s="63"/>
      <c r="H29" s="56">
        <f t="shared" si="1"/>
        <v>0</v>
      </c>
    </row>
    <row r="30" spans="1:8" s="2" customFormat="1" ht="12.75" hidden="1" x14ac:dyDescent="0.2">
      <c r="A30" s="247"/>
      <c r="B30" s="250"/>
      <c r="C30" s="274"/>
      <c r="D30" s="276"/>
      <c r="E30" s="188"/>
      <c r="F30" s="64"/>
      <c r="G30" s="63"/>
      <c r="H30" s="56">
        <f t="shared" si="1"/>
        <v>0</v>
      </c>
    </row>
    <row r="31" spans="1:8" s="2" customFormat="1" ht="12.75" hidden="1" x14ac:dyDescent="0.2">
      <c r="A31" s="247"/>
      <c r="B31" s="250"/>
      <c r="C31" s="274"/>
      <c r="D31" s="276"/>
      <c r="E31" s="188"/>
      <c r="F31" s="64"/>
      <c r="G31" s="63"/>
      <c r="H31" s="56">
        <f t="shared" si="1"/>
        <v>0</v>
      </c>
    </row>
    <row r="32" spans="1:8" s="2" customFormat="1" ht="12.75" hidden="1" x14ac:dyDescent="0.2">
      <c r="A32" s="247"/>
      <c r="B32" s="250"/>
      <c r="C32" s="274"/>
      <c r="D32" s="276"/>
      <c r="E32" s="188"/>
      <c r="F32" s="64"/>
      <c r="G32" s="63"/>
      <c r="H32" s="56">
        <f t="shared" si="1"/>
        <v>0</v>
      </c>
    </row>
    <row r="33" spans="1:8" s="2" customFormat="1" ht="12.75" hidden="1" x14ac:dyDescent="0.2">
      <c r="A33" s="247"/>
      <c r="B33" s="250"/>
      <c r="C33" s="274"/>
      <c r="D33" s="276"/>
      <c r="E33" s="188"/>
      <c r="F33" s="64"/>
      <c r="G33" s="63"/>
      <c r="H33" s="56">
        <f t="shared" si="1"/>
        <v>0</v>
      </c>
    </row>
    <row r="34" spans="1:8" s="2" customFormat="1" ht="12.75" hidden="1" x14ac:dyDescent="0.2">
      <c r="A34" s="247"/>
      <c r="B34" s="250"/>
      <c r="C34" s="274"/>
      <c r="D34" s="276"/>
      <c r="E34" s="188"/>
      <c r="F34" s="64"/>
      <c r="G34" s="63"/>
      <c r="H34" s="56">
        <f t="shared" si="1"/>
        <v>0</v>
      </c>
    </row>
    <row r="35" spans="1:8" s="2" customFormat="1" ht="12.75" hidden="1" x14ac:dyDescent="0.2">
      <c r="A35" s="248"/>
      <c r="B35" s="251"/>
      <c r="C35" s="296"/>
      <c r="D35" s="298"/>
      <c r="E35" s="189"/>
      <c r="F35" s="66"/>
      <c r="G35" s="65"/>
      <c r="H35" s="58">
        <f t="shared" si="1"/>
        <v>0</v>
      </c>
    </row>
    <row r="36" spans="1:8" s="2" customFormat="1" ht="25.5" x14ac:dyDescent="0.2">
      <c r="A36" s="246" t="s">
        <v>51</v>
      </c>
      <c r="B36" s="249" t="s">
        <v>15</v>
      </c>
      <c r="C36" s="266" t="s">
        <v>158</v>
      </c>
      <c r="D36" s="267"/>
      <c r="E36" s="268"/>
      <c r="F36" s="51" t="s">
        <v>159</v>
      </c>
      <c r="G36" s="47" t="s">
        <v>157</v>
      </c>
      <c r="H36" s="111">
        <f>SUM(H37:H46)</f>
        <v>3.7900000000000005</v>
      </c>
    </row>
    <row r="37" spans="1:8" s="2" customFormat="1" ht="12.75" x14ac:dyDescent="0.2">
      <c r="A37" s="247"/>
      <c r="B37" s="250"/>
      <c r="C37" s="258" t="s">
        <v>179</v>
      </c>
      <c r="D37" s="308"/>
      <c r="E37" s="259"/>
      <c r="F37" s="55">
        <v>135</v>
      </c>
      <c r="G37" s="52">
        <f t="shared" ref="G37:G46" si="2">G15</f>
        <v>1</v>
      </c>
      <c r="H37" s="54">
        <f>ROUNDUP((F37/168*G37),2)</f>
        <v>0.81</v>
      </c>
    </row>
    <row r="38" spans="1:8" s="2" customFormat="1" ht="12.75" customHeight="1" x14ac:dyDescent="0.2">
      <c r="A38" s="247"/>
      <c r="B38" s="250"/>
      <c r="C38" s="258" t="s">
        <v>179</v>
      </c>
      <c r="D38" s="308"/>
      <c r="E38" s="259"/>
      <c r="F38" s="55">
        <v>135</v>
      </c>
      <c r="G38" s="55">
        <f t="shared" si="2"/>
        <v>1</v>
      </c>
      <c r="H38" s="56">
        <f t="shared" ref="H38:H46" si="3">ROUNDUP((F38/168*G38),2)</f>
        <v>0.81</v>
      </c>
    </row>
    <row r="39" spans="1:8" s="2" customFormat="1" ht="12.75" customHeight="1" x14ac:dyDescent="0.2">
      <c r="A39" s="247"/>
      <c r="B39" s="250"/>
      <c r="C39" s="258" t="s">
        <v>179</v>
      </c>
      <c r="D39" s="308"/>
      <c r="E39" s="259"/>
      <c r="F39" s="55">
        <v>135</v>
      </c>
      <c r="G39" s="55">
        <f t="shared" si="2"/>
        <v>1</v>
      </c>
      <c r="H39" s="56">
        <f t="shared" si="3"/>
        <v>0.81</v>
      </c>
    </row>
    <row r="40" spans="1:8" s="2" customFormat="1" ht="12.75" customHeight="1" x14ac:dyDescent="0.2">
      <c r="A40" s="247"/>
      <c r="B40" s="250"/>
      <c r="C40" s="258" t="s">
        <v>160</v>
      </c>
      <c r="D40" s="308"/>
      <c r="E40" s="259"/>
      <c r="F40" s="147">
        <v>120</v>
      </c>
      <c r="G40" s="147">
        <f t="shared" si="2"/>
        <v>1</v>
      </c>
      <c r="H40" s="146">
        <f t="shared" si="3"/>
        <v>0.72</v>
      </c>
    </row>
    <row r="41" spans="1:8" s="2" customFormat="1" ht="12.75" customHeight="1" x14ac:dyDescent="0.2">
      <c r="A41" s="247"/>
      <c r="B41" s="250"/>
      <c r="C41" s="258" t="s">
        <v>185</v>
      </c>
      <c r="D41" s="308"/>
      <c r="E41" s="259"/>
      <c r="F41" s="55">
        <v>106</v>
      </c>
      <c r="G41" s="55">
        <f t="shared" si="2"/>
        <v>1</v>
      </c>
      <c r="H41" s="56">
        <f t="shared" si="3"/>
        <v>0.64</v>
      </c>
    </row>
    <row r="42" spans="1:8" s="2" customFormat="1" ht="12.75" hidden="1" customHeight="1" x14ac:dyDescent="0.2">
      <c r="A42" s="247"/>
      <c r="B42" s="250"/>
      <c r="C42" s="258"/>
      <c r="D42" s="308"/>
      <c r="E42" s="259"/>
      <c r="F42" s="55"/>
      <c r="G42" s="55">
        <f t="shared" si="2"/>
        <v>0</v>
      </c>
      <c r="H42" s="56">
        <f t="shared" si="3"/>
        <v>0</v>
      </c>
    </row>
    <row r="43" spans="1:8" s="2" customFormat="1" ht="12.75" hidden="1" customHeight="1" x14ac:dyDescent="0.2">
      <c r="A43" s="247"/>
      <c r="B43" s="250"/>
      <c r="C43" s="258"/>
      <c r="D43" s="308"/>
      <c r="E43" s="259"/>
      <c r="F43" s="55"/>
      <c r="G43" s="55">
        <f t="shared" si="2"/>
        <v>0</v>
      </c>
      <c r="H43" s="56">
        <f t="shared" si="3"/>
        <v>0</v>
      </c>
    </row>
    <row r="44" spans="1:8" s="2" customFormat="1" ht="12.75" hidden="1" customHeight="1" x14ac:dyDescent="0.2">
      <c r="A44" s="247"/>
      <c r="B44" s="250"/>
      <c r="C44" s="258"/>
      <c r="D44" s="308"/>
      <c r="E44" s="259"/>
      <c r="F44" s="55"/>
      <c r="G44" s="55">
        <f t="shared" si="2"/>
        <v>0</v>
      </c>
      <c r="H44" s="56">
        <f t="shared" si="3"/>
        <v>0</v>
      </c>
    </row>
    <row r="45" spans="1:8" s="2" customFormat="1" ht="12.75" hidden="1" customHeight="1" x14ac:dyDescent="0.2">
      <c r="A45" s="247"/>
      <c r="B45" s="250"/>
      <c r="C45" s="258"/>
      <c r="D45" s="308"/>
      <c r="E45" s="259"/>
      <c r="F45" s="55"/>
      <c r="G45" s="55">
        <f t="shared" si="2"/>
        <v>0</v>
      </c>
      <c r="H45" s="56">
        <f t="shared" si="3"/>
        <v>0</v>
      </c>
    </row>
    <row r="46" spans="1:8" s="2" customFormat="1" ht="12.75" hidden="1" customHeight="1" x14ac:dyDescent="0.2">
      <c r="A46" s="248"/>
      <c r="B46" s="251"/>
      <c r="C46" s="305"/>
      <c r="D46" s="306"/>
      <c r="E46" s="307"/>
      <c r="F46" s="57"/>
      <c r="G46" s="57">
        <f t="shared" si="2"/>
        <v>0</v>
      </c>
      <c r="H46" s="58">
        <f t="shared" si="3"/>
        <v>0</v>
      </c>
    </row>
    <row r="47" spans="1:8" s="2" customFormat="1" ht="25.5" hidden="1" x14ac:dyDescent="0.2">
      <c r="A47" s="246" t="s">
        <v>53</v>
      </c>
      <c r="B47" s="249" t="s">
        <v>54</v>
      </c>
      <c r="C47" s="287" t="s">
        <v>349</v>
      </c>
      <c r="D47" s="288"/>
      <c r="E47" s="47" t="s">
        <v>161</v>
      </c>
      <c r="F47" s="190" t="s">
        <v>39</v>
      </c>
      <c r="G47" s="47" t="s">
        <v>157</v>
      </c>
      <c r="H47" s="111">
        <f>SUM(H48:H67)</f>
        <v>0</v>
      </c>
    </row>
    <row r="48" spans="1:8" s="2" customFormat="1" ht="12.75" hidden="1" x14ac:dyDescent="0.2">
      <c r="A48" s="247"/>
      <c r="B48" s="250"/>
      <c r="C48" s="294" t="str">
        <f t="shared" ref="C48:C57" si="4">C15</f>
        <v>Direktora vietnieks</v>
      </c>
      <c r="D48" s="295"/>
      <c r="E48" s="292">
        <v>5</v>
      </c>
      <c r="F48" s="52">
        <f>F15</f>
        <v>2253</v>
      </c>
      <c r="G48" s="52"/>
      <c r="H48" s="54">
        <f>ROUNDUP((F48*$E$48%)/168*G48,2)</f>
        <v>0</v>
      </c>
    </row>
    <row r="49" spans="1:8" s="2" customFormat="1" ht="12.75" hidden="1" x14ac:dyDescent="0.2">
      <c r="A49" s="247"/>
      <c r="B49" s="250"/>
      <c r="C49" s="274" t="str">
        <f t="shared" si="4"/>
        <v>Tiesību zinātņu  katedras vadītājs</v>
      </c>
      <c r="D49" s="276"/>
      <c r="E49" s="293"/>
      <c r="F49" s="59">
        <f t="shared" ref="F49:G57" si="5">F16</f>
        <v>2010</v>
      </c>
      <c r="G49" s="59"/>
      <c r="H49" s="56">
        <f t="shared" ref="H49:H67" si="6">ROUNDUP((F49*$E$48%)/168*G49,2)</f>
        <v>0</v>
      </c>
    </row>
    <row r="50" spans="1:8" s="2" customFormat="1" ht="12.75" hidden="1" x14ac:dyDescent="0.2">
      <c r="A50" s="247"/>
      <c r="B50" s="250"/>
      <c r="C50" s="274" t="str">
        <f t="shared" si="4"/>
        <v>Policijas tiesību katedrs vadītājs</v>
      </c>
      <c r="D50" s="276"/>
      <c r="E50" s="293"/>
      <c r="F50" s="59">
        <f t="shared" si="5"/>
        <v>2010</v>
      </c>
      <c r="G50" s="59"/>
      <c r="H50" s="56">
        <f t="shared" si="6"/>
        <v>0</v>
      </c>
    </row>
    <row r="51" spans="1:8" s="2" customFormat="1" ht="12.75" hidden="1" x14ac:dyDescent="0.2">
      <c r="A51" s="247"/>
      <c r="B51" s="250"/>
      <c r="C51" s="274" t="str">
        <f t="shared" si="4"/>
        <v>Tiesību zinātņu katedras lektors (ar SDP)</v>
      </c>
      <c r="D51" s="276"/>
      <c r="E51" s="293"/>
      <c r="F51" s="59">
        <f t="shared" si="5"/>
        <v>1677</v>
      </c>
      <c r="G51" s="59"/>
      <c r="H51" s="56">
        <f t="shared" si="6"/>
        <v>0</v>
      </c>
    </row>
    <row r="52" spans="1:8" s="2" customFormat="1" ht="12.75" hidden="1" x14ac:dyDescent="0.2">
      <c r="A52" s="247"/>
      <c r="B52" s="250"/>
      <c r="C52" s="274" t="str">
        <f t="shared" si="4"/>
        <v>Izglītības koordinācijas nodaļas vadītāja</v>
      </c>
      <c r="D52" s="276"/>
      <c r="E52" s="293"/>
      <c r="F52" s="59">
        <f t="shared" si="5"/>
        <v>1677</v>
      </c>
      <c r="G52" s="59"/>
      <c r="H52" s="56">
        <f t="shared" si="6"/>
        <v>0</v>
      </c>
    </row>
    <row r="53" spans="1:8" s="2" customFormat="1" ht="12.75" hidden="1" customHeight="1" x14ac:dyDescent="0.2">
      <c r="A53" s="247"/>
      <c r="B53" s="250"/>
      <c r="C53" s="274">
        <f t="shared" si="4"/>
        <v>0</v>
      </c>
      <c r="D53" s="276"/>
      <c r="E53" s="293"/>
      <c r="F53" s="59">
        <f t="shared" si="5"/>
        <v>0</v>
      </c>
      <c r="G53" s="73">
        <f t="shared" si="5"/>
        <v>0</v>
      </c>
      <c r="H53" s="56">
        <f t="shared" si="6"/>
        <v>0</v>
      </c>
    </row>
    <row r="54" spans="1:8" s="2" customFormat="1" ht="12.75" hidden="1" customHeight="1" x14ac:dyDescent="0.2">
      <c r="A54" s="247"/>
      <c r="B54" s="250"/>
      <c r="C54" s="274">
        <f t="shared" si="4"/>
        <v>0</v>
      </c>
      <c r="D54" s="276"/>
      <c r="E54" s="293"/>
      <c r="F54" s="59">
        <f t="shared" si="5"/>
        <v>0</v>
      </c>
      <c r="G54" s="73">
        <f t="shared" si="5"/>
        <v>0</v>
      </c>
      <c r="H54" s="56">
        <f t="shared" si="6"/>
        <v>0</v>
      </c>
    </row>
    <row r="55" spans="1:8" s="2" customFormat="1" ht="12.75" hidden="1" customHeight="1" x14ac:dyDescent="0.2">
      <c r="A55" s="247"/>
      <c r="B55" s="250"/>
      <c r="C55" s="274">
        <f t="shared" si="4"/>
        <v>0</v>
      </c>
      <c r="D55" s="276"/>
      <c r="E55" s="293"/>
      <c r="F55" s="59">
        <f t="shared" si="5"/>
        <v>0</v>
      </c>
      <c r="G55" s="73">
        <f t="shared" si="5"/>
        <v>0</v>
      </c>
      <c r="H55" s="56">
        <f t="shared" si="6"/>
        <v>0</v>
      </c>
    </row>
    <row r="56" spans="1:8" s="2" customFormat="1" ht="12.75" hidden="1" customHeight="1" x14ac:dyDescent="0.2">
      <c r="A56" s="247"/>
      <c r="B56" s="250"/>
      <c r="C56" s="274">
        <f t="shared" si="4"/>
        <v>0</v>
      </c>
      <c r="D56" s="276"/>
      <c r="E56" s="293"/>
      <c r="F56" s="59">
        <f t="shared" si="5"/>
        <v>0</v>
      </c>
      <c r="G56" s="73">
        <f t="shared" si="5"/>
        <v>0</v>
      </c>
      <c r="H56" s="56">
        <f t="shared" si="6"/>
        <v>0</v>
      </c>
    </row>
    <row r="57" spans="1:8" s="2" customFormat="1" ht="12.75" hidden="1" customHeight="1" x14ac:dyDescent="0.2">
      <c r="A57" s="247"/>
      <c r="B57" s="250"/>
      <c r="C57" s="274">
        <f t="shared" si="4"/>
        <v>0</v>
      </c>
      <c r="D57" s="276"/>
      <c r="E57" s="293"/>
      <c r="F57" s="59">
        <f t="shared" si="5"/>
        <v>0</v>
      </c>
      <c r="G57" s="73">
        <f t="shared" si="5"/>
        <v>0</v>
      </c>
      <c r="H57" s="56">
        <f t="shared" si="6"/>
        <v>0</v>
      </c>
    </row>
    <row r="58" spans="1:8" s="2" customFormat="1" ht="12.75" hidden="1" customHeight="1" x14ac:dyDescent="0.2">
      <c r="A58" s="247"/>
      <c r="B58" s="250"/>
      <c r="C58" s="274">
        <f>C26</f>
        <v>0</v>
      </c>
      <c r="D58" s="276"/>
      <c r="E58" s="293"/>
      <c r="F58" s="59">
        <f>F26</f>
        <v>0</v>
      </c>
      <c r="G58" s="73">
        <f>G26</f>
        <v>0</v>
      </c>
      <c r="H58" s="56">
        <f t="shared" si="6"/>
        <v>0</v>
      </c>
    </row>
    <row r="59" spans="1:8" s="2" customFormat="1" ht="12.75" hidden="1" customHeight="1" x14ac:dyDescent="0.2">
      <c r="A59" s="247"/>
      <c r="B59" s="250"/>
      <c r="C59" s="274">
        <f t="shared" ref="C59:C67" si="7">C27</f>
        <v>0</v>
      </c>
      <c r="D59" s="276"/>
      <c r="E59" s="293"/>
      <c r="F59" s="59">
        <f t="shared" ref="F59:G67" si="8">F27</f>
        <v>0</v>
      </c>
      <c r="G59" s="73">
        <f t="shared" si="8"/>
        <v>0</v>
      </c>
      <c r="H59" s="56">
        <f t="shared" si="6"/>
        <v>0</v>
      </c>
    </row>
    <row r="60" spans="1:8" s="2" customFormat="1" ht="12.75" hidden="1" customHeight="1" x14ac:dyDescent="0.2">
      <c r="A60" s="247"/>
      <c r="B60" s="250"/>
      <c r="C60" s="274">
        <f t="shared" si="7"/>
        <v>0</v>
      </c>
      <c r="D60" s="276"/>
      <c r="E60" s="293"/>
      <c r="F60" s="59">
        <f t="shared" si="8"/>
        <v>0</v>
      </c>
      <c r="G60" s="73">
        <f t="shared" si="8"/>
        <v>0</v>
      </c>
      <c r="H60" s="56">
        <f t="shared" si="6"/>
        <v>0</v>
      </c>
    </row>
    <row r="61" spans="1:8" s="2" customFormat="1" ht="12.75" hidden="1" customHeight="1" x14ac:dyDescent="0.2">
      <c r="A61" s="247"/>
      <c r="B61" s="250"/>
      <c r="C61" s="274">
        <f t="shared" si="7"/>
        <v>0</v>
      </c>
      <c r="D61" s="276"/>
      <c r="E61" s="293"/>
      <c r="F61" s="59">
        <f t="shared" si="8"/>
        <v>0</v>
      </c>
      <c r="G61" s="73">
        <f t="shared" si="8"/>
        <v>0</v>
      </c>
      <c r="H61" s="56">
        <f t="shared" si="6"/>
        <v>0</v>
      </c>
    </row>
    <row r="62" spans="1:8" s="2" customFormat="1" ht="12.75" hidden="1" customHeight="1" x14ac:dyDescent="0.2">
      <c r="A62" s="247"/>
      <c r="B62" s="250"/>
      <c r="C62" s="274">
        <f t="shared" si="7"/>
        <v>0</v>
      </c>
      <c r="D62" s="276"/>
      <c r="E62" s="293"/>
      <c r="F62" s="59">
        <f t="shared" si="8"/>
        <v>0</v>
      </c>
      <c r="G62" s="73">
        <f t="shared" si="8"/>
        <v>0</v>
      </c>
      <c r="H62" s="56">
        <f t="shared" si="6"/>
        <v>0</v>
      </c>
    </row>
    <row r="63" spans="1:8" s="2" customFormat="1" ht="12.75" hidden="1" customHeight="1" x14ac:dyDescent="0.2">
      <c r="A63" s="247"/>
      <c r="B63" s="250"/>
      <c r="C63" s="274">
        <f t="shared" si="7"/>
        <v>0</v>
      </c>
      <c r="D63" s="276"/>
      <c r="E63" s="293"/>
      <c r="F63" s="59">
        <f t="shared" si="8"/>
        <v>0</v>
      </c>
      <c r="G63" s="73">
        <f t="shared" si="8"/>
        <v>0</v>
      </c>
      <c r="H63" s="56">
        <f t="shared" si="6"/>
        <v>0</v>
      </c>
    </row>
    <row r="64" spans="1:8" s="2" customFormat="1" ht="12.75" hidden="1" customHeight="1" x14ac:dyDescent="0.2">
      <c r="A64" s="247"/>
      <c r="B64" s="250"/>
      <c r="C64" s="274">
        <f t="shared" si="7"/>
        <v>0</v>
      </c>
      <c r="D64" s="276"/>
      <c r="E64" s="293"/>
      <c r="F64" s="59">
        <f t="shared" si="8"/>
        <v>0</v>
      </c>
      <c r="G64" s="73">
        <f t="shared" si="8"/>
        <v>0</v>
      </c>
      <c r="H64" s="56">
        <f t="shared" si="6"/>
        <v>0</v>
      </c>
    </row>
    <row r="65" spans="1:8" s="2" customFormat="1" ht="12.75" hidden="1" customHeight="1" x14ac:dyDescent="0.2">
      <c r="A65" s="247"/>
      <c r="B65" s="250"/>
      <c r="C65" s="274">
        <f t="shared" si="7"/>
        <v>0</v>
      </c>
      <c r="D65" s="276"/>
      <c r="E65" s="293"/>
      <c r="F65" s="59">
        <f t="shared" si="8"/>
        <v>0</v>
      </c>
      <c r="G65" s="73">
        <f t="shared" si="8"/>
        <v>0</v>
      </c>
      <c r="H65" s="56">
        <f t="shared" si="6"/>
        <v>0</v>
      </c>
    </row>
    <row r="66" spans="1:8" s="2" customFormat="1" ht="12.75" hidden="1" customHeight="1" x14ac:dyDescent="0.2">
      <c r="A66" s="247"/>
      <c r="B66" s="250"/>
      <c r="C66" s="274">
        <f t="shared" si="7"/>
        <v>0</v>
      </c>
      <c r="D66" s="276"/>
      <c r="E66" s="293"/>
      <c r="F66" s="59">
        <f t="shared" si="8"/>
        <v>0</v>
      </c>
      <c r="G66" s="73">
        <f t="shared" si="8"/>
        <v>0</v>
      </c>
      <c r="H66" s="56">
        <f t="shared" si="6"/>
        <v>0</v>
      </c>
    </row>
    <row r="67" spans="1:8" s="2" customFormat="1" ht="12.75" hidden="1" customHeight="1" x14ac:dyDescent="0.2">
      <c r="A67" s="248"/>
      <c r="B67" s="251"/>
      <c r="C67" s="296">
        <f t="shared" si="7"/>
        <v>0</v>
      </c>
      <c r="D67" s="298"/>
      <c r="E67" s="302"/>
      <c r="F67" s="59">
        <f t="shared" si="8"/>
        <v>0</v>
      </c>
      <c r="G67" s="73">
        <f t="shared" si="8"/>
        <v>0</v>
      </c>
      <c r="H67" s="56">
        <f t="shared" si="6"/>
        <v>0</v>
      </c>
    </row>
    <row r="68" spans="1:8" s="2" customFormat="1" ht="25.5" hidden="1" x14ac:dyDescent="0.2">
      <c r="A68" s="246" t="s">
        <v>55</v>
      </c>
      <c r="B68" s="249" t="s">
        <v>56</v>
      </c>
      <c r="C68" s="287" t="s">
        <v>349</v>
      </c>
      <c r="D68" s="288"/>
      <c r="E68" s="47" t="s">
        <v>161</v>
      </c>
      <c r="F68" s="190" t="s">
        <v>39</v>
      </c>
      <c r="G68" s="47" t="s">
        <v>157</v>
      </c>
      <c r="H68" s="111">
        <f>SUM(H69:H88)</f>
        <v>0</v>
      </c>
    </row>
    <row r="69" spans="1:8" s="2" customFormat="1" ht="12.75" hidden="1" x14ac:dyDescent="0.2">
      <c r="A69" s="247"/>
      <c r="B69" s="250"/>
      <c r="C69" s="274" t="str">
        <f>C15</f>
        <v>Direktora vietnieks</v>
      </c>
      <c r="D69" s="276"/>
      <c r="E69" s="292">
        <v>5</v>
      </c>
      <c r="F69" s="59">
        <f>F15</f>
        <v>2253</v>
      </c>
      <c r="G69" s="59"/>
      <c r="H69" s="56">
        <f>ROUNDUP((F69*$E$69%)/168*G69,2)</f>
        <v>0</v>
      </c>
    </row>
    <row r="70" spans="1:8" s="2" customFormat="1" ht="12.75" hidden="1" x14ac:dyDescent="0.2">
      <c r="A70" s="247"/>
      <c r="B70" s="250"/>
      <c r="C70" s="274" t="str">
        <f>C16</f>
        <v>Tiesību zinātņu  katedras vadītājs</v>
      </c>
      <c r="D70" s="276"/>
      <c r="E70" s="293"/>
      <c r="F70" s="59">
        <f>F16</f>
        <v>2010</v>
      </c>
      <c r="G70" s="59"/>
      <c r="H70" s="56">
        <f t="shared" ref="H70:H88" si="9">ROUNDUP((F70*$E$69%)/168*G70,2)</f>
        <v>0</v>
      </c>
    </row>
    <row r="71" spans="1:8" s="2" customFormat="1" ht="12.75" hidden="1" customHeight="1" x14ac:dyDescent="0.2">
      <c r="A71" s="247"/>
      <c r="B71" s="250"/>
      <c r="C71" s="274" t="str">
        <f t="shared" ref="C71:C81" si="10">C17</f>
        <v>Policijas tiesību katedrs vadītājs</v>
      </c>
      <c r="D71" s="276"/>
      <c r="E71" s="293"/>
      <c r="F71" s="59">
        <f t="shared" ref="F71:G78" si="11">F17</f>
        <v>2010</v>
      </c>
      <c r="G71" s="59"/>
      <c r="H71" s="56">
        <f t="shared" si="9"/>
        <v>0</v>
      </c>
    </row>
    <row r="72" spans="1:8" s="2" customFormat="1" ht="12.75" hidden="1" x14ac:dyDescent="0.2">
      <c r="A72" s="247"/>
      <c r="B72" s="250"/>
      <c r="C72" s="274" t="str">
        <f t="shared" si="10"/>
        <v>Tiesību zinātņu katedras lektors (ar SDP)</v>
      </c>
      <c r="D72" s="276"/>
      <c r="E72" s="293"/>
      <c r="F72" s="59">
        <f t="shared" si="11"/>
        <v>1677</v>
      </c>
      <c r="G72" s="59"/>
      <c r="H72" s="56">
        <f t="shared" si="9"/>
        <v>0</v>
      </c>
    </row>
    <row r="73" spans="1:8" s="2" customFormat="1" ht="12.75" hidden="1" x14ac:dyDescent="0.2">
      <c r="A73" s="247"/>
      <c r="B73" s="250"/>
      <c r="C73" s="274" t="str">
        <f t="shared" si="10"/>
        <v>Izglītības koordinācijas nodaļas vadītāja</v>
      </c>
      <c r="D73" s="276"/>
      <c r="E73" s="293"/>
      <c r="F73" s="59">
        <f t="shared" si="11"/>
        <v>1677</v>
      </c>
      <c r="G73" s="59"/>
      <c r="H73" s="56">
        <f t="shared" si="9"/>
        <v>0</v>
      </c>
    </row>
    <row r="74" spans="1:8" s="2" customFormat="1" ht="12.75" hidden="1" x14ac:dyDescent="0.2">
      <c r="A74" s="247"/>
      <c r="B74" s="250"/>
      <c r="C74" s="274">
        <f t="shared" si="10"/>
        <v>0</v>
      </c>
      <c r="D74" s="276"/>
      <c r="E74" s="293"/>
      <c r="F74" s="59">
        <f t="shared" si="11"/>
        <v>0</v>
      </c>
      <c r="G74" s="59">
        <f t="shared" si="11"/>
        <v>0</v>
      </c>
      <c r="H74" s="56">
        <f t="shared" si="9"/>
        <v>0</v>
      </c>
    </row>
    <row r="75" spans="1:8" s="2" customFormat="1" ht="12.75" hidden="1" x14ac:dyDescent="0.2">
      <c r="A75" s="247"/>
      <c r="B75" s="250"/>
      <c r="C75" s="274">
        <f t="shared" si="10"/>
        <v>0</v>
      </c>
      <c r="D75" s="276"/>
      <c r="E75" s="293"/>
      <c r="F75" s="59">
        <f t="shared" si="11"/>
        <v>0</v>
      </c>
      <c r="G75" s="59">
        <f t="shared" si="11"/>
        <v>0</v>
      </c>
      <c r="H75" s="56">
        <f t="shared" si="9"/>
        <v>0</v>
      </c>
    </row>
    <row r="76" spans="1:8" s="2" customFormat="1" ht="12.75" hidden="1" x14ac:dyDescent="0.2">
      <c r="A76" s="247"/>
      <c r="B76" s="250"/>
      <c r="C76" s="274">
        <f t="shared" si="10"/>
        <v>0</v>
      </c>
      <c r="D76" s="276"/>
      <c r="E76" s="293"/>
      <c r="F76" s="59">
        <f t="shared" si="11"/>
        <v>0</v>
      </c>
      <c r="G76" s="59">
        <f t="shared" si="11"/>
        <v>0</v>
      </c>
      <c r="H76" s="56">
        <f t="shared" si="9"/>
        <v>0</v>
      </c>
    </row>
    <row r="77" spans="1:8" s="2" customFormat="1" ht="12.75" hidden="1" x14ac:dyDescent="0.2">
      <c r="A77" s="247"/>
      <c r="B77" s="250"/>
      <c r="C77" s="274">
        <f t="shared" si="10"/>
        <v>0</v>
      </c>
      <c r="D77" s="276"/>
      <c r="E77" s="293"/>
      <c r="F77" s="59">
        <f t="shared" si="11"/>
        <v>0</v>
      </c>
      <c r="G77" s="59">
        <f t="shared" si="11"/>
        <v>0</v>
      </c>
      <c r="H77" s="56">
        <f t="shared" si="9"/>
        <v>0</v>
      </c>
    </row>
    <row r="78" spans="1:8" s="2" customFormat="1" ht="12.75" hidden="1" x14ac:dyDescent="0.2">
      <c r="A78" s="247"/>
      <c r="B78" s="250"/>
      <c r="C78" s="274">
        <f t="shared" si="10"/>
        <v>0</v>
      </c>
      <c r="D78" s="276"/>
      <c r="E78" s="293"/>
      <c r="F78" s="59">
        <f t="shared" si="11"/>
        <v>0</v>
      </c>
      <c r="G78" s="59">
        <f t="shared" si="11"/>
        <v>0</v>
      </c>
      <c r="H78" s="56">
        <f t="shared" si="9"/>
        <v>0</v>
      </c>
    </row>
    <row r="79" spans="1:8" s="2" customFormat="1" ht="12.75" hidden="1" x14ac:dyDescent="0.2">
      <c r="A79" s="247"/>
      <c r="B79" s="250"/>
      <c r="C79" s="274">
        <f>C26</f>
        <v>0</v>
      </c>
      <c r="D79" s="276"/>
      <c r="E79" s="293"/>
      <c r="F79" s="59">
        <f>F26</f>
        <v>0</v>
      </c>
      <c r="G79" s="59">
        <f>G26</f>
        <v>0</v>
      </c>
      <c r="H79" s="56">
        <f t="shared" si="9"/>
        <v>0</v>
      </c>
    </row>
    <row r="80" spans="1:8" s="2" customFormat="1" ht="12.75" hidden="1" x14ac:dyDescent="0.2">
      <c r="A80" s="247"/>
      <c r="B80" s="250"/>
      <c r="C80" s="274">
        <f t="shared" si="10"/>
        <v>0</v>
      </c>
      <c r="D80" s="276"/>
      <c r="E80" s="293"/>
      <c r="F80" s="59">
        <f t="shared" ref="F80:G88" si="12">F27</f>
        <v>0</v>
      </c>
      <c r="G80" s="59">
        <f t="shared" si="12"/>
        <v>0</v>
      </c>
      <c r="H80" s="56">
        <f t="shared" si="9"/>
        <v>0</v>
      </c>
    </row>
    <row r="81" spans="1:8" s="2" customFormat="1" ht="12.75" hidden="1" x14ac:dyDescent="0.2">
      <c r="A81" s="247"/>
      <c r="B81" s="250"/>
      <c r="C81" s="274">
        <f t="shared" si="10"/>
        <v>0</v>
      </c>
      <c r="D81" s="276"/>
      <c r="E81" s="293"/>
      <c r="F81" s="59">
        <f t="shared" si="12"/>
        <v>0</v>
      </c>
      <c r="G81" s="59">
        <f t="shared" si="12"/>
        <v>0</v>
      </c>
      <c r="H81" s="56">
        <f t="shared" si="9"/>
        <v>0</v>
      </c>
    </row>
    <row r="82" spans="1:8" s="2" customFormat="1" ht="12.75" hidden="1" x14ac:dyDescent="0.2">
      <c r="A82" s="247"/>
      <c r="B82" s="250"/>
      <c r="C82" s="274">
        <f>C30</f>
        <v>0</v>
      </c>
      <c r="D82" s="276"/>
      <c r="E82" s="293"/>
      <c r="F82" s="59">
        <f t="shared" si="12"/>
        <v>0</v>
      </c>
      <c r="G82" s="59">
        <f t="shared" si="12"/>
        <v>0</v>
      </c>
      <c r="H82" s="56">
        <f t="shared" si="9"/>
        <v>0</v>
      </c>
    </row>
    <row r="83" spans="1:8" s="2" customFormat="1" ht="12.75" hidden="1" x14ac:dyDescent="0.2">
      <c r="A83" s="247"/>
      <c r="B83" s="250"/>
      <c r="C83" s="274">
        <f>C31</f>
        <v>0</v>
      </c>
      <c r="D83" s="276"/>
      <c r="E83" s="293"/>
      <c r="F83" s="59">
        <f t="shared" si="12"/>
        <v>0</v>
      </c>
      <c r="G83" s="59">
        <f t="shared" si="12"/>
        <v>0</v>
      </c>
      <c r="H83" s="56">
        <f t="shared" si="9"/>
        <v>0</v>
      </c>
    </row>
    <row r="84" spans="1:8" s="2" customFormat="1" ht="12.75" hidden="1" x14ac:dyDescent="0.2">
      <c r="A84" s="247"/>
      <c r="B84" s="250"/>
      <c r="C84" s="274">
        <f>C32</f>
        <v>0</v>
      </c>
      <c r="D84" s="276"/>
      <c r="E84" s="293"/>
      <c r="F84" s="59">
        <f t="shared" si="12"/>
        <v>0</v>
      </c>
      <c r="G84" s="59">
        <f t="shared" si="12"/>
        <v>0</v>
      </c>
      <c r="H84" s="56">
        <f t="shared" si="9"/>
        <v>0</v>
      </c>
    </row>
    <row r="85" spans="1:8" s="2" customFormat="1" ht="12.75" hidden="1" x14ac:dyDescent="0.2">
      <c r="A85" s="247"/>
      <c r="B85" s="250"/>
      <c r="C85" s="274">
        <f>C33</f>
        <v>0</v>
      </c>
      <c r="D85" s="276"/>
      <c r="E85" s="293"/>
      <c r="F85" s="59">
        <f t="shared" si="12"/>
        <v>0</v>
      </c>
      <c r="G85" s="59">
        <f t="shared" si="12"/>
        <v>0</v>
      </c>
      <c r="H85" s="56">
        <f t="shared" si="9"/>
        <v>0</v>
      </c>
    </row>
    <row r="86" spans="1:8" s="2" customFormat="1" ht="12.75" hidden="1" x14ac:dyDescent="0.2">
      <c r="A86" s="247"/>
      <c r="B86" s="250"/>
      <c r="C86" s="274">
        <f>C34</f>
        <v>0</v>
      </c>
      <c r="D86" s="276"/>
      <c r="E86" s="293"/>
      <c r="F86" s="59">
        <f t="shared" si="12"/>
        <v>0</v>
      </c>
      <c r="G86" s="59">
        <f t="shared" si="12"/>
        <v>0</v>
      </c>
      <c r="H86" s="56">
        <f t="shared" si="9"/>
        <v>0</v>
      </c>
    </row>
    <row r="87" spans="1:8" s="2" customFormat="1" ht="12.75" hidden="1" x14ac:dyDescent="0.2">
      <c r="A87" s="247"/>
      <c r="B87" s="250"/>
      <c r="C87" s="182"/>
      <c r="D87" s="183"/>
      <c r="E87" s="293"/>
      <c r="F87" s="59">
        <f t="shared" si="12"/>
        <v>0</v>
      </c>
      <c r="G87" s="59">
        <f t="shared" si="12"/>
        <v>0</v>
      </c>
      <c r="H87" s="56">
        <f t="shared" si="9"/>
        <v>0</v>
      </c>
    </row>
    <row r="88" spans="1:8" s="2" customFormat="1" ht="12.75" hidden="1" x14ac:dyDescent="0.2">
      <c r="A88" s="247"/>
      <c r="B88" s="250"/>
      <c r="C88" s="274">
        <f>C35</f>
        <v>0</v>
      </c>
      <c r="D88" s="276"/>
      <c r="E88" s="293"/>
      <c r="F88" s="59">
        <f t="shared" si="12"/>
        <v>0</v>
      </c>
      <c r="G88" s="59">
        <f t="shared" si="12"/>
        <v>0</v>
      </c>
      <c r="H88" s="56">
        <f t="shared" si="9"/>
        <v>0</v>
      </c>
    </row>
    <row r="89" spans="1:8" s="2" customFormat="1" ht="25.5" hidden="1" x14ac:dyDescent="0.2">
      <c r="A89" s="246" t="s">
        <v>57</v>
      </c>
      <c r="B89" s="249" t="s">
        <v>58</v>
      </c>
      <c r="C89" s="287" t="s">
        <v>349</v>
      </c>
      <c r="D89" s="288"/>
      <c r="E89" s="47" t="s">
        <v>161</v>
      </c>
      <c r="F89" s="190" t="s">
        <v>39</v>
      </c>
      <c r="G89" s="47" t="s">
        <v>157</v>
      </c>
      <c r="H89" s="111">
        <f>SUM(H90:H109)</f>
        <v>0</v>
      </c>
    </row>
    <row r="90" spans="1:8" s="2" customFormat="1" ht="12.75" hidden="1" x14ac:dyDescent="0.2">
      <c r="A90" s="247"/>
      <c r="B90" s="250"/>
      <c r="C90" s="274" t="str">
        <f t="shared" ref="C90:C99" si="13">C15</f>
        <v>Direktora vietnieks</v>
      </c>
      <c r="D90" s="276"/>
      <c r="E90" s="292">
        <v>10</v>
      </c>
      <c r="F90" s="59">
        <f t="shared" ref="F90:G99" si="14">F15</f>
        <v>2253</v>
      </c>
      <c r="G90" s="59"/>
      <c r="H90" s="56">
        <f>ROUNDUP((F90*$E$90%)/168*$G$90,2)</f>
        <v>0</v>
      </c>
    </row>
    <row r="91" spans="1:8" s="2" customFormat="1" ht="12.75" hidden="1" x14ac:dyDescent="0.2">
      <c r="A91" s="247"/>
      <c r="B91" s="250"/>
      <c r="C91" s="274" t="str">
        <f t="shared" si="13"/>
        <v>Tiesību zinātņu  katedras vadītājs</v>
      </c>
      <c r="D91" s="276"/>
      <c r="E91" s="293"/>
      <c r="F91" s="59">
        <f t="shared" si="14"/>
        <v>2010</v>
      </c>
      <c r="G91" s="59"/>
      <c r="H91" s="56">
        <f t="shared" ref="H91:H109" si="15">ROUNDUP((F91*$E$90%)/168*$G$90,2)</f>
        <v>0</v>
      </c>
    </row>
    <row r="92" spans="1:8" s="2" customFormat="1" ht="12.75" hidden="1" x14ac:dyDescent="0.2">
      <c r="A92" s="247"/>
      <c r="B92" s="250"/>
      <c r="C92" s="274" t="str">
        <f t="shared" si="13"/>
        <v>Policijas tiesību katedrs vadītājs</v>
      </c>
      <c r="D92" s="276"/>
      <c r="E92" s="293"/>
      <c r="F92" s="59">
        <f t="shared" si="14"/>
        <v>2010</v>
      </c>
      <c r="G92" s="59"/>
      <c r="H92" s="56">
        <f t="shared" si="15"/>
        <v>0</v>
      </c>
    </row>
    <row r="93" spans="1:8" s="2" customFormat="1" ht="12.75" hidden="1" customHeight="1" x14ac:dyDescent="0.2">
      <c r="A93" s="247"/>
      <c r="B93" s="250"/>
      <c r="C93" s="274" t="str">
        <f t="shared" si="13"/>
        <v>Tiesību zinātņu katedras lektors (ar SDP)</v>
      </c>
      <c r="D93" s="276"/>
      <c r="E93" s="293"/>
      <c r="F93" s="59">
        <f t="shared" si="14"/>
        <v>1677</v>
      </c>
      <c r="G93" s="59"/>
      <c r="H93" s="56">
        <f t="shared" si="15"/>
        <v>0</v>
      </c>
    </row>
    <row r="94" spans="1:8" s="2" customFormat="1" ht="12.75" hidden="1" x14ac:dyDescent="0.2">
      <c r="A94" s="247"/>
      <c r="B94" s="250"/>
      <c r="C94" s="274" t="str">
        <f t="shared" si="13"/>
        <v>Izglītības koordinācijas nodaļas vadītāja</v>
      </c>
      <c r="D94" s="276"/>
      <c r="E94" s="293"/>
      <c r="F94" s="59">
        <f t="shared" si="14"/>
        <v>1677</v>
      </c>
      <c r="G94" s="59"/>
      <c r="H94" s="56">
        <f t="shared" si="15"/>
        <v>0</v>
      </c>
    </row>
    <row r="95" spans="1:8" s="2" customFormat="1" ht="12.75" hidden="1" x14ac:dyDescent="0.2">
      <c r="A95" s="247"/>
      <c r="B95" s="250"/>
      <c r="C95" s="274">
        <f t="shared" si="13"/>
        <v>0</v>
      </c>
      <c r="D95" s="276"/>
      <c r="E95" s="293"/>
      <c r="F95" s="59">
        <f t="shared" si="14"/>
        <v>0</v>
      </c>
      <c r="G95" s="73">
        <f t="shared" si="14"/>
        <v>0</v>
      </c>
      <c r="H95" s="56">
        <f t="shared" si="15"/>
        <v>0</v>
      </c>
    </row>
    <row r="96" spans="1:8" s="2" customFormat="1" ht="12.75" hidden="1" x14ac:dyDescent="0.2">
      <c r="A96" s="247"/>
      <c r="B96" s="250"/>
      <c r="C96" s="274">
        <f t="shared" si="13"/>
        <v>0</v>
      </c>
      <c r="D96" s="276"/>
      <c r="E96" s="293"/>
      <c r="F96" s="59">
        <f t="shared" si="14"/>
        <v>0</v>
      </c>
      <c r="G96" s="73">
        <f t="shared" si="14"/>
        <v>0</v>
      </c>
      <c r="H96" s="56">
        <f t="shared" si="15"/>
        <v>0</v>
      </c>
    </row>
    <row r="97" spans="1:8" s="2" customFormat="1" ht="12.75" hidden="1" x14ac:dyDescent="0.2">
      <c r="A97" s="247"/>
      <c r="B97" s="250"/>
      <c r="C97" s="274">
        <f t="shared" si="13"/>
        <v>0</v>
      </c>
      <c r="D97" s="276"/>
      <c r="E97" s="293"/>
      <c r="F97" s="59">
        <f t="shared" si="14"/>
        <v>0</v>
      </c>
      <c r="G97" s="73">
        <f t="shared" si="14"/>
        <v>0</v>
      </c>
      <c r="H97" s="56">
        <f t="shared" si="15"/>
        <v>0</v>
      </c>
    </row>
    <row r="98" spans="1:8" s="2" customFormat="1" ht="12.75" hidden="1" x14ac:dyDescent="0.2">
      <c r="A98" s="247"/>
      <c r="B98" s="250"/>
      <c r="C98" s="274">
        <f t="shared" si="13"/>
        <v>0</v>
      </c>
      <c r="D98" s="276"/>
      <c r="E98" s="293"/>
      <c r="F98" s="59">
        <f t="shared" si="14"/>
        <v>0</v>
      </c>
      <c r="G98" s="73">
        <f t="shared" si="14"/>
        <v>0</v>
      </c>
      <c r="H98" s="56">
        <f t="shared" si="15"/>
        <v>0</v>
      </c>
    </row>
    <row r="99" spans="1:8" s="2" customFormat="1" ht="12.75" hidden="1" x14ac:dyDescent="0.2">
      <c r="A99" s="247"/>
      <c r="B99" s="250"/>
      <c r="C99" s="274">
        <f t="shared" si="13"/>
        <v>0</v>
      </c>
      <c r="D99" s="276"/>
      <c r="E99" s="293"/>
      <c r="F99" s="59">
        <f t="shared" si="14"/>
        <v>0</v>
      </c>
      <c r="G99" s="73">
        <f t="shared" si="14"/>
        <v>0</v>
      </c>
      <c r="H99" s="56">
        <f t="shared" si="15"/>
        <v>0</v>
      </c>
    </row>
    <row r="100" spans="1:8" s="2" customFormat="1" ht="12.75" hidden="1" x14ac:dyDescent="0.2">
      <c r="A100" s="247"/>
      <c r="B100" s="250"/>
      <c r="C100" s="274">
        <f t="shared" ref="C100:C109" si="16">C26</f>
        <v>0</v>
      </c>
      <c r="D100" s="276"/>
      <c r="E100" s="293"/>
      <c r="F100" s="59">
        <f t="shared" ref="F100:G109" si="17">F26</f>
        <v>0</v>
      </c>
      <c r="G100" s="59">
        <f t="shared" si="17"/>
        <v>0</v>
      </c>
      <c r="H100" s="56">
        <f t="shared" si="15"/>
        <v>0</v>
      </c>
    </row>
    <row r="101" spans="1:8" s="2" customFormat="1" ht="12.75" hidden="1" x14ac:dyDescent="0.2">
      <c r="A101" s="247"/>
      <c r="B101" s="250"/>
      <c r="C101" s="274">
        <f t="shared" si="16"/>
        <v>0</v>
      </c>
      <c r="D101" s="276"/>
      <c r="E101" s="293"/>
      <c r="F101" s="59">
        <f t="shared" si="17"/>
        <v>0</v>
      </c>
      <c r="G101" s="59">
        <f t="shared" si="17"/>
        <v>0</v>
      </c>
      <c r="H101" s="56">
        <f t="shared" si="15"/>
        <v>0</v>
      </c>
    </row>
    <row r="102" spans="1:8" s="2" customFormat="1" ht="12.75" hidden="1" x14ac:dyDescent="0.2">
      <c r="A102" s="247"/>
      <c r="B102" s="250"/>
      <c r="C102" s="274">
        <f t="shared" si="16"/>
        <v>0</v>
      </c>
      <c r="D102" s="276"/>
      <c r="E102" s="293"/>
      <c r="F102" s="59">
        <f t="shared" si="17"/>
        <v>0</v>
      </c>
      <c r="G102" s="59">
        <f t="shared" si="17"/>
        <v>0</v>
      </c>
      <c r="H102" s="56">
        <f t="shared" si="15"/>
        <v>0</v>
      </c>
    </row>
    <row r="103" spans="1:8" s="2" customFormat="1" ht="12.75" hidden="1" x14ac:dyDescent="0.2">
      <c r="A103" s="247"/>
      <c r="B103" s="250"/>
      <c r="C103" s="274">
        <f t="shared" si="16"/>
        <v>0</v>
      </c>
      <c r="D103" s="276"/>
      <c r="E103" s="293"/>
      <c r="F103" s="59">
        <f t="shared" si="17"/>
        <v>0</v>
      </c>
      <c r="G103" s="59">
        <f t="shared" si="17"/>
        <v>0</v>
      </c>
      <c r="H103" s="56">
        <f t="shared" si="15"/>
        <v>0</v>
      </c>
    </row>
    <row r="104" spans="1:8" s="2" customFormat="1" ht="12.75" hidden="1" x14ac:dyDescent="0.2">
      <c r="A104" s="247"/>
      <c r="B104" s="250"/>
      <c r="C104" s="274">
        <f t="shared" si="16"/>
        <v>0</v>
      </c>
      <c r="D104" s="276"/>
      <c r="E104" s="293"/>
      <c r="F104" s="59">
        <f t="shared" si="17"/>
        <v>0</v>
      </c>
      <c r="G104" s="59">
        <f t="shared" si="17"/>
        <v>0</v>
      </c>
      <c r="H104" s="56">
        <f t="shared" si="15"/>
        <v>0</v>
      </c>
    </row>
    <row r="105" spans="1:8" s="2" customFormat="1" ht="12.75" hidden="1" x14ac:dyDescent="0.2">
      <c r="A105" s="247"/>
      <c r="B105" s="250"/>
      <c r="C105" s="274">
        <f t="shared" si="16"/>
        <v>0</v>
      </c>
      <c r="D105" s="276"/>
      <c r="E105" s="293"/>
      <c r="F105" s="59">
        <f t="shared" si="17"/>
        <v>0</v>
      </c>
      <c r="G105" s="59">
        <f t="shared" si="17"/>
        <v>0</v>
      </c>
      <c r="H105" s="56">
        <f t="shared" si="15"/>
        <v>0</v>
      </c>
    </row>
    <row r="106" spans="1:8" s="2" customFormat="1" ht="12.75" hidden="1" x14ac:dyDescent="0.2">
      <c r="A106" s="247"/>
      <c r="B106" s="250"/>
      <c r="C106" s="274">
        <f t="shared" si="16"/>
        <v>0</v>
      </c>
      <c r="D106" s="276"/>
      <c r="E106" s="293"/>
      <c r="F106" s="59">
        <f t="shared" si="17"/>
        <v>0</v>
      </c>
      <c r="G106" s="59">
        <f t="shared" si="17"/>
        <v>0</v>
      </c>
      <c r="H106" s="56">
        <f t="shared" si="15"/>
        <v>0</v>
      </c>
    </row>
    <row r="107" spans="1:8" s="2" customFormat="1" ht="12.75" hidden="1" x14ac:dyDescent="0.2">
      <c r="A107" s="247"/>
      <c r="B107" s="250"/>
      <c r="C107" s="274">
        <f t="shared" si="16"/>
        <v>0</v>
      </c>
      <c r="D107" s="276"/>
      <c r="E107" s="293"/>
      <c r="F107" s="59">
        <f t="shared" si="17"/>
        <v>0</v>
      </c>
      <c r="G107" s="59">
        <f t="shared" si="17"/>
        <v>0</v>
      </c>
      <c r="H107" s="56">
        <f t="shared" si="15"/>
        <v>0</v>
      </c>
    </row>
    <row r="108" spans="1:8" s="2" customFormat="1" ht="12.75" hidden="1" x14ac:dyDescent="0.2">
      <c r="A108" s="247"/>
      <c r="B108" s="250"/>
      <c r="C108" s="274">
        <f t="shared" si="16"/>
        <v>0</v>
      </c>
      <c r="D108" s="276"/>
      <c r="E108" s="293"/>
      <c r="F108" s="59">
        <f t="shared" si="17"/>
        <v>0</v>
      </c>
      <c r="G108" s="59">
        <f t="shared" si="17"/>
        <v>0</v>
      </c>
      <c r="H108" s="56">
        <f t="shared" si="15"/>
        <v>0</v>
      </c>
    </row>
    <row r="109" spans="1:8" s="2" customFormat="1" ht="12.75" hidden="1" x14ac:dyDescent="0.2">
      <c r="A109" s="248"/>
      <c r="B109" s="251"/>
      <c r="C109" s="274">
        <f t="shared" si="16"/>
        <v>0</v>
      </c>
      <c r="D109" s="276"/>
      <c r="E109" s="302"/>
      <c r="F109" s="59">
        <f t="shared" si="17"/>
        <v>0</v>
      </c>
      <c r="G109" s="59">
        <f t="shared" si="17"/>
        <v>0</v>
      </c>
      <c r="H109" s="56">
        <f t="shared" si="15"/>
        <v>0</v>
      </c>
    </row>
    <row r="110" spans="1:8" s="5" customFormat="1" ht="12.75" x14ac:dyDescent="0.2">
      <c r="A110" s="49" t="s">
        <v>65</v>
      </c>
      <c r="B110" s="277" t="s">
        <v>66</v>
      </c>
      <c r="C110" s="277"/>
      <c r="D110" s="277"/>
      <c r="E110" s="277"/>
      <c r="F110" s="277"/>
      <c r="G110" s="277"/>
      <c r="H110" s="43">
        <f>SUM(H111,H112,H133)</f>
        <v>17.27</v>
      </c>
    </row>
    <row r="111" spans="1:8" s="2" customFormat="1" ht="12.75" x14ac:dyDescent="0.2">
      <c r="A111" s="181" t="s">
        <v>67</v>
      </c>
      <c r="B111" s="304" t="s">
        <v>163</v>
      </c>
      <c r="C111" s="304"/>
      <c r="D111" s="304"/>
      <c r="E111" s="304"/>
      <c r="F111" s="304"/>
      <c r="G111" s="304"/>
      <c r="H111" s="44">
        <f>ROUNDUP((H13+H112)*0.2359,2)</f>
        <v>14.97</v>
      </c>
    </row>
    <row r="112" spans="1:8" s="2" customFormat="1" ht="25.5" x14ac:dyDescent="0.2">
      <c r="A112" s="246" t="s">
        <v>70</v>
      </c>
      <c r="B112" s="263" t="s">
        <v>71</v>
      </c>
      <c r="C112" s="287" t="s">
        <v>349</v>
      </c>
      <c r="D112" s="288"/>
      <c r="E112" s="47" t="s">
        <v>161</v>
      </c>
      <c r="F112" s="190" t="s">
        <v>39</v>
      </c>
      <c r="G112" s="47" t="s">
        <v>157</v>
      </c>
      <c r="H112" s="111">
        <f>SUM(H113:H132)</f>
        <v>2.2999999999999998</v>
      </c>
    </row>
    <row r="113" spans="1:8" s="2" customFormat="1" ht="12.75" x14ac:dyDescent="0.2">
      <c r="A113" s="247"/>
      <c r="B113" s="264"/>
      <c r="C113" s="274" t="str">
        <f t="shared" ref="C113:C122" si="18">C15</f>
        <v>Direktora vietnieks</v>
      </c>
      <c r="D113" s="276"/>
      <c r="E113" s="292">
        <v>4</v>
      </c>
      <c r="F113" s="59">
        <f t="shared" ref="F113:G122" si="19">F15</f>
        <v>2253</v>
      </c>
      <c r="G113" s="59">
        <f t="shared" si="19"/>
        <v>1</v>
      </c>
      <c r="H113" s="56">
        <f>ROUNDUP((F113*$E$113%)/168*G113,2)</f>
        <v>0.54</v>
      </c>
    </row>
    <row r="114" spans="1:8" s="2" customFormat="1" ht="12.75" x14ac:dyDescent="0.2">
      <c r="A114" s="247"/>
      <c r="B114" s="264"/>
      <c r="C114" s="274" t="str">
        <f t="shared" si="18"/>
        <v>Tiesību zinātņu  katedras vadītājs</v>
      </c>
      <c r="D114" s="276"/>
      <c r="E114" s="293"/>
      <c r="F114" s="59">
        <f t="shared" si="19"/>
        <v>2010</v>
      </c>
      <c r="G114" s="59">
        <f t="shared" si="19"/>
        <v>1</v>
      </c>
      <c r="H114" s="56">
        <f t="shared" ref="H114:H132" si="20">ROUNDUP((F114*$E$113%)/168*G114,2)</f>
        <v>0.48</v>
      </c>
    </row>
    <row r="115" spans="1:8" s="2" customFormat="1" ht="12.75" x14ac:dyDescent="0.2">
      <c r="A115" s="247"/>
      <c r="B115" s="264"/>
      <c r="C115" s="274" t="str">
        <f t="shared" si="18"/>
        <v>Policijas tiesību katedrs vadītājs</v>
      </c>
      <c r="D115" s="276"/>
      <c r="E115" s="293"/>
      <c r="F115" s="59">
        <f t="shared" si="19"/>
        <v>2010</v>
      </c>
      <c r="G115" s="59">
        <f t="shared" si="19"/>
        <v>1</v>
      </c>
      <c r="H115" s="56">
        <f t="shared" si="20"/>
        <v>0.48</v>
      </c>
    </row>
    <row r="116" spans="1:8" s="2" customFormat="1" ht="12.75" x14ac:dyDescent="0.2">
      <c r="A116" s="247"/>
      <c r="B116" s="264"/>
      <c r="C116" s="274" t="str">
        <f t="shared" si="18"/>
        <v>Tiesību zinātņu katedras lektors (ar SDP)</v>
      </c>
      <c r="D116" s="276"/>
      <c r="E116" s="293"/>
      <c r="F116" s="59">
        <f t="shared" si="19"/>
        <v>1677</v>
      </c>
      <c r="G116" s="59">
        <f t="shared" si="19"/>
        <v>1</v>
      </c>
      <c r="H116" s="56">
        <f t="shared" si="20"/>
        <v>0.4</v>
      </c>
    </row>
    <row r="117" spans="1:8" s="2" customFormat="1" ht="12.75" x14ac:dyDescent="0.2">
      <c r="A117" s="247"/>
      <c r="B117" s="264"/>
      <c r="C117" s="274" t="str">
        <f t="shared" si="18"/>
        <v>Izglītības koordinācijas nodaļas vadītāja</v>
      </c>
      <c r="D117" s="276"/>
      <c r="E117" s="293"/>
      <c r="F117" s="59">
        <f t="shared" si="19"/>
        <v>1677</v>
      </c>
      <c r="G117" s="59">
        <f t="shared" si="19"/>
        <v>1</v>
      </c>
      <c r="H117" s="56">
        <f t="shared" si="20"/>
        <v>0.4</v>
      </c>
    </row>
    <row r="118" spans="1:8" s="2" customFormat="1" ht="12.75" hidden="1" x14ac:dyDescent="0.2">
      <c r="A118" s="247"/>
      <c r="B118" s="264"/>
      <c r="C118" s="274">
        <f t="shared" si="18"/>
        <v>0</v>
      </c>
      <c r="D118" s="276"/>
      <c r="E118" s="293"/>
      <c r="F118" s="59">
        <f t="shared" si="19"/>
        <v>0</v>
      </c>
      <c r="G118" s="73">
        <f t="shared" si="19"/>
        <v>0</v>
      </c>
      <c r="H118" s="56">
        <f t="shared" si="20"/>
        <v>0</v>
      </c>
    </row>
    <row r="119" spans="1:8" s="2" customFormat="1" ht="12.75" hidden="1" x14ac:dyDescent="0.2">
      <c r="A119" s="247"/>
      <c r="B119" s="264"/>
      <c r="C119" s="274">
        <f t="shared" si="18"/>
        <v>0</v>
      </c>
      <c r="D119" s="276"/>
      <c r="E119" s="293"/>
      <c r="F119" s="59">
        <f t="shared" si="19"/>
        <v>0</v>
      </c>
      <c r="G119" s="73">
        <f t="shared" si="19"/>
        <v>0</v>
      </c>
      <c r="H119" s="56">
        <f t="shared" si="20"/>
        <v>0</v>
      </c>
    </row>
    <row r="120" spans="1:8" s="2" customFormat="1" ht="12.75" hidden="1" x14ac:dyDescent="0.2">
      <c r="A120" s="247"/>
      <c r="B120" s="264"/>
      <c r="C120" s="274">
        <f t="shared" si="18"/>
        <v>0</v>
      </c>
      <c r="D120" s="276"/>
      <c r="E120" s="293"/>
      <c r="F120" s="59">
        <f t="shared" si="19"/>
        <v>0</v>
      </c>
      <c r="G120" s="73">
        <f t="shared" si="19"/>
        <v>0</v>
      </c>
      <c r="H120" s="56">
        <f t="shared" si="20"/>
        <v>0</v>
      </c>
    </row>
    <row r="121" spans="1:8" s="2" customFormat="1" ht="12.75" hidden="1" x14ac:dyDescent="0.2">
      <c r="A121" s="247"/>
      <c r="B121" s="264"/>
      <c r="C121" s="274">
        <f t="shared" si="18"/>
        <v>0</v>
      </c>
      <c r="D121" s="276"/>
      <c r="E121" s="293"/>
      <c r="F121" s="59">
        <f t="shared" si="19"/>
        <v>0</v>
      </c>
      <c r="G121" s="73">
        <f t="shared" si="19"/>
        <v>0</v>
      </c>
      <c r="H121" s="56">
        <f t="shared" si="20"/>
        <v>0</v>
      </c>
    </row>
    <row r="122" spans="1:8" s="2" customFormat="1" ht="12.75" hidden="1" x14ac:dyDescent="0.2">
      <c r="A122" s="247"/>
      <c r="B122" s="264"/>
      <c r="C122" s="274">
        <f t="shared" si="18"/>
        <v>0</v>
      </c>
      <c r="D122" s="276"/>
      <c r="E122" s="293"/>
      <c r="F122" s="59">
        <f t="shared" si="19"/>
        <v>0</v>
      </c>
      <c r="G122" s="73">
        <f t="shared" si="19"/>
        <v>0</v>
      </c>
      <c r="H122" s="56">
        <f t="shared" si="20"/>
        <v>0</v>
      </c>
    </row>
    <row r="123" spans="1:8" s="2" customFormat="1" ht="12.75" hidden="1" x14ac:dyDescent="0.2">
      <c r="A123" s="247"/>
      <c r="B123" s="264"/>
      <c r="C123" s="274">
        <f t="shared" ref="C123:C132" si="21">C26</f>
        <v>0</v>
      </c>
      <c r="D123" s="276"/>
      <c r="E123" s="293"/>
      <c r="F123" s="59">
        <f t="shared" ref="F123:G132" si="22">F26</f>
        <v>0</v>
      </c>
      <c r="G123" s="59">
        <f t="shared" si="22"/>
        <v>0</v>
      </c>
      <c r="H123" s="56">
        <f t="shared" si="20"/>
        <v>0</v>
      </c>
    </row>
    <row r="124" spans="1:8" s="2" customFormat="1" ht="12.75" hidden="1" x14ac:dyDescent="0.2">
      <c r="A124" s="247"/>
      <c r="B124" s="264"/>
      <c r="C124" s="274">
        <f t="shared" si="21"/>
        <v>0</v>
      </c>
      <c r="D124" s="276"/>
      <c r="E124" s="293"/>
      <c r="F124" s="59">
        <f t="shared" si="22"/>
        <v>0</v>
      </c>
      <c r="G124" s="59">
        <f t="shared" si="22"/>
        <v>0</v>
      </c>
      <c r="H124" s="56">
        <f t="shared" si="20"/>
        <v>0</v>
      </c>
    </row>
    <row r="125" spans="1:8" s="2" customFormat="1" ht="12.75" hidden="1" x14ac:dyDescent="0.2">
      <c r="A125" s="247"/>
      <c r="B125" s="264"/>
      <c r="C125" s="274">
        <f t="shared" si="21"/>
        <v>0</v>
      </c>
      <c r="D125" s="276"/>
      <c r="E125" s="293"/>
      <c r="F125" s="59">
        <f t="shared" si="22"/>
        <v>0</v>
      </c>
      <c r="G125" s="59">
        <f t="shared" si="22"/>
        <v>0</v>
      </c>
      <c r="H125" s="56">
        <f t="shared" si="20"/>
        <v>0</v>
      </c>
    </row>
    <row r="126" spans="1:8" s="2" customFormat="1" ht="12.75" hidden="1" x14ac:dyDescent="0.2">
      <c r="A126" s="247"/>
      <c r="B126" s="264"/>
      <c r="C126" s="274">
        <f t="shared" si="21"/>
        <v>0</v>
      </c>
      <c r="D126" s="276"/>
      <c r="E126" s="293"/>
      <c r="F126" s="59">
        <f t="shared" si="22"/>
        <v>0</v>
      </c>
      <c r="G126" s="59">
        <f t="shared" si="22"/>
        <v>0</v>
      </c>
      <c r="H126" s="56">
        <f t="shared" si="20"/>
        <v>0</v>
      </c>
    </row>
    <row r="127" spans="1:8" s="2" customFormat="1" ht="12.75" hidden="1" x14ac:dyDescent="0.2">
      <c r="A127" s="247"/>
      <c r="B127" s="264"/>
      <c r="C127" s="274">
        <f t="shared" si="21"/>
        <v>0</v>
      </c>
      <c r="D127" s="276"/>
      <c r="E127" s="293"/>
      <c r="F127" s="59">
        <f t="shared" si="22"/>
        <v>0</v>
      </c>
      <c r="G127" s="59">
        <f t="shared" si="22"/>
        <v>0</v>
      </c>
      <c r="H127" s="56">
        <f t="shared" si="20"/>
        <v>0</v>
      </c>
    </row>
    <row r="128" spans="1:8" s="2" customFormat="1" ht="12.75" hidden="1" x14ac:dyDescent="0.2">
      <c r="A128" s="247"/>
      <c r="B128" s="264"/>
      <c r="C128" s="274">
        <f t="shared" si="21"/>
        <v>0</v>
      </c>
      <c r="D128" s="276"/>
      <c r="E128" s="293"/>
      <c r="F128" s="59">
        <f t="shared" si="22"/>
        <v>0</v>
      </c>
      <c r="G128" s="59">
        <f t="shared" si="22"/>
        <v>0</v>
      </c>
      <c r="H128" s="56">
        <f t="shared" si="20"/>
        <v>0</v>
      </c>
    </row>
    <row r="129" spans="1:8" s="2" customFormat="1" ht="12.75" hidden="1" x14ac:dyDescent="0.2">
      <c r="A129" s="247"/>
      <c r="B129" s="264"/>
      <c r="C129" s="274">
        <f t="shared" si="21"/>
        <v>0</v>
      </c>
      <c r="D129" s="276"/>
      <c r="E129" s="293"/>
      <c r="F129" s="59">
        <f t="shared" si="22"/>
        <v>0</v>
      </c>
      <c r="G129" s="59">
        <f t="shared" si="22"/>
        <v>0</v>
      </c>
      <c r="H129" s="56">
        <f t="shared" si="20"/>
        <v>0</v>
      </c>
    </row>
    <row r="130" spans="1:8" s="2" customFormat="1" ht="12.75" hidden="1" x14ac:dyDescent="0.2">
      <c r="A130" s="247"/>
      <c r="B130" s="264"/>
      <c r="C130" s="274">
        <f t="shared" si="21"/>
        <v>0</v>
      </c>
      <c r="D130" s="276"/>
      <c r="E130" s="293"/>
      <c r="F130" s="59">
        <f t="shared" si="22"/>
        <v>0</v>
      </c>
      <c r="G130" s="59">
        <f t="shared" si="22"/>
        <v>0</v>
      </c>
      <c r="H130" s="56">
        <f t="shared" si="20"/>
        <v>0</v>
      </c>
    </row>
    <row r="131" spans="1:8" s="2" customFormat="1" ht="12.75" hidden="1" x14ac:dyDescent="0.2">
      <c r="A131" s="247"/>
      <c r="B131" s="264"/>
      <c r="C131" s="274">
        <f t="shared" si="21"/>
        <v>0</v>
      </c>
      <c r="D131" s="276"/>
      <c r="E131" s="293"/>
      <c r="F131" s="59">
        <f t="shared" si="22"/>
        <v>0</v>
      </c>
      <c r="G131" s="59">
        <f t="shared" si="22"/>
        <v>0</v>
      </c>
      <c r="H131" s="56">
        <f t="shared" si="20"/>
        <v>0</v>
      </c>
    </row>
    <row r="132" spans="1:8" s="2" customFormat="1" ht="12.75" hidden="1" x14ac:dyDescent="0.2">
      <c r="A132" s="248"/>
      <c r="B132" s="265"/>
      <c r="C132" s="274">
        <f t="shared" si="21"/>
        <v>0</v>
      </c>
      <c r="D132" s="276"/>
      <c r="E132" s="302"/>
      <c r="F132" s="59">
        <f t="shared" si="22"/>
        <v>0</v>
      </c>
      <c r="G132" s="59">
        <f t="shared" si="22"/>
        <v>0</v>
      </c>
      <c r="H132" s="56">
        <f t="shared" si="20"/>
        <v>0</v>
      </c>
    </row>
    <row r="133" spans="1:8" s="2" customFormat="1" ht="25.5" hidden="1" x14ac:dyDescent="0.2">
      <c r="A133" s="246" t="s">
        <v>82</v>
      </c>
      <c r="B133" s="388" t="s">
        <v>83</v>
      </c>
      <c r="C133" s="287" t="s">
        <v>349</v>
      </c>
      <c r="D133" s="288"/>
      <c r="E133" s="47" t="s">
        <v>161</v>
      </c>
      <c r="F133" s="190" t="s">
        <v>39</v>
      </c>
      <c r="G133" s="47" t="s">
        <v>157</v>
      </c>
      <c r="H133" s="111">
        <f>SUM(H134:H153)</f>
        <v>0</v>
      </c>
    </row>
    <row r="134" spans="1:8" s="2" customFormat="1" ht="12.75" hidden="1" x14ac:dyDescent="0.2">
      <c r="A134" s="247"/>
      <c r="B134" s="389"/>
      <c r="C134" s="274" t="str">
        <f t="shared" ref="C134:C143" si="23">C15</f>
        <v>Direktora vietnieks</v>
      </c>
      <c r="D134" s="276"/>
      <c r="E134" s="292">
        <v>1</v>
      </c>
      <c r="F134" s="59">
        <f t="shared" ref="F134:G143" si="24">F15</f>
        <v>2253</v>
      </c>
      <c r="G134" s="59"/>
      <c r="H134" s="56">
        <f>ROUNDUP((F134*$E$134%)/168*G134,2)</f>
        <v>0</v>
      </c>
    </row>
    <row r="135" spans="1:8" s="2" customFormat="1" ht="12.75" hidden="1" x14ac:dyDescent="0.2">
      <c r="A135" s="247"/>
      <c r="B135" s="389"/>
      <c r="C135" s="274" t="str">
        <f t="shared" si="23"/>
        <v>Tiesību zinātņu  katedras vadītājs</v>
      </c>
      <c r="D135" s="276"/>
      <c r="E135" s="293"/>
      <c r="F135" s="59">
        <f t="shared" si="24"/>
        <v>2010</v>
      </c>
      <c r="G135" s="59"/>
      <c r="H135" s="56">
        <f t="shared" ref="H135:H153" si="25">ROUNDUP((F135*$E$134%)/168*G135,2)</f>
        <v>0</v>
      </c>
    </row>
    <row r="136" spans="1:8" s="2" customFormat="1" ht="12.75" hidden="1" x14ac:dyDescent="0.2">
      <c r="A136" s="247"/>
      <c r="B136" s="389"/>
      <c r="C136" s="274" t="str">
        <f t="shared" si="23"/>
        <v>Policijas tiesību katedrs vadītājs</v>
      </c>
      <c r="D136" s="276"/>
      <c r="E136" s="293"/>
      <c r="F136" s="59">
        <f t="shared" si="24"/>
        <v>2010</v>
      </c>
      <c r="G136" s="59"/>
      <c r="H136" s="56">
        <f t="shared" si="25"/>
        <v>0</v>
      </c>
    </row>
    <row r="137" spans="1:8" s="2" customFormat="1" ht="12.75" hidden="1" x14ac:dyDescent="0.2">
      <c r="A137" s="247"/>
      <c r="B137" s="389"/>
      <c r="C137" s="274" t="str">
        <f t="shared" si="23"/>
        <v>Tiesību zinātņu katedras lektors (ar SDP)</v>
      </c>
      <c r="D137" s="276"/>
      <c r="E137" s="293"/>
      <c r="F137" s="59">
        <f t="shared" si="24"/>
        <v>1677</v>
      </c>
      <c r="G137" s="59"/>
      <c r="H137" s="56">
        <f t="shared" si="25"/>
        <v>0</v>
      </c>
    </row>
    <row r="138" spans="1:8" s="2" customFormat="1" ht="12.75" hidden="1" x14ac:dyDescent="0.2">
      <c r="A138" s="247"/>
      <c r="B138" s="389"/>
      <c r="C138" s="274" t="str">
        <f t="shared" si="23"/>
        <v>Izglītības koordinācijas nodaļas vadītāja</v>
      </c>
      <c r="D138" s="276"/>
      <c r="E138" s="293"/>
      <c r="F138" s="59">
        <f t="shared" si="24"/>
        <v>1677</v>
      </c>
      <c r="G138" s="59"/>
      <c r="H138" s="56">
        <f t="shared" si="25"/>
        <v>0</v>
      </c>
    </row>
    <row r="139" spans="1:8" s="2" customFormat="1" ht="12.75" hidden="1" x14ac:dyDescent="0.2">
      <c r="A139" s="247"/>
      <c r="B139" s="389"/>
      <c r="C139" s="274">
        <f t="shared" si="23"/>
        <v>0</v>
      </c>
      <c r="D139" s="276"/>
      <c r="E139" s="293"/>
      <c r="F139" s="59">
        <f t="shared" si="24"/>
        <v>0</v>
      </c>
      <c r="G139" s="73">
        <f t="shared" si="24"/>
        <v>0</v>
      </c>
      <c r="H139" s="56">
        <f t="shared" si="25"/>
        <v>0</v>
      </c>
    </row>
    <row r="140" spans="1:8" s="2" customFormat="1" ht="12.75" hidden="1" x14ac:dyDescent="0.2">
      <c r="A140" s="247"/>
      <c r="B140" s="389"/>
      <c r="C140" s="274">
        <f t="shared" si="23"/>
        <v>0</v>
      </c>
      <c r="D140" s="276"/>
      <c r="E140" s="293"/>
      <c r="F140" s="59">
        <f t="shared" si="24"/>
        <v>0</v>
      </c>
      <c r="G140" s="73">
        <f t="shared" si="24"/>
        <v>0</v>
      </c>
      <c r="H140" s="56">
        <f t="shared" si="25"/>
        <v>0</v>
      </c>
    </row>
    <row r="141" spans="1:8" s="2" customFormat="1" ht="12.75" hidden="1" x14ac:dyDescent="0.2">
      <c r="A141" s="247"/>
      <c r="B141" s="389"/>
      <c r="C141" s="274">
        <f t="shared" si="23"/>
        <v>0</v>
      </c>
      <c r="D141" s="276"/>
      <c r="E141" s="293"/>
      <c r="F141" s="59">
        <f t="shared" si="24"/>
        <v>0</v>
      </c>
      <c r="G141" s="73">
        <f t="shared" si="24"/>
        <v>0</v>
      </c>
      <c r="H141" s="56">
        <f t="shared" si="25"/>
        <v>0</v>
      </c>
    </row>
    <row r="142" spans="1:8" s="2" customFormat="1" ht="12.75" hidden="1" x14ac:dyDescent="0.2">
      <c r="A142" s="247"/>
      <c r="B142" s="389"/>
      <c r="C142" s="274">
        <f t="shared" si="23"/>
        <v>0</v>
      </c>
      <c r="D142" s="276"/>
      <c r="E142" s="293"/>
      <c r="F142" s="59">
        <f t="shared" si="24"/>
        <v>0</v>
      </c>
      <c r="G142" s="73">
        <f t="shared" si="24"/>
        <v>0</v>
      </c>
      <c r="H142" s="56">
        <f t="shared" si="25"/>
        <v>0</v>
      </c>
    </row>
    <row r="143" spans="1:8" s="2" customFormat="1" ht="12.75" hidden="1" x14ac:dyDescent="0.2">
      <c r="A143" s="247"/>
      <c r="B143" s="389"/>
      <c r="C143" s="274">
        <f t="shared" si="23"/>
        <v>0</v>
      </c>
      <c r="D143" s="276"/>
      <c r="E143" s="293"/>
      <c r="F143" s="59">
        <f t="shared" si="24"/>
        <v>0</v>
      </c>
      <c r="G143" s="73">
        <f t="shared" si="24"/>
        <v>0</v>
      </c>
      <c r="H143" s="56">
        <f t="shared" si="25"/>
        <v>0</v>
      </c>
    </row>
    <row r="144" spans="1:8" s="2" customFormat="1" ht="12.75" hidden="1" x14ac:dyDescent="0.2">
      <c r="A144" s="247"/>
      <c r="B144" s="389"/>
      <c r="C144" s="274">
        <f t="shared" ref="C144:C153" si="26">C26</f>
        <v>0</v>
      </c>
      <c r="D144" s="276"/>
      <c r="E144" s="293"/>
      <c r="F144" s="59">
        <f t="shared" ref="F144:G153" si="27">F26</f>
        <v>0</v>
      </c>
      <c r="G144" s="59">
        <f t="shared" si="27"/>
        <v>0</v>
      </c>
      <c r="H144" s="56">
        <f t="shared" si="25"/>
        <v>0</v>
      </c>
    </row>
    <row r="145" spans="1:8" s="2" customFormat="1" ht="12.75" hidden="1" x14ac:dyDescent="0.2">
      <c r="A145" s="247"/>
      <c r="B145" s="389"/>
      <c r="C145" s="274">
        <f t="shared" si="26"/>
        <v>0</v>
      </c>
      <c r="D145" s="276"/>
      <c r="E145" s="293"/>
      <c r="F145" s="59">
        <f t="shared" si="27"/>
        <v>0</v>
      </c>
      <c r="G145" s="59">
        <f t="shared" si="27"/>
        <v>0</v>
      </c>
      <c r="H145" s="56">
        <f t="shared" si="25"/>
        <v>0</v>
      </c>
    </row>
    <row r="146" spans="1:8" s="2" customFormat="1" ht="12.75" hidden="1" x14ac:dyDescent="0.2">
      <c r="A146" s="247"/>
      <c r="B146" s="389"/>
      <c r="C146" s="274">
        <f t="shared" si="26"/>
        <v>0</v>
      </c>
      <c r="D146" s="276"/>
      <c r="E146" s="293"/>
      <c r="F146" s="59">
        <f t="shared" si="27"/>
        <v>0</v>
      </c>
      <c r="G146" s="59">
        <f t="shared" si="27"/>
        <v>0</v>
      </c>
      <c r="H146" s="56">
        <f t="shared" si="25"/>
        <v>0</v>
      </c>
    </row>
    <row r="147" spans="1:8" s="2" customFormat="1" ht="12.75" hidden="1" x14ac:dyDescent="0.2">
      <c r="A147" s="247"/>
      <c r="B147" s="389"/>
      <c r="C147" s="274">
        <f t="shared" si="26"/>
        <v>0</v>
      </c>
      <c r="D147" s="276"/>
      <c r="E147" s="293"/>
      <c r="F147" s="59">
        <f t="shared" si="27"/>
        <v>0</v>
      </c>
      <c r="G147" s="59">
        <f t="shared" si="27"/>
        <v>0</v>
      </c>
      <c r="H147" s="56">
        <f t="shared" si="25"/>
        <v>0</v>
      </c>
    </row>
    <row r="148" spans="1:8" s="2" customFormat="1" ht="12.75" hidden="1" x14ac:dyDescent="0.2">
      <c r="A148" s="247"/>
      <c r="B148" s="389"/>
      <c r="C148" s="274">
        <f t="shared" si="26"/>
        <v>0</v>
      </c>
      <c r="D148" s="276"/>
      <c r="E148" s="293"/>
      <c r="F148" s="59">
        <f t="shared" si="27"/>
        <v>0</v>
      </c>
      <c r="G148" s="59">
        <f t="shared" si="27"/>
        <v>0</v>
      </c>
      <c r="H148" s="56">
        <f t="shared" si="25"/>
        <v>0</v>
      </c>
    </row>
    <row r="149" spans="1:8" s="2" customFormat="1" ht="12.75" hidden="1" x14ac:dyDescent="0.2">
      <c r="A149" s="247"/>
      <c r="B149" s="389"/>
      <c r="C149" s="274">
        <f t="shared" si="26"/>
        <v>0</v>
      </c>
      <c r="D149" s="276"/>
      <c r="E149" s="293"/>
      <c r="F149" s="59">
        <f t="shared" si="27"/>
        <v>0</v>
      </c>
      <c r="G149" s="59">
        <f t="shared" si="27"/>
        <v>0</v>
      </c>
      <c r="H149" s="56">
        <f t="shared" si="25"/>
        <v>0</v>
      </c>
    </row>
    <row r="150" spans="1:8" s="2" customFormat="1" ht="12.75" hidden="1" x14ac:dyDescent="0.2">
      <c r="A150" s="247"/>
      <c r="B150" s="389"/>
      <c r="C150" s="274">
        <f t="shared" si="26"/>
        <v>0</v>
      </c>
      <c r="D150" s="276"/>
      <c r="E150" s="293"/>
      <c r="F150" s="59">
        <f t="shared" si="27"/>
        <v>0</v>
      </c>
      <c r="G150" s="59">
        <f t="shared" si="27"/>
        <v>0</v>
      </c>
      <c r="H150" s="56">
        <f t="shared" si="25"/>
        <v>0</v>
      </c>
    </row>
    <row r="151" spans="1:8" s="2" customFormat="1" ht="12.75" hidden="1" x14ac:dyDescent="0.2">
      <c r="A151" s="247"/>
      <c r="B151" s="389"/>
      <c r="C151" s="274">
        <f t="shared" si="26"/>
        <v>0</v>
      </c>
      <c r="D151" s="276"/>
      <c r="E151" s="293"/>
      <c r="F151" s="59">
        <f t="shared" si="27"/>
        <v>0</v>
      </c>
      <c r="G151" s="59">
        <f t="shared" si="27"/>
        <v>0</v>
      </c>
      <c r="H151" s="56">
        <f t="shared" si="25"/>
        <v>0</v>
      </c>
    </row>
    <row r="152" spans="1:8" s="2" customFormat="1" ht="12.75" hidden="1" x14ac:dyDescent="0.2">
      <c r="A152" s="247"/>
      <c r="B152" s="389"/>
      <c r="C152" s="274">
        <f t="shared" si="26"/>
        <v>0</v>
      </c>
      <c r="D152" s="276"/>
      <c r="E152" s="293"/>
      <c r="F152" s="59">
        <f t="shared" si="27"/>
        <v>0</v>
      </c>
      <c r="G152" s="59">
        <f t="shared" si="27"/>
        <v>0</v>
      </c>
      <c r="H152" s="56">
        <f t="shared" si="25"/>
        <v>0</v>
      </c>
    </row>
    <row r="153" spans="1:8" s="2" customFormat="1" ht="12.75" hidden="1" x14ac:dyDescent="0.2">
      <c r="A153" s="248"/>
      <c r="B153" s="390"/>
      <c r="C153" s="274">
        <f t="shared" si="26"/>
        <v>0</v>
      </c>
      <c r="D153" s="276"/>
      <c r="E153" s="302"/>
      <c r="F153" s="59">
        <f t="shared" si="27"/>
        <v>0</v>
      </c>
      <c r="G153" s="59">
        <f t="shared" si="27"/>
        <v>0</v>
      </c>
      <c r="H153" s="56">
        <f t="shared" si="25"/>
        <v>0</v>
      </c>
    </row>
    <row r="154" spans="1:8" s="2" customFormat="1" ht="12.75" x14ac:dyDescent="0.2">
      <c r="A154" s="49" t="s">
        <v>84</v>
      </c>
      <c r="B154" s="277" t="s">
        <v>17</v>
      </c>
      <c r="C154" s="277"/>
      <c r="D154" s="277"/>
      <c r="E154" s="277"/>
      <c r="F154" s="277"/>
      <c r="G154" s="277"/>
      <c r="H154" s="43">
        <f>SUM(H155,H178,H201)</f>
        <v>0.06</v>
      </c>
    </row>
    <row r="155" spans="1:8" s="2" customFormat="1" ht="12.75" hidden="1" x14ac:dyDescent="0.2">
      <c r="A155" s="42">
        <v>2100</v>
      </c>
      <c r="B155" s="277" t="s">
        <v>204</v>
      </c>
      <c r="C155" s="277"/>
      <c r="D155" s="277"/>
      <c r="E155" s="277"/>
      <c r="F155" s="277"/>
      <c r="G155" s="277"/>
      <c r="H155" s="43">
        <f>SUM(H156,H167)</f>
        <v>0</v>
      </c>
    </row>
    <row r="156" spans="1:8" s="2" customFormat="1" ht="25.5" hidden="1" x14ac:dyDescent="0.2">
      <c r="A156" s="260"/>
      <c r="B156" s="263"/>
      <c r="C156" s="266"/>
      <c r="D156" s="267"/>
      <c r="E156" s="268"/>
      <c r="F156" s="51" t="s">
        <v>167</v>
      </c>
      <c r="G156" s="47" t="s">
        <v>157</v>
      </c>
      <c r="H156" s="111">
        <f>SUM(H157:H166)</f>
        <v>0</v>
      </c>
    </row>
    <row r="157" spans="1:8" s="2" customFormat="1" ht="12.75" hidden="1" x14ac:dyDescent="0.2">
      <c r="A157" s="261"/>
      <c r="B157" s="264"/>
      <c r="C157" s="255"/>
      <c r="D157" s="256"/>
      <c r="E157" s="257"/>
      <c r="F157" s="74"/>
      <c r="G157" s="74"/>
      <c r="H157" s="75"/>
    </row>
    <row r="158" spans="1:8" s="2" customFormat="1" ht="12.75" hidden="1" x14ac:dyDescent="0.2">
      <c r="A158" s="261"/>
      <c r="B158" s="264"/>
      <c r="C158" s="252"/>
      <c r="D158" s="253"/>
      <c r="E158" s="254"/>
      <c r="F158" s="76"/>
      <c r="G158" s="76"/>
      <c r="H158" s="77"/>
    </row>
    <row r="159" spans="1:8" s="2" customFormat="1" ht="12.75" hidden="1" x14ac:dyDescent="0.2">
      <c r="A159" s="261"/>
      <c r="B159" s="264"/>
      <c r="C159" s="252"/>
      <c r="D159" s="253"/>
      <c r="E159" s="254"/>
      <c r="F159" s="76"/>
      <c r="G159" s="76"/>
      <c r="H159" s="77"/>
    </row>
    <row r="160" spans="1:8" s="2" customFormat="1" ht="12.75" hidden="1" x14ac:dyDescent="0.2">
      <c r="A160" s="261"/>
      <c r="B160" s="264"/>
      <c r="C160" s="252"/>
      <c r="D160" s="253"/>
      <c r="E160" s="254"/>
      <c r="F160" s="76"/>
      <c r="G160" s="76"/>
      <c r="H160" s="77"/>
    </row>
    <row r="161" spans="1:8" s="2" customFormat="1" ht="12.75" hidden="1" x14ac:dyDescent="0.2">
      <c r="A161" s="261"/>
      <c r="B161" s="264"/>
      <c r="C161" s="252"/>
      <c r="D161" s="253"/>
      <c r="E161" s="254"/>
      <c r="F161" s="76"/>
      <c r="G161" s="76"/>
      <c r="H161" s="77"/>
    </row>
    <row r="162" spans="1:8" s="2" customFormat="1" ht="12.75" hidden="1" x14ac:dyDescent="0.2">
      <c r="A162" s="261"/>
      <c r="B162" s="264"/>
      <c r="C162" s="252"/>
      <c r="D162" s="253"/>
      <c r="E162" s="254"/>
      <c r="F162" s="76"/>
      <c r="G162" s="76"/>
      <c r="H162" s="77"/>
    </row>
    <row r="163" spans="1:8" s="2" customFormat="1" ht="12.75" hidden="1" x14ac:dyDescent="0.2">
      <c r="A163" s="261"/>
      <c r="B163" s="264"/>
      <c r="C163" s="252"/>
      <c r="D163" s="253"/>
      <c r="E163" s="254"/>
      <c r="F163" s="76"/>
      <c r="G163" s="76"/>
      <c r="H163" s="77"/>
    </row>
    <row r="164" spans="1:8" s="2" customFormat="1" ht="12.75" hidden="1" x14ac:dyDescent="0.2">
      <c r="A164" s="261"/>
      <c r="B164" s="264"/>
      <c r="C164" s="252"/>
      <c r="D164" s="253"/>
      <c r="E164" s="254"/>
      <c r="F164" s="76"/>
      <c r="G164" s="76"/>
      <c r="H164" s="77"/>
    </row>
    <row r="165" spans="1:8" s="2" customFormat="1" ht="12.75" hidden="1" x14ac:dyDescent="0.2">
      <c r="A165" s="261"/>
      <c r="B165" s="264"/>
      <c r="C165" s="252"/>
      <c r="D165" s="253"/>
      <c r="E165" s="254"/>
      <c r="F165" s="76"/>
      <c r="G165" s="76"/>
      <c r="H165" s="77"/>
    </row>
    <row r="166" spans="1:8" s="2" customFormat="1" ht="12.75" hidden="1" x14ac:dyDescent="0.2">
      <c r="A166" s="262"/>
      <c r="B166" s="265"/>
      <c r="C166" s="269"/>
      <c r="D166" s="270"/>
      <c r="E166" s="271"/>
      <c r="F166" s="78"/>
      <c r="G166" s="78"/>
      <c r="H166" s="79">
        <f>ROUNDUP(F166/168*G166,2)</f>
        <v>0</v>
      </c>
    </row>
    <row r="167" spans="1:8" s="2" customFormat="1" ht="25.5" hidden="1" x14ac:dyDescent="0.2">
      <c r="A167" s="260"/>
      <c r="B167" s="263"/>
      <c r="C167" s="266"/>
      <c r="D167" s="267"/>
      <c r="E167" s="268"/>
      <c r="F167" s="51" t="s">
        <v>167</v>
      </c>
      <c r="G167" s="47" t="s">
        <v>157</v>
      </c>
      <c r="H167" s="111">
        <f>SUM(H168:H177)</f>
        <v>0</v>
      </c>
    </row>
    <row r="168" spans="1:8" s="2" customFormat="1" ht="12.75" hidden="1" x14ac:dyDescent="0.2">
      <c r="A168" s="261"/>
      <c r="B168" s="264"/>
      <c r="C168" s="255"/>
      <c r="D168" s="256"/>
      <c r="E168" s="257"/>
      <c r="F168" s="74"/>
      <c r="G168" s="74"/>
      <c r="H168" s="75"/>
    </row>
    <row r="169" spans="1:8" s="2" customFormat="1" ht="12.75" hidden="1" x14ac:dyDescent="0.2">
      <c r="A169" s="261"/>
      <c r="B169" s="264"/>
      <c r="C169" s="252"/>
      <c r="D169" s="253"/>
      <c r="E169" s="254"/>
      <c r="F169" s="76"/>
      <c r="G169" s="76"/>
      <c r="H169" s="77"/>
    </row>
    <row r="170" spans="1:8" s="2" customFormat="1" ht="12.75" hidden="1" x14ac:dyDescent="0.2">
      <c r="A170" s="261"/>
      <c r="B170" s="264"/>
      <c r="C170" s="252"/>
      <c r="D170" s="253"/>
      <c r="E170" s="254"/>
      <c r="F170" s="76"/>
      <c r="G170" s="76"/>
      <c r="H170" s="77"/>
    </row>
    <row r="171" spans="1:8" s="2" customFormat="1" ht="12.75" hidden="1" x14ac:dyDescent="0.2">
      <c r="A171" s="261"/>
      <c r="B171" s="264"/>
      <c r="C171" s="252"/>
      <c r="D171" s="253"/>
      <c r="E171" s="254"/>
      <c r="F171" s="76"/>
      <c r="G171" s="76"/>
      <c r="H171" s="77"/>
    </row>
    <row r="172" spans="1:8" s="2" customFormat="1" ht="12.75" hidden="1" x14ac:dyDescent="0.2">
      <c r="A172" s="261"/>
      <c r="B172" s="264"/>
      <c r="C172" s="252"/>
      <c r="D172" s="253"/>
      <c r="E172" s="254"/>
      <c r="F172" s="76"/>
      <c r="G172" s="76"/>
      <c r="H172" s="77"/>
    </row>
    <row r="173" spans="1:8" s="2" customFormat="1" ht="12.75" hidden="1" x14ac:dyDescent="0.2">
      <c r="A173" s="261"/>
      <c r="B173" s="264"/>
      <c r="C173" s="252"/>
      <c r="D173" s="253"/>
      <c r="E173" s="254"/>
      <c r="F173" s="76"/>
      <c r="G173" s="76"/>
      <c r="H173" s="77"/>
    </row>
    <row r="174" spans="1:8" s="2" customFormat="1" ht="12.75" hidden="1" x14ac:dyDescent="0.2">
      <c r="A174" s="261"/>
      <c r="B174" s="264"/>
      <c r="C174" s="252"/>
      <c r="D174" s="253"/>
      <c r="E174" s="254"/>
      <c r="F174" s="76"/>
      <c r="G174" s="76"/>
      <c r="H174" s="77"/>
    </row>
    <row r="175" spans="1:8" s="2" customFormat="1" ht="12.75" hidden="1" x14ac:dyDescent="0.2">
      <c r="A175" s="261"/>
      <c r="B175" s="264"/>
      <c r="C175" s="252"/>
      <c r="D175" s="253"/>
      <c r="E175" s="254"/>
      <c r="F175" s="76"/>
      <c r="G175" s="76"/>
      <c r="H175" s="77"/>
    </row>
    <row r="176" spans="1:8" s="2" customFormat="1" ht="12.75" hidden="1" x14ac:dyDescent="0.2">
      <c r="A176" s="261"/>
      <c r="B176" s="264"/>
      <c r="C176" s="252"/>
      <c r="D176" s="253"/>
      <c r="E176" s="254"/>
      <c r="F176" s="76"/>
      <c r="G176" s="76"/>
      <c r="H176" s="77"/>
    </row>
    <row r="177" spans="1:8" s="2" customFormat="1" ht="12.75" hidden="1" x14ac:dyDescent="0.2">
      <c r="A177" s="262"/>
      <c r="B177" s="265"/>
      <c r="C177" s="269"/>
      <c r="D177" s="270"/>
      <c r="E177" s="271"/>
      <c r="F177" s="78"/>
      <c r="G177" s="78"/>
      <c r="H177" s="79">
        <f>ROUNDUP(F177/168*G177,2)</f>
        <v>0</v>
      </c>
    </row>
    <row r="178" spans="1:8" s="2" customFormat="1" ht="12.75" hidden="1" x14ac:dyDescent="0.2">
      <c r="A178" s="48" t="s">
        <v>85</v>
      </c>
      <c r="B178" s="277" t="s">
        <v>86</v>
      </c>
      <c r="C178" s="277"/>
      <c r="D178" s="277"/>
      <c r="E178" s="277"/>
      <c r="F178" s="277"/>
      <c r="G178" s="277"/>
      <c r="H178" s="43">
        <f>SUM(H179)</f>
        <v>0</v>
      </c>
    </row>
    <row r="179" spans="1:8" s="2" customFormat="1" hidden="1" x14ac:dyDescent="0.2">
      <c r="A179" s="246"/>
      <c r="B179" s="249"/>
      <c r="C179" s="266"/>
      <c r="D179" s="267"/>
      <c r="E179" s="268"/>
      <c r="F179" s="47" t="s">
        <v>167</v>
      </c>
      <c r="G179" s="47" t="s">
        <v>166</v>
      </c>
      <c r="H179" s="111">
        <f>SUM(H180:H189)</f>
        <v>0</v>
      </c>
    </row>
    <row r="180" spans="1:8" s="2" customFormat="1" ht="12.75" hidden="1" x14ac:dyDescent="0.2">
      <c r="A180" s="247"/>
      <c r="B180" s="250"/>
      <c r="C180" s="255"/>
      <c r="D180" s="256"/>
      <c r="E180" s="257"/>
      <c r="F180" s="74"/>
      <c r="G180" s="74"/>
      <c r="H180" s="75">
        <f>ROUND(F180*G180,2)</f>
        <v>0</v>
      </c>
    </row>
    <row r="181" spans="1:8" s="2" customFormat="1" ht="12.75" hidden="1" x14ac:dyDescent="0.2">
      <c r="A181" s="247"/>
      <c r="B181" s="250"/>
      <c r="C181" s="252"/>
      <c r="D181" s="253"/>
      <c r="E181" s="254"/>
      <c r="F181" s="76"/>
      <c r="G181" s="76"/>
      <c r="H181" s="77">
        <f>ROUND(F181*G181,2)</f>
        <v>0</v>
      </c>
    </row>
    <row r="182" spans="1:8" s="2" customFormat="1" ht="12.75" hidden="1" x14ac:dyDescent="0.2">
      <c r="A182" s="247"/>
      <c r="B182" s="250"/>
      <c r="C182" s="252"/>
      <c r="D182" s="253"/>
      <c r="E182" s="254"/>
      <c r="F182" s="76"/>
      <c r="G182" s="76"/>
      <c r="H182" s="77">
        <f t="shared" ref="H182:H189" si="28">ROUND(F182*G182,2)</f>
        <v>0</v>
      </c>
    </row>
    <row r="183" spans="1:8" s="2" customFormat="1" ht="12.75" hidden="1" x14ac:dyDescent="0.2">
      <c r="A183" s="247"/>
      <c r="B183" s="250"/>
      <c r="C183" s="252"/>
      <c r="D183" s="253"/>
      <c r="E183" s="254"/>
      <c r="F183" s="76"/>
      <c r="G183" s="76"/>
      <c r="H183" s="77">
        <f t="shared" si="28"/>
        <v>0</v>
      </c>
    </row>
    <row r="184" spans="1:8" s="2" customFormat="1" ht="12.75" hidden="1" x14ac:dyDescent="0.2">
      <c r="A184" s="247"/>
      <c r="B184" s="250"/>
      <c r="C184" s="252"/>
      <c r="D184" s="253"/>
      <c r="E184" s="254"/>
      <c r="F184" s="76"/>
      <c r="G184" s="76"/>
      <c r="H184" s="77">
        <f t="shared" si="28"/>
        <v>0</v>
      </c>
    </row>
    <row r="185" spans="1:8" s="2" customFormat="1" ht="12.75" hidden="1" x14ac:dyDescent="0.2">
      <c r="A185" s="247"/>
      <c r="B185" s="250"/>
      <c r="C185" s="252"/>
      <c r="D185" s="253"/>
      <c r="E185" s="254"/>
      <c r="F185" s="76"/>
      <c r="G185" s="76"/>
      <c r="H185" s="77">
        <f t="shared" si="28"/>
        <v>0</v>
      </c>
    </row>
    <row r="186" spans="1:8" s="2" customFormat="1" ht="12.75" hidden="1" x14ac:dyDescent="0.2">
      <c r="A186" s="247"/>
      <c r="B186" s="250"/>
      <c r="C186" s="252"/>
      <c r="D186" s="253"/>
      <c r="E186" s="254"/>
      <c r="F186" s="76"/>
      <c r="G186" s="76"/>
      <c r="H186" s="77">
        <f t="shared" si="28"/>
        <v>0</v>
      </c>
    </row>
    <row r="187" spans="1:8" s="2" customFormat="1" ht="12.75" hidden="1" x14ac:dyDescent="0.2">
      <c r="A187" s="247"/>
      <c r="B187" s="250"/>
      <c r="C187" s="252"/>
      <c r="D187" s="253"/>
      <c r="E187" s="254"/>
      <c r="F187" s="76"/>
      <c r="G187" s="76"/>
      <c r="H187" s="77">
        <f t="shared" si="28"/>
        <v>0</v>
      </c>
    </row>
    <row r="188" spans="1:8" s="2" customFormat="1" ht="12.75" hidden="1" x14ac:dyDescent="0.2">
      <c r="A188" s="247"/>
      <c r="B188" s="250"/>
      <c r="C188" s="252"/>
      <c r="D188" s="253"/>
      <c r="E188" s="254"/>
      <c r="F188" s="76"/>
      <c r="G188" s="76"/>
      <c r="H188" s="77">
        <f t="shared" si="28"/>
        <v>0</v>
      </c>
    </row>
    <row r="189" spans="1:8" s="2" customFormat="1" ht="12.75" hidden="1" x14ac:dyDescent="0.2">
      <c r="A189" s="248"/>
      <c r="B189" s="251"/>
      <c r="C189" s="269"/>
      <c r="D189" s="270"/>
      <c r="E189" s="271"/>
      <c r="F189" s="78"/>
      <c r="G189" s="78"/>
      <c r="H189" s="79">
        <f t="shared" si="28"/>
        <v>0</v>
      </c>
    </row>
    <row r="190" spans="1:8" s="2" customFormat="1" ht="25.5" hidden="1" x14ac:dyDescent="0.2">
      <c r="A190" s="246"/>
      <c r="B190" s="249"/>
      <c r="C190" s="266"/>
      <c r="D190" s="267"/>
      <c r="E190" s="268"/>
      <c r="F190" s="51" t="s">
        <v>167</v>
      </c>
      <c r="G190" s="47" t="s">
        <v>157</v>
      </c>
      <c r="H190" s="111">
        <f>SUM(H191:H200)</f>
        <v>0</v>
      </c>
    </row>
    <row r="191" spans="1:8" s="2" customFormat="1" ht="12.75" hidden="1" x14ac:dyDescent="0.2">
      <c r="A191" s="247"/>
      <c r="B191" s="250"/>
      <c r="C191" s="255"/>
      <c r="D191" s="256"/>
      <c r="E191" s="257"/>
      <c r="F191" s="74"/>
      <c r="G191" s="74"/>
      <c r="H191" s="75">
        <f>ROUNDUP(F191/168*G191,2)</f>
        <v>0</v>
      </c>
    </row>
    <row r="192" spans="1:8" s="2" customFormat="1" ht="12.75" hidden="1" x14ac:dyDescent="0.2">
      <c r="A192" s="247"/>
      <c r="B192" s="250"/>
      <c r="C192" s="252"/>
      <c r="D192" s="253"/>
      <c r="E192" s="254"/>
      <c r="F192" s="76"/>
      <c r="G192" s="76"/>
      <c r="H192" s="77">
        <f t="shared" ref="H192:H200" si="29">ROUNDUP(F192/168*G192,2)</f>
        <v>0</v>
      </c>
    </row>
    <row r="193" spans="1:8" s="2" customFormat="1" ht="12.75" hidden="1" x14ac:dyDescent="0.2">
      <c r="A193" s="247"/>
      <c r="B193" s="250"/>
      <c r="C193" s="252"/>
      <c r="D193" s="253"/>
      <c r="E193" s="254"/>
      <c r="F193" s="76"/>
      <c r="G193" s="76"/>
      <c r="H193" s="77">
        <f t="shared" si="29"/>
        <v>0</v>
      </c>
    </row>
    <row r="194" spans="1:8" s="2" customFormat="1" ht="12.75" hidden="1" x14ac:dyDescent="0.2">
      <c r="A194" s="247"/>
      <c r="B194" s="250"/>
      <c r="C194" s="252"/>
      <c r="D194" s="253"/>
      <c r="E194" s="254"/>
      <c r="F194" s="76"/>
      <c r="G194" s="76"/>
      <c r="H194" s="77">
        <f t="shared" si="29"/>
        <v>0</v>
      </c>
    </row>
    <row r="195" spans="1:8" s="2" customFormat="1" ht="12.75" hidden="1" x14ac:dyDescent="0.2">
      <c r="A195" s="247"/>
      <c r="B195" s="250"/>
      <c r="C195" s="252"/>
      <c r="D195" s="253"/>
      <c r="E195" s="254"/>
      <c r="F195" s="76"/>
      <c r="G195" s="76"/>
      <c r="H195" s="77">
        <f t="shared" si="29"/>
        <v>0</v>
      </c>
    </row>
    <row r="196" spans="1:8" s="2" customFormat="1" ht="12.75" hidden="1" x14ac:dyDescent="0.2">
      <c r="A196" s="247"/>
      <c r="B196" s="250"/>
      <c r="C196" s="252"/>
      <c r="D196" s="253"/>
      <c r="E196" s="254"/>
      <c r="F196" s="76"/>
      <c r="G196" s="76"/>
      <c r="H196" s="77">
        <f t="shared" si="29"/>
        <v>0</v>
      </c>
    </row>
    <row r="197" spans="1:8" s="2" customFormat="1" ht="12.75" hidden="1" x14ac:dyDescent="0.2">
      <c r="A197" s="247"/>
      <c r="B197" s="250"/>
      <c r="C197" s="252"/>
      <c r="D197" s="253"/>
      <c r="E197" s="254"/>
      <c r="F197" s="76"/>
      <c r="G197" s="76"/>
      <c r="H197" s="77">
        <f t="shared" si="29"/>
        <v>0</v>
      </c>
    </row>
    <row r="198" spans="1:8" s="2" customFormat="1" ht="12.75" hidden="1" x14ac:dyDescent="0.2">
      <c r="A198" s="247"/>
      <c r="B198" s="250"/>
      <c r="C198" s="252"/>
      <c r="D198" s="253"/>
      <c r="E198" s="254"/>
      <c r="F198" s="76"/>
      <c r="G198" s="76"/>
      <c r="H198" s="77">
        <f t="shared" si="29"/>
        <v>0</v>
      </c>
    </row>
    <row r="199" spans="1:8" s="2" customFormat="1" ht="12.75" hidden="1" x14ac:dyDescent="0.2">
      <c r="A199" s="247"/>
      <c r="B199" s="250"/>
      <c r="C199" s="252"/>
      <c r="D199" s="253"/>
      <c r="E199" s="254"/>
      <c r="F199" s="76"/>
      <c r="G199" s="76"/>
      <c r="H199" s="77">
        <f t="shared" si="29"/>
        <v>0</v>
      </c>
    </row>
    <row r="200" spans="1:8" s="2" customFormat="1" ht="12.75" hidden="1" x14ac:dyDescent="0.2">
      <c r="A200" s="248"/>
      <c r="B200" s="251"/>
      <c r="C200" s="269"/>
      <c r="D200" s="270"/>
      <c r="E200" s="271"/>
      <c r="F200" s="78"/>
      <c r="G200" s="78"/>
      <c r="H200" s="79">
        <f t="shared" si="29"/>
        <v>0</v>
      </c>
    </row>
    <row r="201" spans="1:8" s="2" customFormat="1" ht="12.75" customHeight="1" x14ac:dyDescent="0.2">
      <c r="A201" s="48" t="s">
        <v>93</v>
      </c>
      <c r="B201" s="277" t="s">
        <v>94</v>
      </c>
      <c r="C201" s="277"/>
      <c r="D201" s="277"/>
      <c r="E201" s="277"/>
      <c r="F201" s="277"/>
      <c r="G201" s="277"/>
      <c r="H201" s="43">
        <f>SUM(H202,H213)</f>
        <v>0.06</v>
      </c>
    </row>
    <row r="202" spans="1:8" s="2" customFormat="1" ht="12.75" x14ac:dyDescent="0.2">
      <c r="A202" s="246">
        <v>2311</v>
      </c>
      <c r="B202" s="249" t="s">
        <v>19</v>
      </c>
      <c r="C202" s="266" t="s">
        <v>171</v>
      </c>
      <c r="D202" s="267"/>
      <c r="E202" s="268"/>
      <c r="F202" s="47" t="s">
        <v>326</v>
      </c>
      <c r="G202" s="47" t="s">
        <v>166</v>
      </c>
      <c r="H202" s="50">
        <f>SUM(H203:H212)</f>
        <v>0.06</v>
      </c>
    </row>
    <row r="203" spans="1:8" s="2" customFormat="1" ht="12.75" x14ac:dyDescent="0.2">
      <c r="A203" s="247"/>
      <c r="B203" s="250"/>
      <c r="C203" s="252" t="s">
        <v>214</v>
      </c>
      <c r="D203" s="253"/>
      <c r="E203" s="254"/>
      <c r="F203" s="76">
        <v>0.02</v>
      </c>
      <c r="G203" s="76">
        <v>3</v>
      </c>
      <c r="H203" s="75">
        <f>ROUND(F203*G203,2)</f>
        <v>0.06</v>
      </c>
    </row>
    <row r="204" spans="1:8" s="2" customFormat="1" ht="12.75" hidden="1" customHeight="1" x14ac:dyDescent="0.2">
      <c r="A204" s="247"/>
      <c r="B204" s="250"/>
      <c r="C204" s="252"/>
      <c r="D204" s="253"/>
      <c r="E204" s="254"/>
      <c r="F204" s="76"/>
      <c r="G204" s="76"/>
      <c r="H204" s="77">
        <f>ROUND(F204*G204,2)</f>
        <v>0</v>
      </c>
    </row>
    <row r="205" spans="1:8" s="2" customFormat="1" ht="12.75" hidden="1" x14ac:dyDescent="0.2">
      <c r="A205" s="247"/>
      <c r="B205" s="250"/>
      <c r="C205" s="252"/>
      <c r="D205" s="253"/>
      <c r="E205" s="254"/>
      <c r="F205" s="76"/>
      <c r="G205" s="76"/>
      <c r="H205" s="77">
        <f t="shared" ref="H205:H212" si="30">ROUND(F205*G205,2)</f>
        <v>0</v>
      </c>
    </row>
    <row r="206" spans="1:8" s="2" customFormat="1" ht="12.75" hidden="1" x14ac:dyDescent="0.2">
      <c r="A206" s="247"/>
      <c r="B206" s="250"/>
      <c r="C206" s="252"/>
      <c r="D206" s="253"/>
      <c r="E206" s="254"/>
      <c r="F206" s="76"/>
      <c r="G206" s="76"/>
      <c r="H206" s="77">
        <f t="shared" si="30"/>
        <v>0</v>
      </c>
    </row>
    <row r="207" spans="1:8" s="2" customFormat="1" ht="12.75" hidden="1" x14ac:dyDescent="0.2">
      <c r="A207" s="247"/>
      <c r="B207" s="250"/>
      <c r="C207" s="252"/>
      <c r="D207" s="253"/>
      <c r="E207" s="254"/>
      <c r="F207" s="76"/>
      <c r="G207" s="76"/>
      <c r="H207" s="77">
        <f t="shared" si="30"/>
        <v>0</v>
      </c>
    </row>
    <row r="208" spans="1:8" s="2" customFormat="1" ht="12.75" hidden="1" x14ac:dyDescent="0.2">
      <c r="A208" s="247"/>
      <c r="B208" s="250"/>
      <c r="C208" s="252"/>
      <c r="D208" s="253"/>
      <c r="E208" s="254"/>
      <c r="F208" s="76"/>
      <c r="G208" s="76"/>
      <c r="H208" s="77">
        <f t="shared" si="30"/>
        <v>0</v>
      </c>
    </row>
    <row r="209" spans="1:8" s="2" customFormat="1" ht="12.75" hidden="1" x14ac:dyDescent="0.2">
      <c r="A209" s="247"/>
      <c r="B209" s="250"/>
      <c r="C209" s="252"/>
      <c r="D209" s="253"/>
      <c r="E209" s="254"/>
      <c r="F209" s="76"/>
      <c r="G209" s="76"/>
      <c r="H209" s="77">
        <f t="shared" si="30"/>
        <v>0</v>
      </c>
    </row>
    <row r="210" spans="1:8" s="2" customFormat="1" ht="12.75" hidden="1" x14ac:dyDescent="0.2">
      <c r="A210" s="247"/>
      <c r="B210" s="250"/>
      <c r="C210" s="252"/>
      <c r="D210" s="253"/>
      <c r="E210" s="254"/>
      <c r="F210" s="76"/>
      <c r="G210" s="76"/>
      <c r="H210" s="77">
        <f t="shared" si="30"/>
        <v>0</v>
      </c>
    </row>
    <row r="211" spans="1:8" s="2" customFormat="1" ht="12.75" hidden="1" x14ac:dyDescent="0.2">
      <c r="A211" s="247"/>
      <c r="B211" s="250"/>
      <c r="C211" s="252"/>
      <c r="D211" s="253"/>
      <c r="E211" s="254"/>
      <c r="F211" s="76"/>
      <c r="G211" s="76"/>
      <c r="H211" s="77">
        <f t="shared" si="30"/>
        <v>0</v>
      </c>
    </row>
    <row r="212" spans="1:8" s="2" customFormat="1" ht="12.75" hidden="1" x14ac:dyDescent="0.2">
      <c r="A212" s="248"/>
      <c r="B212" s="251"/>
      <c r="C212" s="269"/>
      <c r="D212" s="270"/>
      <c r="E212" s="271"/>
      <c r="F212" s="78"/>
      <c r="G212" s="78"/>
      <c r="H212" s="79">
        <f t="shared" si="30"/>
        <v>0</v>
      </c>
    </row>
    <row r="213" spans="1:8" s="2" customFormat="1" ht="25.5" hidden="1" x14ac:dyDescent="0.2">
      <c r="A213" s="246">
        <v>2350</v>
      </c>
      <c r="B213" s="249" t="s">
        <v>24</v>
      </c>
      <c r="C213" s="266"/>
      <c r="D213" s="267"/>
      <c r="E213" s="268"/>
      <c r="F213" s="51" t="s">
        <v>167</v>
      </c>
      <c r="G213" s="47" t="s">
        <v>157</v>
      </c>
      <c r="H213" s="50">
        <f>SUM(H214:H223)</f>
        <v>0</v>
      </c>
    </row>
    <row r="214" spans="1:8" s="2" customFormat="1" ht="12.75" hidden="1" customHeight="1" x14ac:dyDescent="0.2">
      <c r="A214" s="247"/>
      <c r="B214" s="250"/>
      <c r="C214" s="255"/>
      <c r="D214" s="256"/>
      <c r="E214" s="257"/>
      <c r="F214" s="74"/>
      <c r="G214" s="74"/>
      <c r="H214" s="75">
        <f>ROUNDUP(F214/168*G214,2)</f>
        <v>0</v>
      </c>
    </row>
    <row r="215" spans="1:8" s="2" customFormat="1" ht="12.75" hidden="1" x14ac:dyDescent="0.2">
      <c r="A215" s="247"/>
      <c r="B215" s="250"/>
      <c r="C215" s="252"/>
      <c r="D215" s="253"/>
      <c r="E215" s="254"/>
      <c r="F215" s="76"/>
      <c r="G215" s="76"/>
      <c r="H215" s="77">
        <f t="shared" ref="H215:H223" si="31">ROUNDUP(F215/168*G215,2)</f>
        <v>0</v>
      </c>
    </row>
    <row r="216" spans="1:8" s="2" customFormat="1" ht="12.75" hidden="1" x14ac:dyDescent="0.2">
      <c r="A216" s="247"/>
      <c r="B216" s="250"/>
      <c r="C216" s="252"/>
      <c r="D216" s="253"/>
      <c r="E216" s="254"/>
      <c r="F216" s="76"/>
      <c r="G216" s="76"/>
      <c r="H216" s="77">
        <f t="shared" si="31"/>
        <v>0</v>
      </c>
    </row>
    <row r="217" spans="1:8" s="2" customFormat="1" ht="12.75" hidden="1" x14ac:dyDescent="0.2">
      <c r="A217" s="247"/>
      <c r="B217" s="250"/>
      <c r="C217" s="252"/>
      <c r="D217" s="253"/>
      <c r="E217" s="254"/>
      <c r="F217" s="76"/>
      <c r="G217" s="76"/>
      <c r="H217" s="77">
        <f t="shared" si="31"/>
        <v>0</v>
      </c>
    </row>
    <row r="218" spans="1:8" s="2" customFormat="1" ht="12.75" hidden="1" x14ac:dyDescent="0.2">
      <c r="A218" s="247"/>
      <c r="B218" s="250"/>
      <c r="C218" s="252"/>
      <c r="D218" s="253"/>
      <c r="E218" s="254"/>
      <c r="F218" s="76"/>
      <c r="G218" s="76"/>
      <c r="H218" s="77">
        <f t="shared" si="31"/>
        <v>0</v>
      </c>
    </row>
    <row r="219" spans="1:8" s="2" customFormat="1" ht="12.75" hidden="1" x14ac:dyDescent="0.2">
      <c r="A219" s="247"/>
      <c r="B219" s="250"/>
      <c r="C219" s="252"/>
      <c r="D219" s="253"/>
      <c r="E219" s="254"/>
      <c r="F219" s="76"/>
      <c r="G219" s="76"/>
      <c r="H219" s="77">
        <f t="shared" si="31"/>
        <v>0</v>
      </c>
    </row>
    <row r="220" spans="1:8" s="2" customFormat="1" ht="12.75" hidden="1" x14ac:dyDescent="0.2">
      <c r="A220" s="247"/>
      <c r="B220" s="250"/>
      <c r="C220" s="252"/>
      <c r="D220" s="253"/>
      <c r="E220" s="254"/>
      <c r="F220" s="76"/>
      <c r="G220" s="76"/>
      <c r="H220" s="77">
        <f t="shared" si="31"/>
        <v>0</v>
      </c>
    </row>
    <row r="221" spans="1:8" s="2" customFormat="1" ht="12.75" hidden="1" x14ac:dyDescent="0.2">
      <c r="A221" s="247"/>
      <c r="B221" s="250"/>
      <c r="C221" s="252"/>
      <c r="D221" s="253"/>
      <c r="E221" s="254"/>
      <c r="F221" s="76"/>
      <c r="G221" s="76"/>
      <c r="H221" s="77">
        <f t="shared" si="31"/>
        <v>0</v>
      </c>
    </row>
    <row r="222" spans="1:8" s="2" customFormat="1" ht="12.75" hidden="1" x14ac:dyDescent="0.2">
      <c r="A222" s="247"/>
      <c r="B222" s="250"/>
      <c r="C222" s="252"/>
      <c r="D222" s="253"/>
      <c r="E222" s="254"/>
      <c r="F222" s="76"/>
      <c r="G222" s="76"/>
      <c r="H222" s="77">
        <f t="shared" si="31"/>
        <v>0</v>
      </c>
    </row>
    <row r="223" spans="1:8" s="2" customFormat="1" ht="12.75" hidden="1" x14ac:dyDescent="0.2">
      <c r="A223" s="248"/>
      <c r="B223" s="251"/>
      <c r="C223" s="269"/>
      <c r="D223" s="270"/>
      <c r="E223" s="271"/>
      <c r="F223" s="78"/>
      <c r="G223" s="78"/>
      <c r="H223" s="79">
        <f t="shared" si="31"/>
        <v>0</v>
      </c>
    </row>
    <row r="224" spans="1:8" s="2" customFormat="1" ht="12.75" hidden="1" x14ac:dyDescent="0.2">
      <c r="A224" s="49" t="s">
        <v>109</v>
      </c>
      <c r="B224" s="277" t="s">
        <v>25</v>
      </c>
      <c r="C224" s="277"/>
      <c r="D224" s="277"/>
      <c r="E224" s="277"/>
      <c r="F224" s="277"/>
      <c r="G224" s="277"/>
      <c r="H224" s="43">
        <f>SUM(H225,H237)</f>
        <v>0</v>
      </c>
    </row>
    <row r="225" spans="1:8" s="2" customFormat="1" ht="12.75" hidden="1" customHeight="1" x14ac:dyDescent="0.2">
      <c r="A225" s="48">
        <v>5120</v>
      </c>
      <c r="B225" s="277" t="s">
        <v>168</v>
      </c>
      <c r="C225" s="277"/>
      <c r="D225" s="277"/>
      <c r="E225" s="277"/>
      <c r="F225" s="277"/>
      <c r="G225" s="277"/>
      <c r="H225" s="43">
        <f>SUM(H226)</f>
        <v>0</v>
      </c>
    </row>
    <row r="226" spans="1:8" s="2" customFormat="1" ht="25.5" hidden="1" x14ac:dyDescent="0.2">
      <c r="A226" s="331">
        <v>5121</v>
      </c>
      <c r="B226" s="279" t="s">
        <v>169</v>
      </c>
      <c r="C226" s="190" t="s">
        <v>171</v>
      </c>
      <c r="D226" s="47" t="s">
        <v>170</v>
      </c>
      <c r="E226" s="190" t="s">
        <v>166</v>
      </c>
      <c r="F226" s="190" t="s">
        <v>167</v>
      </c>
      <c r="G226" s="47" t="s">
        <v>157</v>
      </c>
      <c r="H226" s="111">
        <f>SUM(H227:H236)</f>
        <v>0</v>
      </c>
    </row>
    <row r="227" spans="1:8" s="2" customFormat="1" ht="12.75" hidden="1" x14ac:dyDescent="0.2">
      <c r="A227" s="332"/>
      <c r="B227" s="280"/>
      <c r="C227" s="67"/>
      <c r="D227" s="282">
        <v>20</v>
      </c>
      <c r="E227" s="67"/>
      <c r="F227" s="67"/>
      <c r="G227" s="67"/>
      <c r="H227" s="54">
        <f>ROUNDUP(F227*$D$227%/12/168*E227*$G$227,2)</f>
        <v>0</v>
      </c>
    </row>
    <row r="228" spans="1:8" s="2" customFormat="1" ht="12.75" hidden="1" x14ac:dyDescent="0.2">
      <c r="A228" s="332"/>
      <c r="B228" s="280"/>
      <c r="C228" s="68"/>
      <c r="D228" s="283"/>
      <c r="E228" s="68"/>
      <c r="F228" s="68"/>
      <c r="G228" s="68"/>
      <c r="H228" s="56">
        <f t="shared" ref="H228:H236" si="32">ROUNDUP(F228*$D$227%/12/168*E228*$G$227,2)</f>
        <v>0</v>
      </c>
    </row>
    <row r="229" spans="1:8" s="2" customFormat="1" ht="12.75" hidden="1" x14ac:dyDescent="0.2">
      <c r="A229" s="332"/>
      <c r="B229" s="280"/>
      <c r="C229" s="68"/>
      <c r="D229" s="283"/>
      <c r="E229" s="68"/>
      <c r="F229" s="68"/>
      <c r="G229" s="68"/>
      <c r="H229" s="56">
        <f t="shared" si="32"/>
        <v>0</v>
      </c>
    </row>
    <row r="230" spans="1:8" s="2" customFormat="1" ht="12.75" hidden="1" x14ac:dyDescent="0.2">
      <c r="A230" s="332"/>
      <c r="B230" s="280"/>
      <c r="C230" s="68"/>
      <c r="D230" s="283"/>
      <c r="E230" s="68"/>
      <c r="F230" s="68"/>
      <c r="G230" s="68"/>
      <c r="H230" s="56">
        <f t="shared" si="32"/>
        <v>0</v>
      </c>
    </row>
    <row r="231" spans="1:8" s="2" customFormat="1" ht="12.75" hidden="1" x14ac:dyDescent="0.2">
      <c r="A231" s="332"/>
      <c r="B231" s="280"/>
      <c r="C231" s="68"/>
      <c r="D231" s="283"/>
      <c r="E231" s="68"/>
      <c r="F231" s="68"/>
      <c r="G231" s="68"/>
      <c r="H231" s="56">
        <f t="shared" si="32"/>
        <v>0</v>
      </c>
    </row>
    <row r="232" spans="1:8" s="2" customFormat="1" ht="12.75" hidden="1" x14ac:dyDescent="0.2">
      <c r="A232" s="332"/>
      <c r="B232" s="280"/>
      <c r="C232" s="68"/>
      <c r="D232" s="283"/>
      <c r="E232" s="68"/>
      <c r="F232" s="68"/>
      <c r="G232" s="68"/>
      <c r="H232" s="56">
        <f t="shared" si="32"/>
        <v>0</v>
      </c>
    </row>
    <row r="233" spans="1:8" s="2" customFormat="1" ht="12.75" hidden="1" x14ac:dyDescent="0.2">
      <c r="A233" s="332"/>
      <c r="B233" s="280"/>
      <c r="C233" s="68"/>
      <c r="D233" s="283"/>
      <c r="E233" s="68"/>
      <c r="F233" s="68"/>
      <c r="G233" s="68"/>
      <c r="H233" s="56">
        <f t="shared" si="32"/>
        <v>0</v>
      </c>
    </row>
    <row r="234" spans="1:8" s="2" customFormat="1" ht="12.75" hidden="1" x14ac:dyDescent="0.2">
      <c r="A234" s="332"/>
      <c r="B234" s="280"/>
      <c r="C234" s="68"/>
      <c r="D234" s="283"/>
      <c r="E234" s="68"/>
      <c r="F234" s="68"/>
      <c r="G234" s="68"/>
      <c r="H234" s="56">
        <f t="shared" si="32"/>
        <v>0</v>
      </c>
    </row>
    <row r="235" spans="1:8" s="2" customFormat="1" ht="12.75" hidden="1" x14ac:dyDescent="0.2">
      <c r="A235" s="332"/>
      <c r="B235" s="280"/>
      <c r="C235" s="68"/>
      <c r="D235" s="283"/>
      <c r="E235" s="68"/>
      <c r="F235" s="68"/>
      <c r="G235" s="68"/>
      <c r="H235" s="56">
        <f t="shared" si="32"/>
        <v>0</v>
      </c>
    </row>
    <row r="236" spans="1:8" s="2" customFormat="1" ht="12.75" hidden="1" x14ac:dyDescent="0.2">
      <c r="A236" s="333"/>
      <c r="B236" s="281"/>
      <c r="C236" s="70"/>
      <c r="D236" s="284"/>
      <c r="E236" s="70"/>
      <c r="F236" s="70"/>
      <c r="G236" s="70"/>
      <c r="H236" s="58">
        <f t="shared" si="32"/>
        <v>0</v>
      </c>
    </row>
    <row r="237" spans="1:8" s="2" customFormat="1" ht="12.75" hidden="1" x14ac:dyDescent="0.2">
      <c r="A237" s="48" t="s">
        <v>110</v>
      </c>
      <c r="B237" s="277" t="s">
        <v>111</v>
      </c>
      <c r="C237" s="277"/>
      <c r="D237" s="277"/>
      <c r="E237" s="277"/>
      <c r="F237" s="277"/>
      <c r="G237" s="277"/>
      <c r="H237" s="43">
        <f>SUM(H238,H249)</f>
        <v>0</v>
      </c>
    </row>
    <row r="238" spans="1:8" s="2" customFormat="1" ht="25.5" hidden="1" x14ac:dyDescent="0.2">
      <c r="A238" s="331" t="s">
        <v>117</v>
      </c>
      <c r="B238" s="279" t="s">
        <v>33</v>
      </c>
      <c r="C238" s="190" t="s">
        <v>171</v>
      </c>
      <c r="D238" s="47" t="s">
        <v>170</v>
      </c>
      <c r="E238" s="190" t="s">
        <v>166</v>
      </c>
      <c r="F238" s="190" t="s">
        <v>167</v>
      </c>
      <c r="G238" s="47" t="s">
        <v>157</v>
      </c>
      <c r="H238" s="111">
        <f>SUM(H239:H248)</f>
        <v>0</v>
      </c>
    </row>
    <row r="239" spans="1:8" s="2" customFormat="1" ht="12.75" hidden="1" x14ac:dyDescent="0.2">
      <c r="A239" s="332"/>
      <c r="B239" s="280"/>
      <c r="C239" s="67"/>
      <c r="D239" s="282">
        <v>20</v>
      </c>
      <c r="E239" s="67"/>
      <c r="F239" s="67"/>
      <c r="G239" s="67"/>
      <c r="H239" s="54">
        <f>ROUNDUP(F239*$D$239%/12/168*E239*$G$239,2)</f>
        <v>0</v>
      </c>
    </row>
    <row r="240" spans="1:8" s="2" customFormat="1" ht="12.75" hidden="1" x14ac:dyDescent="0.2">
      <c r="A240" s="332"/>
      <c r="B240" s="280"/>
      <c r="C240" s="68"/>
      <c r="D240" s="283"/>
      <c r="E240" s="68"/>
      <c r="F240" s="68"/>
      <c r="G240" s="68"/>
      <c r="H240" s="56">
        <f t="shared" ref="H240:H248" si="33">ROUNDUP(F240*$D$239%/12/168*E240*$G$239,2)</f>
        <v>0</v>
      </c>
    </row>
    <row r="241" spans="1:8" s="2" customFormat="1" ht="12.75" hidden="1" x14ac:dyDescent="0.2">
      <c r="A241" s="332"/>
      <c r="B241" s="280"/>
      <c r="C241" s="68"/>
      <c r="D241" s="283"/>
      <c r="E241" s="68"/>
      <c r="F241" s="68"/>
      <c r="G241" s="68"/>
      <c r="H241" s="56">
        <f t="shared" si="33"/>
        <v>0</v>
      </c>
    </row>
    <row r="242" spans="1:8" s="2" customFormat="1" ht="12.75" hidden="1" x14ac:dyDescent="0.2">
      <c r="A242" s="332"/>
      <c r="B242" s="280"/>
      <c r="C242" s="68"/>
      <c r="D242" s="283"/>
      <c r="E242" s="68"/>
      <c r="F242" s="68"/>
      <c r="G242" s="68"/>
      <c r="H242" s="56">
        <f t="shared" si="33"/>
        <v>0</v>
      </c>
    </row>
    <row r="243" spans="1:8" s="2" customFormat="1" ht="12.75" hidden="1" x14ac:dyDescent="0.2">
      <c r="A243" s="332"/>
      <c r="B243" s="280"/>
      <c r="C243" s="68"/>
      <c r="D243" s="283"/>
      <c r="E243" s="68"/>
      <c r="F243" s="68"/>
      <c r="G243" s="68"/>
      <c r="H243" s="56">
        <f t="shared" si="33"/>
        <v>0</v>
      </c>
    </row>
    <row r="244" spans="1:8" s="2" customFormat="1" ht="12.75" hidden="1" x14ac:dyDescent="0.2">
      <c r="A244" s="332"/>
      <c r="B244" s="280"/>
      <c r="C244" s="68"/>
      <c r="D244" s="283"/>
      <c r="E244" s="68"/>
      <c r="F244" s="68"/>
      <c r="G244" s="68"/>
      <c r="H244" s="56">
        <f t="shared" si="33"/>
        <v>0</v>
      </c>
    </row>
    <row r="245" spans="1:8" s="2" customFormat="1" ht="12.75" hidden="1" x14ac:dyDescent="0.2">
      <c r="A245" s="332"/>
      <c r="B245" s="280"/>
      <c r="C245" s="68"/>
      <c r="D245" s="283"/>
      <c r="E245" s="68"/>
      <c r="F245" s="68"/>
      <c r="G245" s="68"/>
      <c r="H245" s="56">
        <f t="shared" si="33"/>
        <v>0</v>
      </c>
    </row>
    <row r="246" spans="1:8" s="2" customFormat="1" ht="12.75" hidden="1" x14ac:dyDescent="0.2">
      <c r="A246" s="332"/>
      <c r="B246" s="280"/>
      <c r="C246" s="68"/>
      <c r="D246" s="283"/>
      <c r="E246" s="68"/>
      <c r="F246" s="68"/>
      <c r="G246" s="68"/>
      <c r="H246" s="56">
        <f t="shared" si="33"/>
        <v>0</v>
      </c>
    </row>
    <row r="247" spans="1:8" s="2" customFormat="1" ht="12.75" hidden="1" x14ac:dyDescent="0.2">
      <c r="A247" s="332"/>
      <c r="B247" s="280"/>
      <c r="C247" s="68"/>
      <c r="D247" s="283"/>
      <c r="E247" s="68"/>
      <c r="F247" s="68"/>
      <c r="G247" s="68"/>
      <c r="H247" s="56">
        <f t="shared" si="33"/>
        <v>0</v>
      </c>
    </row>
    <row r="248" spans="1:8" s="2" customFormat="1" ht="12.75" hidden="1" x14ac:dyDescent="0.2">
      <c r="A248" s="333"/>
      <c r="B248" s="281"/>
      <c r="C248" s="70"/>
      <c r="D248" s="284"/>
      <c r="E248" s="70"/>
      <c r="F248" s="70"/>
      <c r="G248" s="70"/>
      <c r="H248" s="58">
        <f t="shared" si="33"/>
        <v>0</v>
      </c>
    </row>
    <row r="249" spans="1:8" s="2" customFormat="1" ht="25.5" hidden="1" x14ac:dyDescent="0.2">
      <c r="A249" s="331" t="s">
        <v>118</v>
      </c>
      <c r="B249" s="279" t="s">
        <v>31</v>
      </c>
      <c r="C249" s="190" t="s">
        <v>171</v>
      </c>
      <c r="D249" s="47" t="s">
        <v>170</v>
      </c>
      <c r="E249" s="190" t="s">
        <v>166</v>
      </c>
      <c r="F249" s="190" t="s">
        <v>167</v>
      </c>
      <c r="G249" s="47" t="s">
        <v>157</v>
      </c>
      <c r="H249" s="111">
        <f>SUM(H250:H259)</f>
        <v>0</v>
      </c>
    </row>
    <row r="250" spans="1:8" s="2" customFormat="1" ht="12.75" hidden="1" x14ac:dyDescent="0.2">
      <c r="A250" s="332"/>
      <c r="B250" s="280"/>
      <c r="C250" s="67"/>
      <c r="D250" s="282">
        <v>20</v>
      </c>
      <c r="E250" s="67"/>
      <c r="F250" s="67"/>
      <c r="G250" s="67"/>
      <c r="H250" s="54">
        <f>ROUNDUP(F250*$D$250%/12/168*E250*$G$250,2)</f>
        <v>0</v>
      </c>
    </row>
    <row r="251" spans="1:8" s="2" customFormat="1" ht="12.75" hidden="1" x14ac:dyDescent="0.2">
      <c r="A251" s="332"/>
      <c r="B251" s="280"/>
      <c r="C251" s="68"/>
      <c r="D251" s="283"/>
      <c r="E251" s="68"/>
      <c r="F251" s="68"/>
      <c r="G251" s="68"/>
      <c r="H251" s="56">
        <f t="shared" ref="H251:H259" si="34">ROUNDUP(F251*$D$250%/12/168*E251*$G$250,2)</f>
        <v>0</v>
      </c>
    </row>
    <row r="252" spans="1:8" s="2" customFormat="1" ht="12.75" hidden="1" x14ac:dyDescent="0.2">
      <c r="A252" s="332"/>
      <c r="B252" s="280"/>
      <c r="C252" s="68"/>
      <c r="D252" s="283"/>
      <c r="E252" s="68"/>
      <c r="F252" s="68"/>
      <c r="G252" s="68"/>
      <c r="H252" s="56">
        <f t="shared" si="34"/>
        <v>0</v>
      </c>
    </row>
    <row r="253" spans="1:8" s="2" customFormat="1" ht="12.75" hidden="1" x14ac:dyDescent="0.2">
      <c r="A253" s="332"/>
      <c r="B253" s="280"/>
      <c r="C253" s="68"/>
      <c r="D253" s="283"/>
      <c r="E253" s="68"/>
      <c r="F253" s="68"/>
      <c r="G253" s="68"/>
      <c r="H253" s="56">
        <f t="shared" si="34"/>
        <v>0</v>
      </c>
    </row>
    <row r="254" spans="1:8" s="2" customFormat="1" ht="12.75" hidden="1" x14ac:dyDescent="0.2">
      <c r="A254" s="332"/>
      <c r="B254" s="280"/>
      <c r="C254" s="68"/>
      <c r="D254" s="283"/>
      <c r="E254" s="68"/>
      <c r="F254" s="68"/>
      <c r="G254" s="68"/>
      <c r="H254" s="56">
        <f t="shared" si="34"/>
        <v>0</v>
      </c>
    </row>
    <row r="255" spans="1:8" s="2" customFormat="1" ht="12.75" hidden="1" x14ac:dyDescent="0.2">
      <c r="A255" s="332"/>
      <c r="B255" s="280"/>
      <c r="C255" s="68"/>
      <c r="D255" s="283"/>
      <c r="E255" s="68"/>
      <c r="F255" s="68"/>
      <c r="G255" s="68"/>
      <c r="H255" s="56">
        <f t="shared" si="34"/>
        <v>0</v>
      </c>
    </row>
    <row r="256" spans="1:8" s="2" customFormat="1" ht="12.75" hidden="1" x14ac:dyDescent="0.2">
      <c r="A256" s="332"/>
      <c r="B256" s="280"/>
      <c r="C256" s="68"/>
      <c r="D256" s="283"/>
      <c r="E256" s="68"/>
      <c r="F256" s="68"/>
      <c r="G256" s="68"/>
      <c r="H256" s="56">
        <f t="shared" si="34"/>
        <v>0</v>
      </c>
    </row>
    <row r="257" spans="1:9" s="2" customFormat="1" ht="12.75" hidden="1" x14ac:dyDescent="0.2">
      <c r="A257" s="332"/>
      <c r="B257" s="280"/>
      <c r="C257" s="68"/>
      <c r="D257" s="283"/>
      <c r="E257" s="68"/>
      <c r="F257" s="68"/>
      <c r="G257" s="68"/>
      <c r="H257" s="56">
        <f t="shared" si="34"/>
        <v>0</v>
      </c>
    </row>
    <row r="258" spans="1:9" s="2" customFormat="1" ht="12.75" hidden="1" x14ac:dyDescent="0.2">
      <c r="A258" s="332"/>
      <c r="B258" s="280"/>
      <c r="C258" s="68"/>
      <c r="D258" s="283"/>
      <c r="E258" s="68"/>
      <c r="F258" s="68"/>
      <c r="G258" s="68"/>
      <c r="H258" s="56">
        <f t="shared" si="34"/>
        <v>0</v>
      </c>
    </row>
    <row r="259" spans="1:9" s="2" customFormat="1" ht="12.75" hidden="1" x14ac:dyDescent="0.2">
      <c r="A259" s="332"/>
      <c r="B259" s="280"/>
      <c r="C259" s="68"/>
      <c r="D259" s="284"/>
      <c r="E259" s="68"/>
      <c r="F259" s="68"/>
      <c r="G259" s="70"/>
      <c r="H259" s="56">
        <f t="shared" si="34"/>
        <v>0</v>
      </c>
    </row>
    <row r="260" spans="1:9" s="2" customFormat="1" ht="12.75" x14ac:dyDescent="0.2">
      <c r="A260" s="289" t="s">
        <v>120</v>
      </c>
      <c r="B260" s="290"/>
      <c r="C260" s="290"/>
      <c r="D260" s="290"/>
      <c r="E260" s="290"/>
      <c r="F260" s="290"/>
      <c r="G260" s="291"/>
      <c r="H260" s="45">
        <f>SUM(H224,H154,H12)</f>
        <v>78.460000000000008</v>
      </c>
    </row>
    <row r="261" spans="1:9" s="2" customFormat="1" ht="6" customHeight="1" x14ac:dyDescent="0.2">
      <c r="A261" s="321"/>
      <c r="B261" s="321"/>
      <c r="C261" s="321"/>
      <c r="D261" s="321"/>
      <c r="E261" s="321"/>
      <c r="F261" s="321"/>
      <c r="G261" s="321"/>
      <c r="H261" s="321"/>
    </row>
    <row r="262" spans="1:9" s="2" customFormat="1" ht="12.75" x14ac:dyDescent="0.2">
      <c r="A262" s="322" t="s">
        <v>18</v>
      </c>
      <c r="B262" s="323"/>
      <c r="C262" s="323"/>
      <c r="D262" s="323"/>
      <c r="E262" s="323"/>
      <c r="F262" s="323"/>
      <c r="G262" s="323"/>
      <c r="H262" s="324"/>
    </row>
    <row r="263" spans="1:9" s="2" customFormat="1" ht="12.75" x14ac:dyDescent="0.2">
      <c r="A263" s="42" t="s">
        <v>36</v>
      </c>
      <c r="B263" s="277" t="s">
        <v>14</v>
      </c>
      <c r="C263" s="277"/>
      <c r="D263" s="277"/>
      <c r="E263" s="277"/>
      <c r="F263" s="277"/>
      <c r="G263" s="277"/>
      <c r="H263" s="43">
        <f>SUM(H264,H361)</f>
        <v>1.36</v>
      </c>
    </row>
    <row r="264" spans="1:9" s="2" customFormat="1" ht="12.75" x14ac:dyDescent="0.2">
      <c r="A264" s="49" t="s">
        <v>37</v>
      </c>
      <c r="B264" s="277" t="s">
        <v>38</v>
      </c>
      <c r="C264" s="277"/>
      <c r="D264" s="277"/>
      <c r="E264" s="277"/>
      <c r="F264" s="277"/>
      <c r="G264" s="277"/>
      <c r="H264" s="43">
        <f>SUM(H265,H276,H287,H298,H340,H319,)</f>
        <v>1.05</v>
      </c>
    </row>
    <row r="265" spans="1:9" s="2" customFormat="1" ht="25.5" x14ac:dyDescent="0.2">
      <c r="A265" s="246" t="s">
        <v>42</v>
      </c>
      <c r="B265" s="249" t="s">
        <v>43</v>
      </c>
      <c r="C265" s="287" t="s">
        <v>349</v>
      </c>
      <c r="D265" s="288"/>
      <c r="E265" s="47" t="s">
        <v>164</v>
      </c>
      <c r="F265" s="190" t="s">
        <v>39</v>
      </c>
      <c r="G265" s="47" t="s">
        <v>157</v>
      </c>
      <c r="H265" s="111">
        <f>SUM(H266:H275)</f>
        <v>0.38</v>
      </c>
    </row>
    <row r="266" spans="1:9" s="2" customFormat="1" ht="12.75" x14ac:dyDescent="0.2">
      <c r="A266" s="247"/>
      <c r="B266" s="250"/>
      <c r="C266" s="294" t="s">
        <v>191</v>
      </c>
      <c r="D266" s="295"/>
      <c r="E266" s="187">
        <v>16</v>
      </c>
      <c r="F266" s="62">
        <v>3125</v>
      </c>
      <c r="G266" s="61">
        <v>0.02</v>
      </c>
      <c r="H266" s="54">
        <f>ROUNDUP((F266/168*G266),2)</f>
        <v>0.38</v>
      </c>
      <c r="I266" s="2" t="s">
        <v>217</v>
      </c>
    </row>
    <row r="267" spans="1:9" s="2" customFormat="1" ht="12.75" hidden="1" x14ac:dyDescent="0.2">
      <c r="A267" s="247"/>
      <c r="B267" s="250"/>
      <c r="C267" s="274"/>
      <c r="D267" s="276"/>
      <c r="E267" s="188"/>
      <c r="F267" s="64"/>
      <c r="G267" s="63"/>
      <c r="H267" s="56">
        <f t="shared" ref="H267:H286" si="35">ROUNDUP((F267/168*G267),2)</f>
        <v>0</v>
      </c>
    </row>
    <row r="268" spans="1:9" s="2" customFormat="1" ht="12.75" hidden="1" x14ac:dyDescent="0.2">
      <c r="A268" s="247"/>
      <c r="B268" s="250"/>
      <c r="C268" s="274"/>
      <c r="D268" s="276"/>
      <c r="E268" s="188"/>
      <c r="F268" s="64"/>
      <c r="G268" s="63"/>
      <c r="H268" s="56">
        <f t="shared" si="35"/>
        <v>0</v>
      </c>
    </row>
    <row r="269" spans="1:9" s="2" customFormat="1" ht="12.75" hidden="1" x14ac:dyDescent="0.2">
      <c r="A269" s="247"/>
      <c r="B269" s="250"/>
      <c r="C269" s="274"/>
      <c r="D269" s="276"/>
      <c r="E269" s="188"/>
      <c r="F269" s="64"/>
      <c r="G269" s="63"/>
      <c r="H269" s="56">
        <f t="shared" si="35"/>
        <v>0</v>
      </c>
    </row>
    <row r="270" spans="1:9" s="2" customFormat="1" ht="12.75" hidden="1" x14ac:dyDescent="0.2">
      <c r="A270" s="247"/>
      <c r="B270" s="250"/>
      <c r="C270" s="274"/>
      <c r="D270" s="276"/>
      <c r="E270" s="188"/>
      <c r="F270" s="64"/>
      <c r="G270" s="63"/>
      <c r="H270" s="56">
        <f t="shared" si="35"/>
        <v>0</v>
      </c>
    </row>
    <row r="271" spans="1:9" s="2" customFormat="1" ht="12.75" hidden="1" x14ac:dyDescent="0.2">
      <c r="A271" s="247"/>
      <c r="B271" s="250"/>
      <c r="C271" s="274"/>
      <c r="D271" s="276"/>
      <c r="E271" s="188"/>
      <c r="F271" s="64"/>
      <c r="G271" s="63"/>
      <c r="H271" s="56">
        <f t="shared" si="35"/>
        <v>0</v>
      </c>
    </row>
    <row r="272" spans="1:9" s="2" customFormat="1" ht="12.75" hidden="1" x14ac:dyDescent="0.2">
      <c r="A272" s="247"/>
      <c r="B272" s="250"/>
      <c r="C272" s="274"/>
      <c r="D272" s="276"/>
      <c r="E272" s="188"/>
      <c r="F272" s="64"/>
      <c r="G272" s="63"/>
      <c r="H272" s="56">
        <f t="shared" si="35"/>
        <v>0</v>
      </c>
    </row>
    <row r="273" spans="1:9" s="2" customFormat="1" ht="12.75" hidden="1" x14ac:dyDescent="0.2">
      <c r="A273" s="247"/>
      <c r="B273" s="250"/>
      <c r="C273" s="274"/>
      <c r="D273" s="276"/>
      <c r="E273" s="188"/>
      <c r="F273" s="64"/>
      <c r="G273" s="63"/>
      <c r="H273" s="56">
        <f t="shared" si="35"/>
        <v>0</v>
      </c>
    </row>
    <row r="274" spans="1:9" s="2" customFormat="1" ht="12.75" hidden="1" x14ac:dyDescent="0.2">
      <c r="A274" s="247"/>
      <c r="B274" s="250"/>
      <c r="C274" s="274"/>
      <c r="D274" s="276"/>
      <c r="E274" s="188"/>
      <c r="F274" s="64"/>
      <c r="G274" s="63"/>
      <c r="H274" s="56">
        <f t="shared" si="35"/>
        <v>0</v>
      </c>
    </row>
    <row r="275" spans="1:9" s="2" customFormat="1" ht="12.75" hidden="1" x14ac:dyDescent="0.2">
      <c r="A275" s="248"/>
      <c r="B275" s="251"/>
      <c r="C275" s="296"/>
      <c r="D275" s="298"/>
      <c r="E275" s="189"/>
      <c r="F275" s="66"/>
      <c r="G275" s="65"/>
      <c r="H275" s="58">
        <f t="shared" si="35"/>
        <v>0</v>
      </c>
    </row>
    <row r="276" spans="1:9" s="2" customFormat="1" ht="25.5" x14ac:dyDescent="0.2">
      <c r="A276" s="246" t="s">
        <v>44</v>
      </c>
      <c r="B276" s="249" t="s">
        <v>45</v>
      </c>
      <c r="C276" s="287" t="s">
        <v>349</v>
      </c>
      <c r="D276" s="288"/>
      <c r="E276" s="47" t="s">
        <v>164</v>
      </c>
      <c r="F276" s="190" t="s">
        <v>39</v>
      </c>
      <c r="G276" s="47" t="s">
        <v>157</v>
      </c>
      <c r="H276" s="111">
        <f>SUM(H277:H286)</f>
        <v>0.65</v>
      </c>
    </row>
    <row r="277" spans="1:9" s="2" customFormat="1" ht="12.75" x14ac:dyDescent="0.2">
      <c r="A277" s="247"/>
      <c r="B277" s="250"/>
      <c r="C277" s="274" t="s">
        <v>357</v>
      </c>
      <c r="D277" s="276"/>
      <c r="E277" s="188">
        <v>10</v>
      </c>
      <c r="F277" s="64">
        <v>1287</v>
      </c>
      <c r="G277" s="63">
        <v>8.4000000000000005E-2</v>
      </c>
      <c r="H277" s="54">
        <f t="shared" si="35"/>
        <v>0.65</v>
      </c>
      <c r="I277" s="2" t="s">
        <v>212</v>
      </c>
    </row>
    <row r="278" spans="1:9" s="2" customFormat="1" ht="26.25" hidden="1" customHeight="1" x14ac:dyDescent="0.2">
      <c r="A278" s="247"/>
      <c r="B278" s="250"/>
      <c r="C278" s="274"/>
      <c r="D278" s="276"/>
      <c r="E278" s="188"/>
      <c r="F278" s="64"/>
      <c r="G278" s="63"/>
      <c r="H278" s="56">
        <f t="shared" si="35"/>
        <v>0</v>
      </c>
    </row>
    <row r="279" spans="1:9" s="2" customFormat="1" ht="12.75" hidden="1" x14ac:dyDescent="0.2">
      <c r="A279" s="247"/>
      <c r="B279" s="250"/>
      <c r="C279" s="274"/>
      <c r="D279" s="276"/>
      <c r="E279" s="188"/>
      <c r="F279" s="64"/>
      <c r="G279" s="63"/>
      <c r="H279" s="56">
        <f t="shared" si="35"/>
        <v>0</v>
      </c>
    </row>
    <row r="280" spans="1:9" s="2" customFormat="1" ht="12.75" hidden="1" x14ac:dyDescent="0.2">
      <c r="A280" s="247"/>
      <c r="B280" s="250"/>
      <c r="C280" s="274"/>
      <c r="D280" s="276"/>
      <c r="E280" s="188"/>
      <c r="F280" s="64"/>
      <c r="G280" s="63"/>
      <c r="H280" s="56">
        <f t="shared" si="35"/>
        <v>0</v>
      </c>
    </row>
    <row r="281" spans="1:9" s="2" customFormat="1" ht="12.75" hidden="1" x14ac:dyDescent="0.2">
      <c r="A281" s="247"/>
      <c r="B281" s="250"/>
      <c r="C281" s="274"/>
      <c r="D281" s="276"/>
      <c r="E281" s="188"/>
      <c r="F281" s="64"/>
      <c r="G281" s="63"/>
      <c r="H281" s="56">
        <f t="shared" si="35"/>
        <v>0</v>
      </c>
    </row>
    <row r="282" spans="1:9" s="2" customFormat="1" ht="12.75" hidden="1" x14ac:dyDescent="0.2">
      <c r="A282" s="247"/>
      <c r="B282" s="250"/>
      <c r="C282" s="274"/>
      <c r="D282" s="276"/>
      <c r="E282" s="188"/>
      <c r="F282" s="64"/>
      <c r="G282" s="63"/>
      <c r="H282" s="56">
        <f t="shared" si="35"/>
        <v>0</v>
      </c>
    </row>
    <row r="283" spans="1:9" s="2" customFormat="1" ht="12.75" hidden="1" x14ac:dyDescent="0.2">
      <c r="A283" s="247"/>
      <c r="B283" s="250"/>
      <c r="C283" s="274"/>
      <c r="D283" s="276"/>
      <c r="E283" s="188"/>
      <c r="F283" s="64"/>
      <c r="G283" s="63"/>
      <c r="H283" s="56">
        <f t="shared" si="35"/>
        <v>0</v>
      </c>
    </row>
    <row r="284" spans="1:9" s="2" customFormat="1" ht="12.75" hidden="1" x14ac:dyDescent="0.2">
      <c r="A284" s="247"/>
      <c r="B284" s="250"/>
      <c r="C284" s="274"/>
      <c r="D284" s="276"/>
      <c r="E284" s="188"/>
      <c r="F284" s="64"/>
      <c r="G284" s="63"/>
      <c r="H284" s="56">
        <f t="shared" si="35"/>
        <v>0</v>
      </c>
    </row>
    <row r="285" spans="1:9" s="2" customFormat="1" ht="12.75" hidden="1" x14ac:dyDescent="0.2">
      <c r="A285" s="247"/>
      <c r="B285" s="250"/>
      <c r="C285" s="274"/>
      <c r="D285" s="276"/>
      <c r="E285" s="188"/>
      <c r="F285" s="64"/>
      <c r="G285" s="63"/>
      <c r="H285" s="56">
        <f t="shared" si="35"/>
        <v>0</v>
      </c>
    </row>
    <row r="286" spans="1:9" s="2" customFormat="1" ht="12.75" hidden="1" x14ac:dyDescent="0.2">
      <c r="A286" s="248"/>
      <c r="B286" s="251"/>
      <c r="C286" s="296"/>
      <c r="D286" s="298"/>
      <c r="E286" s="189"/>
      <c r="F286" s="66"/>
      <c r="G286" s="65"/>
      <c r="H286" s="58">
        <f t="shared" si="35"/>
        <v>0</v>
      </c>
    </row>
    <row r="287" spans="1:9" s="2" customFormat="1" ht="25.5" x14ac:dyDescent="0.2">
      <c r="A287" s="246" t="s">
        <v>51</v>
      </c>
      <c r="B287" s="249" t="s">
        <v>15</v>
      </c>
      <c r="C287" s="266" t="s">
        <v>158</v>
      </c>
      <c r="D287" s="267"/>
      <c r="E287" s="268"/>
      <c r="F287" s="51" t="s">
        <v>159</v>
      </c>
      <c r="G287" s="47" t="s">
        <v>157</v>
      </c>
      <c r="H287" s="111">
        <f>SUM(H288:H297)</f>
        <v>0.02</v>
      </c>
    </row>
    <row r="288" spans="1:9" s="2" customFormat="1" ht="12.75" x14ac:dyDescent="0.2">
      <c r="A288" s="247"/>
      <c r="B288" s="250"/>
      <c r="C288" s="294" t="s">
        <v>179</v>
      </c>
      <c r="D288" s="301"/>
      <c r="E288" s="295"/>
      <c r="F288" s="62">
        <v>135</v>
      </c>
      <c r="G288" s="61">
        <f>G266</f>
        <v>0.02</v>
      </c>
      <c r="H288" s="54">
        <f>ROUNDUP((F288/168*G288),2)</f>
        <v>0.02</v>
      </c>
    </row>
    <row r="289" spans="1:8" s="2" customFormat="1" ht="12.75" hidden="1" x14ac:dyDescent="0.2">
      <c r="A289" s="247"/>
      <c r="B289" s="250"/>
      <c r="C289" s="274"/>
      <c r="D289" s="275"/>
      <c r="E289" s="276"/>
      <c r="F289" s="64"/>
      <c r="G289" s="63">
        <f t="shared" ref="G289:G297" si="36">G267</f>
        <v>0</v>
      </c>
      <c r="H289" s="56">
        <f t="shared" ref="H289:H297" si="37">ROUNDUP((F289/168*G289),2)</f>
        <v>0</v>
      </c>
    </row>
    <row r="290" spans="1:8" s="2" customFormat="1" ht="12.75" hidden="1" x14ac:dyDescent="0.2">
      <c r="A290" s="247"/>
      <c r="B290" s="250"/>
      <c r="C290" s="274"/>
      <c r="D290" s="275"/>
      <c r="E290" s="276"/>
      <c r="F290" s="64"/>
      <c r="G290" s="63">
        <f t="shared" si="36"/>
        <v>0</v>
      </c>
      <c r="H290" s="56">
        <f t="shared" si="37"/>
        <v>0</v>
      </c>
    </row>
    <row r="291" spans="1:8" s="2" customFormat="1" ht="12.75" hidden="1" x14ac:dyDescent="0.2">
      <c r="A291" s="247"/>
      <c r="B291" s="250"/>
      <c r="C291" s="274"/>
      <c r="D291" s="275"/>
      <c r="E291" s="276"/>
      <c r="F291" s="64"/>
      <c r="G291" s="63">
        <f t="shared" si="36"/>
        <v>0</v>
      </c>
      <c r="H291" s="56">
        <f t="shared" si="37"/>
        <v>0</v>
      </c>
    </row>
    <row r="292" spans="1:8" s="2" customFormat="1" ht="12.75" hidden="1" x14ac:dyDescent="0.2">
      <c r="A292" s="247"/>
      <c r="B292" s="250"/>
      <c r="C292" s="274"/>
      <c r="D292" s="275"/>
      <c r="E292" s="276"/>
      <c r="F292" s="64"/>
      <c r="G292" s="63">
        <f t="shared" si="36"/>
        <v>0</v>
      </c>
      <c r="H292" s="56">
        <f t="shared" si="37"/>
        <v>0</v>
      </c>
    </row>
    <row r="293" spans="1:8" s="2" customFormat="1" ht="12.75" hidden="1" x14ac:dyDescent="0.2">
      <c r="A293" s="247"/>
      <c r="B293" s="250"/>
      <c r="C293" s="274"/>
      <c r="D293" s="275"/>
      <c r="E293" s="276"/>
      <c r="F293" s="64"/>
      <c r="G293" s="63">
        <f t="shared" si="36"/>
        <v>0</v>
      </c>
      <c r="H293" s="56">
        <f t="shared" si="37"/>
        <v>0</v>
      </c>
    </row>
    <row r="294" spans="1:8" s="2" customFormat="1" ht="12.75" hidden="1" x14ac:dyDescent="0.2">
      <c r="A294" s="247"/>
      <c r="B294" s="250"/>
      <c r="C294" s="274"/>
      <c r="D294" s="275"/>
      <c r="E294" s="276"/>
      <c r="F294" s="64"/>
      <c r="G294" s="63">
        <f t="shared" si="36"/>
        <v>0</v>
      </c>
      <c r="H294" s="56">
        <f t="shared" si="37"/>
        <v>0</v>
      </c>
    </row>
    <row r="295" spans="1:8" s="2" customFormat="1" ht="12.75" hidden="1" x14ac:dyDescent="0.2">
      <c r="A295" s="247"/>
      <c r="B295" s="250"/>
      <c r="C295" s="274"/>
      <c r="D295" s="275"/>
      <c r="E295" s="276"/>
      <c r="F295" s="64"/>
      <c r="G295" s="63">
        <f t="shared" si="36"/>
        <v>0</v>
      </c>
      <c r="H295" s="56">
        <f t="shared" si="37"/>
        <v>0</v>
      </c>
    </row>
    <row r="296" spans="1:8" s="2" customFormat="1" ht="12.75" hidden="1" x14ac:dyDescent="0.2">
      <c r="A296" s="247"/>
      <c r="B296" s="250"/>
      <c r="C296" s="274"/>
      <c r="D296" s="275"/>
      <c r="E296" s="276"/>
      <c r="F296" s="64"/>
      <c r="G296" s="63">
        <f t="shared" si="36"/>
        <v>0</v>
      </c>
      <c r="H296" s="56">
        <f t="shared" si="37"/>
        <v>0</v>
      </c>
    </row>
    <row r="297" spans="1:8" s="2" customFormat="1" ht="12.75" hidden="1" x14ac:dyDescent="0.2">
      <c r="A297" s="248"/>
      <c r="B297" s="251"/>
      <c r="C297" s="296"/>
      <c r="D297" s="297"/>
      <c r="E297" s="298"/>
      <c r="F297" s="66"/>
      <c r="G297" s="65">
        <f t="shared" si="36"/>
        <v>0</v>
      </c>
      <c r="H297" s="58">
        <f t="shared" si="37"/>
        <v>0</v>
      </c>
    </row>
    <row r="298" spans="1:8" s="2" customFormat="1" ht="25.5" hidden="1" x14ac:dyDescent="0.2">
      <c r="A298" s="303" t="s">
        <v>53</v>
      </c>
      <c r="B298" s="304" t="s">
        <v>54</v>
      </c>
      <c r="C298" s="287" t="s">
        <v>349</v>
      </c>
      <c r="D298" s="288"/>
      <c r="E298" s="47" t="s">
        <v>161</v>
      </c>
      <c r="F298" s="190" t="s">
        <v>39</v>
      </c>
      <c r="G298" s="47" t="s">
        <v>157</v>
      </c>
      <c r="H298" s="111">
        <f>SUM(H299:H318)</f>
        <v>0</v>
      </c>
    </row>
    <row r="299" spans="1:8" s="2" customFormat="1" ht="12.75" hidden="1" customHeight="1" x14ac:dyDescent="0.2">
      <c r="A299" s="303"/>
      <c r="B299" s="304"/>
      <c r="C299" s="299" t="str">
        <f>C266</f>
        <v>VP koledžas direktors</v>
      </c>
      <c r="D299" s="300"/>
      <c r="E299" s="292">
        <v>5</v>
      </c>
      <c r="F299" s="52">
        <f>F266</f>
        <v>3125</v>
      </c>
      <c r="G299" s="53"/>
      <c r="H299" s="54">
        <f>ROUNDUP((F299*$E$299%)/168*G299,2)</f>
        <v>0</v>
      </c>
    </row>
    <row r="300" spans="1:8" s="2" customFormat="1" ht="12.75" hidden="1" customHeight="1" x14ac:dyDescent="0.2">
      <c r="A300" s="303"/>
      <c r="B300" s="304"/>
      <c r="C300" s="258">
        <f t="shared" ref="C300:F308" si="38">C267</f>
        <v>0</v>
      </c>
      <c r="D300" s="259"/>
      <c r="E300" s="293"/>
      <c r="F300" s="59">
        <f t="shared" si="38"/>
        <v>0</v>
      </c>
      <c r="G300" s="55"/>
      <c r="H300" s="56">
        <f t="shared" ref="H300:H318" si="39">ROUNDUP((F300*$E$299%)/168*G300,2)</f>
        <v>0</v>
      </c>
    </row>
    <row r="301" spans="1:8" s="2" customFormat="1" ht="12.75" hidden="1" customHeight="1" x14ac:dyDescent="0.2">
      <c r="A301" s="303"/>
      <c r="B301" s="304"/>
      <c r="C301" s="258">
        <f t="shared" si="38"/>
        <v>0</v>
      </c>
      <c r="D301" s="259"/>
      <c r="E301" s="293"/>
      <c r="F301" s="59">
        <f t="shared" si="38"/>
        <v>0</v>
      </c>
      <c r="G301" s="55"/>
      <c r="H301" s="56">
        <f t="shared" si="39"/>
        <v>0</v>
      </c>
    </row>
    <row r="302" spans="1:8" s="2" customFormat="1" ht="12.75" hidden="1" customHeight="1" x14ac:dyDescent="0.2">
      <c r="A302" s="303"/>
      <c r="B302" s="304"/>
      <c r="C302" s="258">
        <f t="shared" si="38"/>
        <v>0</v>
      </c>
      <c r="D302" s="259"/>
      <c r="E302" s="293"/>
      <c r="F302" s="59">
        <f t="shared" si="38"/>
        <v>0</v>
      </c>
      <c r="G302" s="55"/>
      <c r="H302" s="56">
        <f t="shared" si="39"/>
        <v>0</v>
      </c>
    </row>
    <row r="303" spans="1:8" s="2" customFormat="1" ht="12.75" hidden="1" customHeight="1" x14ac:dyDescent="0.2">
      <c r="A303" s="303"/>
      <c r="B303" s="304"/>
      <c r="C303" s="258">
        <f t="shared" si="38"/>
        <v>0</v>
      </c>
      <c r="D303" s="259"/>
      <c r="E303" s="293"/>
      <c r="F303" s="59">
        <f t="shared" si="38"/>
        <v>0</v>
      </c>
      <c r="G303" s="55"/>
      <c r="H303" s="56">
        <f t="shared" si="39"/>
        <v>0</v>
      </c>
    </row>
    <row r="304" spans="1:8" s="2" customFormat="1" ht="12.75" hidden="1" customHeight="1" x14ac:dyDescent="0.2">
      <c r="A304" s="303"/>
      <c r="B304" s="304"/>
      <c r="C304" s="258">
        <f t="shared" si="38"/>
        <v>0</v>
      </c>
      <c r="D304" s="259"/>
      <c r="E304" s="293"/>
      <c r="F304" s="59">
        <f t="shared" si="38"/>
        <v>0</v>
      </c>
      <c r="G304" s="55"/>
      <c r="H304" s="56">
        <f t="shared" si="39"/>
        <v>0</v>
      </c>
    </row>
    <row r="305" spans="1:8" s="2" customFormat="1" ht="12.75" hidden="1" customHeight="1" x14ac:dyDescent="0.2">
      <c r="A305" s="303"/>
      <c r="B305" s="304"/>
      <c r="C305" s="258">
        <f t="shared" si="38"/>
        <v>0</v>
      </c>
      <c r="D305" s="259"/>
      <c r="E305" s="293"/>
      <c r="F305" s="59">
        <f t="shared" si="38"/>
        <v>0</v>
      </c>
      <c r="G305" s="55"/>
      <c r="H305" s="56">
        <f t="shared" si="39"/>
        <v>0</v>
      </c>
    </row>
    <row r="306" spans="1:8" s="2" customFormat="1" ht="12.75" hidden="1" customHeight="1" x14ac:dyDescent="0.2">
      <c r="A306" s="303"/>
      <c r="B306" s="304"/>
      <c r="C306" s="258">
        <f t="shared" si="38"/>
        <v>0</v>
      </c>
      <c r="D306" s="259"/>
      <c r="E306" s="293"/>
      <c r="F306" s="59">
        <f t="shared" si="38"/>
        <v>0</v>
      </c>
      <c r="G306" s="55"/>
      <c r="H306" s="56">
        <f t="shared" si="39"/>
        <v>0</v>
      </c>
    </row>
    <row r="307" spans="1:8" s="2" customFormat="1" ht="12.75" hidden="1" customHeight="1" x14ac:dyDescent="0.2">
      <c r="A307" s="303"/>
      <c r="B307" s="304"/>
      <c r="C307" s="258">
        <f t="shared" si="38"/>
        <v>0</v>
      </c>
      <c r="D307" s="259"/>
      <c r="E307" s="293"/>
      <c r="F307" s="59">
        <f t="shared" si="38"/>
        <v>0</v>
      </c>
      <c r="G307" s="55"/>
      <c r="H307" s="56">
        <f t="shared" si="39"/>
        <v>0</v>
      </c>
    </row>
    <row r="308" spans="1:8" s="2" customFormat="1" ht="12.75" hidden="1" customHeight="1" x14ac:dyDescent="0.2">
      <c r="A308" s="303"/>
      <c r="B308" s="304"/>
      <c r="C308" s="258">
        <f t="shared" si="38"/>
        <v>0</v>
      </c>
      <c r="D308" s="259"/>
      <c r="E308" s="293"/>
      <c r="F308" s="59">
        <f t="shared" si="38"/>
        <v>0</v>
      </c>
      <c r="G308" s="55"/>
      <c r="H308" s="56">
        <f t="shared" si="39"/>
        <v>0</v>
      </c>
    </row>
    <row r="309" spans="1:8" s="2" customFormat="1" ht="12.75" hidden="1" x14ac:dyDescent="0.2">
      <c r="A309" s="303"/>
      <c r="B309" s="304"/>
      <c r="C309" s="258" t="str">
        <f>C277</f>
        <v xml:space="preserve">Vecākais grāmatvedis </v>
      </c>
      <c r="D309" s="259"/>
      <c r="E309" s="293"/>
      <c r="F309" s="59">
        <f>F277</f>
        <v>1287</v>
      </c>
      <c r="G309" s="55"/>
      <c r="H309" s="56">
        <f t="shared" si="39"/>
        <v>0</v>
      </c>
    </row>
    <row r="310" spans="1:8" s="2" customFormat="1" ht="27" hidden="1" customHeight="1" x14ac:dyDescent="0.2">
      <c r="A310" s="303"/>
      <c r="B310" s="304"/>
      <c r="C310" s="258">
        <f t="shared" ref="C310:G318" si="40">C278</f>
        <v>0</v>
      </c>
      <c r="D310" s="259"/>
      <c r="E310" s="293"/>
      <c r="F310" s="59">
        <f t="shared" si="40"/>
        <v>0</v>
      </c>
      <c r="G310" s="55">
        <f t="shared" si="40"/>
        <v>0</v>
      </c>
      <c r="H310" s="56">
        <f>ROUNDUP((F310*$E$299%)/168*G310,2)</f>
        <v>0</v>
      </c>
    </row>
    <row r="311" spans="1:8" s="2" customFormat="1" ht="12.75" hidden="1" x14ac:dyDescent="0.2">
      <c r="A311" s="303"/>
      <c r="B311" s="304"/>
      <c r="C311" s="258">
        <f t="shared" si="40"/>
        <v>0</v>
      </c>
      <c r="D311" s="259"/>
      <c r="E311" s="293"/>
      <c r="F311" s="59">
        <f t="shared" si="40"/>
        <v>0</v>
      </c>
      <c r="G311" s="55">
        <f t="shared" si="40"/>
        <v>0</v>
      </c>
      <c r="H311" s="56">
        <f t="shared" si="39"/>
        <v>0</v>
      </c>
    </row>
    <row r="312" spans="1:8" s="2" customFormat="1" ht="12.75" hidden="1" x14ac:dyDescent="0.2">
      <c r="A312" s="303"/>
      <c r="B312" s="304"/>
      <c r="C312" s="258">
        <f t="shared" si="40"/>
        <v>0</v>
      </c>
      <c r="D312" s="259"/>
      <c r="E312" s="293"/>
      <c r="F312" s="59">
        <f t="shared" si="40"/>
        <v>0</v>
      </c>
      <c r="G312" s="55">
        <f t="shared" si="40"/>
        <v>0</v>
      </c>
      <c r="H312" s="56">
        <f t="shared" si="39"/>
        <v>0</v>
      </c>
    </row>
    <row r="313" spans="1:8" s="2" customFormat="1" ht="12.75" hidden="1" x14ac:dyDescent="0.2">
      <c r="A313" s="303"/>
      <c r="B313" s="304"/>
      <c r="C313" s="258">
        <f t="shared" si="40"/>
        <v>0</v>
      </c>
      <c r="D313" s="259"/>
      <c r="E313" s="293"/>
      <c r="F313" s="59">
        <f t="shared" si="40"/>
        <v>0</v>
      </c>
      <c r="G313" s="55">
        <f t="shared" si="40"/>
        <v>0</v>
      </c>
      <c r="H313" s="56">
        <f t="shared" si="39"/>
        <v>0</v>
      </c>
    </row>
    <row r="314" spans="1:8" s="2" customFormat="1" ht="12.75" hidden="1" x14ac:dyDescent="0.2">
      <c r="A314" s="303"/>
      <c r="B314" s="304"/>
      <c r="C314" s="258">
        <f t="shared" si="40"/>
        <v>0</v>
      </c>
      <c r="D314" s="259"/>
      <c r="E314" s="293"/>
      <c r="F314" s="59">
        <f t="shared" si="40"/>
        <v>0</v>
      </c>
      <c r="G314" s="55">
        <f t="shared" si="40"/>
        <v>0</v>
      </c>
      <c r="H314" s="56">
        <f t="shared" si="39"/>
        <v>0</v>
      </c>
    </row>
    <row r="315" spans="1:8" s="2" customFormat="1" ht="12.75" hidden="1" x14ac:dyDescent="0.2">
      <c r="A315" s="303"/>
      <c r="B315" s="304"/>
      <c r="C315" s="258">
        <f t="shared" si="40"/>
        <v>0</v>
      </c>
      <c r="D315" s="259"/>
      <c r="E315" s="293"/>
      <c r="F315" s="59">
        <f t="shared" si="40"/>
        <v>0</v>
      </c>
      <c r="G315" s="55">
        <f t="shared" si="40"/>
        <v>0</v>
      </c>
      <c r="H315" s="56">
        <f t="shared" si="39"/>
        <v>0</v>
      </c>
    </row>
    <row r="316" spans="1:8" s="2" customFormat="1" ht="12.75" hidden="1" x14ac:dyDescent="0.2">
      <c r="A316" s="303"/>
      <c r="B316" s="304"/>
      <c r="C316" s="258">
        <f t="shared" si="40"/>
        <v>0</v>
      </c>
      <c r="D316" s="259"/>
      <c r="E316" s="293"/>
      <c r="F316" s="59">
        <f t="shared" si="40"/>
        <v>0</v>
      </c>
      <c r="G316" s="55">
        <f t="shared" si="40"/>
        <v>0</v>
      </c>
      <c r="H316" s="56">
        <f t="shared" si="39"/>
        <v>0</v>
      </c>
    </row>
    <row r="317" spans="1:8" s="2" customFormat="1" ht="12" hidden="1" customHeight="1" x14ac:dyDescent="0.2">
      <c r="A317" s="303"/>
      <c r="B317" s="304"/>
      <c r="C317" s="258">
        <f t="shared" si="40"/>
        <v>0</v>
      </c>
      <c r="D317" s="259"/>
      <c r="E317" s="293"/>
      <c r="F317" s="59">
        <f t="shared" si="40"/>
        <v>0</v>
      </c>
      <c r="G317" s="55">
        <f t="shared" si="40"/>
        <v>0</v>
      </c>
      <c r="H317" s="56">
        <f t="shared" si="39"/>
        <v>0</v>
      </c>
    </row>
    <row r="318" spans="1:8" s="2" customFormat="1" ht="12.75" hidden="1" x14ac:dyDescent="0.2">
      <c r="A318" s="303"/>
      <c r="B318" s="304"/>
      <c r="C318" s="258">
        <f t="shared" si="40"/>
        <v>0</v>
      </c>
      <c r="D318" s="259"/>
      <c r="E318" s="293"/>
      <c r="F318" s="59">
        <f t="shared" si="40"/>
        <v>0</v>
      </c>
      <c r="G318" s="55">
        <f t="shared" si="40"/>
        <v>0</v>
      </c>
      <c r="H318" s="56">
        <f t="shared" si="39"/>
        <v>0</v>
      </c>
    </row>
    <row r="319" spans="1:8" s="2" customFormat="1" ht="25.5" hidden="1" x14ac:dyDescent="0.2">
      <c r="A319" s="303" t="s">
        <v>55</v>
      </c>
      <c r="B319" s="304" t="s">
        <v>56</v>
      </c>
      <c r="C319" s="287" t="s">
        <v>349</v>
      </c>
      <c r="D319" s="288"/>
      <c r="E319" s="47" t="s">
        <v>161</v>
      </c>
      <c r="F319" s="190" t="s">
        <v>39</v>
      </c>
      <c r="G319" s="47" t="s">
        <v>157</v>
      </c>
      <c r="H319" s="111">
        <f>SUM(H320:H339)</f>
        <v>0</v>
      </c>
    </row>
    <row r="320" spans="1:8" s="2" customFormat="1" ht="12.75" hidden="1" x14ac:dyDescent="0.2">
      <c r="A320" s="303"/>
      <c r="B320" s="304"/>
      <c r="C320" s="299" t="str">
        <f t="shared" ref="C320:C329" si="41">C266</f>
        <v>VP koledžas direktors</v>
      </c>
      <c r="D320" s="300"/>
      <c r="E320" s="313">
        <v>5</v>
      </c>
      <c r="F320" s="52">
        <f t="shared" ref="F320:F329" si="42">F266</f>
        <v>3125</v>
      </c>
      <c r="G320" s="142"/>
      <c r="H320" s="54">
        <f>ROUNDUP((F320*$E$320%)/168*G320,2)</f>
        <v>0</v>
      </c>
    </row>
    <row r="321" spans="1:8" s="2" customFormat="1" ht="12.75" hidden="1" x14ac:dyDescent="0.2">
      <c r="A321" s="303"/>
      <c r="B321" s="304"/>
      <c r="C321" s="258">
        <f t="shared" si="41"/>
        <v>0</v>
      </c>
      <c r="D321" s="259"/>
      <c r="E321" s="314"/>
      <c r="F321" s="59">
        <f t="shared" si="42"/>
        <v>0</v>
      </c>
      <c r="G321" s="55"/>
      <c r="H321" s="56">
        <f t="shared" ref="H321:H339" si="43">ROUNDUP((F321*$E$320%)/168*G321,2)</f>
        <v>0</v>
      </c>
    </row>
    <row r="322" spans="1:8" s="2" customFormat="1" ht="12.75" hidden="1" x14ac:dyDescent="0.2">
      <c r="A322" s="303"/>
      <c r="B322" s="304"/>
      <c r="C322" s="258">
        <f t="shared" si="41"/>
        <v>0</v>
      </c>
      <c r="D322" s="259"/>
      <c r="E322" s="314"/>
      <c r="F322" s="59">
        <f t="shared" si="42"/>
        <v>0</v>
      </c>
      <c r="G322" s="55"/>
      <c r="H322" s="56">
        <f t="shared" si="43"/>
        <v>0</v>
      </c>
    </row>
    <row r="323" spans="1:8" s="2" customFormat="1" ht="12.75" hidden="1" x14ac:dyDescent="0.2">
      <c r="A323" s="303"/>
      <c r="B323" s="304"/>
      <c r="C323" s="258">
        <f t="shared" si="41"/>
        <v>0</v>
      </c>
      <c r="D323" s="259"/>
      <c r="E323" s="314"/>
      <c r="F323" s="59">
        <f t="shared" si="42"/>
        <v>0</v>
      </c>
      <c r="G323" s="55"/>
      <c r="H323" s="56">
        <f t="shared" si="43"/>
        <v>0</v>
      </c>
    </row>
    <row r="324" spans="1:8" s="2" customFormat="1" ht="12.75" hidden="1" x14ac:dyDescent="0.2">
      <c r="A324" s="303"/>
      <c r="B324" s="304"/>
      <c r="C324" s="258">
        <f t="shared" si="41"/>
        <v>0</v>
      </c>
      <c r="D324" s="259"/>
      <c r="E324" s="314"/>
      <c r="F324" s="59">
        <f t="shared" si="42"/>
        <v>0</v>
      </c>
      <c r="G324" s="55"/>
      <c r="H324" s="56">
        <f t="shared" si="43"/>
        <v>0</v>
      </c>
    </row>
    <row r="325" spans="1:8" s="2" customFormat="1" ht="12.75" hidden="1" x14ac:dyDescent="0.2">
      <c r="A325" s="303"/>
      <c r="B325" s="304"/>
      <c r="C325" s="258">
        <f t="shared" si="41"/>
        <v>0</v>
      </c>
      <c r="D325" s="259"/>
      <c r="E325" s="314"/>
      <c r="F325" s="59">
        <f t="shared" si="42"/>
        <v>0</v>
      </c>
      <c r="G325" s="55"/>
      <c r="H325" s="56">
        <f t="shared" si="43"/>
        <v>0</v>
      </c>
    </row>
    <row r="326" spans="1:8" s="2" customFormat="1" ht="12.75" hidden="1" x14ac:dyDescent="0.2">
      <c r="A326" s="303"/>
      <c r="B326" s="304"/>
      <c r="C326" s="258">
        <f t="shared" si="41"/>
        <v>0</v>
      </c>
      <c r="D326" s="259"/>
      <c r="E326" s="314"/>
      <c r="F326" s="59">
        <f t="shared" si="42"/>
        <v>0</v>
      </c>
      <c r="G326" s="55"/>
      <c r="H326" s="56">
        <f t="shared" si="43"/>
        <v>0</v>
      </c>
    </row>
    <row r="327" spans="1:8" s="2" customFormat="1" ht="12.75" hidden="1" x14ac:dyDescent="0.2">
      <c r="A327" s="303"/>
      <c r="B327" s="304"/>
      <c r="C327" s="258">
        <f t="shared" si="41"/>
        <v>0</v>
      </c>
      <c r="D327" s="259"/>
      <c r="E327" s="314"/>
      <c r="F327" s="59">
        <f t="shared" si="42"/>
        <v>0</v>
      </c>
      <c r="G327" s="55"/>
      <c r="H327" s="56">
        <f t="shared" si="43"/>
        <v>0</v>
      </c>
    </row>
    <row r="328" spans="1:8" s="2" customFormat="1" ht="12.75" hidden="1" x14ac:dyDescent="0.2">
      <c r="A328" s="303"/>
      <c r="B328" s="304"/>
      <c r="C328" s="258">
        <f t="shared" si="41"/>
        <v>0</v>
      </c>
      <c r="D328" s="259"/>
      <c r="E328" s="314"/>
      <c r="F328" s="59">
        <f t="shared" si="42"/>
        <v>0</v>
      </c>
      <c r="G328" s="55"/>
      <c r="H328" s="56">
        <f t="shared" si="43"/>
        <v>0</v>
      </c>
    </row>
    <row r="329" spans="1:8" s="2" customFormat="1" ht="12.75" hidden="1" x14ac:dyDescent="0.2">
      <c r="A329" s="303"/>
      <c r="B329" s="304"/>
      <c r="C329" s="258">
        <f t="shared" si="41"/>
        <v>0</v>
      </c>
      <c r="D329" s="259"/>
      <c r="E329" s="314"/>
      <c r="F329" s="59">
        <f t="shared" si="42"/>
        <v>0</v>
      </c>
      <c r="G329" s="55"/>
      <c r="H329" s="56">
        <f t="shared" si="43"/>
        <v>0</v>
      </c>
    </row>
    <row r="330" spans="1:8" s="2" customFormat="1" ht="12.75" hidden="1" x14ac:dyDescent="0.2">
      <c r="A330" s="303"/>
      <c r="B330" s="304"/>
      <c r="C330" s="258" t="str">
        <f t="shared" ref="C330:C339" si="44">C277</f>
        <v xml:space="preserve">Vecākais grāmatvedis </v>
      </c>
      <c r="D330" s="259"/>
      <c r="E330" s="314"/>
      <c r="F330" s="59">
        <f t="shared" ref="F330:G339" si="45">F277</f>
        <v>1287</v>
      </c>
      <c r="G330" s="55"/>
      <c r="H330" s="56">
        <f t="shared" si="43"/>
        <v>0</v>
      </c>
    </row>
    <row r="331" spans="1:8" s="2" customFormat="1" ht="31.5" hidden="1" customHeight="1" x14ac:dyDescent="0.2">
      <c r="A331" s="303"/>
      <c r="B331" s="304"/>
      <c r="C331" s="258">
        <f t="shared" si="44"/>
        <v>0</v>
      </c>
      <c r="D331" s="259"/>
      <c r="E331" s="314"/>
      <c r="F331" s="59">
        <f t="shared" si="45"/>
        <v>0</v>
      </c>
      <c r="G331" s="55">
        <f t="shared" si="45"/>
        <v>0</v>
      </c>
      <c r="H331" s="56">
        <f t="shared" si="43"/>
        <v>0</v>
      </c>
    </row>
    <row r="332" spans="1:8" s="2" customFormat="1" ht="12.75" hidden="1" x14ac:dyDescent="0.2">
      <c r="A332" s="303"/>
      <c r="B332" s="304"/>
      <c r="C332" s="258">
        <f t="shared" si="44"/>
        <v>0</v>
      </c>
      <c r="D332" s="259"/>
      <c r="E332" s="314"/>
      <c r="F332" s="59">
        <f t="shared" si="45"/>
        <v>0</v>
      </c>
      <c r="G332" s="55">
        <f t="shared" si="45"/>
        <v>0</v>
      </c>
      <c r="H332" s="56">
        <f t="shared" si="43"/>
        <v>0</v>
      </c>
    </row>
    <row r="333" spans="1:8" s="2" customFormat="1" ht="12.75" hidden="1" x14ac:dyDescent="0.2">
      <c r="A333" s="303"/>
      <c r="B333" s="304"/>
      <c r="C333" s="258">
        <f t="shared" si="44"/>
        <v>0</v>
      </c>
      <c r="D333" s="259"/>
      <c r="E333" s="314"/>
      <c r="F333" s="59">
        <f t="shared" si="45"/>
        <v>0</v>
      </c>
      <c r="G333" s="55">
        <f t="shared" si="45"/>
        <v>0</v>
      </c>
      <c r="H333" s="56">
        <f t="shared" si="43"/>
        <v>0</v>
      </c>
    </row>
    <row r="334" spans="1:8" s="2" customFormat="1" ht="12.75" hidden="1" x14ac:dyDescent="0.2">
      <c r="A334" s="303"/>
      <c r="B334" s="304"/>
      <c r="C334" s="258">
        <f t="shared" si="44"/>
        <v>0</v>
      </c>
      <c r="D334" s="259"/>
      <c r="E334" s="314"/>
      <c r="F334" s="59">
        <f t="shared" si="45"/>
        <v>0</v>
      </c>
      <c r="G334" s="55">
        <f t="shared" si="45"/>
        <v>0</v>
      </c>
      <c r="H334" s="56">
        <f t="shared" si="43"/>
        <v>0</v>
      </c>
    </row>
    <row r="335" spans="1:8" s="2" customFormat="1" ht="12.75" hidden="1" x14ac:dyDescent="0.2">
      <c r="A335" s="303"/>
      <c r="B335" s="304"/>
      <c r="C335" s="258">
        <f t="shared" si="44"/>
        <v>0</v>
      </c>
      <c r="D335" s="259"/>
      <c r="E335" s="314"/>
      <c r="F335" s="59">
        <f t="shared" si="45"/>
        <v>0</v>
      </c>
      <c r="G335" s="55">
        <f t="shared" si="45"/>
        <v>0</v>
      </c>
      <c r="H335" s="56">
        <f t="shared" si="43"/>
        <v>0</v>
      </c>
    </row>
    <row r="336" spans="1:8" s="2" customFormat="1" ht="12.75" hidden="1" x14ac:dyDescent="0.2">
      <c r="A336" s="303"/>
      <c r="B336" s="304"/>
      <c r="C336" s="258">
        <f t="shared" si="44"/>
        <v>0</v>
      </c>
      <c r="D336" s="259"/>
      <c r="E336" s="314"/>
      <c r="F336" s="59">
        <f t="shared" si="45"/>
        <v>0</v>
      </c>
      <c r="G336" s="55">
        <f t="shared" si="45"/>
        <v>0</v>
      </c>
      <c r="H336" s="56">
        <f t="shared" si="43"/>
        <v>0</v>
      </c>
    </row>
    <row r="337" spans="1:8" s="2" customFormat="1" ht="12.75" hidden="1" x14ac:dyDescent="0.2">
      <c r="A337" s="303"/>
      <c r="B337" s="304"/>
      <c r="C337" s="258">
        <f t="shared" si="44"/>
        <v>0</v>
      </c>
      <c r="D337" s="259"/>
      <c r="E337" s="314"/>
      <c r="F337" s="59">
        <f t="shared" si="45"/>
        <v>0</v>
      </c>
      <c r="G337" s="55">
        <f t="shared" si="45"/>
        <v>0</v>
      </c>
      <c r="H337" s="56">
        <f t="shared" si="43"/>
        <v>0</v>
      </c>
    </row>
    <row r="338" spans="1:8" s="2" customFormat="1" ht="12.75" hidden="1" x14ac:dyDescent="0.2">
      <c r="A338" s="303"/>
      <c r="B338" s="304"/>
      <c r="C338" s="258">
        <f t="shared" si="44"/>
        <v>0</v>
      </c>
      <c r="D338" s="259"/>
      <c r="E338" s="314"/>
      <c r="F338" s="59">
        <f t="shared" si="45"/>
        <v>0</v>
      </c>
      <c r="G338" s="55">
        <f t="shared" si="45"/>
        <v>0</v>
      </c>
      <c r="H338" s="56">
        <f t="shared" si="43"/>
        <v>0</v>
      </c>
    </row>
    <row r="339" spans="1:8" s="2" customFormat="1" ht="12.75" hidden="1" x14ac:dyDescent="0.2">
      <c r="A339" s="303"/>
      <c r="B339" s="304"/>
      <c r="C339" s="258">
        <f t="shared" si="44"/>
        <v>0</v>
      </c>
      <c r="D339" s="259"/>
      <c r="E339" s="315"/>
      <c r="F339" s="60">
        <f t="shared" si="45"/>
        <v>0</v>
      </c>
      <c r="G339" s="57">
        <f t="shared" si="45"/>
        <v>0</v>
      </c>
      <c r="H339" s="58">
        <f t="shared" si="43"/>
        <v>0</v>
      </c>
    </row>
    <row r="340" spans="1:8" s="2" customFormat="1" ht="25.5" hidden="1" x14ac:dyDescent="0.2">
      <c r="A340" s="246" t="s">
        <v>57</v>
      </c>
      <c r="B340" s="249" t="s">
        <v>58</v>
      </c>
      <c r="C340" s="287" t="s">
        <v>349</v>
      </c>
      <c r="D340" s="288"/>
      <c r="E340" s="47" t="s">
        <v>161</v>
      </c>
      <c r="F340" s="190" t="s">
        <v>39</v>
      </c>
      <c r="G340" s="47" t="s">
        <v>157</v>
      </c>
      <c r="H340" s="111">
        <f>SUM(H341:H360)</f>
        <v>0</v>
      </c>
    </row>
    <row r="341" spans="1:8" s="2" customFormat="1" ht="12.75" hidden="1" x14ac:dyDescent="0.2">
      <c r="A341" s="247"/>
      <c r="B341" s="250"/>
      <c r="C341" s="309" t="str">
        <f t="shared" ref="C341:C350" si="46">C266</f>
        <v>VP koledžas direktors</v>
      </c>
      <c r="D341" s="310"/>
      <c r="E341" s="282">
        <v>10</v>
      </c>
      <c r="F341" s="67">
        <f t="shared" ref="F341:F350" si="47">F266</f>
        <v>3125</v>
      </c>
      <c r="G341" s="53"/>
      <c r="H341" s="54">
        <f>ROUNDUP((F341*$E$341%)/168*G341,2)</f>
        <v>0</v>
      </c>
    </row>
    <row r="342" spans="1:8" s="2" customFormat="1" ht="12.75" hidden="1" x14ac:dyDescent="0.2">
      <c r="A342" s="247"/>
      <c r="B342" s="250"/>
      <c r="C342" s="311">
        <f t="shared" si="46"/>
        <v>0</v>
      </c>
      <c r="D342" s="312"/>
      <c r="E342" s="283"/>
      <c r="F342" s="68">
        <f t="shared" si="47"/>
        <v>0</v>
      </c>
      <c r="G342" s="55"/>
      <c r="H342" s="56">
        <f t="shared" ref="H342:H360" si="48">ROUNDUP((F342*$E$341%)/168*G342,2)</f>
        <v>0</v>
      </c>
    </row>
    <row r="343" spans="1:8" s="2" customFormat="1" ht="12.75" hidden="1" x14ac:dyDescent="0.2">
      <c r="A343" s="247"/>
      <c r="B343" s="250"/>
      <c r="C343" s="311">
        <f t="shared" si="46"/>
        <v>0</v>
      </c>
      <c r="D343" s="312"/>
      <c r="E343" s="283"/>
      <c r="F343" s="68">
        <f t="shared" si="47"/>
        <v>0</v>
      </c>
      <c r="G343" s="55"/>
      <c r="H343" s="56">
        <f t="shared" si="48"/>
        <v>0</v>
      </c>
    </row>
    <row r="344" spans="1:8" s="2" customFormat="1" ht="12.75" hidden="1" x14ac:dyDescent="0.2">
      <c r="A344" s="247"/>
      <c r="B344" s="250"/>
      <c r="C344" s="311">
        <f t="shared" si="46"/>
        <v>0</v>
      </c>
      <c r="D344" s="312"/>
      <c r="E344" s="283"/>
      <c r="F344" s="68">
        <f t="shared" si="47"/>
        <v>0</v>
      </c>
      <c r="G344" s="55"/>
      <c r="H344" s="56">
        <f t="shared" si="48"/>
        <v>0</v>
      </c>
    </row>
    <row r="345" spans="1:8" s="2" customFormat="1" ht="12.75" hidden="1" x14ac:dyDescent="0.2">
      <c r="A345" s="247"/>
      <c r="B345" s="250"/>
      <c r="C345" s="311">
        <f t="shared" si="46"/>
        <v>0</v>
      </c>
      <c r="D345" s="312"/>
      <c r="E345" s="283"/>
      <c r="F345" s="68">
        <f t="shared" si="47"/>
        <v>0</v>
      </c>
      <c r="G345" s="55"/>
      <c r="H345" s="56">
        <f t="shared" si="48"/>
        <v>0</v>
      </c>
    </row>
    <row r="346" spans="1:8" s="2" customFormat="1" ht="12.75" hidden="1" x14ac:dyDescent="0.2">
      <c r="A346" s="247"/>
      <c r="B346" s="250"/>
      <c r="C346" s="311">
        <f t="shared" si="46"/>
        <v>0</v>
      </c>
      <c r="D346" s="312"/>
      <c r="E346" s="283"/>
      <c r="F346" s="68">
        <f t="shared" si="47"/>
        <v>0</v>
      </c>
      <c r="G346" s="55"/>
      <c r="H346" s="56">
        <f t="shared" si="48"/>
        <v>0</v>
      </c>
    </row>
    <row r="347" spans="1:8" s="2" customFormat="1" ht="12.75" hidden="1" x14ac:dyDescent="0.2">
      <c r="A347" s="247"/>
      <c r="B347" s="250"/>
      <c r="C347" s="311">
        <f t="shared" si="46"/>
        <v>0</v>
      </c>
      <c r="D347" s="312"/>
      <c r="E347" s="283"/>
      <c r="F347" s="68">
        <f t="shared" si="47"/>
        <v>0</v>
      </c>
      <c r="G347" s="55"/>
      <c r="H347" s="56">
        <f t="shared" si="48"/>
        <v>0</v>
      </c>
    </row>
    <row r="348" spans="1:8" s="2" customFormat="1" ht="12.75" hidden="1" x14ac:dyDescent="0.2">
      <c r="A348" s="247"/>
      <c r="B348" s="250"/>
      <c r="C348" s="311">
        <f t="shared" si="46"/>
        <v>0</v>
      </c>
      <c r="D348" s="312"/>
      <c r="E348" s="283"/>
      <c r="F348" s="68">
        <f t="shared" si="47"/>
        <v>0</v>
      </c>
      <c r="G348" s="55"/>
      <c r="H348" s="56">
        <f t="shared" si="48"/>
        <v>0</v>
      </c>
    </row>
    <row r="349" spans="1:8" s="2" customFormat="1" ht="12.75" hidden="1" x14ac:dyDescent="0.2">
      <c r="A349" s="247"/>
      <c r="B349" s="250"/>
      <c r="C349" s="311">
        <f t="shared" si="46"/>
        <v>0</v>
      </c>
      <c r="D349" s="312"/>
      <c r="E349" s="283"/>
      <c r="F349" s="68">
        <f t="shared" si="47"/>
        <v>0</v>
      </c>
      <c r="G349" s="55"/>
      <c r="H349" s="56">
        <f t="shared" si="48"/>
        <v>0</v>
      </c>
    </row>
    <row r="350" spans="1:8" s="2" customFormat="1" ht="12.75" hidden="1" x14ac:dyDescent="0.2">
      <c r="A350" s="247"/>
      <c r="B350" s="250"/>
      <c r="C350" s="311">
        <f t="shared" si="46"/>
        <v>0</v>
      </c>
      <c r="D350" s="312"/>
      <c r="E350" s="283"/>
      <c r="F350" s="68">
        <f t="shared" si="47"/>
        <v>0</v>
      </c>
      <c r="G350" s="55"/>
      <c r="H350" s="56">
        <f t="shared" si="48"/>
        <v>0</v>
      </c>
    </row>
    <row r="351" spans="1:8" s="2" customFormat="1" ht="12.75" hidden="1" x14ac:dyDescent="0.2">
      <c r="A351" s="247"/>
      <c r="B351" s="250"/>
      <c r="C351" s="274" t="str">
        <f t="shared" ref="C351:C360" si="49">C277</f>
        <v xml:space="preserve">Vecākais grāmatvedis </v>
      </c>
      <c r="D351" s="276"/>
      <c r="E351" s="283"/>
      <c r="F351" s="69">
        <f t="shared" ref="F351:G360" si="50">F277</f>
        <v>1287</v>
      </c>
      <c r="G351" s="55"/>
      <c r="H351" s="56">
        <f t="shared" si="48"/>
        <v>0</v>
      </c>
    </row>
    <row r="352" spans="1:8" s="2" customFormat="1" ht="30" hidden="1" customHeight="1" x14ac:dyDescent="0.2">
      <c r="A352" s="247"/>
      <c r="B352" s="250"/>
      <c r="C352" s="274">
        <f t="shared" si="49"/>
        <v>0</v>
      </c>
      <c r="D352" s="276"/>
      <c r="E352" s="283"/>
      <c r="F352" s="69">
        <f t="shared" si="50"/>
        <v>0</v>
      </c>
      <c r="G352" s="55">
        <f t="shared" si="50"/>
        <v>0</v>
      </c>
      <c r="H352" s="56">
        <f t="shared" si="48"/>
        <v>0</v>
      </c>
    </row>
    <row r="353" spans="1:8" s="2" customFormat="1" ht="12.75" hidden="1" customHeight="1" x14ac:dyDescent="0.2">
      <c r="A353" s="247"/>
      <c r="B353" s="250"/>
      <c r="C353" s="311">
        <f t="shared" si="49"/>
        <v>0</v>
      </c>
      <c r="D353" s="312"/>
      <c r="E353" s="283"/>
      <c r="F353" s="69">
        <f t="shared" si="50"/>
        <v>0</v>
      </c>
      <c r="G353" s="55">
        <f t="shared" si="50"/>
        <v>0</v>
      </c>
      <c r="H353" s="56">
        <f t="shared" si="48"/>
        <v>0</v>
      </c>
    </row>
    <row r="354" spans="1:8" s="2" customFormat="1" ht="12.75" hidden="1" customHeight="1" x14ac:dyDescent="0.2">
      <c r="A354" s="247"/>
      <c r="B354" s="250"/>
      <c r="C354" s="311">
        <f t="shared" si="49"/>
        <v>0</v>
      </c>
      <c r="D354" s="312"/>
      <c r="E354" s="283"/>
      <c r="F354" s="69">
        <f t="shared" si="50"/>
        <v>0</v>
      </c>
      <c r="G354" s="55">
        <f t="shared" si="50"/>
        <v>0</v>
      </c>
      <c r="H354" s="56">
        <f t="shared" si="48"/>
        <v>0</v>
      </c>
    </row>
    <row r="355" spans="1:8" s="2" customFormat="1" ht="12.75" hidden="1" customHeight="1" x14ac:dyDescent="0.2">
      <c r="A355" s="247"/>
      <c r="B355" s="250"/>
      <c r="C355" s="311">
        <f t="shared" si="49"/>
        <v>0</v>
      </c>
      <c r="D355" s="312"/>
      <c r="E355" s="283"/>
      <c r="F355" s="69">
        <f t="shared" si="50"/>
        <v>0</v>
      </c>
      <c r="G355" s="55">
        <f t="shared" si="50"/>
        <v>0</v>
      </c>
      <c r="H355" s="56">
        <f t="shared" si="48"/>
        <v>0</v>
      </c>
    </row>
    <row r="356" spans="1:8" s="2" customFormat="1" ht="12.75" hidden="1" customHeight="1" x14ac:dyDescent="0.2">
      <c r="A356" s="247"/>
      <c r="B356" s="250"/>
      <c r="C356" s="311">
        <f t="shared" si="49"/>
        <v>0</v>
      </c>
      <c r="D356" s="312"/>
      <c r="E356" s="283"/>
      <c r="F356" s="69">
        <f t="shared" si="50"/>
        <v>0</v>
      </c>
      <c r="G356" s="55">
        <f t="shared" si="50"/>
        <v>0</v>
      </c>
      <c r="H356" s="56">
        <f t="shared" si="48"/>
        <v>0</v>
      </c>
    </row>
    <row r="357" spans="1:8" s="2" customFormat="1" ht="12.75" hidden="1" customHeight="1" x14ac:dyDescent="0.2">
      <c r="A357" s="247"/>
      <c r="B357" s="250"/>
      <c r="C357" s="311">
        <f t="shared" si="49"/>
        <v>0</v>
      </c>
      <c r="D357" s="312"/>
      <c r="E357" s="283"/>
      <c r="F357" s="69">
        <f t="shared" si="50"/>
        <v>0</v>
      </c>
      <c r="G357" s="55">
        <f t="shared" si="50"/>
        <v>0</v>
      </c>
      <c r="H357" s="56">
        <f t="shared" si="48"/>
        <v>0</v>
      </c>
    </row>
    <row r="358" spans="1:8" s="2" customFormat="1" ht="12.75" hidden="1" customHeight="1" x14ac:dyDescent="0.2">
      <c r="A358" s="247"/>
      <c r="B358" s="250"/>
      <c r="C358" s="311">
        <f t="shared" si="49"/>
        <v>0</v>
      </c>
      <c r="D358" s="312"/>
      <c r="E358" s="283"/>
      <c r="F358" s="69">
        <f t="shared" si="50"/>
        <v>0</v>
      </c>
      <c r="G358" s="55">
        <f t="shared" si="50"/>
        <v>0</v>
      </c>
      <c r="H358" s="56">
        <f t="shared" si="48"/>
        <v>0</v>
      </c>
    </row>
    <row r="359" spans="1:8" s="2" customFormat="1" ht="12.75" hidden="1" customHeight="1" x14ac:dyDescent="0.2">
      <c r="A359" s="247"/>
      <c r="B359" s="250"/>
      <c r="C359" s="311">
        <f t="shared" si="49"/>
        <v>0</v>
      </c>
      <c r="D359" s="312"/>
      <c r="E359" s="283"/>
      <c r="F359" s="69">
        <f t="shared" si="50"/>
        <v>0</v>
      </c>
      <c r="G359" s="55">
        <f t="shared" si="50"/>
        <v>0</v>
      </c>
      <c r="H359" s="56">
        <f t="shared" si="48"/>
        <v>0</v>
      </c>
    </row>
    <row r="360" spans="1:8" s="2" customFormat="1" ht="12.75" hidden="1" x14ac:dyDescent="0.2">
      <c r="A360" s="248"/>
      <c r="B360" s="251"/>
      <c r="C360" s="311">
        <f t="shared" si="49"/>
        <v>0</v>
      </c>
      <c r="D360" s="312"/>
      <c r="E360" s="284"/>
      <c r="F360" s="71">
        <f t="shared" si="50"/>
        <v>0</v>
      </c>
      <c r="G360" s="57">
        <f t="shared" si="50"/>
        <v>0</v>
      </c>
      <c r="H360" s="58">
        <f t="shared" si="48"/>
        <v>0</v>
      </c>
    </row>
    <row r="361" spans="1:8" s="2" customFormat="1" ht="12.75" x14ac:dyDescent="0.2">
      <c r="A361" s="49" t="s">
        <v>65</v>
      </c>
      <c r="B361" s="277" t="s">
        <v>66</v>
      </c>
      <c r="C361" s="277"/>
      <c r="D361" s="277"/>
      <c r="E361" s="277"/>
      <c r="F361" s="277"/>
      <c r="G361" s="277"/>
      <c r="H361" s="43">
        <f>SUM(H362,H363,H384)</f>
        <v>0.31</v>
      </c>
    </row>
    <row r="362" spans="1:8" s="2" customFormat="1" ht="12.75" x14ac:dyDescent="0.2">
      <c r="A362" s="181" t="s">
        <v>67</v>
      </c>
      <c r="B362" s="304" t="s">
        <v>163</v>
      </c>
      <c r="C362" s="304"/>
      <c r="D362" s="304"/>
      <c r="E362" s="304"/>
      <c r="F362" s="304"/>
      <c r="G362" s="304"/>
      <c r="H362" s="44">
        <f>ROUNDUP((H264+H363)*0.2359,2)</f>
        <v>0.26</v>
      </c>
    </row>
    <row r="363" spans="1:8" s="2" customFormat="1" ht="25.5" x14ac:dyDescent="0.2">
      <c r="A363" s="246" t="s">
        <v>70</v>
      </c>
      <c r="B363" s="249" t="s">
        <v>71</v>
      </c>
      <c r="C363" s="287" t="s">
        <v>349</v>
      </c>
      <c r="D363" s="288"/>
      <c r="E363" s="47" t="s">
        <v>161</v>
      </c>
      <c r="F363" s="190" t="s">
        <v>39</v>
      </c>
      <c r="G363" s="47" t="s">
        <v>157</v>
      </c>
      <c r="H363" s="111">
        <f>SUM(H364:H383)</f>
        <v>0.05</v>
      </c>
    </row>
    <row r="364" spans="1:8" s="2" customFormat="1" ht="12.75" customHeight="1" x14ac:dyDescent="0.2">
      <c r="A364" s="247"/>
      <c r="B364" s="250"/>
      <c r="C364" s="294" t="str">
        <f t="shared" ref="C364:C373" si="51">C266</f>
        <v>VP koledžas direktors</v>
      </c>
      <c r="D364" s="295"/>
      <c r="E364" s="316">
        <v>4</v>
      </c>
      <c r="F364" s="62">
        <f t="shared" ref="F364:G373" si="52">F266</f>
        <v>3125</v>
      </c>
      <c r="G364" s="144">
        <f t="shared" si="52"/>
        <v>0.02</v>
      </c>
      <c r="H364" s="54">
        <f>ROUNDUP((F364*$E$364%)/168*G364,2)</f>
        <v>0.02</v>
      </c>
    </row>
    <row r="365" spans="1:8" s="2" customFormat="1" ht="12.75" hidden="1" customHeight="1" x14ac:dyDescent="0.2">
      <c r="A365" s="247"/>
      <c r="B365" s="250"/>
      <c r="C365" s="274">
        <f t="shared" si="51"/>
        <v>0</v>
      </c>
      <c r="D365" s="276"/>
      <c r="E365" s="317"/>
      <c r="F365" s="64">
        <f t="shared" si="52"/>
        <v>0</v>
      </c>
      <c r="G365" s="64">
        <f t="shared" si="52"/>
        <v>0</v>
      </c>
      <c r="H365" s="56">
        <f t="shared" ref="H365:H383" si="53">ROUNDUP((F365*$E$364%)/168*G365,2)</f>
        <v>0</v>
      </c>
    </row>
    <row r="366" spans="1:8" s="2" customFormat="1" ht="12.75" hidden="1" customHeight="1" x14ac:dyDescent="0.2">
      <c r="A366" s="247"/>
      <c r="B366" s="250"/>
      <c r="C366" s="274">
        <f t="shared" si="51"/>
        <v>0</v>
      </c>
      <c r="D366" s="276"/>
      <c r="E366" s="317"/>
      <c r="F366" s="64">
        <f t="shared" si="52"/>
        <v>0</v>
      </c>
      <c r="G366" s="64">
        <f t="shared" si="52"/>
        <v>0</v>
      </c>
      <c r="H366" s="56">
        <f t="shared" si="53"/>
        <v>0</v>
      </c>
    </row>
    <row r="367" spans="1:8" s="2" customFormat="1" ht="12.75" hidden="1" customHeight="1" x14ac:dyDescent="0.2">
      <c r="A367" s="247"/>
      <c r="B367" s="250"/>
      <c r="C367" s="274">
        <f t="shared" si="51"/>
        <v>0</v>
      </c>
      <c r="D367" s="276"/>
      <c r="E367" s="317"/>
      <c r="F367" s="64">
        <f t="shared" si="52"/>
        <v>0</v>
      </c>
      <c r="G367" s="64">
        <f t="shared" si="52"/>
        <v>0</v>
      </c>
      <c r="H367" s="56">
        <f t="shared" si="53"/>
        <v>0</v>
      </c>
    </row>
    <row r="368" spans="1:8" s="2" customFormat="1" ht="12.75" hidden="1" customHeight="1" x14ac:dyDescent="0.2">
      <c r="A368" s="247"/>
      <c r="B368" s="250"/>
      <c r="C368" s="274">
        <f t="shared" si="51"/>
        <v>0</v>
      </c>
      <c r="D368" s="276"/>
      <c r="E368" s="317"/>
      <c r="F368" s="64">
        <f t="shared" si="52"/>
        <v>0</v>
      </c>
      <c r="G368" s="64">
        <f t="shared" si="52"/>
        <v>0</v>
      </c>
      <c r="H368" s="56">
        <f t="shared" si="53"/>
        <v>0</v>
      </c>
    </row>
    <row r="369" spans="1:8" s="2" customFormat="1" ht="12.75" hidden="1" customHeight="1" x14ac:dyDescent="0.2">
      <c r="A369" s="247"/>
      <c r="B369" s="250"/>
      <c r="C369" s="274">
        <f t="shared" si="51"/>
        <v>0</v>
      </c>
      <c r="D369" s="276"/>
      <c r="E369" s="317"/>
      <c r="F369" s="64">
        <f t="shared" si="52"/>
        <v>0</v>
      </c>
      <c r="G369" s="64">
        <f t="shared" si="52"/>
        <v>0</v>
      </c>
      <c r="H369" s="56">
        <f t="shared" si="53"/>
        <v>0</v>
      </c>
    </row>
    <row r="370" spans="1:8" s="2" customFormat="1" ht="12.75" hidden="1" customHeight="1" x14ac:dyDescent="0.2">
      <c r="A370" s="247"/>
      <c r="B370" s="250"/>
      <c r="C370" s="274">
        <f t="shared" si="51"/>
        <v>0</v>
      </c>
      <c r="D370" s="276"/>
      <c r="E370" s="317"/>
      <c r="F370" s="64">
        <f t="shared" si="52"/>
        <v>0</v>
      </c>
      <c r="G370" s="64">
        <f t="shared" si="52"/>
        <v>0</v>
      </c>
      <c r="H370" s="56">
        <f t="shared" si="53"/>
        <v>0</v>
      </c>
    </row>
    <row r="371" spans="1:8" s="2" customFormat="1" ht="12.75" hidden="1" customHeight="1" x14ac:dyDescent="0.2">
      <c r="A371" s="247"/>
      <c r="B371" s="250"/>
      <c r="C371" s="274">
        <f t="shared" si="51"/>
        <v>0</v>
      </c>
      <c r="D371" s="276"/>
      <c r="E371" s="317"/>
      <c r="F371" s="64">
        <f t="shared" si="52"/>
        <v>0</v>
      </c>
      <c r="G371" s="64">
        <f t="shared" si="52"/>
        <v>0</v>
      </c>
      <c r="H371" s="56">
        <f t="shared" si="53"/>
        <v>0</v>
      </c>
    </row>
    <row r="372" spans="1:8" s="2" customFormat="1" ht="12.75" hidden="1" customHeight="1" x14ac:dyDescent="0.2">
      <c r="A372" s="247"/>
      <c r="B372" s="250"/>
      <c r="C372" s="274">
        <f t="shared" si="51"/>
        <v>0</v>
      </c>
      <c r="D372" s="276"/>
      <c r="E372" s="317"/>
      <c r="F372" s="64">
        <f t="shared" si="52"/>
        <v>0</v>
      </c>
      <c r="G372" s="64">
        <f t="shared" si="52"/>
        <v>0</v>
      </c>
      <c r="H372" s="56">
        <f t="shared" si="53"/>
        <v>0</v>
      </c>
    </row>
    <row r="373" spans="1:8" s="2" customFormat="1" ht="12.75" hidden="1" customHeight="1" x14ac:dyDescent="0.2">
      <c r="A373" s="247"/>
      <c r="B373" s="250"/>
      <c r="C373" s="274">
        <f t="shared" si="51"/>
        <v>0</v>
      </c>
      <c r="D373" s="276"/>
      <c r="E373" s="317"/>
      <c r="F373" s="64">
        <f t="shared" si="52"/>
        <v>0</v>
      </c>
      <c r="G373" s="64">
        <f t="shared" si="52"/>
        <v>0</v>
      </c>
      <c r="H373" s="56">
        <f t="shared" si="53"/>
        <v>0</v>
      </c>
    </row>
    <row r="374" spans="1:8" s="2" customFormat="1" ht="12.75" x14ac:dyDescent="0.2">
      <c r="A374" s="247"/>
      <c r="B374" s="250"/>
      <c r="C374" s="274" t="str">
        <f t="shared" ref="C374:C383" si="54">C277</f>
        <v xml:space="preserve">Vecākais grāmatvedis </v>
      </c>
      <c r="D374" s="276"/>
      <c r="E374" s="317"/>
      <c r="F374" s="64">
        <f t="shared" ref="F374:G383" si="55">F277</f>
        <v>1287</v>
      </c>
      <c r="G374" s="55">
        <f t="shared" si="55"/>
        <v>8.4000000000000005E-2</v>
      </c>
      <c r="H374" s="56">
        <f t="shared" si="53"/>
        <v>0.03</v>
      </c>
    </row>
    <row r="375" spans="1:8" s="2" customFormat="1" ht="24.75" hidden="1" customHeight="1" x14ac:dyDescent="0.2">
      <c r="A375" s="247"/>
      <c r="B375" s="250"/>
      <c r="C375" s="274">
        <f t="shared" si="54"/>
        <v>0</v>
      </c>
      <c r="D375" s="276"/>
      <c r="E375" s="317"/>
      <c r="F375" s="64">
        <f t="shared" si="55"/>
        <v>0</v>
      </c>
      <c r="G375" s="55">
        <f t="shared" si="55"/>
        <v>0</v>
      </c>
      <c r="H375" s="56">
        <f t="shared" si="53"/>
        <v>0</v>
      </c>
    </row>
    <row r="376" spans="1:8" s="2" customFormat="1" ht="12.75" hidden="1" x14ac:dyDescent="0.2">
      <c r="A376" s="247"/>
      <c r="B376" s="250"/>
      <c r="C376" s="274">
        <f t="shared" si="54"/>
        <v>0</v>
      </c>
      <c r="D376" s="276"/>
      <c r="E376" s="317"/>
      <c r="F376" s="64">
        <f t="shared" si="55"/>
        <v>0</v>
      </c>
      <c r="G376" s="55">
        <f t="shared" si="55"/>
        <v>0</v>
      </c>
      <c r="H376" s="56">
        <f t="shared" si="53"/>
        <v>0</v>
      </c>
    </row>
    <row r="377" spans="1:8" s="2" customFormat="1" ht="12.75" hidden="1" x14ac:dyDescent="0.2">
      <c r="A377" s="247"/>
      <c r="B377" s="250"/>
      <c r="C377" s="274">
        <f t="shared" si="54"/>
        <v>0</v>
      </c>
      <c r="D377" s="276"/>
      <c r="E377" s="317"/>
      <c r="F377" s="64">
        <f t="shared" si="55"/>
        <v>0</v>
      </c>
      <c r="G377" s="55">
        <f t="shared" si="55"/>
        <v>0</v>
      </c>
      <c r="H377" s="56">
        <f t="shared" si="53"/>
        <v>0</v>
      </c>
    </row>
    <row r="378" spans="1:8" s="2" customFormat="1" ht="12.75" hidden="1" x14ac:dyDescent="0.2">
      <c r="A378" s="247"/>
      <c r="B378" s="250"/>
      <c r="C378" s="274">
        <f t="shared" si="54"/>
        <v>0</v>
      </c>
      <c r="D378" s="276"/>
      <c r="E378" s="317"/>
      <c r="F378" s="64">
        <f t="shared" si="55"/>
        <v>0</v>
      </c>
      <c r="G378" s="55">
        <f t="shared" si="55"/>
        <v>0</v>
      </c>
      <c r="H378" s="56">
        <f t="shared" si="53"/>
        <v>0</v>
      </c>
    </row>
    <row r="379" spans="1:8" s="2" customFormat="1" ht="12.75" hidden="1" x14ac:dyDescent="0.2">
      <c r="A379" s="247"/>
      <c r="B379" s="250"/>
      <c r="C379" s="274">
        <f t="shared" si="54"/>
        <v>0</v>
      </c>
      <c r="D379" s="276"/>
      <c r="E379" s="317"/>
      <c r="F379" s="64">
        <f t="shared" si="55"/>
        <v>0</v>
      </c>
      <c r="G379" s="55">
        <f t="shared" si="55"/>
        <v>0</v>
      </c>
      <c r="H379" s="56">
        <f t="shared" si="53"/>
        <v>0</v>
      </c>
    </row>
    <row r="380" spans="1:8" s="2" customFormat="1" ht="12.75" hidden="1" x14ac:dyDescent="0.2">
      <c r="A380" s="247"/>
      <c r="B380" s="250"/>
      <c r="C380" s="274">
        <f t="shared" si="54"/>
        <v>0</v>
      </c>
      <c r="D380" s="276"/>
      <c r="E380" s="317"/>
      <c r="F380" s="64">
        <f t="shared" si="55"/>
        <v>0</v>
      </c>
      <c r="G380" s="55">
        <f t="shared" si="55"/>
        <v>0</v>
      </c>
      <c r="H380" s="56">
        <f t="shared" si="53"/>
        <v>0</v>
      </c>
    </row>
    <row r="381" spans="1:8" s="2" customFormat="1" ht="12.75" hidden="1" x14ac:dyDescent="0.2">
      <c r="A381" s="247"/>
      <c r="B381" s="250"/>
      <c r="C381" s="274">
        <f t="shared" si="54"/>
        <v>0</v>
      </c>
      <c r="D381" s="276"/>
      <c r="E381" s="317"/>
      <c r="F381" s="64">
        <f t="shared" si="55"/>
        <v>0</v>
      </c>
      <c r="G381" s="55">
        <f t="shared" si="55"/>
        <v>0</v>
      </c>
      <c r="H381" s="56">
        <f t="shared" si="53"/>
        <v>0</v>
      </c>
    </row>
    <row r="382" spans="1:8" s="2" customFormat="1" ht="12.75" hidden="1" x14ac:dyDescent="0.2">
      <c r="A382" s="247"/>
      <c r="B382" s="250"/>
      <c r="C382" s="274">
        <f t="shared" si="54"/>
        <v>0</v>
      </c>
      <c r="D382" s="276"/>
      <c r="E382" s="317"/>
      <c r="F382" s="64">
        <f t="shared" si="55"/>
        <v>0</v>
      </c>
      <c r="G382" s="55">
        <f t="shared" si="55"/>
        <v>0</v>
      </c>
      <c r="H382" s="56">
        <f t="shared" si="53"/>
        <v>0</v>
      </c>
    </row>
    <row r="383" spans="1:8" s="2" customFormat="1" ht="12.75" hidden="1" x14ac:dyDescent="0.2">
      <c r="A383" s="248"/>
      <c r="B383" s="251"/>
      <c r="C383" s="274">
        <f t="shared" si="54"/>
        <v>0</v>
      </c>
      <c r="D383" s="276"/>
      <c r="E383" s="318"/>
      <c r="F383" s="66">
        <f t="shared" si="55"/>
        <v>0</v>
      </c>
      <c r="G383" s="55">
        <f t="shared" si="55"/>
        <v>0</v>
      </c>
      <c r="H383" s="58">
        <f t="shared" si="53"/>
        <v>0</v>
      </c>
    </row>
    <row r="384" spans="1:8" s="2" customFormat="1" ht="25.5" hidden="1" x14ac:dyDescent="0.2">
      <c r="A384" s="246" t="s">
        <v>82</v>
      </c>
      <c r="B384" s="249" t="s">
        <v>83</v>
      </c>
      <c r="C384" s="287" t="s">
        <v>349</v>
      </c>
      <c r="D384" s="288"/>
      <c r="E384" s="47" t="s">
        <v>161</v>
      </c>
      <c r="F384" s="190" t="s">
        <v>39</v>
      </c>
      <c r="G384" s="47" t="s">
        <v>157</v>
      </c>
      <c r="H384" s="111">
        <f>SUM(H385:H404)</f>
        <v>0</v>
      </c>
    </row>
    <row r="385" spans="1:8" s="2" customFormat="1" ht="12.75" hidden="1" customHeight="1" x14ac:dyDescent="0.2">
      <c r="A385" s="247"/>
      <c r="B385" s="250"/>
      <c r="C385" s="294" t="str">
        <f t="shared" ref="C385:C394" si="56">C266</f>
        <v>VP koledžas direktors</v>
      </c>
      <c r="D385" s="295"/>
      <c r="E385" s="316">
        <v>1</v>
      </c>
      <c r="F385" s="62">
        <f t="shared" ref="F385:F394" si="57">F266</f>
        <v>3125</v>
      </c>
      <c r="G385" s="55"/>
      <c r="H385" s="54">
        <f>ROUNDUP((F385*$E$385%)/168*G385,2)</f>
        <v>0</v>
      </c>
    </row>
    <row r="386" spans="1:8" s="2" customFormat="1" ht="12.75" hidden="1" x14ac:dyDescent="0.2">
      <c r="A386" s="247"/>
      <c r="B386" s="250"/>
      <c r="C386" s="274">
        <f t="shared" si="56"/>
        <v>0</v>
      </c>
      <c r="D386" s="276"/>
      <c r="E386" s="317"/>
      <c r="F386" s="64">
        <f t="shared" si="57"/>
        <v>0</v>
      </c>
      <c r="G386" s="55"/>
      <c r="H386" s="56">
        <f t="shared" ref="H386:H404" si="58">ROUNDUP((F386*$E$385%)/168*G386,2)</f>
        <v>0</v>
      </c>
    </row>
    <row r="387" spans="1:8" s="2" customFormat="1" ht="12.75" hidden="1" x14ac:dyDescent="0.2">
      <c r="A387" s="247"/>
      <c r="B387" s="250"/>
      <c r="C387" s="274">
        <f t="shared" si="56"/>
        <v>0</v>
      </c>
      <c r="D387" s="276"/>
      <c r="E387" s="317"/>
      <c r="F387" s="64">
        <f t="shared" si="57"/>
        <v>0</v>
      </c>
      <c r="G387" s="55"/>
      <c r="H387" s="56">
        <f t="shared" si="58"/>
        <v>0</v>
      </c>
    </row>
    <row r="388" spans="1:8" s="2" customFormat="1" ht="12.75" hidden="1" x14ac:dyDescent="0.2">
      <c r="A388" s="247"/>
      <c r="B388" s="250"/>
      <c r="C388" s="274">
        <f t="shared" si="56"/>
        <v>0</v>
      </c>
      <c r="D388" s="276"/>
      <c r="E388" s="317"/>
      <c r="F388" s="64">
        <f t="shared" si="57"/>
        <v>0</v>
      </c>
      <c r="G388" s="55"/>
      <c r="H388" s="56">
        <f t="shared" si="58"/>
        <v>0</v>
      </c>
    </row>
    <row r="389" spans="1:8" s="2" customFormat="1" ht="12.75" hidden="1" x14ac:dyDescent="0.2">
      <c r="A389" s="247"/>
      <c r="B389" s="250"/>
      <c r="C389" s="274">
        <f t="shared" si="56"/>
        <v>0</v>
      </c>
      <c r="D389" s="276"/>
      <c r="E389" s="317"/>
      <c r="F389" s="64">
        <f t="shared" si="57"/>
        <v>0</v>
      </c>
      <c r="G389" s="55"/>
      <c r="H389" s="56">
        <f t="shared" si="58"/>
        <v>0</v>
      </c>
    </row>
    <row r="390" spans="1:8" s="2" customFormat="1" ht="12.75" hidden="1" x14ac:dyDescent="0.2">
      <c r="A390" s="247"/>
      <c r="B390" s="250"/>
      <c r="C390" s="274">
        <f t="shared" si="56"/>
        <v>0</v>
      </c>
      <c r="D390" s="276"/>
      <c r="E390" s="317"/>
      <c r="F390" s="64">
        <f t="shared" si="57"/>
        <v>0</v>
      </c>
      <c r="G390" s="55"/>
      <c r="H390" s="56">
        <f t="shared" si="58"/>
        <v>0</v>
      </c>
    </row>
    <row r="391" spans="1:8" s="2" customFormat="1" ht="12.75" hidden="1" x14ac:dyDescent="0.2">
      <c r="A391" s="247"/>
      <c r="B391" s="250"/>
      <c r="C391" s="274">
        <f t="shared" si="56"/>
        <v>0</v>
      </c>
      <c r="D391" s="276"/>
      <c r="E391" s="317"/>
      <c r="F391" s="64">
        <f t="shared" si="57"/>
        <v>0</v>
      </c>
      <c r="G391" s="55"/>
      <c r="H391" s="56">
        <f t="shared" si="58"/>
        <v>0</v>
      </c>
    </row>
    <row r="392" spans="1:8" s="2" customFormat="1" ht="12.75" hidden="1" x14ac:dyDescent="0.2">
      <c r="A392" s="247"/>
      <c r="B392" s="250"/>
      <c r="C392" s="274">
        <f t="shared" si="56"/>
        <v>0</v>
      </c>
      <c r="D392" s="276"/>
      <c r="E392" s="317"/>
      <c r="F392" s="64">
        <f t="shared" si="57"/>
        <v>0</v>
      </c>
      <c r="G392" s="55"/>
      <c r="H392" s="56">
        <f t="shared" si="58"/>
        <v>0</v>
      </c>
    </row>
    <row r="393" spans="1:8" s="2" customFormat="1" ht="12.75" hidden="1" x14ac:dyDescent="0.2">
      <c r="A393" s="247"/>
      <c r="B393" s="250"/>
      <c r="C393" s="274">
        <f t="shared" si="56"/>
        <v>0</v>
      </c>
      <c r="D393" s="276"/>
      <c r="E393" s="317"/>
      <c r="F393" s="64">
        <f t="shared" si="57"/>
        <v>0</v>
      </c>
      <c r="G393" s="55"/>
      <c r="H393" s="56">
        <f t="shared" si="58"/>
        <v>0</v>
      </c>
    </row>
    <row r="394" spans="1:8" s="2" customFormat="1" ht="12.75" hidden="1" x14ac:dyDescent="0.2">
      <c r="A394" s="247"/>
      <c r="B394" s="250"/>
      <c r="C394" s="274">
        <f t="shared" si="56"/>
        <v>0</v>
      </c>
      <c r="D394" s="276"/>
      <c r="E394" s="317"/>
      <c r="F394" s="64">
        <f t="shared" si="57"/>
        <v>0</v>
      </c>
      <c r="G394" s="55"/>
      <c r="H394" s="56">
        <f t="shared" si="58"/>
        <v>0</v>
      </c>
    </row>
    <row r="395" spans="1:8" s="2" customFormat="1" ht="12.75" hidden="1" x14ac:dyDescent="0.2">
      <c r="A395" s="247"/>
      <c r="B395" s="250"/>
      <c r="C395" s="274" t="str">
        <f t="shared" ref="C395:C404" si="59">C277</f>
        <v xml:space="preserve">Vecākais grāmatvedis </v>
      </c>
      <c r="D395" s="276"/>
      <c r="E395" s="317"/>
      <c r="F395" s="64">
        <f t="shared" ref="F395:G404" si="60">F277</f>
        <v>1287</v>
      </c>
      <c r="G395" s="55"/>
      <c r="H395" s="56">
        <f t="shared" si="58"/>
        <v>0</v>
      </c>
    </row>
    <row r="396" spans="1:8" s="2" customFormat="1" ht="27" hidden="1" customHeight="1" x14ac:dyDescent="0.2">
      <c r="A396" s="247"/>
      <c r="B396" s="250"/>
      <c r="C396" s="274">
        <f t="shared" si="59"/>
        <v>0</v>
      </c>
      <c r="D396" s="276"/>
      <c r="E396" s="317"/>
      <c r="F396" s="64">
        <f t="shared" si="60"/>
        <v>0</v>
      </c>
      <c r="G396" s="55">
        <f t="shared" si="60"/>
        <v>0</v>
      </c>
      <c r="H396" s="56">
        <f t="shared" si="58"/>
        <v>0</v>
      </c>
    </row>
    <row r="397" spans="1:8" s="2" customFormat="1" ht="12.75" hidden="1" x14ac:dyDescent="0.2">
      <c r="A397" s="247"/>
      <c r="B397" s="250"/>
      <c r="C397" s="274">
        <f t="shared" si="59"/>
        <v>0</v>
      </c>
      <c r="D397" s="276"/>
      <c r="E397" s="317"/>
      <c r="F397" s="64">
        <f t="shared" si="60"/>
        <v>0</v>
      </c>
      <c r="G397" s="64">
        <f t="shared" si="60"/>
        <v>0</v>
      </c>
      <c r="H397" s="56">
        <f t="shared" si="58"/>
        <v>0</v>
      </c>
    </row>
    <row r="398" spans="1:8" s="2" customFormat="1" ht="12.75" hidden="1" x14ac:dyDescent="0.2">
      <c r="A398" s="247"/>
      <c r="B398" s="250"/>
      <c r="C398" s="274">
        <f t="shared" si="59"/>
        <v>0</v>
      </c>
      <c r="D398" s="276"/>
      <c r="E398" s="317"/>
      <c r="F398" s="64">
        <f t="shared" si="60"/>
        <v>0</v>
      </c>
      <c r="G398" s="64">
        <f t="shared" si="60"/>
        <v>0</v>
      </c>
      <c r="H398" s="56">
        <f t="shared" si="58"/>
        <v>0</v>
      </c>
    </row>
    <row r="399" spans="1:8" s="2" customFormat="1" ht="12.75" hidden="1" x14ac:dyDescent="0.2">
      <c r="A399" s="247"/>
      <c r="B399" s="250"/>
      <c r="C399" s="274">
        <f t="shared" si="59"/>
        <v>0</v>
      </c>
      <c r="D399" s="276"/>
      <c r="E399" s="317"/>
      <c r="F399" s="64">
        <f t="shared" si="60"/>
        <v>0</v>
      </c>
      <c r="G399" s="64">
        <f t="shared" si="60"/>
        <v>0</v>
      </c>
      <c r="H399" s="56">
        <f t="shared" si="58"/>
        <v>0</v>
      </c>
    </row>
    <row r="400" spans="1:8" s="2" customFormat="1" ht="12.75" hidden="1" x14ac:dyDescent="0.2">
      <c r="A400" s="247"/>
      <c r="B400" s="250"/>
      <c r="C400" s="274">
        <f t="shared" si="59"/>
        <v>0</v>
      </c>
      <c r="D400" s="276"/>
      <c r="E400" s="317"/>
      <c r="F400" s="64">
        <f t="shared" si="60"/>
        <v>0</v>
      </c>
      <c r="G400" s="64">
        <f t="shared" si="60"/>
        <v>0</v>
      </c>
      <c r="H400" s="56">
        <f t="shared" si="58"/>
        <v>0</v>
      </c>
    </row>
    <row r="401" spans="1:9" s="2" customFormat="1" ht="12.75" hidden="1" x14ac:dyDescent="0.2">
      <c r="A401" s="247"/>
      <c r="B401" s="250"/>
      <c r="C401" s="274">
        <f t="shared" si="59"/>
        <v>0</v>
      </c>
      <c r="D401" s="276"/>
      <c r="E401" s="317"/>
      <c r="F401" s="64">
        <f t="shared" si="60"/>
        <v>0</v>
      </c>
      <c r="G401" s="64">
        <f t="shared" si="60"/>
        <v>0</v>
      </c>
      <c r="H401" s="56">
        <f t="shared" si="58"/>
        <v>0</v>
      </c>
    </row>
    <row r="402" spans="1:9" s="2" customFormat="1" ht="12.75" hidden="1" x14ac:dyDescent="0.2">
      <c r="A402" s="247"/>
      <c r="B402" s="250"/>
      <c r="C402" s="274">
        <f t="shared" si="59"/>
        <v>0</v>
      </c>
      <c r="D402" s="276"/>
      <c r="E402" s="317"/>
      <c r="F402" s="64">
        <f t="shared" si="60"/>
        <v>0</v>
      </c>
      <c r="G402" s="64">
        <f t="shared" si="60"/>
        <v>0</v>
      </c>
      <c r="H402" s="56">
        <f t="shared" si="58"/>
        <v>0</v>
      </c>
    </row>
    <row r="403" spans="1:9" s="2" customFormat="1" ht="12.75" hidden="1" x14ac:dyDescent="0.2">
      <c r="A403" s="247"/>
      <c r="B403" s="250"/>
      <c r="C403" s="274">
        <f t="shared" si="59"/>
        <v>0</v>
      </c>
      <c r="D403" s="276"/>
      <c r="E403" s="317"/>
      <c r="F403" s="64">
        <f t="shared" si="60"/>
        <v>0</v>
      </c>
      <c r="G403" s="64">
        <f t="shared" si="60"/>
        <v>0</v>
      </c>
      <c r="H403" s="56">
        <f t="shared" si="58"/>
        <v>0</v>
      </c>
    </row>
    <row r="404" spans="1:9" s="2" customFormat="1" ht="12.75" hidden="1" x14ac:dyDescent="0.2">
      <c r="A404" s="248"/>
      <c r="B404" s="251"/>
      <c r="C404" s="296">
        <f t="shared" si="59"/>
        <v>0</v>
      </c>
      <c r="D404" s="298"/>
      <c r="E404" s="318"/>
      <c r="F404" s="66">
        <f t="shared" si="60"/>
        <v>0</v>
      </c>
      <c r="G404" s="66">
        <f t="shared" si="60"/>
        <v>0</v>
      </c>
      <c r="H404" s="58">
        <f t="shared" si="58"/>
        <v>0</v>
      </c>
    </row>
    <row r="405" spans="1:9" s="2" customFormat="1" ht="12.75" x14ac:dyDescent="0.2">
      <c r="A405" s="49" t="s">
        <v>84</v>
      </c>
      <c r="B405" s="277" t="s">
        <v>17</v>
      </c>
      <c r="C405" s="277"/>
      <c r="D405" s="277"/>
      <c r="E405" s="277"/>
      <c r="F405" s="277"/>
      <c r="G405" s="277"/>
      <c r="H405" s="43">
        <f>SUM(H406,H429)</f>
        <v>1.25</v>
      </c>
    </row>
    <row r="406" spans="1:9" s="2" customFormat="1" ht="12.75" x14ac:dyDescent="0.2">
      <c r="A406" s="48" t="s">
        <v>85</v>
      </c>
      <c r="B406" s="277" t="s">
        <v>86</v>
      </c>
      <c r="C406" s="277"/>
      <c r="D406" s="277"/>
      <c r="E406" s="277"/>
      <c r="F406" s="277"/>
      <c r="G406" s="277"/>
      <c r="H406" s="43">
        <f>SUM(H407,H418)</f>
        <v>0.25</v>
      </c>
    </row>
    <row r="407" spans="1:9" s="2" customFormat="1" ht="25.5" x14ac:dyDescent="0.2">
      <c r="A407" s="246">
        <v>2220</v>
      </c>
      <c r="B407" s="249" t="s">
        <v>88</v>
      </c>
      <c r="C407" s="266" t="s">
        <v>171</v>
      </c>
      <c r="D407" s="267"/>
      <c r="E407" s="268"/>
      <c r="F407" s="47" t="s">
        <v>327</v>
      </c>
      <c r="G407" s="47" t="s">
        <v>157</v>
      </c>
      <c r="H407" s="111">
        <f>SUM(H408:H417)</f>
        <v>0.25</v>
      </c>
    </row>
    <row r="408" spans="1:9" s="2" customFormat="1" ht="36" x14ac:dyDescent="0.2">
      <c r="A408" s="247"/>
      <c r="B408" s="250"/>
      <c r="C408" s="255" t="s">
        <v>198</v>
      </c>
      <c r="D408" s="256"/>
      <c r="E408" s="257"/>
      <c r="F408" s="74">
        <f>ROUND(7*1.147,2)</f>
        <v>8.0299999999999994</v>
      </c>
      <c r="G408" s="74">
        <f>G15+G16+G17+G18+G19+G266+G277</f>
        <v>5.1039999999999992</v>
      </c>
      <c r="H408" s="75">
        <f>ROUNDUP(F408/168*G408,2)</f>
        <v>0.25</v>
      </c>
      <c r="I408" s="149" t="s">
        <v>384</v>
      </c>
    </row>
    <row r="409" spans="1:9" s="2" customFormat="1" ht="12" hidden="1" customHeight="1" x14ac:dyDescent="0.2">
      <c r="A409" s="247"/>
      <c r="B409" s="250"/>
      <c r="C409" s="252"/>
      <c r="D409" s="253"/>
      <c r="E409" s="254"/>
      <c r="F409" s="76"/>
      <c r="G409" s="76"/>
      <c r="H409" s="77">
        <f t="shared" ref="H409:H417" si="61">ROUNDUP(F409/168*G409,2)</f>
        <v>0</v>
      </c>
    </row>
    <row r="410" spans="1:9" s="2" customFormat="1" ht="12" hidden="1" customHeight="1" x14ac:dyDescent="0.2">
      <c r="A410" s="247"/>
      <c r="B410" s="250"/>
      <c r="C410" s="252"/>
      <c r="D410" s="253"/>
      <c r="E410" s="254"/>
      <c r="F410" s="76"/>
      <c r="G410" s="76"/>
      <c r="H410" s="77">
        <f t="shared" si="61"/>
        <v>0</v>
      </c>
    </row>
    <row r="411" spans="1:9" s="2" customFormat="1" ht="12" hidden="1" customHeight="1" x14ac:dyDescent="0.2">
      <c r="A411" s="247"/>
      <c r="B411" s="250"/>
      <c r="C411" s="252"/>
      <c r="D411" s="253"/>
      <c r="E411" s="254"/>
      <c r="F411" s="76"/>
      <c r="G411" s="76"/>
      <c r="H411" s="77">
        <f t="shared" si="61"/>
        <v>0</v>
      </c>
    </row>
    <row r="412" spans="1:9" s="2" customFormat="1" ht="12" hidden="1" customHeight="1" x14ac:dyDescent="0.2">
      <c r="A412" s="247"/>
      <c r="B412" s="250"/>
      <c r="C412" s="252"/>
      <c r="D412" s="253"/>
      <c r="E412" s="254"/>
      <c r="F412" s="76"/>
      <c r="G412" s="76"/>
      <c r="H412" s="77">
        <f t="shared" si="61"/>
        <v>0</v>
      </c>
    </row>
    <row r="413" spans="1:9" s="2" customFormat="1" ht="12" hidden="1" customHeight="1" x14ac:dyDescent="0.2">
      <c r="A413" s="247"/>
      <c r="B413" s="250"/>
      <c r="C413" s="252"/>
      <c r="D413" s="253"/>
      <c r="E413" s="254"/>
      <c r="F413" s="76"/>
      <c r="G413" s="76"/>
      <c r="H413" s="77">
        <f t="shared" si="61"/>
        <v>0</v>
      </c>
    </row>
    <row r="414" spans="1:9" s="2" customFormat="1" ht="12" hidden="1" customHeight="1" x14ac:dyDescent="0.2">
      <c r="A414" s="247"/>
      <c r="B414" s="250"/>
      <c r="C414" s="252"/>
      <c r="D414" s="253"/>
      <c r="E414" s="254"/>
      <c r="F414" s="76"/>
      <c r="G414" s="76"/>
      <c r="H414" s="77">
        <f t="shared" si="61"/>
        <v>0</v>
      </c>
    </row>
    <row r="415" spans="1:9" s="2" customFormat="1" ht="12" hidden="1" customHeight="1" x14ac:dyDescent="0.2">
      <c r="A415" s="247"/>
      <c r="B415" s="250"/>
      <c r="C415" s="252"/>
      <c r="D415" s="253"/>
      <c r="E415" s="254"/>
      <c r="F415" s="76"/>
      <c r="G415" s="76"/>
      <c r="H415" s="77">
        <f t="shared" si="61"/>
        <v>0</v>
      </c>
    </row>
    <row r="416" spans="1:9" s="2" customFormat="1" ht="12" hidden="1" customHeight="1" x14ac:dyDescent="0.2">
      <c r="A416" s="247"/>
      <c r="B416" s="250"/>
      <c r="C416" s="252"/>
      <c r="D416" s="253"/>
      <c r="E416" s="254"/>
      <c r="F416" s="76"/>
      <c r="G416" s="76"/>
      <c r="H416" s="77">
        <f t="shared" si="61"/>
        <v>0</v>
      </c>
    </row>
    <row r="417" spans="1:9" s="2" customFormat="1" ht="12" hidden="1" customHeight="1" x14ac:dyDescent="0.2">
      <c r="A417" s="248"/>
      <c r="B417" s="251"/>
      <c r="C417" s="269"/>
      <c r="D417" s="270"/>
      <c r="E417" s="271"/>
      <c r="F417" s="78"/>
      <c r="G417" s="78"/>
      <c r="H417" s="79">
        <f t="shared" si="61"/>
        <v>0</v>
      </c>
    </row>
    <row r="418" spans="1:9" s="2" customFormat="1" ht="12" hidden="1" customHeight="1" x14ac:dyDescent="0.2">
      <c r="A418" s="246"/>
      <c r="B418" s="249"/>
      <c r="C418" s="266"/>
      <c r="D418" s="267"/>
      <c r="E418" s="268"/>
      <c r="F418" s="51"/>
      <c r="G418" s="47"/>
      <c r="H418" s="111">
        <f>SUM(H419:H428)</f>
        <v>0</v>
      </c>
    </row>
    <row r="419" spans="1:9" s="2" customFormat="1" ht="12" hidden="1" customHeight="1" x14ac:dyDescent="0.2">
      <c r="A419" s="247"/>
      <c r="B419" s="250"/>
      <c r="C419" s="255"/>
      <c r="D419" s="256"/>
      <c r="E419" s="257"/>
      <c r="F419" s="74"/>
      <c r="G419" s="74"/>
      <c r="H419" s="75">
        <f>ROUNDUP(F419/168*G419,2)</f>
        <v>0</v>
      </c>
    </row>
    <row r="420" spans="1:9" s="2" customFormat="1" ht="12" hidden="1" customHeight="1" x14ac:dyDescent="0.2">
      <c r="A420" s="247"/>
      <c r="B420" s="250"/>
      <c r="C420" s="252"/>
      <c r="D420" s="253"/>
      <c r="E420" s="254"/>
      <c r="F420" s="76"/>
      <c r="G420" s="76"/>
      <c r="H420" s="77">
        <f t="shared" ref="H420:H428" si="62">ROUNDUP(F420/168*G420,2)</f>
        <v>0</v>
      </c>
    </row>
    <row r="421" spans="1:9" s="2" customFormat="1" ht="12" hidden="1" customHeight="1" x14ac:dyDescent="0.2">
      <c r="A421" s="247"/>
      <c r="B421" s="250"/>
      <c r="C421" s="252"/>
      <c r="D421" s="253"/>
      <c r="E421" s="254"/>
      <c r="F421" s="76"/>
      <c r="G421" s="76"/>
      <c r="H421" s="77">
        <f t="shared" si="62"/>
        <v>0</v>
      </c>
    </row>
    <row r="422" spans="1:9" s="2" customFormat="1" ht="12" hidden="1" customHeight="1" x14ac:dyDescent="0.2">
      <c r="A422" s="247"/>
      <c r="B422" s="250"/>
      <c r="C422" s="252"/>
      <c r="D422" s="253"/>
      <c r="E422" s="254"/>
      <c r="F422" s="76"/>
      <c r="G422" s="76"/>
      <c r="H422" s="77">
        <f t="shared" si="62"/>
        <v>0</v>
      </c>
    </row>
    <row r="423" spans="1:9" s="2" customFormat="1" ht="12" hidden="1" customHeight="1" x14ac:dyDescent="0.2">
      <c r="A423" s="247"/>
      <c r="B423" s="250"/>
      <c r="C423" s="252"/>
      <c r="D423" s="253"/>
      <c r="E423" s="254"/>
      <c r="F423" s="76"/>
      <c r="G423" s="76"/>
      <c r="H423" s="77">
        <f t="shared" si="62"/>
        <v>0</v>
      </c>
    </row>
    <row r="424" spans="1:9" s="2" customFormat="1" ht="12" hidden="1" customHeight="1" x14ac:dyDescent="0.2">
      <c r="A424" s="247"/>
      <c r="B424" s="250"/>
      <c r="C424" s="252"/>
      <c r="D424" s="253"/>
      <c r="E424" s="254"/>
      <c r="F424" s="76"/>
      <c r="G424" s="76"/>
      <c r="H424" s="77">
        <f t="shared" si="62"/>
        <v>0</v>
      </c>
    </row>
    <row r="425" spans="1:9" s="2" customFormat="1" ht="12" hidden="1" customHeight="1" x14ac:dyDescent="0.2">
      <c r="A425" s="247"/>
      <c r="B425" s="250"/>
      <c r="C425" s="252"/>
      <c r="D425" s="253"/>
      <c r="E425" s="254"/>
      <c r="F425" s="76"/>
      <c r="G425" s="76"/>
      <c r="H425" s="77">
        <f t="shared" si="62"/>
        <v>0</v>
      </c>
    </row>
    <row r="426" spans="1:9" s="2" customFormat="1" ht="12" hidden="1" customHeight="1" x14ac:dyDescent="0.2">
      <c r="A426" s="247"/>
      <c r="B426" s="250"/>
      <c r="C426" s="252"/>
      <c r="D426" s="253"/>
      <c r="E426" s="254"/>
      <c r="F426" s="76"/>
      <c r="G426" s="76"/>
      <c r="H426" s="77"/>
    </row>
    <row r="427" spans="1:9" s="2" customFormat="1" ht="12" hidden="1" customHeight="1" x14ac:dyDescent="0.2">
      <c r="A427" s="247"/>
      <c r="B427" s="250"/>
      <c r="C427" s="252"/>
      <c r="D427" s="253"/>
      <c r="E427" s="254"/>
      <c r="F427" s="76"/>
      <c r="G427" s="76"/>
      <c r="H427" s="77">
        <f t="shared" si="62"/>
        <v>0</v>
      </c>
    </row>
    <row r="428" spans="1:9" s="2" customFormat="1" ht="12.75" hidden="1" x14ac:dyDescent="0.2">
      <c r="A428" s="248"/>
      <c r="B428" s="251"/>
      <c r="C428" s="269"/>
      <c r="D428" s="270"/>
      <c r="E428" s="271"/>
      <c r="F428" s="78"/>
      <c r="G428" s="78"/>
      <c r="H428" s="79">
        <f t="shared" si="62"/>
        <v>0</v>
      </c>
    </row>
    <row r="429" spans="1:9" s="2" customFormat="1" ht="12.75" x14ac:dyDescent="0.2">
      <c r="A429" s="48" t="s">
        <v>93</v>
      </c>
      <c r="B429" s="277" t="s">
        <v>94</v>
      </c>
      <c r="C429" s="277"/>
      <c r="D429" s="277"/>
      <c r="E429" s="277"/>
      <c r="F429" s="277"/>
      <c r="G429" s="277"/>
      <c r="H429" s="43">
        <f>SUM(H430,H452,H441)</f>
        <v>1</v>
      </c>
    </row>
    <row r="430" spans="1:9" s="2" customFormat="1" ht="15" customHeight="1" x14ac:dyDescent="0.2">
      <c r="A430" s="246">
        <v>2311</v>
      </c>
      <c r="B430" s="249" t="s">
        <v>19</v>
      </c>
      <c r="C430" s="266" t="s">
        <v>171</v>
      </c>
      <c r="D430" s="267"/>
      <c r="E430" s="268"/>
      <c r="F430" s="47" t="s">
        <v>326</v>
      </c>
      <c r="G430" s="47" t="s">
        <v>166</v>
      </c>
      <c r="H430" s="111">
        <f>SUM(H431:H440)</f>
        <v>7.0000000000000007E-2</v>
      </c>
    </row>
    <row r="431" spans="1:9" s="2" customFormat="1" ht="12.75" x14ac:dyDescent="0.2">
      <c r="A431" s="247"/>
      <c r="B431" s="250"/>
      <c r="C431" s="255" t="s">
        <v>214</v>
      </c>
      <c r="D431" s="256"/>
      <c r="E431" s="257"/>
      <c r="F431" s="74">
        <f>ROUND(0.02*1.095,2)</f>
        <v>0.02</v>
      </c>
      <c r="G431" s="74">
        <v>1</v>
      </c>
      <c r="H431" s="75">
        <f>ROUND(F431*G431,2)</f>
        <v>0.02</v>
      </c>
      <c r="I431" s="2" t="s">
        <v>308</v>
      </c>
    </row>
    <row r="432" spans="1:9" s="2" customFormat="1" ht="12.75" x14ac:dyDescent="0.2">
      <c r="A432" s="247"/>
      <c r="B432" s="250"/>
      <c r="C432" s="252" t="s">
        <v>173</v>
      </c>
      <c r="D432" s="253"/>
      <c r="E432" s="254"/>
      <c r="F432" s="76">
        <f>ROUND(0.05*1.095,2)</f>
        <v>0.05</v>
      </c>
      <c r="G432" s="76">
        <v>1</v>
      </c>
      <c r="H432" s="77">
        <f>ROUND(F432*G432,2)</f>
        <v>0.05</v>
      </c>
    </row>
    <row r="433" spans="1:8" s="2" customFormat="1" ht="12.75" hidden="1" x14ac:dyDescent="0.2">
      <c r="A433" s="247"/>
      <c r="B433" s="250"/>
      <c r="C433" s="252"/>
      <c r="D433" s="253"/>
      <c r="E433" s="254"/>
      <c r="F433" s="76"/>
      <c r="G433" s="76"/>
      <c r="H433" s="77">
        <f t="shared" ref="H433:H440" si="63">ROUND(F433*G433,2)</f>
        <v>0</v>
      </c>
    </row>
    <row r="434" spans="1:8" s="2" customFormat="1" ht="12.75" hidden="1" x14ac:dyDescent="0.2">
      <c r="A434" s="247"/>
      <c r="B434" s="250"/>
      <c r="C434" s="252"/>
      <c r="D434" s="253"/>
      <c r="E434" s="254"/>
      <c r="F434" s="76"/>
      <c r="G434" s="76"/>
      <c r="H434" s="77">
        <f t="shared" si="63"/>
        <v>0</v>
      </c>
    </row>
    <row r="435" spans="1:8" s="2" customFormat="1" ht="12.75" hidden="1" x14ac:dyDescent="0.2">
      <c r="A435" s="247"/>
      <c r="B435" s="250"/>
      <c r="C435" s="252"/>
      <c r="D435" s="253"/>
      <c r="E435" s="254"/>
      <c r="F435" s="76"/>
      <c r="G435" s="76"/>
      <c r="H435" s="77">
        <f t="shared" si="63"/>
        <v>0</v>
      </c>
    </row>
    <row r="436" spans="1:8" s="2" customFormat="1" ht="12.75" hidden="1" x14ac:dyDescent="0.2">
      <c r="A436" s="247"/>
      <c r="B436" s="250"/>
      <c r="C436" s="252"/>
      <c r="D436" s="253"/>
      <c r="E436" s="254"/>
      <c r="F436" s="76"/>
      <c r="G436" s="76"/>
      <c r="H436" s="77">
        <f t="shared" si="63"/>
        <v>0</v>
      </c>
    </row>
    <row r="437" spans="1:8" s="2" customFormat="1" ht="12.75" hidden="1" x14ac:dyDescent="0.2">
      <c r="A437" s="247"/>
      <c r="B437" s="250"/>
      <c r="C437" s="252"/>
      <c r="D437" s="253"/>
      <c r="E437" s="254"/>
      <c r="F437" s="76"/>
      <c r="G437" s="76"/>
      <c r="H437" s="77">
        <f t="shared" si="63"/>
        <v>0</v>
      </c>
    </row>
    <row r="438" spans="1:8" s="2" customFormat="1" ht="12.75" hidden="1" x14ac:dyDescent="0.2">
      <c r="A438" s="247"/>
      <c r="B438" s="250"/>
      <c r="C438" s="252"/>
      <c r="D438" s="253"/>
      <c r="E438" s="254"/>
      <c r="F438" s="76"/>
      <c r="G438" s="76"/>
      <c r="H438" s="77">
        <f t="shared" si="63"/>
        <v>0</v>
      </c>
    </row>
    <row r="439" spans="1:8" s="2" customFormat="1" ht="12.75" hidden="1" x14ac:dyDescent="0.2">
      <c r="A439" s="247"/>
      <c r="B439" s="250"/>
      <c r="C439" s="252"/>
      <c r="D439" s="253"/>
      <c r="E439" s="254"/>
      <c r="F439" s="76"/>
      <c r="G439" s="76"/>
      <c r="H439" s="77">
        <f t="shared" si="63"/>
        <v>0</v>
      </c>
    </row>
    <row r="440" spans="1:8" s="2" customFormat="1" ht="12.75" hidden="1" x14ac:dyDescent="0.2">
      <c r="A440" s="248"/>
      <c r="B440" s="251"/>
      <c r="C440" s="269"/>
      <c r="D440" s="270"/>
      <c r="E440" s="271"/>
      <c r="F440" s="78"/>
      <c r="G440" s="78"/>
      <c r="H440" s="79">
        <f t="shared" si="63"/>
        <v>0</v>
      </c>
    </row>
    <row r="441" spans="1:8" s="2" customFormat="1" ht="38.25" x14ac:dyDescent="0.2">
      <c r="A441" s="246">
        <v>2312</v>
      </c>
      <c r="B441" s="249" t="s">
        <v>319</v>
      </c>
      <c r="C441" s="266" t="s">
        <v>171</v>
      </c>
      <c r="D441" s="267"/>
      <c r="E441" s="51" t="s">
        <v>325</v>
      </c>
      <c r="F441" s="51" t="s">
        <v>322</v>
      </c>
      <c r="G441" s="47" t="s">
        <v>157</v>
      </c>
      <c r="H441" s="111">
        <f>SUM(H442:H451)</f>
        <v>0.04</v>
      </c>
    </row>
    <row r="442" spans="1:8" s="2" customFormat="1" ht="12.75" x14ac:dyDescent="0.2">
      <c r="A442" s="247"/>
      <c r="B442" s="250"/>
      <c r="C442" s="255" t="s">
        <v>320</v>
      </c>
      <c r="D442" s="256"/>
      <c r="E442" s="74">
        <v>165</v>
      </c>
      <c r="F442" s="74">
        <v>5</v>
      </c>
      <c r="G442" s="154">
        <f>G19+G277</f>
        <v>1.0840000000000001</v>
      </c>
      <c r="H442" s="75">
        <f>ROUNDUP(E442/F442/12/168*G442,2)</f>
        <v>0.02</v>
      </c>
    </row>
    <row r="443" spans="1:8" s="2" customFormat="1" ht="12.75" x14ac:dyDescent="0.2">
      <c r="A443" s="247"/>
      <c r="B443" s="250"/>
      <c r="C443" s="252" t="s">
        <v>321</v>
      </c>
      <c r="D443" s="253"/>
      <c r="E443" s="153">
        <v>157</v>
      </c>
      <c r="F443" s="76">
        <v>5</v>
      </c>
      <c r="G443" s="155">
        <f>G442</f>
        <v>1.0840000000000001</v>
      </c>
      <c r="H443" s="77">
        <f>ROUNDUP(E443/F443/12/168*G443,2)</f>
        <v>0.02</v>
      </c>
    </row>
    <row r="444" spans="1:8" s="2" customFormat="1" ht="12.75" hidden="1" x14ac:dyDescent="0.2">
      <c r="A444" s="247"/>
      <c r="B444" s="250"/>
      <c r="C444" s="252"/>
      <c r="D444" s="253"/>
      <c r="E444" s="177"/>
      <c r="F444" s="76"/>
      <c r="G444" s="76"/>
      <c r="H444" s="77">
        <f t="shared" ref="H444:H451" si="64">ROUNDUP(F444/168*G444,2)</f>
        <v>0</v>
      </c>
    </row>
    <row r="445" spans="1:8" s="2" customFormat="1" ht="12.75" hidden="1" x14ac:dyDescent="0.2">
      <c r="A445" s="247"/>
      <c r="B445" s="250"/>
      <c r="C445" s="252"/>
      <c r="D445" s="253"/>
      <c r="E445" s="177"/>
      <c r="F445" s="76"/>
      <c r="G445" s="76"/>
      <c r="H445" s="77">
        <f t="shared" si="64"/>
        <v>0</v>
      </c>
    </row>
    <row r="446" spans="1:8" s="2" customFormat="1" ht="12.75" hidden="1" x14ac:dyDescent="0.2">
      <c r="A446" s="247"/>
      <c r="B446" s="250"/>
      <c r="C446" s="252"/>
      <c r="D446" s="253"/>
      <c r="E446" s="177"/>
      <c r="F446" s="76"/>
      <c r="G446" s="76"/>
      <c r="H446" s="77">
        <f t="shared" si="64"/>
        <v>0</v>
      </c>
    </row>
    <row r="447" spans="1:8" s="2" customFormat="1" ht="12.75" hidden="1" x14ac:dyDescent="0.2">
      <c r="A447" s="247"/>
      <c r="B447" s="250"/>
      <c r="C447" s="252"/>
      <c r="D447" s="253"/>
      <c r="E447" s="177"/>
      <c r="F447" s="76"/>
      <c r="G447" s="76"/>
      <c r="H447" s="77">
        <f t="shared" si="64"/>
        <v>0</v>
      </c>
    </row>
    <row r="448" spans="1:8" s="2" customFormat="1" ht="12.75" hidden="1" x14ac:dyDescent="0.2">
      <c r="A448" s="247"/>
      <c r="B448" s="250"/>
      <c r="C448" s="252"/>
      <c r="D448" s="253"/>
      <c r="E448" s="177"/>
      <c r="F448" s="76"/>
      <c r="G448" s="76"/>
      <c r="H448" s="77">
        <f t="shared" si="64"/>
        <v>0</v>
      </c>
    </row>
    <row r="449" spans="1:9" s="2" customFormat="1" ht="12.75" hidden="1" x14ac:dyDescent="0.2">
      <c r="A449" s="247"/>
      <c r="B449" s="250"/>
      <c r="C449" s="252"/>
      <c r="D449" s="253"/>
      <c r="E449" s="177"/>
      <c r="F449" s="76"/>
      <c r="G449" s="76"/>
      <c r="H449" s="77">
        <f t="shared" si="64"/>
        <v>0</v>
      </c>
    </row>
    <row r="450" spans="1:9" s="2" customFormat="1" ht="12.75" hidden="1" x14ac:dyDescent="0.2">
      <c r="A450" s="247"/>
      <c r="B450" s="250"/>
      <c r="C450" s="252"/>
      <c r="D450" s="253"/>
      <c r="E450" s="177"/>
      <c r="F450" s="76"/>
      <c r="G450" s="76"/>
      <c r="H450" s="77">
        <f t="shared" si="64"/>
        <v>0</v>
      </c>
    </row>
    <row r="451" spans="1:9" s="2" customFormat="1" ht="12.75" hidden="1" x14ac:dyDescent="0.2">
      <c r="A451" s="248"/>
      <c r="B451" s="251"/>
      <c r="C451" s="252"/>
      <c r="D451" s="253"/>
      <c r="E451" s="177"/>
      <c r="F451" s="78"/>
      <c r="G451" s="78"/>
      <c r="H451" s="79">
        <f t="shared" si="64"/>
        <v>0</v>
      </c>
    </row>
    <row r="452" spans="1:9" s="2" customFormat="1" ht="25.5" x14ac:dyDescent="0.2">
      <c r="A452" s="246">
        <v>2350</v>
      </c>
      <c r="B452" s="249" t="s">
        <v>391</v>
      </c>
      <c r="C452" s="266" t="s">
        <v>171</v>
      </c>
      <c r="D452" s="267"/>
      <c r="E452" s="268"/>
      <c r="F452" s="51" t="s">
        <v>327</v>
      </c>
      <c r="G452" s="47" t="s">
        <v>157</v>
      </c>
      <c r="H452" s="111">
        <f>SUM(H453:H462)</f>
        <v>0.89</v>
      </c>
    </row>
    <row r="453" spans="1:9" s="2" customFormat="1" ht="26.25" customHeight="1" x14ac:dyDescent="0.2">
      <c r="A453" s="247"/>
      <c r="B453" s="250"/>
      <c r="C453" s="255" t="s">
        <v>218</v>
      </c>
      <c r="D453" s="256"/>
      <c r="E453" s="257"/>
      <c r="F453" s="74">
        <f>ROUND(85*1.162,2)</f>
        <v>98.77</v>
      </c>
      <c r="G453" s="154">
        <f>G442</f>
        <v>1.0840000000000001</v>
      </c>
      <c r="H453" s="75">
        <f>ROUNDUP(F453/168*G453,2)</f>
        <v>0.64</v>
      </c>
      <c r="I453" s="149" t="s">
        <v>383</v>
      </c>
    </row>
    <row r="454" spans="1:9" s="2" customFormat="1" ht="36" x14ac:dyDescent="0.2">
      <c r="A454" s="247"/>
      <c r="B454" s="250"/>
      <c r="C454" s="252" t="s">
        <v>215</v>
      </c>
      <c r="D454" s="253"/>
      <c r="E454" s="254"/>
      <c r="F454" s="76">
        <f>ROUND(7*1.162,2)</f>
        <v>8.1300000000000008</v>
      </c>
      <c r="G454" s="76">
        <f>G408</f>
        <v>5.1039999999999992</v>
      </c>
      <c r="H454" s="77">
        <f t="shared" ref="H454:H462" si="65">ROUNDUP(F454/168*G454,2)</f>
        <v>0.25</v>
      </c>
      <c r="I454" s="149" t="s">
        <v>382</v>
      </c>
    </row>
    <row r="455" spans="1:9" s="2" customFormat="1" ht="12.75" hidden="1" x14ac:dyDescent="0.2">
      <c r="A455" s="247"/>
      <c r="B455" s="250"/>
      <c r="C455" s="252"/>
      <c r="D455" s="253"/>
      <c r="E455" s="254"/>
      <c r="F455" s="76"/>
      <c r="G455" s="76"/>
      <c r="H455" s="77">
        <f t="shared" si="65"/>
        <v>0</v>
      </c>
    </row>
    <row r="456" spans="1:9" s="2" customFormat="1" ht="12.75" hidden="1" x14ac:dyDescent="0.2">
      <c r="A456" s="247"/>
      <c r="B456" s="250"/>
      <c r="C456" s="252"/>
      <c r="D456" s="253"/>
      <c r="E456" s="254"/>
      <c r="F456" s="76"/>
      <c r="G456" s="76"/>
      <c r="H456" s="77">
        <f t="shared" si="65"/>
        <v>0</v>
      </c>
    </row>
    <row r="457" spans="1:9" s="2" customFormat="1" ht="12.75" hidden="1" x14ac:dyDescent="0.2">
      <c r="A457" s="247"/>
      <c r="B457" s="250"/>
      <c r="C457" s="252"/>
      <c r="D457" s="253"/>
      <c r="E457" s="254"/>
      <c r="F457" s="76"/>
      <c r="G457" s="76"/>
      <c r="H457" s="77">
        <f t="shared" si="65"/>
        <v>0</v>
      </c>
    </row>
    <row r="458" spans="1:9" s="2" customFormat="1" ht="12.75" hidden="1" x14ac:dyDescent="0.2">
      <c r="A458" s="247"/>
      <c r="B458" s="250"/>
      <c r="C458" s="252"/>
      <c r="D458" s="253"/>
      <c r="E458" s="254"/>
      <c r="F458" s="76"/>
      <c r="G458" s="76"/>
      <c r="H458" s="77">
        <f t="shared" si="65"/>
        <v>0</v>
      </c>
    </row>
    <row r="459" spans="1:9" s="2" customFormat="1" ht="12.75" hidden="1" x14ac:dyDescent="0.2">
      <c r="A459" s="247"/>
      <c r="B459" s="250"/>
      <c r="C459" s="252"/>
      <c r="D459" s="253"/>
      <c r="E459" s="254"/>
      <c r="F459" s="76"/>
      <c r="G459" s="76"/>
      <c r="H459" s="77">
        <f t="shared" si="65"/>
        <v>0</v>
      </c>
    </row>
    <row r="460" spans="1:9" s="2" customFormat="1" ht="12.75" hidden="1" x14ac:dyDescent="0.2">
      <c r="A460" s="247"/>
      <c r="B460" s="250"/>
      <c r="C460" s="252"/>
      <c r="D460" s="253"/>
      <c r="E460" s="254"/>
      <c r="F460" s="76"/>
      <c r="G460" s="76"/>
      <c r="H460" s="77">
        <f t="shared" si="65"/>
        <v>0</v>
      </c>
    </row>
    <row r="461" spans="1:9" s="2" customFormat="1" ht="12.75" hidden="1" x14ac:dyDescent="0.2">
      <c r="A461" s="247"/>
      <c r="B461" s="250"/>
      <c r="C461" s="252"/>
      <c r="D461" s="253"/>
      <c r="E461" s="254"/>
      <c r="F461" s="76"/>
      <c r="G461" s="76"/>
      <c r="H461" s="77">
        <f t="shared" si="65"/>
        <v>0</v>
      </c>
    </row>
    <row r="462" spans="1:9" s="2" customFormat="1" ht="12.75" hidden="1" x14ac:dyDescent="0.2">
      <c r="A462" s="248"/>
      <c r="B462" s="251"/>
      <c r="C462" s="269"/>
      <c r="D462" s="270"/>
      <c r="E462" s="271"/>
      <c r="F462" s="78"/>
      <c r="G462" s="78"/>
      <c r="H462" s="79">
        <f t="shared" si="65"/>
        <v>0</v>
      </c>
    </row>
    <row r="463" spans="1:9" s="2" customFormat="1" ht="12.75" x14ac:dyDescent="0.2">
      <c r="A463" s="49" t="s">
        <v>109</v>
      </c>
      <c r="B463" s="277" t="s">
        <v>25</v>
      </c>
      <c r="C463" s="277"/>
      <c r="D463" s="277"/>
      <c r="E463" s="277"/>
      <c r="F463" s="277"/>
      <c r="G463" s="277"/>
      <c r="H463" s="43">
        <f>SUM(H464,H476)</f>
        <v>0.14000000000000001</v>
      </c>
    </row>
    <row r="464" spans="1:9" s="2" customFormat="1" ht="12.75" hidden="1" x14ac:dyDescent="0.2">
      <c r="A464" s="48">
        <v>5120</v>
      </c>
      <c r="B464" s="277" t="s">
        <v>168</v>
      </c>
      <c r="C464" s="277"/>
      <c r="D464" s="277"/>
      <c r="E464" s="277"/>
      <c r="F464" s="277"/>
      <c r="G464" s="277"/>
      <c r="H464" s="43">
        <f>SUM(H466:H475)</f>
        <v>0</v>
      </c>
    </row>
    <row r="465" spans="1:8" s="2" customFormat="1" ht="25.5" hidden="1" x14ac:dyDescent="0.2">
      <c r="A465" s="331">
        <v>5121</v>
      </c>
      <c r="B465" s="279" t="s">
        <v>169</v>
      </c>
      <c r="C465" s="287" t="s">
        <v>171</v>
      </c>
      <c r="D465" s="288"/>
      <c r="E465" s="47" t="s">
        <v>170</v>
      </c>
      <c r="F465" s="190" t="s">
        <v>325</v>
      </c>
      <c r="G465" s="47" t="s">
        <v>157</v>
      </c>
      <c r="H465" s="111">
        <f>SUM(H466:H475)</f>
        <v>0</v>
      </c>
    </row>
    <row r="466" spans="1:8" s="2" customFormat="1" ht="12.75" hidden="1" x14ac:dyDescent="0.2">
      <c r="A466" s="332"/>
      <c r="B466" s="280"/>
      <c r="C466" s="309"/>
      <c r="D466" s="310"/>
      <c r="E466" s="282"/>
      <c r="F466" s="67"/>
      <c r="G466" s="156"/>
      <c r="H466" s="54">
        <f>ROUNDUP(F466*$E$478%/12/168*G466,2)</f>
        <v>0</v>
      </c>
    </row>
    <row r="467" spans="1:8" s="2" customFormat="1" ht="12.75" hidden="1" x14ac:dyDescent="0.2">
      <c r="A467" s="332"/>
      <c r="B467" s="280"/>
      <c r="C467" s="311"/>
      <c r="D467" s="312"/>
      <c r="E467" s="283"/>
      <c r="F467" s="68"/>
      <c r="G467" s="68"/>
      <c r="H467" s="56">
        <f>ROUNDUP(F467*$E$478%/12/168*G467,2)</f>
        <v>0</v>
      </c>
    </row>
    <row r="468" spans="1:8" s="2" customFormat="1" ht="12.75" hidden="1" x14ac:dyDescent="0.2">
      <c r="A468" s="332"/>
      <c r="B468" s="280"/>
      <c r="C468" s="311"/>
      <c r="D468" s="312"/>
      <c r="E468" s="283"/>
      <c r="F468" s="68"/>
      <c r="G468" s="68"/>
      <c r="H468" s="56">
        <f t="shared" ref="H468:H475" si="66">ROUNDUP(F468*$D$489%/12/168*E468*$G$489,2)</f>
        <v>0</v>
      </c>
    </row>
    <row r="469" spans="1:8" s="2" customFormat="1" ht="12.75" hidden="1" x14ac:dyDescent="0.2">
      <c r="A469" s="332"/>
      <c r="B469" s="280"/>
      <c r="C469" s="311"/>
      <c r="D469" s="312"/>
      <c r="E469" s="283"/>
      <c r="F469" s="68"/>
      <c r="G469" s="68"/>
      <c r="H469" s="56">
        <f t="shared" si="66"/>
        <v>0</v>
      </c>
    </row>
    <row r="470" spans="1:8" s="2" customFormat="1" ht="12" hidden="1" customHeight="1" x14ac:dyDescent="0.2">
      <c r="A470" s="332"/>
      <c r="B470" s="280"/>
      <c r="C470" s="311"/>
      <c r="D470" s="312"/>
      <c r="E470" s="283"/>
      <c r="F470" s="68"/>
      <c r="G470" s="68"/>
      <c r="H470" s="56">
        <f t="shared" si="66"/>
        <v>0</v>
      </c>
    </row>
    <row r="471" spans="1:8" s="2" customFormat="1" ht="13.5" hidden="1" customHeight="1" x14ac:dyDescent="0.2">
      <c r="A471" s="332"/>
      <c r="B471" s="280"/>
      <c r="C471" s="311"/>
      <c r="D471" s="312"/>
      <c r="E471" s="283"/>
      <c r="F471" s="68"/>
      <c r="G471" s="68"/>
      <c r="H471" s="56">
        <f t="shared" si="66"/>
        <v>0</v>
      </c>
    </row>
    <row r="472" spans="1:8" s="2" customFormat="1" ht="12.75" hidden="1" customHeight="1" x14ac:dyDescent="0.2">
      <c r="A472" s="332"/>
      <c r="B472" s="280"/>
      <c r="C472" s="311"/>
      <c r="D472" s="312"/>
      <c r="E472" s="283"/>
      <c r="F472" s="68"/>
      <c r="G472" s="68"/>
      <c r="H472" s="56">
        <f t="shared" si="66"/>
        <v>0</v>
      </c>
    </row>
    <row r="473" spans="1:8" s="2" customFormat="1" ht="12.75" hidden="1" customHeight="1" x14ac:dyDescent="0.2">
      <c r="A473" s="332"/>
      <c r="B473" s="280"/>
      <c r="C473" s="311"/>
      <c r="D473" s="312"/>
      <c r="E473" s="283"/>
      <c r="F473" s="68"/>
      <c r="G473" s="68"/>
      <c r="H473" s="56">
        <f t="shared" si="66"/>
        <v>0</v>
      </c>
    </row>
    <row r="474" spans="1:8" s="2" customFormat="1" ht="12.75" hidden="1" customHeight="1" x14ac:dyDescent="0.2">
      <c r="A474" s="332"/>
      <c r="B474" s="280"/>
      <c r="C474" s="311"/>
      <c r="D474" s="312"/>
      <c r="E474" s="283"/>
      <c r="F474" s="68"/>
      <c r="G474" s="68"/>
      <c r="H474" s="56">
        <f t="shared" si="66"/>
        <v>0</v>
      </c>
    </row>
    <row r="475" spans="1:8" s="2" customFormat="1" ht="12.75" hidden="1" customHeight="1" x14ac:dyDescent="0.2">
      <c r="A475" s="333"/>
      <c r="B475" s="281"/>
      <c r="C475" s="311"/>
      <c r="D475" s="312"/>
      <c r="E475" s="284"/>
      <c r="F475" s="70"/>
      <c r="G475" s="70"/>
      <c r="H475" s="58">
        <f t="shared" si="66"/>
        <v>0</v>
      </c>
    </row>
    <row r="476" spans="1:8" s="2" customFormat="1" ht="12.75" x14ac:dyDescent="0.2">
      <c r="A476" s="48" t="s">
        <v>110</v>
      </c>
      <c r="B476" s="277" t="s">
        <v>392</v>
      </c>
      <c r="C476" s="277"/>
      <c r="D476" s="277"/>
      <c r="E476" s="277"/>
      <c r="F476" s="277"/>
      <c r="G476" s="277"/>
      <c r="H476" s="43">
        <f>SUM(H477,H488)</f>
        <v>0.14000000000000001</v>
      </c>
    </row>
    <row r="477" spans="1:8" s="2" customFormat="1" ht="25.5" x14ac:dyDescent="0.2">
      <c r="A477" s="331" t="s">
        <v>117</v>
      </c>
      <c r="B477" s="279" t="s">
        <v>33</v>
      </c>
      <c r="C477" s="287" t="s">
        <v>171</v>
      </c>
      <c r="D477" s="288"/>
      <c r="E477" s="47" t="s">
        <v>170</v>
      </c>
      <c r="F477" s="190" t="s">
        <v>325</v>
      </c>
      <c r="G477" s="47" t="s">
        <v>157</v>
      </c>
      <c r="H477" s="111">
        <f>SUM(H478:H487)</f>
        <v>0.14000000000000001</v>
      </c>
    </row>
    <row r="478" spans="1:8" s="2" customFormat="1" ht="12.75" x14ac:dyDescent="0.2">
      <c r="A478" s="332"/>
      <c r="B478" s="280"/>
      <c r="C478" s="309" t="s">
        <v>323</v>
      </c>
      <c r="D478" s="310"/>
      <c r="E478" s="282">
        <v>20</v>
      </c>
      <c r="F478" s="67">
        <v>1200</v>
      </c>
      <c r="G478" s="156">
        <f>G453</f>
        <v>1.0840000000000001</v>
      </c>
      <c r="H478" s="54">
        <f>ROUNDUP(F478*$E$478%/12/168*G478,2)</f>
        <v>0.13</v>
      </c>
    </row>
    <row r="479" spans="1:8" s="2" customFormat="1" ht="12.75" x14ac:dyDescent="0.2">
      <c r="A479" s="332"/>
      <c r="B479" s="280"/>
      <c r="C479" s="311" t="s">
        <v>324</v>
      </c>
      <c r="D479" s="312"/>
      <c r="E479" s="283"/>
      <c r="F479" s="68">
        <v>500</v>
      </c>
      <c r="G479" s="68">
        <v>8.4000000000000005E-2</v>
      </c>
      <c r="H479" s="56">
        <f>ROUNDUP(F479*$E$478%/12/168*G479,2)</f>
        <v>0.01</v>
      </c>
    </row>
    <row r="480" spans="1:8" s="2" customFormat="1" ht="12.75" hidden="1" x14ac:dyDescent="0.2">
      <c r="A480" s="332"/>
      <c r="B480" s="280"/>
      <c r="C480" s="311"/>
      <c r="D480" s="312"/>
      <c r="E480" s="283"/>
      <c r="F480" s="68"/>
      <c r="G480" s="68"/>
      <c r="H480" s="56">
        <f t="shared" ref="H480:H487" si="67">ROUNDUP(F480*$D$489%/12/168*E480*$G$489,2)</f>
        <v>0</v>
      </c>
    </row>
    <row r="481" spans="1:8" s="2" customFormat="1" ht="12.75" hidden="1" x14ac:dyDescent="0.2">
      <c r="A481" s="332"/>
      <c r="B481" s="280"/>
      <c r="C481" s="311"/>
      <c r="D481" s="312"/>
      <c r="E481" s="283"/>
      <c r="F481" s="68"/>
      <c r="G481" s="68"/>
      <c r="H481" s="56">
        <f t="shared" si="67"/>
        <v>0</v>
      </c>
    </row>
    <row r="482" spans="1:8" s="2" customFormat="1" ht="12.75" hidden="1" x14ac:dyDescent="0.2">
      <c r="A482" s="332"/>
      <c r="B482" s="280"/>
      <c r="C482" s="311"/>
      <c r="D482" s="312"/>
      <c r="E482" s="283"/>
      <c r="F482" s="68"/>
      <c r="G482" s="68"/>
      <c r="H482" s="56">
        <f t="shared" si="67"/>
        <v>0</v>
      </c>
    </row>
    <row r="483" spans="1:8" s="2" customFormat="1" ht="12.75" hidden="1" customHeight="1" x14ac:dyDescent="0.2">
      <c r="A483" s="332"/>
      <c r="B483" s="280"/>
      <c r="C483" s="311"/>
      <c r="D483" s="312"/>
      <c r="E483" s="283"/>
      <c r="F483" s="68"/>
      <c r="G483" s="68"/>
      <c r="H483" s="56">
        <f t="shared" si="67"/>
        <v>0</v>
      </c>
    </row>
    <row r="484" spans="1:8" s="2" customFormat="1" ht="12.75" hidden="1" customHeight="1" x14ac:dyDescent="0.2">
      <c r="A484" s="332"/>
      <c r="B484" s="280"/>
      <c r="C484" s="311"/>
      <c r="D484" s="312"/>
      <c r="E484" s="283"/>
      <c r="F484" s="68"/>
      <c r="G484" s="68"/>
      <c r="H484" s="56">
        <f t="shared" si="67"/>
        <v>0</v>
      </c>
    </row>
    <row r="485" spans="1:8" s="2" customFormat="1" ht="12.75" hidden="1" customHeight="1" x14ac:dyDescent="0.2">
      <c r="A485" s="332"/>
      <c r="B485" s="280"/>
      <c r="C485" s="311"/>
      <c r="D485" s="312"/>
      <c r="E485" s="283"/>
      <c r="F485" s="68"/>
      <c r="G485" s="68"/>
      <c r="H485" s="56">
        <f t="shared" si="67"/>
        <v>0</v>
      </c>
    </row>
    <row r="486" spans="1:8" s="2" customFormat="1" ht="12.75" hidden="1" customHeight="1" x14ac:dyDescent="0.2">
      <c r="A486" s="332"/>
      <c r="B486" s="280"/>
      <c r="C486" s="311"/>
      <c r="D486" s="312"/>
      <c r="E486" s="283"/>
      <c r="F486" s="68"/>
      <c r="G486" s="68"/>
      <c r="H486" s="56">
        <f t="shared" si="67"/>
        <v>0</v>
      </c>
    </row>
    <row r="487" spans="1:8" s="2" customFormat="1" ht="12.75" hidden="1" customHeight="1" x14ac:dyDescent="0.2">
      <c r="A487" s="333"/>
      <c r="B487" s="281"/>
      <c r="C487" s="311"/>
      <c r="D487" s="312"/>
      <c r="E487" s="284"/>
      <c r="F487" s="70"/>
      <c r="G487" s="70"/>
      <c r="H487" s="58">
        <f t="shared" si="67"/>
        <v>0</v>
      </c>
    </row>
    <row r="488" spans="1:8" s="2" customFormat="1" ht="25.5" hidden="1" x14ac:dyDescent="0.2">
      <c r="A488" s="331" t="s">
        <v>118</v>
      </c>
      <c r="B488" s="279" t="s">
        <v>31</v>
      </c>
      <c r="C488" s="190" t="s">
        <v>171</v>
      </c>
      <c r="D488" s="47" t="s">
        <v>170</v>
      </c>
      <c r="E488" s="190" t="s">
        <v>166</v>
      </c>
      <c r="F488" s="190" t="s">
        <v>167</v>
      </c>
      <c r="G488" s="47" t="s">
        <v>157</v>
      </c>
      <c r="H488" s="111">
        <f>SUM(H489:H498)</f>
        <v>0</v>
      </c>
    </row>
    <row r="489" spans="1:8" s="2" customFormat="1" ht="12.75" hidden="1" x14ac:dyDescent="0.2">
      <c r="A489" s="332"/>
      <c r="B489" s="280"/>
      <c r="C489" s="67"/>
      <c r="D489" s="282">
        <v>20</v>
      </c>
      <c r="E489" s="67"/>
      <c r="F489" s="67"/>
      <c r="G489" s="260"/>
      <c r="H489" s="54">
        <f>ROUNDUP(F489*$D$466%/12/168*E489*$G$466,2)</f>
        <v>0</v>
      </c>
    </row>
    <row r="490" spans="1:8" s="2" customFormat="1" ht="12.75" hidden="1" x14ac:dyDescent="0.2">
      <c r="A490" s="332"/>
      <c r="B490" s="280"/>
      <c r="C490" s="68"/>
      <c r="D490" s="283"/>
      <c r="E490" s="68"/>
      <c r="F490" s="68"/>
      <c r="G490" s="261"/>
      <c r="H490" s="56">
        <f t="shared" ref="H490:H498" si="68">ROUNDUP(F490*$D$466%/12/168*E490*$G$466,2)</f>
        <v>0</v>
      </c>
    </row>
    <row r="491" spans="1:8" s="2" customFormat="1" ht="12.75" hidden="1" x14ac:dyDescent="0.2">
      <c r="A491" s="332"/>
      <c r="B491" s="280"/>
      <c r="C491" s="68"/>
      <c r="D491" s="283"/>
      <c r="E491" s="68"/>
      <c r="F491" s="68"/>
      <c r="G491" s="261"/>
      <c r="H491" s="56">
        <f t="shared" si="68"/>
        <v>0</v>
      </c>
    </row>
    <row r="492" spans="1:8" s="2" customFormat="1" ht="12.75" hidden="1" x14ac:dyDescent="0.2">
      <c r="A492" s="332"/>
      <c r="B492" s="280"/>
      <c r="C492" s="68"/>
      <c r="D492" s="283"/>
      <c r="E492" s="68"/>
      <c r="F492" s="68"/>
      <c r="G492" s="261"/>
      <c r="H492" s="56">
        <f t="shared" si="68"/>
        <v>0</v>
      </c>
    </row>
    <row r="493" spans="1:8" s="2" customFormat="1" ht="12.75" hidden="1" x14ac:dyDescent="0.2">
      <c r="A493" s="332"/>
      <c r="B493" s="280"/>
      <c r="C493" s="68"/>
      <c r="D493" s="283"/>
      <c r="E493" s="68"/>
      <c r="F493" s="68"/>
      <c r="G493" s="261"/>
      <c r="H493" s="56">
        <f t="shared" si="68"/>
        <v>0</v>
      </c>
    </row>
    <row r="494" spans="1:8" s="2" customFormat="1" ht="12.75" hidden="1" x14ac:dyDescent="0.2">
      <c r="A494" s="332"/>
      <c r="B494" s="280"/>
      <c r="C494" s="68"/>
      <c r="D494" s="283"/>
      <c r="E494" s="68"/>
      <c r="F494" s="68"/>
      <c r="G494" s="261"/>
      <c r="H494" s="56">
        <f t="shared" si="68"/>
        <v>0</v>
      </c>
    </row>
    <row r="495" spans="1:8" s="2" customFormat="1" ht="12.75" hidden="1" x14ac:dyDescent="0.2">
      <c r="A495" s="332"/>
      <c r="B495" s="280"/>
      <c r="C495" s="68"/>
      <c r="D495" s="283"/>
      <c r="E495" s="68"/>
      <c r="F495" s="68"/>
      <c r="G495" s="261"/>
      <c r="H495" s="56">
        <f t="shared" si="68"/>
        <v>0</v>
      </c>
    </row>
    <row r="496" spans="1:8" s="2" customFormat="1" ht="12.75" hidden="1" x14ac:dyDescent="0.2">
      <c r="A496" s="332"/>
      <c r="B496" s="280"/>
      <c r="C496" s="68"/>
      <c r="D496" s="283"/>
      <c r="E496" s="68"/>
      <c r="F496" s="68"/>
      <c r="G496" s="261"/>
      <c r="H496" s="56">
        <f t="shared" si="68"/>
        <v>0</v>
      </c>
    </row>
    <row r="497" spans="1:8" s="2" customFormat="1" ht="12.75" hidden="1" x14ac:dyDescent="0.2">
      <c r="A497" s="332"/>
      <c r="B497" s="280"/>
      <c r="C497" s="68"/>
      <c r="D497" s="283"/>
      <c r="E497" s="68"/>
      <c r="F497" s="68"/>
      <c r="G497" s="261"/>
      <c r="H497" s="56">
        <f t="shared" si="68"/>
        <v>0</v>
      </c>
    </row>
    <row r="498" spans="1:8" s="2" customFormat="1" ht="12.75" hidden="1" x14ac:dyDescent="0.2">
      <c r="A498" s="332"/>
      <c r="B498" s="280"/>
      <c r="C498" s="68"/>
      <c r="D498" s="284"/>
      <c r="E498" s="68"/>
      <c r="F498" s="68"/>
      <c r="G498" s="262"/>
      <c r="H498" s="56">
        <f t="shared" si="68"/>
        <v>0</v>
      </c>
    </row>
    <row r="499" spans="1:8" s="2" customFormat="1" ht="12.75" x14ac:dyDescent="0.2">
      <c r="A499" s="325" t="s">
        <v>122</v>
      </c>
      <c r="B499" s="326"/>
      <c r="C499" s="326"/>
      <c r="D499" s="326"/>
      <c r="E499" s="326"/>
      <c r="F499" s="326"/>
      <c r="G499" s="327"/>
      <c r="H499" s="46">
        <f>SUM(H463,H405,H263)</f>
        <v>2.75</v>
      </c>
    </row>
    <row r="500" spans="1:8" s="2" customFormat="1" ht="12.75" x14ac:dyDescent="0.2">
      <c r="A500" s="328" t="s">
        <v>121</v>
      </c>
      <c r="B500" s="329"/>
      <c r="C500" s="329"/>
      <c r="D500" s="329"/>
      <c r="E500" s="329"/>
      <c r="F500" s="329"/>
      <c r="G500" s="330"/>
      <c r="H500" s="80">
        <f>H499+H260</f>
        <v>81.210000000000008</v>
      </c>
    </row>
    <row r="501" spans="1:8" x14ac:dyDescent="0.25">
      <c r="H501" s="29"/>
    </row>
    <row r="502" spans="1:8" hidden="1" x14ac:dyDescent="0.25">
      <c r="H502" s="30"/>
    </row>
    <row r="503" spans="1:8" hidden="1" x14ac:dyDescent="0.25"/>
    <row r="504" spans="1:8" hidden="1" x14ac:dyDescent="0.25"/>
    <row r="505" spans="1:8" hidden="1" x14ac:dyDescent="0.25"/>
    <row r="506" spans="1:8" hidden="1" x14ac:dyDescent="0.25"/>
    <row r="507" spans="1:8" hidden="1" x14ac:dyDescent="0.25"/>
    <row r="508" spans="1:8" hidden="1" x14ac:dyDescent="0.25"/>
    <row r="509" spans="1:8" hidden="1" x14ac:dyDescent="0.25"/>
    <row r="510" spans="1:8" hidden="1" x14ac:dyDescent="0.25"/>
    <row r="511" spans="1:8" hidden="1" x14ac:dyDescent="0.25"/>
    <row r="512" spans="1:8" hidden="1" x14ac:dyDescent="0.25"/>
    <row r="513" hidden="1" x14ac:dyDescent="0.25"/>
    <row r="514" hidden="1" x14ac:dyDescent="0.25"/>
    <row r="515" hidden="1" x14ac:dyDescent="0.25"/>
    <row r="516" hidden="1" x14ac:dyDescent="0.25"/>
    <row r="517" hidden="1" x14ac:dyDescent="0.25"/>
    <row r="518" hidden="1" x14ac:dyDescent="0.25"/>
    <row r="519" hidden="1" x14ac:dyDescent="0.25"/>
    <row r="520" hidden="1" x14ac:dyDescent="0.25"/>
    <row r="521" hidden="1" x14ac:dyDescent="0.25"/>
    <row r="522" hidden="1" x14ac:dyDescent="0.25"/>
    <row r="523" hidden="1" x14ac:dyDescent="0.25"/>
    <row r="524" hidden="1" x14ac:dyDescent="0.25"/>
    <row r="525" hidden="1" x14ac:dyDescent="0.25"/>
    <row r="526" hidden="1" x14ac:dyDescent="0.25"/>
    <row r="527" hidden="1" x14ac:dyDescent="0.25"/>
    <row r="528" hidden="1" x14ac:dyDescent="0.25"/>
    <row r="529" spans="1:9" hidden="1" x14ac:dyDescent="0.25"/>
    <row r="530" spans="1:9" hidden="1" x14ac:dyDescent="0.25"/>
    <row r="531" spans="1:9" hidden="1" x14ac:dyDescent="0.25"/>
    <row r="532" spans="1:9" hidden="1" x14ac:dyDescent="0.25"/>
    <row r="533" spans="1:9" hidden="1" x14ac:dyDescent="0.25"/>
    <row r="534" spans="1:9" hidden="1" x14ac:dyDescent="0.25"/>
    <row r="535" spans="1:9" hidden="1" x14ac:dyDescent="0.25"/>
    <row r="536" spans="1:9" hidden="1" x14ac:dyDescent="0.25"/>
    <row r="537" spans="1:9" hidden="1" x14ac:dyDescent="0.25"/>
    <row r="538" spans="1:9" ht="15.75" x14ac:dyDescent="0.25">
      <c r="A538" s="104" t="s">
        <v>13</v>
      </c>
      <c r="B538" s="104"/>
      <c r="C538" s="104"/>
      <c r="D538" s="104"/>
      <c r="E538" s="104"/>
      <c r="F538" s="104"/>
      <c r="G538" s="104"/>
      <c r="H538" s="105">
        <f ca="1">H539+H551+H562</f>
        <v>78.460000000000008</v>
      </c>
      <c r="I538" s="106" t="b">
        <f ca="1">H538=H260</f>
        <v>1</v>
      </c>
    </row>
    <row r="539" spans="1:9" x14ac:dyDescent="0.25">
      <c r="A539" s="98">
        <v>1000</v>
      </c>
      <c r="B539" s="97"/>
      <c r="H539" s="101">
        <f ca="1">SUM(H540,H547)</f>
        <v>78.400000000000006</v>
      </c>
    </row>
    <row r="540" spans="1:9" x14ac:dyDescent="0.25">
      <c r="A540" s="191">
        <v>1100</v>
      </c>
      <c r="B540" s="97"/>
      <c r="H540" s="100">
        <f ca="1">SUM(H541:H546)</f>
        <v>61.13</v>
      </c>
    </row>
    <row r="541" spans="1:9" x14ac:dyDescent="0.25">
      <c r="A541" s="1">
        <v>1116</v>
      </c>
      <c r="B541" s="97"/>
      <c r="H541" s="99">
        <f ca="1">SUMIF($A$14:$H$260,A541,$H$14:$H$260)</f>
        <v>57.34</v>
      </c>
    </row>
    <row r="542" spans="1:9" x14ac:dyDescent="0.25">
      <c r="A542" s="1">
        <v>1119</v>
      </c>
      <c r="B542" s="97"/>
      <c r="H542" s="99">
        <f t="shared" ref="H542:H546" ca="1" si="69">SUMIF($A$14:$H$260,A542,$H$14:$H$260)</f>
        <v>0</v>
      </c>
    </row>
    <row r="543" spans="1:9" x14ac:dyDescent="0.25">
      <c r="A543" s="1">
        <v>1143</v>
      </c>
      <c r="B543" s="97"/>
      <c r="H543" s="99">
        <f t="shared" ca="1" si="69"/>
        <v>3.7900000000000005</v>
      </c>
    </row>
    <row r="544" spans="1:9" x14ac:dyDescent="0.25">
      <c r="A544" s="1">
        <v>1146</v>
      </c>
      <c r="B544" s="97"/>
      <c r="H544" s="99">
        <f t="shared" ca="1" si="69"/>
        <v>0</v>
      </c>
    </row>
    <row r="545" spans="1:8" x14ac:dyDescent="0.25">
      <c r="A545" s="1">
        <v>1147</v>
      </c>
      <c r="B545" s="97"/>
      <c r="H545" s="99">
        <f t="shared" ca="1" si="69"/>
        <v>0</v>
      </c>
    </row>
    <row r="546" spans="1:8" x14ac:dyDescent="0.25">
      <c r="A546" s="1">
        <v>1148</v>
      </c>
      <c r="B546" s="97"/>
      <c r="H546" s="99">
        <f t="shared" ca="1" si="69"/>
        <v>0</v>
      </c>
    </row>
    <row r="547" spans="1:8" x14ac:dyDescent="0.25">
      <c r="A547" s="191">
        <v>1200</v>
      </c>
      <c r="B547" s="97"/>
      <c r="H547" s="100">
        <f ca="1">SUM(H548:H550)</f>
        <v>17.27</v>
      </c>
    </row>
    <row r="548" spans="1:8" x14ac:dyDescent="0.25">
      <c r="A548" s="1">
        <v>1210</v>
      </c>
      <c r="B548" s="97"/>
      <c r="H548" s="99">
        <f t="shared" ref="H548:H550" ca="1" si="70">SUMIF($A$14:$H$260,A548,$H$14:$H$260)</f>
        <v>14.97</v>
      </c>
    </row>
    <row r="549" spans="1:8" x14ac:dyDescent="0.25">
      <c r="A549" s="1">
        <v>1221</v>
      </c>
      <c r="B549" s="97"/>
      <c r="H549" s="99">
        <f t="shared" ca="1" si="70"/>
        <v>2.2999999999999998</v>
      </c>
    </row>
    <row r="550" spans="1:8" x14ac:dyDescent="0.25">
      <c r="A550" s="1">
        <v>1228</v>
      </c>
      <c r="B550" s="97"/>
      <c r="H550" s="99">
        <f t="shared" ca="1" si="70"/>
        <v>0</v>
      </c>
    </row>
    <row r="551" spans="1:8" x14ac:dyDescent="0.25">
      <c r="A551" s="98">
        <v>2000</v>
      </c>
      <c r="B551" s="97"/>
      <c r="H551" s="101">
        <f ca="1">H552+H555+H557</f>
        <v>0.06</v>
      </c>
    </row>
    <row r="552" spans="1:8" x14ac:dyDescent="0.25">
      <c r="A552" s="191">
        <v>2100</v>
      </c>
      <c r="B552" s="97"/>
      <c r="H552" s="100">
        <f ca="1">SUM(H553:H554)</f>
        <v>0</v>
      </c>
    </row>
    <row r="553" spans="1:8" x14ac:dyDescent="0.25">
      <c r="A553" s="1">
        <v>2111</v>
      </c>
      <c r="B553" s="97"/>
      <c r="H553" s="99">
        <f t="shared" ref="H553:H554" ca="1" si="71">SUMIF($A$14:$H$260,A553,$H$14:$H$260)</f>
        <v>0</v>
      </c>
    </row>
    <row r="554" spans="1:8" x14ac:dyDescent="0.25">
      <c r="A554" s="1">
        <v>2112</v>
      </c>
      <c r="B554" s="97"/>
      <c r="H554" s="99">
        <f t="shared" ca="1" si="71"/>
        <v>0</v>
      </c>
    </row>
    <row r="555" spans="1:8" x14ac:dyDescent="0.25">
      <c r="A555" s="191">
        <v>2200</v>
      </c>
      <c r="B555" s="97"/>
      <c r="H555" s="100">
        <f ca="1">SUM(H556)</f>
        <v>0</v>
      </c>
    </row>
    <row r="556" spans="1:8" x14ac:dyDescent="0.25">
      <c r="A556" s="1">
        <v>2220</v>
      </c>
      <c r="B556" s="97"/>
      <c r="H556" s="99">
        <f ca="1">SUMIF($A$14:$H$260,A556,$H$14:$H$260)</f>
        <v>0</v>
      </c>
    </row>
    <row r="557" spans="1:8" x14ac:dyDescent="0.25">
      <c r="A557" s="191">
        <v>2300</v>
      </c>
      <c r="B557" s="97"/>
      <c r="H557" s="100">
        <f ca="1">SUM(H558:H561)</f>
        <v>0.06</v>
      </c>
    </row>
    <row r="558" spans="1:8" x14ac:dyDescent="0.25">
      <c r="A558" s="1">
        <v>2311</v>
      </c>
      <c r="B558" s="97"/>
      <c r="H558" s="99">
        <f t="shared" ref="H558:H562" ca="1" si="72">SUMIF($A$14:$H$260,A558,$H$14:$H$260)</f>
        <v>0.06</v>
      </c>
    </row>
    <row r="559" spans="1:8" x14ac:dyDescent="0.25">
      <c r="A559" s="1">
        <v>2322</v>
      </c>
      <c r="B559" s="97"/>
      <c r="H559" s="99">
        <f t="shared" ca="1" si="72"/>
        <v>0</v>
      </c>
    </row>
    <row r="560" spans="1:8" x14ac:dyDescent="0.25">
      <c r="A560" s="1">
        <v>2329</v>
      </c>
      <c r="B560" s="97"/>
      <c r="H560" s="99">
        <f t="shared" ca="1" si="72"/>
        <v>0</v>
      </c>
    </row>
    <row r="561" spans="1:9" x14ac:dyDescent="0.25">
      <c r="A561" s="1">
        <v>2350</v>
      </c>
      <c r="B561" s="97"/>
      <c r="H561" s="99">
        <f t="shared" ca="1" si="72"/>
        <v>0</v>
      </c>
    </row>
    <row r="562" spans="1:9" x14ac:dyDescent="0.25">
      <c r="A562" s="98">
        <v>5000</v>
      </c>
      <c r="B562" s="97"/>
      <c r="H562" s="101">
        <f t="shared" ca="1" si="72"/>
        <v>0</v>
      </c>
    </row>
    <row r="563" spans="1:9" x14ac:dyDescent="0.25">
      <c r="A563" s="191">
        <v>5200</v>
      </c>
      <c r="B563" s="97"/>
      <c r="H563" s="103"/>
    </row>
    <row r="564" spans="1:9" x14ac:dyDescent="0.25">
      <c r="A564" s="1">
        <v>5231</v>
      </c>
      <c r="B564" s="97"/>
      <c r="H564" s="99">
        <f ca="1">SUMIF($A$14:$H$260,A564,$H$14:$H$260)</f>
        <v>0</v>
      </c>
    </row>
    <row r="565" spans="1:9" x14ac:dyDescent="0.25">
      <c r="B565" s="97"/>
    </row>
    <row r="566" spans="1:9" x14ac:dyDescent="0.25">
      <c r="B566" s="97"/>
    </row>
    <row r="567" spans="1:9" x14ac:dyDescent="0.25">
      <c r="B567" s="97"/>
    </row>
    <row r="568" spans="1:9" s="106" customFormat="1" ht="15.75" x14ac:dyDescent="0.25">
      <c r="A568" s="104" t="s">
        <v>18</v>
      </c>
      <c r="B568" s="104"/>
      <c r="C568" s="104"/>
      <c r="D568" s="104"/>
      <c r="E568" s="104"/>
      <c r="F568" s="104"/>
      <c r="G568" s="104"/>
      <c r="H568" s="105">
        <f ca="1">H569+H581+H593</f>
        <v>2.7500000000000004</v>
      </c>
      <c r="I568" s="106" t="b">
        <f ca="1">H568=H499</f>
        <v>1</v>
      </c>
    </row>
    <row r="569" spans="1:9" x14ac:dyDescent="0.25">
      <c r="A569" s="98">
        <v>1000</v>
      </c>
      <c r="B569" s="97"/>
      <c r="H569" s="101">
        <f ca="1">SUM(H570,H577)</f>
        <v>1.36</v>
      </c>
    </row>
    <row r="570" spans="1:9" x14ac:dyDescent="0.25">
      <c r="A570" s="191">
        <v>1100</v>
      </c>
      <c r="B570" s="97"/>
      <c r="H570" s="100">
        <f ca="1">SUM(H571:H576)</f>
        <v>1.05</v>
      </c>
    </row>
    <row r="571" spans="1:9" x14ac:dyDescent="0.25">
      <c r="A571" s="1">
        <v>1116</v>
      </c>
      <c r="B571" s="97"/>
      <c r="H571" s="99">
        <f t="shared" ref="H571:H576" ca="1" si="73">SUMIF($A$265:$H$515,A571,$H$265:$H$515)</f>
        <v>0.38</v>
      </c>
    </row>
    <row r="572" spans="1:9" x14ac:dyDescent="0.25">
      <c r="A572" s="1">
        <v>1119</v>
      </c>
      <c r="B572" s="97"/>
      <c r="H572" s="99">
        <f t="shared" ca="1" si="73"/>
        <v>0.65</v>
      </c>
    </row>
    <row r="573" spans="1:9" x14ac:dyDescent="0.25">
      <c r="A573" s="1">
        <v>1143</v>
      </c>
      <c r="B573" s="97"/>
      <c r="H573" s="99">
        <f t="shared" ca="1" si="73"/>
        <v>0.02</v>
      </c>
    </row>
    <row r="574" spans="1:9" x14ac:dyDescent="0.25">
      <c r="A574" s="1">
        <v>1146</v>
      </c>
      <c r="B574" s="97"/>
      <c r="H574" s="99">
        <f t="shared" ca="1" si="73"/>
        <v>0</v>
      </c>
    </row>
    <row r="575" spans="1:9" x14ac:dyDescent="0.25">
      <c r="A575" s="1">
        <v>1147</v>
      </c>
      <c r="B575" s="97"/>
      <c r="H575" s="99">
        <f t="shared" ca="1" si="73"/>
        <v>0</v>
      </c>
    </row>
    <row r="576" spans="1:9" x14ac:dyDescent="0.25">
      <c r="A576" s="1">
        <v>1148</v>
      </c>
      <c r="B576" s="97"/>
      <c r="H576" s="99">
        <f t="shared" ca="1" si="73"/>
        <v>0</v>
      </c>
    </row>
    <row r="577" spans="1:8" x14ac:dyDescent="0.25">
      <c r="A577" s="191">
        <v>1200</v>
      </c>
      <c r="B577" s="97"/>
      <c r="H577" s="100">
        <f ca="1">SUM(H578:H580)</f>
        <v>0.31</v>
      </c>
    </row>
    <row r="578" spans="1:8" x14ac:dyDescent="0.25">
      <c r="A578" s="1">
        <v>1210</v>
      </c>
      <c r="B578" s="97"/>
      <c r="H578" s="99">
        <f ca="1">SUMIF($A$265:$H$515,A578,$H$265:$H$515)</f>
        <v>0.26</v>
      </c>
    </row>
    <row r="579" spans="1:8" x14ac:dyDescent="0.25">
      <c r="A579" s="1">
        <v>1221</v>
      </c>
      <c r="B579" s="97"/>
      <c r="H579" s="99">
        <f ca="1">SUMIF($A$265:$H$515,A579,$H$265:$H$515)</f>
        <v>0.05</v>
      </c>
    </row>
    <row r="580" spans="1:8" x14ac:dyDescent="0.25">
      <c r="A580" s="1">
        <v>1228</v>
      </c>
      <c r="B580" s="97"/>
      <c r="H580" s="99">
        <f ca="1">SUMIF($A$265:$H$515,A580,$H$265:$H$515)</f>
        <v>0</v>
      </c>
    </row>
    <row r="581" spans="1:8" x14ac:dyDescent="0.25">
      <c r="A581" s="98">
        <v>2000</v>
      </c>
      <c r="B581" s="97"/>
      <c r="H581" s="101">
        <f ca="1">H582+H585+H587</f>
        <v>1.25</v>
      </c>
    </row>
    <row r="582" spans="1:8" x14ac:dyDescent="0.25">
      <c r="A582" s="191">
        <v>2100</v>
      </c>
      <c r="B582" s="97"/>
      <c r="H582" s="103">
        <f ca="1">SUM(H583:H584)</f>
        <v>0</v>
      </c>
    </row>
    <row r="583" spans="1:8" x14ac:dyDescent="0.25">
      <c r="A583" s="1">
        <v>2111</v>
      </c>
      <c r="B583" s="97"/>
      <c r="H583" s="2">
        <f ca="1">SUMIF($A$265:$H$515,A583,$H$265:$H$515)</f>
        <v>0</v>
      </c>
    </row>
    <row r="584" spans="1:8" x14ac:dyDescent="0.25">
      <c r="A584" s="1">
        <v>2112</v>
      </c>
      <c r="B584" s="97"/>
      <c r="H584" s="2">
        <f ca="1">SUMIF($A$265:$H$515,A584,$H$265:$H$515)</f>
        <v>0</v>
      </c>
    </row>
    <row r="585" spans="1:8" x14ac:dyDescent="0.25">
      <c r="A585" s="191">
        <v>2200</v>
      </c>
      <c r="B585" s="97"/>
      <c r="H585" s="100">
        <f ca="1">SUM(H586)</f>
        <v>0.25</v>
      </c>
    </row>
    <row r="586" spans="1:8" x14ac:dyDescent="0.25">
      <c r="A586" s="1">
        <v>2220</v>
      </c>
      <c r="B586" s="97"/>
      <c r="H586" s="99">
        <f ca="1">SUMIF($A$265:$H$515,A586,$H$265:$H$515)</f>
        <v>0.25</v>
      </c>
    </row>
    <row r="587" spans="1:8" x14ac:dyDescent="0.25">
      <c r="A587" s="191">
        <v>2300</v>
      </c>
      <c r="B587" s="97"/>
      <c r="H587" s="100">
        <f ca="1">SUM(H588:H592)</f>
        <v>1</v>
      </c>
    </row>
    <row r="588" spans="1:8" x14ac:dyDescent="0.25">
      <c r="A588" s="1">
        <v>2311</v>
      </c>
      <c r="B588" s="97"/>
      <c r="H588" s="99">
        <f ca="1">SUMIF($A$265:$H$515,A588,$H$265:$H$515)</f>
        <v>7.0000000000000007E-2</v>
      </c>
    </row>
    <row r="589" spans="1:8" x14ac:dyDescent="0.25">
      <c r="A589" s="1">
        <v>2312</v>
      </c>
      <c r="B589" s="97"/>
      <c r="H589" s="99">
        <f ca="1">SUMIF($A$265:$H$515,A589,$H$265:$H$515)</f>
        <v>0.04</v>
      </c>
    </row>
    <row r="590" spans="1:8" x14ac:dyDescent="0.25">
      <c r="A590" s="1">
        <v>2322</v>
      </c>
      <c r="B590" s="97"/>
      <c r="H590" s="2">
        <f ca="1">SUMIF($A$265:$H$515,A590,$H$265:$H$515)</f>
        <v>0</v>
      </c>
    </row>
    <row r="591" spans="1:8" x14ac:dyDescent="0.25">
      <c r="A591" s="1">
        <v>2329</v>
      </c>
      <c r="B591" s="97"/>
      <c r="H591" s="2">
        <f ca="1">SUMIF($A$265:$H$515,A591,$H$265:$H$515)</f>
        <v>0</v>
      </c>
    </row>
    <row r="592" spans="1:8" x14ac:dyDescent="0.25">
      <c r="A592" s="1">
        <v>2350</v>
      </c>
      <c r="B592" s="97"/>
      <c r="H592" s="99">
        <f ca="1">SUMIF($A$265:$H$515,A592,$H$265:$H$515)</f>
        <v>0.89</v>
      </c>
    </row>
    <row r="593" spans="1:9" x14ac:dyDescent="0.25">
      <c r="A593" s="98">
        <v>5000</v>
      </c>
      <c r="B593" s="97"/>
      <c r="H593" s="101">
        <f ca="1">H594+H596</f>
        <v>0.14000000000000001</v>
      </c>
    </row>
    <row r="594" spans="1:9" x14ac:dyDescent="0.25">
      <c r="A594" s="191">
        <v>5100</v>
      </c>
      <c r="B594" s="97"/>
      <c r="H594" s="100">
        <f ca="1">SUM(H595)</f>
        <v>0</v>
      </c>
    </row>
    <row r="595" spans="1:9" x14ac:dyDescent="0.25">
      <c r="A595" s="1">
        <v>5121</v>
      </c>
      <c r="B595" s="97"/>
      <c r="H595" s="99">
        <f ca="1">SUMIF($A$265:$H$515,A595,$H$265:$H$515)</f>
        <v>0</v>
      </c>
    </row>
    <row r="596" spans="1:9" x14ac:dyDescent="0.25">
      <c r="A596" s="191">
        <v>5200</v>
      </c>
      <c r="B596" s="97"/>
      <c r="H596" s="100">
        <f ca="1">SUM(H597:H598)</f>
        <v>0.14000000000000001</v>
      </c>
    </row>
    <row r="597" spans="1:9" x14ac:dyDescent="0.25">
      <c r="A597" s="1">
        <v>5238</v>
      </c>
      <c r="B597" s="97"/>
      <c r="H597" s="99">
        <f ca="1">SUMIF($A$265:$H$515,A597,$H$265:$H$515)</f>
        <v>0.14000000000000001</v>
      </c>
    </row>
    <row r="598" spans="1:9" x14ac:dyDescent="0.25">
      <c r="A598" s="1">
        <v>5239</v>
      </c>
      <c r="B598" s="97"/>
      <c r="H598" s="99">
        <f ca="1">SUMIF($A$265:$H$515,A598,$H$265:$H$515)</f>
        <v>0</v>
      </c>
    </row>
    <row r="599" spans="1:9" s="106" customFormat="1" ht="15.75" x14ac:dyDescent="0.25">
      <c r="A599" s="104" t="s">
        <v>278</v>
      </c>
      <c r="B599" s="104"/>
      <c r="C599" s="104"/>
      <c r="D599" s="104"/>
      <c r="E599" s="104"/>
      <c r="F599" s="104"/>
      <c r="G599" s="104"/>
      <c r="H599" s="105">
        <f ca="1">H568+H538</f>
        <v>81.210000000000008</v>
      </c>
      <c r="I599" s="106" t="b">
        <f ca="1">H599=H500</f>
        <v>1</v>
      </c>
    </row>
  </sheetData>
  <mergeCells count="534">
    <mergeCell ref="A499:G499"/>
    <mergeCell ref="A500:G500"/>
    <mergeCell ref="A441:A451"/>
    <mergeCell ref="B441:B451"/>
    <mergeCell ref="C441:D441"/>
    <mergeCell ref="C442:D442"/>
    <mergeCell ref="C443:D443"/>
    <mergeCell ref="C444:D444"/>
    <mergeCell ref="C445:D445"/>
    <mergeCell ref="C446:D446"/>
    <mergeCell ref="C447:D447"/>
    <mergeCell ref="C448:D448"/>
    <mergeCell ref="C449:D449"/>
    <mergeCell ref="C450:D450"/>
    <mergeCell ref="C451:D451"/>
    <mergeCell ref="A465:A475"/>
    <mergeCell ref="B465:B475"/>
    <mergeCell ref="B476:G476"/>
    <mergeCell ref="A477:A487"/>
    <mergeCell ref="C459:E459"/>
    <mergeCell ref="C460:E460"/>
    <mergeCell ref="B477:B487"/>
    <mergeCell ref="C477:D477"/>
    <mergeCell ref="C478:D478"/>
    <mergeCell ref="C475:D475"/>
    <mergeCell ref="A488:A498"/>
    <mergeCell ref="B488:B498"/>
    <mergeCell ref="D489:D498"/>
    <mergeCell ref="G489:G498"/>
    <mergeCell ref="E478:E487"/>
    <mergeCell ref="C479:D479"/>
    <mergeCell ref="C480:D480"/>
    <mergeCell ref="C481:D481"/>
    <mergeCell ref="C482:D482"/>
    <mergeCell ref="C483:D483"/>
    <mergeCell ref="C484:D484"/>
    <mergeCell ref="C485:D485"/>
    <mergeCell ref="C486:D486"/>
    <mergeCell ref="C487:D487"/>
    <mergeCell ref="A452:A462"/>
    <mergeCell ref="B452:B462"/>
    <mergeCell ref="C452:E452"/>
    <mergeCell ref="C453:E453"/>
    <mergeCell ref="C454:E454"/>
    <mergeCell ref="C461:E461"/>
    <mergeCell ref="C462:E462"/>
    <mergeCell ref="E466:E475"/>
    <mergeCell ref="C467:D467"/>
    <mergeCell ref="C468:D468"/>
    <mergeCell ref="C469:D469"/>
    <mergeCell ref="C470:D470"/>
    <mergeCell ref="C465:D465"/>
    <mergeCell ref="C466:D466"/>
    <mergeCell ref="B463:G463"/>
    <mergeCell ref="B464:G464"/>
    <mergeCell ref="C455:E455"/>
    <mergeCell ref="C456:E456"/>
    <mergeCell ref="C457:E457"/>
    <mergeCell ref="C458:E458"/>
    <mergeCell ref="C471:D471"/>
    <mergeCell ref="C472:D472"/>
    <mergeCell ref="C473:D473"/>
    <mergeCell ref="C474:D474"/>
    <mergeCell ref="A384:A404"/>
    <mergeCell ref="B384:B404"/>
    <mergeCell ref="C384:D384"/>
    <mergeCell ref="C385:D385"/>
    <mergeCell ref="C386:D386"/>
    <mergeCell ref="C428:E428"/>
    <mergeCell ref="B429:G429"/>
    <mergeCell ref="A430:A440"/>
    <mergeCell ref="B430:B440"/>
    <mergeCell ref="C430:E430"/>
    <mergeCell ref="C431:E431"/>
    <mergeCell ref="C432:E432"/>
    <mergeCell ref="C433:E433"/>
    <mergeCell ref="C434:E434"/>
    <mergeCell ref="C435:E435"/>
    <mergeCell ref="C436:E436"/>
    <mergeCell ref="C437:E437"/>
    <mergeCell ref="C438:E438"/>
    <mergeCell ref="C439:E439"/>
    <mergeCell ref="C440:E440"/>
    <mergeCell ref="A418:A428"/>
    <mergeCell ref="B418:B428"/>
    <mergeCell ref="C418:E418"/>
    <mergeCell ref="C419:E419"/>
    <mergeCell ref="B405:G405"/>
    <mergeCell ref="B406:G406"/>
    <mergeCell ref="C407:E407"/>
    <mergeCell ref="C408:E408"/>
    <mergeCell ref="C397:D397"/>
    <mergeCell ref="C398:D398"/>
    <mergeCell ref="C399:D399"/>
    <mergeCell ref="C400:D400"/>
    <mergeCell ref="C401:D401"/>
    <mergeCell ref="C402:D402"/>
    <mergeCell ref="E385:E404"/>
    <mergeCell ref="C391:D391"/>
    <mergeCell ref="C392:D392"/>
    <mergeCell ref="C393:D393"/>
    <mergeCell ref="C394:D394"/>
    <mergeCell ref="C395:D395"/>
    <mergeCell ref="C396:D396"/>
    <mergeCell ref="C387:D387"/>
    <mergeCell ref="C388:D388"/>
    <mergeCell ref="C389:D389"/>
    <mergeCell ref="C390:D390"/>
    <mergeCell ref="C403:D403"/>
    <mergeCell ref="C404:D404"/>
    <mergeCell ref="C379:D379"/>
    <mergeCell ref="C380:D380"/>
    <mergeCell ref="C381:D381"/>
    <mergeCell ref="C382:D382"/>
    <mergeCell ref="C383:D383"/>
    <mergeCell ref="C372:D372"/>
    <mergeCell ref="C373:D373"/>
    <mergeCell ref="C374:D374"/>
    <mergeCell ref="C375:D375"/>
    <mergeCell ref="C376:D376"/>
    <mergeCell ref="C377:D377"/>
    <mergeCell ref="A363:A383"/>
    <mergeCell ref="B363:B383"/>
    <mergeCell ref="C363:D363"/>
    <mergeCell ref="C364:D364"/>
    <mergeCell ref="E364:E383"/>
    <mergeCell ref="C365:D365"/>
    <mergeCell ref="C353:D353"/>
    <mergeCell ref="C354:D354"/>
    <mergeCell ref="C355:D355"/>
    <mergeCell ref="C356:D356"/>
    <mergeCell ref="C357:D357"/>
    <mergeCell ref="C358:D358"/>
    <mergeCell ref="E341:E360"/>
    <mergeCell ref="C366:D366"/>
    <mergeCell ref="C367:D367"/>
    <mergeCell ref="C368:D368"/>
    <mergeCell ref="C369:D369"/>
    <mergeCell ref="C370:D370"/>
    <mergeCell ref="C371:D371"/>
    <mergeCell ref="C359:D359"/>
    <mergeCell ref="C360:D360"/>
    <mergeCell ref="B361:G361"/>
    <mergeCell ref="B362:G362"/>
    <mergeCell ref="C378:D378"/>
    <mergeCell ref="C347:D347"/>
    <mergeCell ref="C348:D348"/>
    <mergeCell ref="C349:D349"/>
    <mergeCell ref="C350:D350"/>
    <mergeCell ref="C351:D351"/>
    <mergeCell ref="C352:D352"/>
    <mergeCell ref="A340:A360"/>
    <mergeCell ref="B340:B360"/>
    <mergeCell ref="C340:D340"/>
    <mergeCell ref="C341:D341"/>
    <mergeCell ref="C342:D342"/>
    <mergeCell ref="C343:D343"/>
    <mergeCell ref="C344:D344"/>
    <mergeCell ref="C345:D345"/>
    <mergeCell ref="C346:D346"/>
    <mergeCell ref="E320:E339"/>
    <mergeCell ref="C321:D321"/>
    <mergeCell ref="C322:D322"/>
    <mergeCell ref="C323:D323"/>
    <mergeCell ref="C324:D324"/>
    <mergeCell ref="C325:D325"/>
    <mergeCell ref="C326:D326"/>
    <mergeCell ref="C327:D327"/>
    <mergeCell ref="C328:D328"/>
    <mergeCell ref="C329:D329"/>
    <mergeCell ref="C317:D317"/>
    <mergeCell ref="C318:D318"/>
    <mergeCell ref="A319:A339"/>
    <mergeCell ref="B319:B339"/>
    <mergeCell ref="C319:D319"/>
    <mergeCell ref="C320:D320"/>
    <mergeCell ref="C330:D330"/>
    <mergeCell ref="C331:D331"/>
    <mergeCell ref="C332:D332"/>
    <mergeCell ref="C333:D333"/>
    <mergeCell ref="A298:A318"/>
    <mergeCell ref="B298:B318"/>
    <mergeCell ref="C298:D298"/>
    <mergeCell ref="C299:D299"/>
    <mergeCell ref="C334:D334"/>
    <mergeCell ref="C335:D335"/>
    <mergeCell ref="C336:D336"/>
    <mergeCell ref="C337:D337"/>
    <mergeCell ref="C338:D338"/>
    <mergeCell ref="C339:D339"/>
    <mergeCell ref="E299:E318"/>
    <mergeCell ref="C300:D300"/>
    <mergeCell ref="C301:D301"/>
    <mergeCell ref="C302:D302"/>
    <mergeCell ref="C303:D303"/>
    <mergeCell ref="C304:D304"/>
    <mergeCell ref="C292:E292"/>
    <mergeCell ref="C293:E293"/>
    <mergeCell ref="C294:E294"/>
    <mergeCell ref="C295:E295"/>
    <mergeCell ref="C296:E296"/>
    <mergeCell ref="C297:E297"/>
    <mergeCell ref="C311:D311"/>
    <mergeCell ref="C312:D312"/>
    <mergeCell ref="C313:D313"/>
    <mergeCell ref="C314:D314"/>
    <mergeCell ref="C315:D315"/>
    <mergeCell ref="C316:D316"/>
    <mergeCell ref="C305:D305"/>
    <mergeCell ref="C306:D306"/>
    <mergeCell ref="C307:D307"/>
    <mergeCell ref="C308:D308"/>
    <mergeCell ref="C309:D309"/>
    <mergeCell ref="C310:D310"/>
    <mergeCell ref="C284:D284"/>
    <mergeCell ref="C285:D285"/>
    <mergeCell ref="C286:D286"/>
    <mergeCell ref="A287:A297"/>
    <mergeCell ref="B287:B297"/>
    <mergeCell ref="C287:E287"/>
    <mergeCell ref="C288:E288"/>
    <mergeCell ref="C289:E289"/>
    <mergeCell ref="C290:E290"/>
    <mergeCell ref="C291:E291"/>
    <mergeCell ref="A276:A286"/>
    <mergeCell ref="B276:B286"/>
    <mergeCell ref="C276:D276"/>
    <mergeCell ref="C277:D277"/>
    <mergeCell ref="C278:D278"/>
    <mergeCell ref="C279:D279"/>
    <mergeCell ref="C280:D280"/>
    <mergeCell ref="C281:D281"/>
    <mergeCell ref="C282:D282"/>
    <mergeCell ref="C283:D283"/>
    <mergeCell ref="C270:D270"/>
    <mergeCell ref="C271:D271"/>
    <mergeCell ref="C272:D272"/>
    <mergeCell ref="C273:D273"/>
    <mergeCell ref="C274:D274"/>
    <mergeCell ref="C275:D275"/>
    <mergeCell ref="A262:H262"/>
    <mergeCell ref="B263:G263"/>
    <mergeCell ref="B264:G264"/>
    <mergeCell ref="A265:A275"/>
    <mergeCell ref="B265:B275"/>
    <mergeCell ref="C265:D265"/>
    <mergeCell ref="C266:D266"/>
    <mergeCell ref="C267:D267"/>
    <mergeCell ref="C268:D268"/>
    <mergeCell ref="C269:D269"/>
    <mergeCell ref="A260:G260"/>
    <mergeCell ref="A261:H261"/>
    <mergeCell ref="A226:A236"/>
    <mergeCell ref="B226:B236"/>
    <mergeCell ref="D227:D236"/>
    <mergeCell ref="B237:G237"/>
    <mergeCell ref="A238:A248"/>
    <mergeCell ref="B238:B248"/>
    <mergeCell ref="D239:D248"/>
    <mergeCell ref="B224:G224"/>
    <mergeCell ref="B225:G225"/>
    <mergeCell ref="C216:E216"/>
    <mergeCell ref="C217:E217"/>
    <mergeCell ref="C218:E218"/>
    <mergeCell ref="C219:E219"/>
    <mergeCell ref="C220:E220"/>
    <mergeCell ref="C221:E221"/>
    <mergeCell ref="A249:A259"/>
    <mergeCell ref="B249:B259"/>
    <mergeCell ref="D250:D259"/>
    <mergeCell ref="A213:A223"/>
    <mergeCell ref="B213:B223"/>
    <mergeCell ref="C213:E213"/>
    <mergeCell ref="C214:E214"/>
    <mergeCell ref="C215:E215"/>
    <mergeCell ref="C222:E222"/>
    <mergeCell ref="C223:E223"/>
    <mergeCell ref="C200:E200"/>
    <mergeCell ref="B201:G201"/>
    <mergeCell ref="A202:A212"/>
    <mergeCell ref="B202:B212"/>
    <mergeCell ref="C202:E202"/>
    <mergeCell ref="C203:E203"/>
    <mergeCell ref="C204:E204"/>
    <mergeCell ref="C205:E205"/>
    <mergeCell ref="C206:E206"/>
    <mergeCell ref="C207:E207"/>
    <mergeCell ref="C208:E208"/>
    <mergeCell ref="C209:E209"/>
    <mergeCell ref="C210:E210"/>
    <mergeCell ref="C211:E211"/>
    <mergeCell ref="C212:E212"/>
    <mergeCell ref="A190:A200"/>
    <mergeCell ref="B190:B200"/>
    <mergeCell ref="C190:E190"/>
    <mergeCell ref="C191:E191"/>
    <mergeCell ref="C192:E192"/>
    <mergeCell ref="C193:E193"/>
    <mergeCell ref="C194:E194"/>
    <mergeCell ref="C195:E195"/>
    <mergeCell ref="C196:E196"/>
    <mergeCell ref="A156:A166"/>
    <mergeCell ref="B156:B166"/>
    <mergeCell ref="C158:E158"/>
    <mergeCell ref="C159:E159"/>
    <mergeCell ref="C160:E160"/>
    <mergeCell ref="C161:E161"/>
    <mergeCell ref="C162:E162"/>
    <mergeCell ref="C163:E163"/>
    <mergeCell ref="C164:E164"/>
    <mergeCell ref="C165:E165"/>
    <mergeCell ref="C166:E166"/>
    <mergeCell ref="C143:D143"/>
    <mergeCell ref="C144:D144"/>
    <mergeCell ref="C151:D151"/>
    <mergeCell ref="C152:D152"/>
    <mergeCell ref="C153:D153"/>
    <mergeCell ref="B154:G154"/>
    <mergeCell ref="B155:G155"/>
    <mergeCell ref="C156:E156"/>
    <mergeCell ref="C157:E157"/>
    <mergeCell ref="C123:D123"/>
    <mergeCell ref="C124:D124"/>
    <mergeCell ref="C125:D125"/>
    <mergeCell ref="C132:D132"/>
    <mergeCell ref="A133:A153"/>
    <mergeCell ref="B133:B153"/>
    <mergeCell ref="C133:D133"/>
    <mergeCell ref="C134:D134"/>
    <mergeCell ref="E134:E153"/>
    <mergeCell ref="C135:D135"/>
    <mergeCell ref="C136:D136"/>
    <mergeCell ref="C137:D137"/>
    <mergeCell ref="C138:D138"/>
    <mergeCell ref="A112:A132"/>
    <mergeCell ref="C145:D145"/>
    <mergeCell ref="C146:D146"/>
    <mergeCell ref="C147:D147"/>
    <mergeCell ref="C148:D148"/>
    <mergeCell ref="C149:D149"/>
    <mergeCell ref="C150:D150"/>
    <mergeCell ref="C139:D139"/>
    <mergeCell ref="C140:D140"/>
    <mergeCell ref="C141:D141"/>
    <mergeCell ref="C142:D142"/>
    <mergeCell ref="C114:D114"/>
    <mergeCell ref="C115:D115"/>
    <mergeCell ref="C116:D116"/>
    <mergeCell ref="C117:D117"/>
    <mergeCell ref="C118:D118"/>
    <mergeCell ref="C119:D119"/>
    <mergeCell ref="C107:D107"/>
    <mergeCell ref="C108:D108"/>
    <mergeCell ref="C109:D109"/>
    <mergeCell ref="B110:G110"/>
    <mergeCell ref="B111:G111"/>
    <mergeCell ref="B112:B132"/>
    <mergeCell ref="C112:D112"/>
    <mergeCell ref="C113:D113"/>
    <mergeCell ref="E113:E132"/>
    <mergeCell ref="C126:D126"/>
    <mergeCell ref="C127:D127"/>
    <mergeCell ref="C128:D128"/>
    <mergeCell ref="C129:D129"/>
    <mergeCell ref="C130:D130"/>
    <mergeCell ref="C131:D131"/>
    <mergeCell ref="C120:D120"/>
    <mergeCell ref="C121:D121"/>
    <mergeCell ref="C122:D122"/>
    <mergeCell ref="E90:E109"/>
    <mergeCell ref="C91:D91"/>
    <mergeCell ref="C92:D92"/>
    <mergeCell ref="C93:D93"/>
    <mergeCell ref="C94:D94"/>
    <mergeCell ref="C95:D95"/>
    <mergeCell ref="C96:D96"/>
    <mergeCell ref="C97:D97"/>
    <mergeCell ref="C98:D98"/>
    <mergeCell ref="C99:D99"/>
    <mergeCell ref="A89:A109"/>
    <mergeCell ref="B89:B109"/>
    <mergeCell ref="C89:D89"/>
    <mergeCell ref="C90:D90"/>
    <mergeCell ref="C100:D100"/>
    <mergeCell ref="C101:D101"/>
    <mergeCell ref="C102:D102"/>
    <mergeCell ref="C103:D103"/>
    <mergeCell ref="C104:D104"/>
    <mergeCell ref="C105:D105"/>
    <mergeCell ref="C106:D106"/>
    <mergeCell ref="E69:E88"/>
    <mergeCell ref="C70:D70"/>
    <mergeCell ref="C71:D71"/>
    <mergeCell ref="C72:D72"/>
    <mergeCell ref="C73:D73"/>
    <mergeCell ref="C74:D74"/>
    <mergeCell ref="C75:D75"/>
    <mergeCell ref="C76:D76"/>
    <mergeCell ref="C77:D77"/>
    <mergeCell ref="C78:D78"/>
    <mergeCell ref="C83:D83"/>
    <mergeCell ref="C84:D84"/>
    <mergeCell ref="C85:D85"/>
    <mergeCell ref="C86:D86"/>
    <mergeCell ref="C88:D88"/>
    <mergeCell ref="C66:D66"/>
    <mergeCell ref="C67:D67"/>
    <mergeCell ref="A68:A88"/>
    <mergeCell ref="B68:B88"/>
    <mergeCell ref="C68:D68"/>
    <mergeCell ref="C69:D69"/>
    <mergeCell ref="C79:D79"/>
    <mergeCell ref="C80:D80"/>
    <mergeCell ref="C81:D81"/>
    <mergeCell ref="C82:D82"/>
    <mergeCell ref="A47:A67"/>
    <mergeCell ref="B47:B67"/>
    <mergeCell ref="C47:D47"/>
    <mergeCell ref="C48:D48"/>
    <mergeCell ref="E48:E67"/>
    <mergeCell ref="C49:D49"/>
    <mergeCell ref="C50:D50"/>
    <mergeCell ref="C51:D51"/>
    <mergeCell ref="C52:D52"/>
    <mergeCell ref="C53:D53"/>
    <mergeCell ref="C41:E41"/>
    <mergeCell ref="C42:E42"/>
    <mergeCell ref="C43:E43"/>
    <mergeCell ref="C44:E44"/>
    <mergeCell ref="C45:E45"/>
    <mergeCell ref="C46:E46"/>
    <mergeCell ref="C60:D60"/>
    <mergeCell ref="C61:D61"/>
    <mergeCell ref="C62:D62"/>
    <mergeCell ref="C63:D63"/>
    <mergeCell ref="C64:D64"/>
    <mergeCell ref="C65:D65"/>
    <mergeCell ref="C54:D54"/>
    <mergeCell ref="C55:D55"/>
    <mergeCell ref="C56:D56"/>
    <mergeCell ref="C57:D57"/>
    <mergeCell ref="C58:D58"/>
    <mergeCell ref="C59:D59"/>
    <mergeCell ref="C33:D33"/>
    <mergeCell ref="C34:D34"/>
    <mergeCell ref="C35:D35"/>
    <mergeCell ref="A36:A46"/>
    <mergeCell ref="B36:B46"/>
    <mergeCell ref="C36:E36"/>
    <mergeCell ref="C37:E37"/>
    <mergeCell ref="C38:E38"/>
    <mergeCell ref="C39:E39"/>
    <mergeCell ref="C40:E40"/>
    <mergeCell ref="A25:A35"/>
    <mergeCell ref="B25:B35"/>
    <mergeCell ref="C25:D25"/>
    <mergeCell ref="C26:D26"/>
    <mergeCell ref="C27:D27"/>
    <mergeCell ref="C28:D28"/>
    <mergeCell ref="C29:D29"/>
    <mergeCell ref="C30:D30"/>
    <mergeCell ref="C31:D31"/>
    <mergeCell ref="C32:D32"/>
    <mergeCell ref="C22:D22"/>
    <mergeCell ref="C23:D23"/>
    <mergeCell ref="C24:D24"/>
    <mergeCell ref="A11:H11"/>
    <mergeCell ref="B12:G12"/>
    <mergeCell ref="B13:G13"/>
    <mergeCell ref="A14:A24"/>
    <mergeCell ref="B14:B24"/>
    <mergeCell ref="C14:D14"/>
    <mergeCell ref="C15:D15"/>
    <mergeCell ref="C16:D16"/>
    <mergeCell ref="C17:D17"/>
    <mergeCell ref="C18:D18"/>
    <mergeCell ref="A1:H1"/>
    <mergeCell ref="A3:H3"/>
    <mergeCell ref="A5:B5"/>
    <mergeCell ref="C9:H9"/>
    <mergeCell ref="I9:I10"/>
    <mergeCell ref="C10:H10"/>
    <mergeCell ref="C19:D19"/>
    <mergeCell ref="C20:D20"/>
    <mergeCell ref="C21:D21"/>
    <mergeCell ref="A167:A177"/>
    <mergeCell ref="B167:B177"/>
    <mergeCell ref="C167:E167"/>
    <mergeCell ref="C168:E168"/>
    <mergeCell ref="C169:E169"/>
    <mergeCell ref="C170:E170"/>
    <mergeCell ref="C171:E171"/>
    <mergeCell ref="C172:E172"/>
    <mergeCell ref="C173:E173"/>
    <mergeCell ref="C174:E174"/>
    <mergeCell ref="C175:E175"/>
    <mergeCell ref="C176:E176"/>
    <mergeCell ref="C177:E177"/>
    <mergeCell ref="C197:E197"/>
    <mergeCell ref="C198:E198"/>
    <mergeCell ref="C199:E199"/>
    <mergeCell ref="B178:G178"/>
    <mergeCell ref="A179:A189"/>
    <mergeCell ref="B179:B189"/>
    <mergeCell ref="C179:E179"/>
    <mergeCell ref="C180:E180"/>
    <mergeCell ref="C181:E181"/>
    <mergeCell ref="C182:E182"/>
    <mergeCell ref="C183:E183"/>
    <mergeCell ref="C184:E184"/>
    <mergeCell ref="C185:E185"/>
    <mergeCell ref="C186:E186"/>
    <mergeCell ref="C187:E187"/>
    <mergeCell ref="C188:E188"/>
    <mergeCell ref="C189:E189"/>
    <mergeCell ref="C425:E425"/>
    <mergeCell ref="C426:E426"/>
    <mergeCell ref="C427:E427"/>
    <mergeCell ref="A407:A417"/>
    <mergeCell ref="B407:B417"/>
    <mergeCell ref="C409:E409"/>
    <mergeCell ref="C410:E410"/>
    <mergeCell ref="C411:E411"/>
    <mergeCell ref="C412:E412"/>
    <mergeCell ref="C413:E413"/>
    <mergeCell ref="C414:E414"/>
    <mergeCell ref="C415:E415"/>
    <mergeCell ref="C416:E416"/>
    <mergeCell ref="C417:E417"/>
    <mergeCell ref="C420:E420"/>
    <mergeCell ref="C421:E421"/>
    <mergeCell ref="C422:E422"/>
    <mergeCell ref="C423:E423"/>
    <mergeCell ref="C424:E424"/>
  </mergeCells>
  <conditionalFormatting sqref="G38:H46">
    <cfRule type="cellIs" dxfId="286" priority="90" operator="equal">
      <formula>0</formula>
    </cfRule>
  </conditionalFormatting>
  <conditionalFormatting sqref="F49:H67">
    <cfRule type="cellIs" dxfId="285" priority="89" operator="equal">
      <formula>0</formula>
    </cfRule>
  </conditionalFormatting>
  <conditionalFormatting sqref="F69:H70 H71:H76 F71:G88">
    <cfRule type="cellIs" dxfId="284" priority="88" operator="equal">
      <formula>0</formula>
    </cfRule>
  </conditionalFormatting>
  <conditionalFormatting sqref="G289:G297">
    <cfRule type="cellIs" dxfId="283" priority="87" operator="equal">
      <formula>0</formula>
    </cfRule>
  </conditionalFormatting>
  <conditionalFormatting sqref="H26:H35">
    <cfRule type="cellIs" dxfId="282" priority="77" operator="equal">
      <formula>0</formula>
    </cfRule>
  </conditionalFormatting>
  <conditionalFormatting sqref="C309 C299:C300">
    <cfRule type="cellIs" dxfId="281" priority="86" operator="equal">
      <formula>0</formula>
    </cfRule>
  </conditionalFormatting>
  <conditionalFormatting sqref="F299:G310">
    <cfRule type="cellIs" dxfId="280" priority="85" operator="equal">
      <formula>0</formula>
    </cfRule>
  </conditionalFormatting>
  <conditionalFormatting sqref="F320:G320">
    <cfRule type="cellIs" dxfId="279" priority="84" operator="equal">
      <formula>0</formula>
    </cfRule>
  </conditionalFormatting>
  <conditionalFormatting sqref="H77:H88">
    <cfRule type="cellIs" dxfId="278" priority="72" operator="equal">
      <formula>0</formula>
    </cfRule>
  </conditionalFormatting>
  <conditionalFormatting sqref="F320:G339">
    <cfRule type="cellIs" dxfId="277" priority="83" operator="equal">
      <formula>0</formula>
    </cfRule>
  </conditionalFormatting>
  <conditionalFormatting sqref="F90:H90 H91:H97 F91:G109">
    <cfRule type="cellIs" dxfId="276" priority="70" operator="equal">
      <formula>0</formula>
    </cfRule>
  </conditionalFormatting>
  <conditionalFormatting sqref="H98:H109">
    <cfRule type="cellIs" dxfId="275" priority="69" operator="equal">
      <formula>0</formula>
    </cfRule>
  </conditionalFormatting>
  <conditionalFormatting sqref="G341:G360">
    <cfRule type="cellIs" dxfId="274" priority="82" operator="equal">
      <formula>0</formula>
    </cfRule>
  </conditionalFormatting>
  <conditionalFormatting sqref="C351:C352 C341:C342">
    <cfRule type="cellIs" dxfId="273" priority="81" operator="equal">
      <formula>0</formula>
    </cfRule>
  </conditionalFormatting>
  <conditionalFormatting sqref="F341:G360">
    <cfRule type="cellIs" dxfId="272" priority="80" operator="equal">
      <formula>0</formula>
    </cfRule>
  </conditionalFormatting>
  <conditionalFormatting sqref="F113:H113 H114:H120 F114:G132">
    <cfRule type="cellIs" dxfId="271" priority="65" operator="equal">
      <formula>0</formula>
    </cfRule>
  </conditionalFormatting>
  <conditionalFormatting sqref="H121:H132">
    <cfRule type="cellIs" dxfId="270" priority="64" operator="equal">
      <formula>0</formula>
    </cfRule>
  </conditionalFormatting>
  <conditionalFormatting sqref="C113:D132">
    <cfRule type="cellIs" dxfId="269" priority="63" operator="equal">
      <formula>0</formula>
    </cfRule>
  </conditionalFormatting>
  <conditionalFormatting sqref="F134:H134 H135:H141 F135:G153">
    <cfRule type="cellIs" dxfId="268" priority="62" operator="equal">
      <formula>0</formula>
    </cfRule>
  </conditionalFormatting>
  <conditionalFormatting sqref="H142:H153">
    <cfRule type="cellIs" dxfId="267" priority="61" operator="equal">
      <formula>0</formula>
    </cfRule>
  </conditionalFormatting>
  <conditionalFormatting sqref="C134:D153">
    <cfRule type="cellIs" dxfId="266" priority="60" operator="equal">
      <formula>0</formula>
    </cfRule>
  </conditionalFormatting>
  <conditionalFormatting sqref="G374:G383 G385:G396">
    <cfRule type="cellIs" dxfId="265" priority="79" operator="equal">
      <formula>0</formula>
    </cfRule>
  </conditionalFormatting>
  <conditionalFormatting sqref="G374:G383 G385:G396">
    <cfRule type="cellIs" dxfId="264" priority="78" operator="equal">
      <formula>0</formula>
    </cfRule>
  </conditionalFormatting>
  <conditionalFormatting sqref="F311:G318">
    <cfRule type="cellIs" dxfId="263" priority="58" operator="equal">
      <formula>0</formula>
    </cfRule>
  </conditionalFormatting>
  <conditionalFormatting sqref="C330 C320:C321">
    <cfRule type="cellIs" dxfId="262" priority="56" operator="equal">
      <formula>0</formula>
    </cfRule>
  </conditionalFormatting>
  <conditionalFormatting sqref="C331">
    <cfRule type="cellIs" dxfId="261" priority="55" operator="equal">
      <formula>0</formula>
    </cfRule>
  </conditionalFormatting>
  <conditionalFormatting sqref="H15:H24">
    <cfRule type="cellIs" dxfId="260" priority="76" operator="equal">
      <formula>0</formula>
    </cfRule>
  </conditionalFormatting>
  <conditionalFormatting sqref="C47:D56 C67:D67">
    <cfRule type="cellIs" dxfId="259" priority="75" operator="equal">
      <formula>0</formula>
    </cfRule>
  </conditionalFormatting>
  <conditionalFormatting sqref="C57:D66">
    <cfRule type="cellIs" dxfId="258" priority="74" operator="equal">
      <formula>0</formula>
    </cfRule>
  </conditionalFormatting>
  <conditionalFormatting sqref="C69:D88">
    <cfRule type="cellIs" dxfId="257" priority="71" operator="equal">
      <formula>0</formula>
    </cfRule>
  </conditionalFormatting>
  <conditionalFormatting sqref="C68:D68">
    <cfRule type="cellIs" dxfId="256" priority="73" operator="equal">
      <formula>0</formula>
    </cfRule>
  </conditionalFormatting>
  <conditionalFormatting sqref="C90:D109">
    <cfRule type="cellIs" dxfId="255" priority="68" operator="equal">
      <formula>0</formula>
    </cfRule>
  </conditionalFormatting>
  <conditionalFormatting sqref="C89:D89">
    <cfRule type="cellIs" dxfId="254" priority="67" operator="equal">
      <formula>0</formula>
    </cfRule>
  </conditionalFormatting>
  <conditionalFormatting sqref="C112:D112">
    <cfRule type="cellIs" dxfId="253" priority="66" operator="equal">
      <formula>0</formula>
    </cfRule>
  </conditionalFormatting>
  <conditionalFormatting sqref="C133:D133">
    <cfRule type="cellIs" dxfId="252" priority="59" operator="equal">
      <formula>0</formula>
    </cfRule>
  </conditionalFormatting>
  <conditionalFormatting sqref="H157:H166">
    <cfRule type="cellIs" dxfId="251" priority="39" operator="equal">
      <formula>0</formula>
    </cfRule>
  </conditionalFormatting>
  <conditionalFormatting sqref="C310:C318">
    <cfRule type="cellIs" dxfId="250" priority="57" operator="equal">
      <formula>0</formula>
    </cfRule>
  </conditionalFormatting>
  <conditionalFormatting sqref="C374:D383">
    <cfRule type="cellIs" dxfId="249" priority="54" operator="equal">
      <formula>0</formula>
    </cfRule>
  </conditionalFormatting>
  <conditionalFormatting sqref="F376:G383">
    <cfRule type="cellIs" dxfId="248" priority="53" operator="equal">
      <formula>0</formula>
    </cfRule>
  </conditionalFormatting>
  <conditionalFormatting sqref="C385:D385">
    <cfRule type="cellIs" dxfId="247" priority="52" operator="equal">
      <formula>0</formula>
    </cfRule>
  </conditionalFormatting>
  <conditionalFormatting sqref="C386:D404">
    <cfRule type="cellIs" dxfId="246" priority="51" operator="equal">
      <formula>0</formula>
    </cfRule>
  </conditionalFormatting>
  <conditionalFormatting sqref="F385:G404">
    <cfRule type="cellIs" dxfId="245" priority="50" operator="equal">
      <formula>0</formula>
    </cfRule>
  </conditionalFormatting>
  <conditionalFormatting sqref="C364:D373">
    <cfRule type="cellIs" dxfId="244" priority="49" operator="equal">
      <formula>0</formula>
    </cfRule>
  </conditionalFormatting>
  <conditionalFormatting sqref="F364:G373">
    <cfRule type="cellIs" dxfId="243" priority="48" operator="equal">
      <formula>0</formula>
    </cfRule>
  </conditionalFormatting>
  <conditionalFormatting sqref="H180:H189">
    <cfRule type="cellIs" dxfId="242" priority="41" operator="equal">
      <formula>0</formula>
    </cfRule>
  </conditionalFormatting>
  <conditionalFormatting sqref="G288">
    <cfRule type="cellIs" dxfId="241" priority="42" operator="equal">
      <formula>0</formula>
    </cfRule>
  </conditionalFormatting>
  <conditionalFormatting sqref="C343:C350">
    <cfRule type="cellIs" dxfId="240" priority="44" operator="equal">
      <formula>0</formula>
    </cfRule>
  </conditionalFormatting>
  <conditionalFormatting sqref="C301:C308">
    <cfRule type="cellIs" dxfId="239" priority="47" operator="equal">
      <formula>0</formula>
    </cfRule>
  </conditionalFormatting>
  <conditionalFormatting sqref="H191:H200">
    <cfRule type="cellIs" dxfId="238" priority="40" operator="equal">
      <formula>0</formula>
    </cfRule>
  </conditionalFormatting>
  <conditionalFormatting sqref="C322:C329">
    <cfRule type="cellIs" dxfId="237" priority="46" operator="equal">
      <formula>0</formula>
    </cfRule>
  </conditionalFormatting>
  <conditionalFormatting sqref="C332:C339">
    <cfRule type="cellIs" dxfId="236" priority="45" operator="equal">
      <formula>0</formula>
    </cfRule>
  </conditionalFormatting>
  <conditionalFormatting sqref="H203:H212">
    <cfRule type="cellIs" dxfId="235" priority="37" operator="equal">
      <formula>0</formula>
    </cfRule>
  </conditionalFormatting>
  <conditionalFormatting sqref="C353:C360">
    <cfRule type="cellIs" dxfId="234" priority="43" operator="equal">
      <formula>0</formula>
    </cfRule>
  </conditionalFormatting>
  <conditionalFormatting sqref="H168:H177">
    <cfRule type="cellIs" dxfId="233" priority="38" operator="equal">
      <formula>0</formula>
    </cfRule>
  </conditionalFormatting>
  <conditionalFormatting sqref="H214:H223">
    <cfRule type="cellIs" dxfId="232" priority="36" operator="equal">
      <formula>0</formula>
    </cfRule>
  </conditionalFormatting>
  <conditionalFormatting sqref="H227:H236 H239:H248 H250:H259">
    <cfRule type="cellIs" dxfId="231" priority="35" operator="equal">
      <formula>0</formula>
    </cfRule>
  </conditionalFormatting>
  <conditionalFormatting sqref="I599">
    <cfRule type="cellIs" dxfId="230" priority="28" operator="equal">
      <formula>TRUE</formula>
    </cfRule>
  </conditionalFormatting>
  <conditionalFormatting sqref="I538:I567">
    <cfRule type="cellIs" dxfId="229" priority="34" operator="equal">
      <formula>TRUE</formula>
    </cfRule>
  </conditionalFormatting>
  <conditionalFormatting sqref="I568">
    <cfRule type="cellIs" dxfId="228" priority="32" operator="equal">
      <formula>TRUE</formula>
    </cfRule>
  </conditionalFormatting>
  <conditionalFormatting sqref="I593">
    <cfRule type="cellIs" dxfId="227" priority="31" operator="equal">
      <formula>TRUE</formula>
    </cfRule>
  </conditionalFormatting>
  <conditionalFormatting sqref="I594">
    <cfRule type="cellIs" dxfId="226" priority="30" operator="equal">
      <formula>TRUE</formula>
    </cfRule>
  </conditionalFormatting>
  <conditionalFormatting sqref="I596">
    <cfRule type="cellIs" dxfId="225" priority="29" operator="equal">
      <formula>TRUE</formula>
    </cfRule>
  </conditionalFormatting>
  <conditionalFormatting sqref="I569:I592 I595 I597:I598">
    <cfRule type="cellIs" dxfId="224" priority="33" operator="equal">
      <formula>TRUE</formula>
    </cfRule>
  </conditionalFormatting>
  <conditionalFormatting sqref="H288:H297">
    <cfRule type="cellIs" dxfId="223" priority="25" operator="equal">
      <formula>0</formula>
    </cfRule>
  </conditionalFormatting>
  <conditionalFormatting sqref="H277:H286">
    <cfRule type="cellIs" dxfId="222" priority="26" operator="equal">
      <formula>0</formula>
    </cfRule>
  </conditionalFormatting>
  <conditionalFormatting sqref="H266:H275">
    <cfRule type="cellIs" dxfId="221" priority="27" operator="equal">
      <formula>0</formula>
    </cfRule>
  </conditionalFormatting>
  <conditionalFormatting sqref="H299:H317">
    <cfRule type="cellIs" dxfId="220" priority="24" operator="equal">
      <formula>0</formula>
    </cfRule>
  </conditionalFormatting>
  <conditionalFormatting sqref="H320">
    <cfRule type="cellIs" dxfId="219" priority="23" operator="equal">
      <formula>0</formula>
    </cfRule>
  </conditionalFormatting>
  <conditionalFormatting sqref="H320:H339">
    <cfRule type="cellIs" dxfId="218" priority="22" operator="equal">
      <formula>0</formula>
    </cfRule>
  </conditionalFormatting>
  <conditionalFormatting sqref="H341">
    <cfRule type="cellIs" dxfId="217" priority="21" operator="equal">
      <formula>0</formula>
    </cfRule>
  </conditionalFormatting>
  <conditionalFormatting sqref="H341">
    <cfRule type="cellIs" dxfId="216" priority="20" operator="equal">
      <formula>0</formula>
    </cfRule>
  </conditionalFormatting>
  <conditionalFormatting sqref="H341:H360">
    <cfRule type="cellIs" dxfId="215" priority="19" operator="equal">
      <formula>0</formula>
    </cfRule>
  </conditionalFormatting>
  <conditionalFormatting sqref="H364:H383">
    <cfRule type="cellIs" dxfId="214" priority="18" operator="equal">
      <formula>0</formula>
    </cfRule>
  </conditionalFormatting>
  <conditionalFormatting sqref="H364:H383">
    <cfRule type="cellIs" dxfId="213" priority="17" operator="equal">
      <formula>0</formula>
    </cfRule>
  </conditionalFormatting>
  <conditionalFormatting sqref="H364:H383">
    <cfRule type="cellIs" dxfId="212" priority="16" operator="equal">
      <formula>0</formula>
    </cfRule>
  </conditionalFormatting>
  <conditionalFormatting sqref="H385:H404">
    <cfRule type="cellIs" dxfId="211" priority="15" operator="equal">
      <formula>0</formula>
    </cfRule>
  </conditionalFormatting>
  <conditionalFormatting sqref="H385:H404">
    <cfRule type="cellIs" dxfId="210" priority="14" operator="equal">
      <formula>0</formula>
    </cfRule>
  </conditionalFormatting>
  <conditionalFormatting sqref="H385:H404">
    <cfRule type="cellIs" dxfId="209" priority="13" operator="equal">
      <formula>0</formula>
    </cfRule>
  </conditionalFormatting>
  <conditionalFormatting sqref="H431:H440">
    <cfRule type="cellIs" dxfId="208" priority="12" operator="equal">
      <formula>0</formula>
    </cfRule>
  </conditionalFormatting>
  <conditionalFormatting sqref="H489:H498">
    <cfRule type="cellIs" dxfId="207" priority="10" operator="equal">
      <formula>0</formula>
    </cfRule>
  </conditionalFormatting>
  <conditionalFormatting sqref="H453:H462">
    <cfRule type="cellIs" dxfId="206" priority="11" operator="equal">
      <formula>0</formula>
    </cfRule>
  </conditionalFormatting>
  <conditionalFormatting sqref="H318">
    <cfRule type="cellIs" dxfId="205" priority="9" operator="equal">
      <formula>0</formula>
    </cfRule>
  </conditionalFormatting>
  <conditionalFormatting sqref="H376:H383">
    <cfRule type="cellIs" dxfId="204" priority="8" operator="equal">
      <formula>0</formula>
    </cfRule>
  </conditionalFormatting>
  <conditionalFormatting sqref="H385:H404">
    <cfRule type="cellIs" dxfId="203" priority="7" operator="equal">
      <formula>0</formula>
    </cfRule>
  </conditionalFormatting>
  <conditionalFormatting sqref="H364:H373">
    <cfRule type="cellIs" dxfId="202" priority="6" operator="equal">
      <formula>0</formula>
    </cfRule>
  </conditionalFormatting>
  <conditionalFormatting sqref="H408:H417">
    <cfRule type="cellIs" dxfId="201" priority="5" operator="equal">
      <formula>0</formula>
    </cfRule>
  </conditionalFormatting>
  <conditionalFormatting sqref="H419:H428">
    <cfRule type="cellIs" dxfId="200" priority="4" operator="equal">
      <formula>0</formula>
    </cfRule>
  </conditionalFormatting>
  <conditionalFormatting sqref="H442:H451">
    <cfRule type="cellIs" dxfId="199" priority="3" operator="equal">
      <formula>0</formula>
    </cfRule>
  </conditionalFormatting>
  <conditionalFormatting sqref="H478:H487">
    <cfRule type="cellIs" dxfId="198" priority="2" operator="equal">
      <formula>0</formula>
    </cfRule>
  </conditionalFormatting>
  <conditionalFormatting sqref="H466:H475">
    <cfRule type="cellIs" dxfId="197" priority="1" operator="equal">
      <formula>0</formula>
    </cfRule>
  </conditionalFormatting>
  <printOptions horizontalCentered="1"/>
  <pageMargins left="0.23622047244094491" right="0.23622047244094491" top="0.74803149606299213" bottom="0.15748031496062992" header="0.31496062992125984" footer="0"/>
  <pageSetup paperSize="9" scale="65" fitToHeight="0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I599"/>
  <sheetViews>
    <sheetView zoomScaleNormal="100" workbookViewId="0">
      <pane ySplit="10" topLeftCell="A441" activePane="bottomLeft" state="frozen"/>
      <selection activeCell="I562" sqref="I562"/>
      <selection pane="bottomLeft" activeCell="B476" sqref="B476:G476"/>
    </sheetView>
  </sheetViews>
  <sheetFormatPr defaultColWidth="9.140625" defaultRowHeight="15" x14ac:dyDescent="0.25"/>
  <cols>
    <col min="1" max="1" width="9.28515625" style="1" customWidth="1"/>
    <col min="2" max="2" width="50.5703125" style="1" customWidth="1"/>
    <col min="3" max="3" width="44.28515625" style="1" customWidth="1"/>
    <col min="4" max="4" width="11.28515625" style="1" customWidth="1"/>
    <col min="5" max="5" width="8.85546875" style="1" customWidth="1"/>
    <col min="6" max="6" width="8.7109375" style="1" bestFit="1" customWidth="1"/>
    <col min="7" max="7" width="8.42578125" style="1" bestFit="1" customWidth="1"/>
    <col min="8" max="8" width="9" style="2" bestFit="1" customWidth="1"/>
    <col min="9" max="9" width="48.85546875" style="1" bestFit="1" customWidth="1"/>
    <col min="10" max="16384" width="9.140625" style="1"/>
  </cols>
  <sheetData>
    <row r="1" spans="1:9" ht="18.75" x14ac:dyDescent="0.3">
      <c r="A1" s="228" t="s">
        <v>34</v>
      </c>
      <c r="B1" s="228"/>
      <c r="C1" s="228"/>
      <c r="D1" s="228"/>
      <c r="E1" s="228"/>
      <c r="F1" s="228"/>
      <c r="G1" s="228"/>
      <c r="H1" s="228"/>
    </row>
    <row r="2" spans="1:9" ht="11.25" customHeight="1" x14ac:dyDescent="0.25"/>
    <row r="3" spans="1:9" x14ac:dyDescent="0.25">
      <c r="A3" s="230" t="s">
        <v>342</v>
      </c>
      <c r="B3" s="230"/>
      <c r="C3" s="230"/>
      <c r="D3" s="230"/>
      <c r="E3" s="230"/>
      <c r="F3" s="230"/>
      <c r="G3" s="230"/>
      <c r="H3" s="230"/>
    </row>
    <row r="4" spans="1:9" x14ac:dyDescent="0.25">
      <c r="A4" s="31" t="s">
        <v>347</v>
      </c>
    </row>
    <row r="5" spans="1:9" x14ac:dyDescent="0.25">
      <c r="A5" s="229" t="s">
        <v>128</v>
      </c>
      <c r="B5" s="229"/>
    </row>
    <row r="6" spans="1:9" ht="7.5" customHeight="1" x14ac:dyDescent="0.25"/>
    <row r="7" spans="1:9" ht="7.5" customHeight="1" x14ac:dyDescent="0.25"/>
    <row r="8" spans="1:9" ht="7.5" customHeight="1" x14ac:dyDescent="0.25"/>
    <row r="9" spans="1:9" s="3" customFormat="1" ht="36" customHeight="1" x14ac:dyDescent="0.25">
      <c r="A9" s="175" t="s">
        <v>165</v>
      </c>
      <c r="B9" s="175" t="s">
        <v>27</v>
      </c>
      <c r="C9" s="235" t="s">
        <v>35</v>
      </c>
      <c r="D9" s="235"/>
      <c r="E9" s="235"/>
      <c r="F9" s="235"/>
      <c r="G9" s="235"/>
      <c r="H9" s="235"/>
      <c r="I9" s="278" t="s">
        <v>226</v>
      </c>
    </row>
    <row r="10" spans="1:9" s="13" customFormat="1" ht="12" x14ac:dyDescent="0.25">
      <c r="A10" s="176">
        <v>1</v>
      </c>
      <c r="B10" s="176">
        <v>2</v>
      </c>
      <c r="C10" s="236">
        <v>3</v>
      </c>
      <c r="D10" s="236"/>
      <c r="E10" s="236"/>
      <c r="F10" s="236"/>
      <c r="G10" s="236"/>
      <c r="H10" s="236"/>
      <c r="I10" s="278"/>
    </row>
    <row r="11" spans="1:9" s="2" customFormat="1" ht="12" x14ac:dyDescent="0.2">
      <c r="A11" s="237" t="s">
        <v>13</v>
      </c>
      <c r="B11" s="238"/>
      <c r="C11" s="238"/>
      <c r="D11" s="238"/>
      <c r="E11" s="238"/>
      <c r="F11" s="238"/>
      <c r="G11" s="238"/>
      <c r="H11" s="239"/>
    </row>
    <row r="12" spans="1:9" s="5" customFormat="1" ht="15" customHeight="1" x14ac:dyDescent="0.2">
      <c r="A12" s="42" t="s">
        <v>36</v>
      </c>
      <c r="B12" s="277" t="s">
        <v>14</v>
      </c>
      <c r="C12" s="277"/>
      <c r="D12" s="277"/>
      <c r="E12" s="277"/>
      <c r="F12" s="277"/>
      <c r="G12" s="277"/>
      <c r="H12" s="43">
        <f>SUM(H13,H110)</f>
        <v>78.400000000000006</v>
      </c>
    </row>
    <row r="13" spans="1:9" s="5" customFormat="1" ht="15" customHeight="1" x14ac:dyDescent="0.2">
      <c r="A13" s="49" t="s">
        <v>37</v>
      </c>
      <c r="B13" s="277" t="s">
        <v>38</v>
      </c>
      <c r="C13" s="277"/>
      <c r="D13" s="277"/>
      <c r="E13" s="277"/>
      <c r="F13" s="277"/>
      <c r="G13" s="277"/>
      <c r="H13" s="43">
        <f>SUM(H14,H25,H36,H47,H68,H89)</f>
        <v>61.13</v>
      </c>
    </row>
    <row r="14" spans="1:9" s="2" customFormat="1" ht="25.5" x14ac:dyDescent="0.2">
      <c r="A14" s="246" t="s">
        <v>42</v>
      </c>
      <c r="B14" s="249" t="s">
        <v>43</v>
      </c>
      <c r="C14" s="287" t="s">
        <v>349</v>
      </c>
      <c r="D14" s="288"/>
      <c r="E14" s="47" t="s">
        <v>164</v>
      </c>
      <c r="F14" s="190" t="s">
        <v>39</v>
      </c>
      <c r="G14" s="47" t="s">
        <v>157</v>
      </c>
      <c r="H14" s="111">
        <f>SUM(H15:H24)</f>
        <v>57.34</v>
      </c>
    </row>
    <row r="15" spans="1:9" s="2" customFormat="1" ht="12.75" x14ac:dyDescent="0.2">
      <c r="A15" s="247"/>
      <c r="B15" s="250"/>
      <c r="C15" s="252" t="s">
        <v>236</v>
      </c>
      <c r="D15" s="254"/>
      <c r="E15" s="83">
        <v>14</v>
      </c>
      <c r="F15" s="84">
        <v>2253</v>
      </c>
      <c r="G15" s="63">
        <v>1</v>
      </c>
      <c r="H15" s="54">
        <f>ROUNDUP((F15/168*G15),2)</f>
        <v>13.42</v>
      </c>
    </row>
    <row r="16" spans="1:9" s="2" customFormat="1" ht="12.75" customHeight="1" x14ac:dyDescent="0.2">
      <c r="A16" s="247"/>
      <c r="B16" s="250"/>
      <c r="C16" s="274" t="s">
        <v>364</v>
      </c>
      <c r="D16" s="276"/>
      <c r="E16" s="188">
        <v>11</v>
      </c>
      <c r="F16" s="64">
        <v>2010</v>
      </c>
      <c r="G16" s="63">
        <v>1</v>
      </c>
      <c r="H16" s="56">
        <f t="shared" ref="H16:H24" si="0">ROUNDUP((F16/168*G16),2)</f>
        <v>11.97</v>
      </c>
    </row>
    <row r="17" spans="1:8" s="2" customFormat="1" ht="12.75" x14ac:dyDescent="0.2">
      <c r="A17" s="247"/>
      <c r="B17" s="250"/>
      <c r="C17" s="274" t="s">
        <v>240</v>
      </c>
      <c r="D17" s="276"/>
      <c r="E17" s="188">
        <v>11</v>
      </c>
      <c r="F17" s="64">
        <v>2010</v>
      </c>
      <c r="G17" s="63">
        <v>1</v>
      </c>
      <c r="H17" s="56">
        <f t="shared" si="0"/>
        <v>11.97</v>
      </c>
    </row>
    <row r="18" spans="1:8" s="2" customFormat="1" ht="12.75" customHeight="1" x14ac:dyDescent="0.2">
      <c r="A18" s="247"/>
      <c r="B18" s="250"/>
      <c r="C18" s="274" t="s">
        <v>365</v>
      </c>
      <c r="D18" s="276"/>
      <c r="E18" s="126">
        <v>9</v>
      </c>
      <c r="F18" s="127">
        <v>1677</v>
      </c>
      <c r="G18" s="145">
        <v>1</v>
      </c>
      <c r="H18" s="146">
        <f t="shared" si="0"/>
        <v>9.99</v>
      </c>
    </row>
    <row r="19" spans="1:8" s="2" customFormat="1" ht="12.75" x14ac:dyDescent="0.2">
      <c r="A19" s="247"/>
      <c r="B19" s="250"/>
      <c r="C19" s="274" t="s">
        <v>237</v>
      </c>
      <c r="D19" s="276"/>
      <c r="E19" s="188">
        <v>9</v>
      </c>
      <c r="F19" s="64">
        <v>1677</v>
      </c>
      <c r="G19" s="63">
        <v>1</v>
      </c>
      <c r="H19" s="56">
        <f t="shared" si="0"/>
        <v>9.99</v>
      </c>
    </row>
    <row r="20" spans="1:8" s="2" customFormat="1" ht="12.75" hidden="1" customHeight="1" x14ac:dyDescent="0.2">
      <c r="A20" s="247"/>
      <c r="B20" s="250"/>
      <c r="C20" s="252"/>
      <c r="D20" s="254"/>
      <c r="E20" s="83"/>
      <c r="F20" s="84"/>
      <c r="G20" s="63"/>
      <c r="H20" s="56">
        <f t="shared" si="0"/>
        <v>0</v>
      </c>
    </row>
    <row r="21" spans="1:8" s="2" customFormat="1" ht="12.75" hidden="1" customHeight="1" x14ac:dyDescent="0.2">
      <c r="A21" s="247"/>
      <c r="B21" s="250"/>
      <c r="C21" s="274"/>
      <c r="D21" s="276"/>
      <c r="E21" s="188"/>
      <c r="F21" s="64"/>
      <c r="G21" s="63"/>
      <c r="H21" s="56">
        <f t="shared" si="0"/>
        <v>0</v>
      </c>
    </row>
    <row r="22" spans="1:8" s="2" customFormat="1" ht="12.75" hidden="1" customHeight="1" x14ac:dyDescent="0.2">
      <c r="A22" s="247"/>
      <c r="B22" s="250"/>
      <c r="C22" s="274"/>
      <c r="D22" s="276"/>
      <c r="E22" s="188"/>
      <c r="F22" s="64"/>
      <c r="G22" s="63"/>
      <c r="H22" s="56">
        <f t="shared" si="0"/>
        <v>0</v>
      </c>
    </row>
    <row r="23" spans="1:8" s="2" customFormat="1" ht="12.75" hidden="1" customHeight="1" x14ac:dyDescent="0.2">
      <c r="A23" s="247"/>
      <c r="B23" s="250"/>
      <c r="C23" s="274"/>
      <c r="D23" s="276"/>
      <c r="E23" s="188"/>
      <c r="F23" s="64"/>
      <c r="G23" s="63"/>
      <c r="H23" s="56">
        <f t="shared" si="0"/>
        <v>0</v>
      </c>
    </row>
    <row r="24" spans="1:8" s="2" customFormat="1" ht="12.75" hidden="1" customHeight="1" x14ac:dyDescent="0.2">
      <c r="A24" s="248"/>
      <c r="B24" s="251"/>
      <c r="C24" s="296"/>
      <c r="D24" s="298"/>
      <c r="E24" s="189"/>
      <c r="F24" s="66"/>
      <c r="G24" s="65"/>
      <c r="H24" s="58">
        <f t="shared" si="0"/>
        <v>0</v>
      </c>
    </row>
    <row r="25" spans="1:8" s="2" customFormat="1" ht="25.5" hidden="1" x14ac:dyDescent="0.2">
      <c r="A25" s="246" t="s">
        <v>44</v>
      </c>
      <c r="B25" s="249" t="s">
        <v>45</v>
      </c>
      <c r="C25" s="287" t="s">
        <v>156</v>
      </c>
      <c r="D25" s="288"/>
      <c r="E25" s="47" t="s">
        <v>164</v>
      </c>
      <c r="F25" s="190" t="s">
        <v>39</v>
      </c>
      <c r="G25" s="47" t="s">
        <v>157</v>
      </c>
      <c r="H25" s="50">
        <f>SUM(H26:H35)</f>
        <v>0</v>
      </c>
    </row>
    <row r="26" spans="1:8" s="2" customFormat="1" ht="12.75" hidden="1" x14ac:dyDescent="0.2">
      <c r="A26" s="247"/>
      <c r="B26" s="250"/>
      <c r="C26" s="294"/>
      <c r="D26" s="295"/>
      <c r="E26" s="187"/>
      <c r="F26" s="62"/>
      <c r="G26" s="61"/>
      <c r="H26" s="54">
        <f>ROUNDUP((F26/168*G26),2)</f>
        <v>0</v>
      </c>
    </row>
    <row r="27" spans="1:8" s="2" customFormat="1" ht="12.75" hidden="1" x14ac:dyDescent="0.2">
      <c r="A27" s="247"/>
      <c r="B27" s="250"/>
      <c r="C27" s="274"/>
      <c r="D27" s="276"/>
      <c r="E27" s="188"/>
      <c r="F27" s="64"/>
      <c r="G27" s="63"/>
      <c r="H27" s="56">
        <f t="shared" ref="H27:H35" si="1">ROUNDUP((F27/168*G27),2)</f>
        <v>0</v>
      </c>
    </row>
    <row r="28" spans="1:8" s="2" customFormat="1" ht="12.75" hidden="1" x14ac:dyDescent="0.2">
      <c r="A28" s="247"/>
      <c r="B28" s="250"/>
      <c r="C28" s="274"/>
      <c r="D28" s="276"/>
      <c r="E28" s="188"/>
      <c r="F28" s="64"/>
      <c r="G28" s="63"/>
      <c r="H28" s="56">
        <f t="shared" si="1"/>
        <v>0</v>
      </c>
    </row>
    <row r="29" spans="1:8" s="2" customFormat="1" ht="12.75" hidden="1" x14ac:dyDescent="0.2">
      <c r="A29" s="247"/>
      <c r="B29" s="250"/>
      <c r="C29" s="274"/>
      <c r="D29" s="276"/>
      <c r="E29" s="188"/>
      <c r="F29" s="64"/>
      <c r="G29" s="63"/>
      <c r="H29" s="56">
        <f t="shared" si="1"/>
        <v>0</v>
      </c>
    </row>
    <row r="30" spans="1:8" s="2" customFormat="1" ht="12.75" hidden="1" x14ac:dyDescent="0.2">
      <c r="A30" s="247"/>
      <c r="B30" s="250"/>
      <c r="C30" s="274"/>
      <c r="D30" s="276"/>
      <c r="E30" s="188"/>
      <c r="F30" s="64"/>
      <c r="G30" s="63"/>
      <c r="H30" s="56">
        <f t="shared" si="1"/>
        <v>0</v>
      </c>
    </row>
    <row r="31" spans="1:8" s="2" customFormat="1" ht="12.75" hidden="1" x14ac:dyDescent="0.2">
      <c r="A31" s="247"/>
      <c r="B31" s="250"/>
      <c r="C31" s="274"/>
      <c r="D31" s="276"/>
      <c r="E31" s="188"/>
      <c r="F31" s="64"/>
      <c r="G31" s="63"/>
      <c r="H31" s="56">
        <f t="shared" si="1"/>
        <v>0</v>
      </c>
    </row>
    <row r="32" spans="1:8" s="2" customFormat="1" ht="12.75" hidden="1" x14ac:dyDescent="0.2">
      <c r="A32" s="247"/>
      <c r="B32" s="250"/>
      <c r="C32" s="274"/>
      <c r="D32" s="276"/>
      <c r="E32" s="188"/>
      <c r="F32" s="64"/>
      <c r="G32" s="63"/>
      <c r="H32" s="56">
        <f t="shared" si="1"/>
        <v>0</v>
      </c>
    </row>
    <row r="33" spans="1:8" s="2" customFormat="1" ht="12.75" hidden="1" x14ac:dyDescent="0.2">
      <c r="A33" s="247"/>
      <c r="B33" s="250"/>
      <c r="C33" s="274"/>
      <c r="D33" s="276"/>
      <c r="E33" s="188"/>
      <c r="F33" s="64"/>
      <c r="G33" s="63"/>
      <c r="H33" s="56">
        <f t="shared" si="1"/>
        <v>0</v>
      </c>
    </row>
    <row r="34" spans="1:8" s="2" customFormat="1" ht="12.75" hidden="1" x14ac:dyDescent="0.2">
      <c r="A34" s="247"/>
      <c r="B34" s="250"/>
      <c r="C34" s="274"/>
      <c r="D34" s="276"/>
      <c r="E34" s="188"/>
      <c r="F34" s="64"/>
      <c r="G34" s="63"/>
      <c r="H34" s="56">
        <f t="shared" si="1"/>
        <v>0</v>
      </c>
    </row>
    <row r="35" spans="1:8" s="2" customFormat="1" ht="12.75" hidden="1" x14ac:dyDescent="0.2">
      <c r="A35" s="248"/>
      <c r="B35" s="251"/>
      <c r="C35" s="296"/>
      <c r="D35" s="298"/>
      <c r="E35" s="189"/>
      <c r="F35" s="66"/>
      <c r="G35" s="65"/>
      <c r="H35" s="58">
        <f t="shared" si="1"/>
        <v>0</v>
      </c>
    </row>
    <row r="36" spans="1:8" s="2" customFormat="1" ht="25.5" x14ac:dyDescent="0.2">
      <c r="A36" s="246" t="s">
        <v>51</v>
      </c>
      <c r="B36" s="249" t="s">
        <v>15</v>
      </c>
      <c r="C36" s="266" t="s">
        <v>158</v>
      </c>
      <c r="D36" s="267"/>
      <c r="E36" s="268"/>
      <c r="F36" s="51" t="s">
        <v>159</v>
      </c>
      <c r="G36" s="47" t="s">
        <v>157</v>
      </c>
      <c r="H36" s="111">
        <f>SUM(H37:H46)</f>
        <v>3.7900000000000005</v>
      </c>
    </row>
    <row r="37" spans="1:8" s="2" customFormat="1" ht="12.75" x14ac:dyDescent="0.2">
      <c r="A37" s="247"/>
      <c r="B37" s="250"/>
      <c r="C37" s="258" t="s">
        <v>179</v>
      </c>
      <c r="D37" s="308"/>
      <c r="E37" s="259"/>
      <c r="F37" s="55">
        <v>135</v>
      </c>
      <c r="G37" s="52">
        <f t="shared" ref="G37:G46" si="2">G15</f>
        <v>1</v>
      </c>
      <c r="H37" s="54">
        <f>ROUNDUP((F37/168*G37),2)</f>
        <v>0.81</v>
      </c>
    </row>
    <row r="38" spans="1:8" s="2" customFormat="1" ht="12.75" customHeight="1" x14ac:dyDescent="0.2">
      <c r="A38" s="247"/>
      <c r="B38" s="250"/>
      <c r="C38" s="258" t="s">
        <v>179</v>
      </c>
      <c r="D38" s="308"/>
      <c r="E38" s="259"/>
      <c r="F38" s="55">
        <v>135</v>
      </c>
      <c r="G38" s="55">
        <f t="shared" si="2"/>
        <v>1</v>
      </c>
      <c r="H38" s="56">
        <f t="shared" ref="H38:H46" si="3">ROUNDUP((F38/168*G38),2)</f>
        <v>0.81</v>
      </c>
    </row>
    <row r="39" spans="1:8" s="2" customFormat="1" ht="12.75" customHeight="1" x14ac:dyDescent="0.2">
      <c r="A39" s="247"/>
      <c r="B39" s="250"/>
      <c r="C39" s="258" t="s">
        <v>179</v>
      </c>
      <c r="D39" s="308"/>
      <c r="E39" s="259"/>
      <c r="F39" s="55">
        <v>135</v>
      </c>
      <c r="G39" s="55">
        <f t="shared" si="2"/>
        <v>1</v>
      </c>
      <c r="H39" s="56">
        <f t="shared" si="3"/>
        <v>0.81</v>
      </c>
    </row>
    <row r="40" spans="1:8" s="2" customFormat="1" ht="12.75" customHeight="1" x14ac:dyDescent="0.2">
      <c r="A40" s="247"/>
      <c r="B40" s="250"/>
      <c r="C40" s="258" t="s">
        <v>160</v>
      </c>
      <c r="D40" s="308"/>
      <c r="E40" s="259"/>
      <c r="F40" s="147">
        <v>120</v>
      </c>
      <c r="G40" s="147">
        <f t="shared" si="2"/>
        <v>1</v>
      </c>
      <c r="H40" s="146">
        <f t="shared" si="3"/>
        <v>0.72</v>
      </c>
    </row>
    <row r="41" spans="1:8" s="2" customFormat="1" ht="12.75" customHeight="1" x14ac:dyDescent="0.2">
      <c r="A41" s="247"/>
      <c r="B41" s="250"/>
      <c r="C41" s="258" t="s">
        <v>185</v>
      </c>
      <c r="D41" s="308"/>
      <c r="E41" s="259"/>
      <c r="F41" s="55">
        <v>106</v>
      </c>
      <c r="G41" s="55">
        <f t="shared" si="2"/>
        <v>1</v>
      </c>
      <c r="H41" s="56">
        <f t="shared" si="3"/>
        <v>0.64</v>
      </c>
    </row>
    <row r="42" spans="1:8" s="2" customFormat="1" ht="12.75" hidden="1" customHeight="1" x14ac:dyDescent="0.2">
      <c r="A42" s="247"/>
      <c r="B42" s="250"/>
      <c r="C42" s="258"/>
      <c r="D42" s="308"/>
      <c r="E42" s="259"/>
      <c r="F42" s="55"/>
      <c r="G42" s="55">
        <f t="shared" si="2"/>
        <v>0</v>
      </c>
      <c r="H42" s="56">
        <f t="shared" si="3"/>
        <v>0</v>
      </c>
    </row>
    <row r="43" spans="1:8" s="2" customFormat="1" ht="12.75" hidden="1" customHeight="1" x14ac:dyDescent="0.2">
      <c r="A43" s="247"/>
      <c r="B43" s="250"/>
      <c r="C43" s="258"/>
      <c r="D43" s="308"/>
      <c r="E43" s="259"/>
      <c r="F43" s="55"/>
      <c r="G43" s="55">
        <f t="shared" si="2"/>
        <v>0</v>
      </c>
      <c r="H43" s="56">
        <f t="shared" si="3"/>
        <v>0</v>
      </c>
    </row>
    <row r="44" spans="1:8" s="2" customFormat="1" ht="12.75" hidden="1" customHeight="1" x14ac:dyDescent="0.2">
      <c r="A44" s="247"/>
      <c r="B44" s="250"/>
      <c r="C44" s="258"/>
      <c r="D44" s="308"/>
      <c r="E44" s="259"/>
      <c r="F44" s="55"/>
      <c r="G44" s="55">
        <f t="shared" si="2"/>
        <v>0</v>
      </c>
      <c r="H44" s="56">
        <f t="shared" si="3"/>
        <v>0</v>
      </c>
    </row>
    <row r="45" spans="1:8" s="2" customFormat="1" ht="12.75" hidden="1" customHeight="1" x14ac:dyDescent="0.2">
      <c r="A45" s="247"/>
      <c r="B45" s="250"/>
      <c r="C45" s="258"/>
      <c r="D45" s="308"/>
      <c r="E45" s="259"/>
      <c r="F45" s="55"/>
      <c r="G45" s="55">
        <f t="shared" si="2"/>
        <v>0</v>
      </c>
      <c r="H45" s="56">
        <f t="shared" si="3"/>
        <v>0</v>
      </c>
    </row>
    <row r="46" spans="1:8" s="2" customFormat="1" ht="12.75" hidden="1" customHeight="1" x14ac:dyDescent="0.2">
      <c r="A46" s="248"/>
      <c r="B46" s="251"/>
      <c r="C46" s="305"/>
      <c r="D46" s="306"/>
      <c r="E46" s="307"/>
      <c r="F46" s="57"/>
      <c r="G46" s="57">
        <f t="shared" si="2"/>
        <v>0</v>
      </c>
      <c r="H46" s="58">
        <f t="shared" si="3"/>
        <v>0</v>
      </c>
    </row>
    <row r="47" spans="1:8" s="2" customFormat="1" ht="25.5" hidden="1" x14ac:dyDescent="0.2">
      <c r="A47" s="246" t="s">
        <v>53</v>
      </c>
      <c r="B47" s="382" t="s">
        <v>54</v>
      </c>
      <c r="C47" s="287" t="s">
        <v>349</v>
      </c>
      <c r="D47" s="288"/>
      <c r="E47" s="47" t="s">
        <v>161</v>
      </c>
      <c r="F47" s="190" t="s">
        <v>39</v>
      </c>
      <c r="G47" s="47" t="s">
        <v>157</v>
      </c>
      <c r="H47" s="111">
        <f>SUM(H48:H67)</f>
        <v>0</v>
      </c>
    </row>
    <row r="48" spans="1:8" s="2" customFormat="1" ht="12.75" hidden="1" x14ac:dyDescent="0.2">
      <c r="A48" s="247"/>
      <c r="B48" s="383"/>
      <c r="C48" s="294" t="str">
        <f t="shared" ref="C48:C57" si="4">C15</f>
        <v>Direktora vietnieks</v>
      </c>
      <c r="D48" s="295"/>
      <c r="E48" s="292">
        <v>5</v>
      </c>
      <c r="F48" s="52">
        <f>F15</f>
        <v>2253</v>
      </c>
      <c r="G48" s="52"/>
      <c r="H48" s="54">
        <f>ROUNDUP((F48*$E$48%)/168*G48,2)</f>
        <v>0</v>
      </c>
    </row>
    <row r="49" spans="1:8" s="2" customFormat="1" ht="12.75" hidden="1" x14ac:dyDescent="0.2">
      <c r="A49" s="247"/>
      <c r="B49" s="383"/>
      <c r="C49" s="274" t="str">
        <f t="shared" si="4"/>
        <v>Tiesību zinātņu  katedras vadītājs</v>
      </c>
      <c r="D49" s="276"/>
      <c r="E49" s="293"/>
      <c r="F49" s="59">
        <f t="shared" ref="F49:G57" si="5">F16</f>
        <v>2010</v>
      </c>
      <c r="G49" s="59"/>
      <c r="H49" s="56">
        <f t="shared" ref="H49:H67" si="6">ROUNDUP((F49*$E$48%)/168*G49,2)</f>
        <v>0</v>
      </c>
    </row>
    <row r="50" spans="1:8" s="2" customFormat="1" ht="12.75" hidden="1" x14ac:dyDescent="0.2">
      <c r="A50" s="247"/>
      <c r="B50" s="383"/>
      <c r="C50" s="274" t="str">
        <f t="shared" si="4"/>
        <v>Policijas tiesību katedrs vadītājs</v>
      </c>
      <c r="D50" s="276"/>
      <c r="E50" s="293"/>
      <c r="F50" s="59">
        <f t="shared" si="5"/>
        <v>2010</v>
      </c>
      <c r="G50" s="59"/>
      <c r="H50" s="56">
        <f t="shared" si="6"/>
        <v>0</v>
      </c>
    </row>
    <row r="51" spans="1:8" s="2" customFormat="1" ht="12.75" hidden="1" x14ac:dyDescent="0.2">
      <c r="A51" s="247"/>
      <c r="B51" s="383"/>
      <c r="C51" s="274" t="str">
        <f t="shared" si="4"/>
        <v>Tiesību zinātņu katedras lektors (ar SDP)</v>
      </c>
      <c r="D51" s="276"/>
      <c r="E51" s="293"/>
      <c r="F51" s="59">
        <f t="shared" si="5"/>
        <v>1677</v>
      </c>
      <c r="G51" s="59"/>
      <c r="H51" s="56">
        <f t="shared" si="6"/>
        <v>0</v>
      </c>
    </row>
    <row r="52" spans="1:8" s="2" customFormat="1" ht="12.75" hidden="1" x14ac:dyDescent="0.2">
      <c r="A52" s="247"/>
      <c r="B52" s="383"/>
      <c r="C52" s="274" t="str">
        <f t="shared" si="4"/>
        <v>Izglītības koordinācijas nodaļas vadītāja</v>
      </c>
      <c r="D52" s="276"/>
      <c r="E52" s="293"/>
      <c r="F52" s="59">
        <f t="shared" si="5"/>
        <v>1677</v>
      </c>
      <c r="G52" s="59"/>
      <c r="H52" s="56">
        <f t="shared" si="6"/>
        <v>0</v>
      </c>
    </row>
    <row r="53" spans="1:8" s="2" customFormat="1" ht="12.75" hidden="1" x14ac:dyDescent="0.2">
      <c r="A53" s="247"/>
      <c r="B53" s="383"/>
      <c r="C53" s="274">
        <f t="shared" si="4"/>
        <v>0</v>
      </c>
      <c r="D53" s="276"/>
      <c r="E53" s="293"/>
      <c r="F53" s="59">
        <f t="shared" si="5"/>
        <v>0</v>
      </c>
      <c r="G53" s="73">
        <f t="shared" si="5"/>
        <v>0</v>
      </c>
      <c r="H53" s="56">
        <f t="shared" si="6"/>
        <v>0</v>
      </c>
    </row>
    <row r="54" spans="1:8" s="2" customFormat="1" ht="12.75" hidden="1" x14ac:dyDescent="0.2">
      <c r="A54" s="247"/>
      <c r="B54" s="383"/>
      <c r="C54" s="274">
        <f t="shared" si="4"/>
        <v>0</v>
      </c>
      <c r="D54" s="276"/>
      <c r="E54" s="293"/>
      <c r="F54" s="59">
        <f t="shared" si="5"/>
        <v>0</v>
      </c>
      <c r="G54" s="73">
        <f t="shared" si="5"/>
        <v>0</v>
      </c>
      <c r="H54" s="56">
        <f t="shared" si="6"/>
        <v>0</v>
      </c>
    </row>
    <row r="55" spans="1:8" s="2" customFormat="1" ht="12.75" hidden="1" x14ac:dyDescent="0.2">
      <c r="A55" s="247"/>
      <c r="B55" s="383"/>
      <c r="C55" s="274">
        <f t="shared" si="4"/>
        <v>0</v>
      </c>
      <c r="D55" s="276"/>
      <c r="E55" s="293"/>
      <c r="F55" s="59">
        <f t="shared" si="5"/>
        <v>0</v>
      </c>
      <c r="G55" s="73">
        <f t="shared" si="5"/>
        <v>0</v>
      </c>
      <c r="H55" s="56">
        <f t="shared" si="6"/>
        <v>0</v>
      </c>
    </row>
    <row r="56" spans="1:8" s="2" customFormat="1" ht="12.75" hidden="1" x14ac:dyDescent="0.2">
      <c r="A56" s="247"/>
      <c r="B56" s="383"/>
      <c r="C56" s="274">
        <f t="shared" si="4"/>
        <v>0</v>
      </c>
      <c r="D56" s="276"/>
      <c r="E56" s="293"/>
      <c r="F56" s="59">
        <f t="shared" si="5"/>
        <v>0</v>
      </c>
      <c r="G56" s="73">
        <f t="shared" si="5"/>
        <v>0</v>
      </c>
      <c r="H56" s="56">
        <f t="shared" si="6"/>
        <v>0</v>
      </c>
    </row>
    <row r="57" spans="1:8" s="2" customFormat="1" ht="12.75" hidden="1" x14ac:dyDescent="0.2">
      <c r="A57" s="247"/>
      <c r="B57" s="383"/>
      <c r="C57" s="274">
        <f t="shared" si="4"/>
        <v>0</v>
      </c>
      <c r="D57" s="276"/>
      <c r="E57" s="293"/>
      <c r="F57" s="59">
        <f t="shared" si="5"/>
        <v>0</v>
      </c>
      <c r="G57" s="73">
        <f t="shared" si="5"/>
        <v>0</v>
      </c>
      <c r="H57" s="56">
        <f t="shared" si="6"/>
        <v>0</v>
      </c>
    </row>
    <row r="58" spans="1:8" s="2" customFormat="1" ht="12.75" hidden="1" x14ac:dyDescent="0.2">
      <c r="A58" s="247"/>
      <c r="B58" s="383"/>
      <c r="C58" s="274">
        <f>C26</f>
        <v>0</v>
      </c>
      <c r="D58" s="276"/>
      <c r="E58" s="293"/>
      <c r="F58" s="59">
        <f>F26</f>
        <v>0</v>
      </c>
      <c r="G58" s="73">
        <f>G26</f>
        <v>0</v>
      </c>
      <c r="H58" s="56">
        <f t="shared" si="6"/>
        <v>0</v>
      </c>
    </row>
    <row r="59" spans="1:8" s="2" customFormat="1" ht="12.75" hidden="1" x14ac:dyDescent="0.2">
      <c r="A59" s="247"/>
      <c r="B59" s="383"/>
      <c r="C59" s="274">
        <f t="shared" ref="C59:C67" si="7">C27</f>
        <v>0</v>
      </c>
      <c r="D59" s="276"/>
      <c r="E59" s="293"/>
      <c r="F59" s="59">
        <f t="shared" ref="F59:G67" si="8">F27</f>
        <v>0</v>
      </c>
      <c r="G59" s="73">
        <f t="shared" si="8"/>
        <v>0</v>
      </c>
      <c r="H59" s="56">
        <f t="shared" si="6"/>
        <v>0</v>
      </c>
    </row>
    <row r="60" spans="1:8" s="2" customFormat="1" ht="12.75" hidden="1" x14ac:dyDescent="0.2">
      <c r="A60" s="247"/>
      <c r="B60" s="383"/>
      <c r="C60" s="274">
        <f t="shared" si="7"/>
        <v>0</v>
      </c>
      <c r="D60" s="276"/>
      <c r="E60" s="293"/>
      <c r="F60" s="59">
        <f t="shared" si="8"/>
        <v>0</v>
      </c>
      <c r="G60" s="73">
        <f t="shared" si="8"/>
        <v>0</v>
      </c>
      <c r="H60" s="56">
        <f t="shared" si="6"/>
        <v>0</v>
      </c>
    </row>
    <row r="61" spans="1:8" s="2" customFormat="1" ht="12.75" hidden="1" x14ac:dyDescent="0.2">
      <c r="A61" s="247"/>
      <c r="B61" s="383"/>
      <c r="C61" s="274">
        <f t="shared" si="7"/>
        <v>0</v>
      </c>
      <c r="D61" s="276"/>
      <c r="E61" s="293"/>
      <c r="F61" s="59">
        <f t="shared" si="8"/>
        <v>0</v>
      </c>
      <c r="G61" s="73">
        <f t="shared" si="8"/>
        <v>0</v>
      </c>
      <c r="H61" s="56">
        <f t="shared" si="6"/>
        <v>0</v>
      </c>
    </row>
    <row r="62" spans="1:8" s="2" customFormat="1" ht="12.75" hidden="1" x14ac:dyDescent="0.2">
      <c r="A62" s="247"/>
      <c r="B62" s="383"/>
      <c r="C62" s="274">
        <f t="shared" si="7"/>
        <v>0</v>
      </c>
      <c r="D62" s="276"/>
      <c r="E62" s="293"/>
      <c r="F62" s="59">
        <f t="shared" si="8"/>
        <v>0</v>
      </c>
      <c r="G62" s="73">
        <f t="shared" si="8"/>
        <v>0</v>
      </c>
      <c r="H62" s="56">
        <f t="shared" si="6"/>
        <v>0</v>
      </c>
    </row>
    <row r="63" spans="1:8" s="2" customFormat="1" ht="12.75" hidden="1" x14ac:dyDescent="0.2">
      <c r="A63" s="247"/>
      <c r="B63" s="383"/>
      <c r="C63" s="274">
        <f t="shared" si="7"/>
        <v>0</v>
      </c>
      <c r="D63" s="276"/>
      <c r="E63" s="293"/>
      <c r="F63" s="59">
        <f t="shared" si="8"/>
        <v>0</v>
      </c>
      <c r="G63" s="73">
        <f t="shared" si="8"/>
        <v>0</v>
      </c>
      <c r="H63" s="56">
        <f t="shared" si="6"/>
        <v>0</v>
      </c>
    </row>
    <row r="64" spans="1:8" s="2" customFormat="1" ht="12.75" hidden="1" x14ac:dyDescent="0.2">
      <c r="A64" s="247"/>
      <c r="B64" s="383"/>
      <c r="C64" s="274">
        <f t="shared" si="7"/>
        <v>0</v>
      </c>
      <c r="D64" s="276"/>
      <c r="E64" s="293"/>
      <c r="F64" s="59">
        <f t="shared" si="8"/>
        <v>0</v>
      </c>
      <c r="G64" s="73">
        <f t="shared" si="8"/>
        <v>0</v>
      </c>
      <c r="H64" s="56">
        <f t="shared" si="6"/>
        <v>0</v>
      </c>
    </row>
    <row r="65" spans="1:8" s="2" customFormat="1" ht="12.75" hidden="1" x14ac:dyDescent="0.2">
      <c r="A65" s="247"/>
      <c r="B65" s="383"/>
      <c r="C65" s="274">
        <f t="shared" si="7"/>
        <v>0</v>
      </c>
      <c r="D65" s="276"/>
      <c r="E65" s="293"/>
      <c r="F65" s="59">
        <f t="shared" si="8"/>
        <v>0</v>
      </c>
      <c r="G65" s="73">
        <f t="shared" si="8"/>
        <v>0</v>
      </c>
      <c r="H65" s="56">
        <f t="shared" si="6"/>
        <v>0</v>
      </c>
    </row>
    <row r="66" spans="1:8" s="2" customFormat="1" ht="12.75" hidden="1" x14ac:dyDescent="0.2">
      <c r="A66" s="247"/>
      <c r="B66" s="383"/>
      <c r="C66" s="274">
        <f t="shared" si="7"/>
        <v>0</v>
      </c>
      <c r="D66" s="276"/>
      <c r="E66" s="293"/>
      <c r="F66" s="59">
        <f t="shared" si="8"/>
        <v>0</v>
      </c>
      <c r="G66" s="73">
        <f t="shared" si="8"/>
        <v>0</v>
      </c>
      <c r="H66" s="56">
        <f t="shared" si="6"/>
        <v>0</v>
      </c>
    </row>
    <row r="67" spans="1:8" s="2" customFormat="1" ht="12.75" hidden="1" x14ac:dyDescent="0.2">
      <c r="A67" s="248"/>
      <c r="B67" s="384"/>
      <c r="C67" s="296">
        <f t="shared" si="7"/>
        <v>0</v>
      </c>
      <c r="D67" s="298"/>
      <c r="E67" s="302"/>
      <c r="F67" s="59">
        <f t="shared" si="8"/>
        <v>0</v>
      </c>
      <c r="G67" s="73">
        <f t="shared" si="8"/>
        <v>0</v>
      </c>
      <c r="H67" s="56">
        <f t="shared" si="6"/>
        <v>0</v>
      </c>
    </row>
    <row r="68" spans="1:8" s="2" customFormat="1" ht="25.5" hidden="1" x14ac:dyDescent="0.2">
      <c r="A68" s="246" t="s">
        <v>55</v>
      </c>
      <c r="B68" s="249" t="s">
        <v>56</v>
      </c>
      <c r="C68" s="287" t="s">
        <v>349</v>
      </c>
      <c r="D68" s="288"/>
      <c r="E68" s="47" t="s">
        <v>161</v>
      </c>
      <c r="F68" s="190" t="s">
        <v>39</v>
      </c>
      <c r="G68" s="47" t="s">
        <v>157</v>
      </c>
      <c r="H68" s="111">
        <f>SUM(H69:H88)</f>
        <v>0</v>
      </c>
    </row>
    <row r="69" spans="1:8" s="2" customFormat="1" ht="12.75" hidden="1" x14ac:dyDescent="0.2">
      <c r="A69" s="247"/>
      <c r="B69" s="250"/>
      <c r="C69" s="274" t="str">
        <f>C15</f>
        <v>Direktora vietnieks</v>
      </c>
      <c r="D69" s="276"/>
      <c r="E69" s="292">
        <v>5</v>
      </c>
      <c r="F69" s="59">
        <f>F15</f>
        <v>2253</v>
      </c>
      <c r="G69" s="59"/>
      <c r="H69" s="56">
        <f>ROUNDUP((F69*$E$69%)/168*G69,2)</f>
        <v>0</v>
      </c>
    </row>
    <row r="70" spans="1:8" s="2" customFormat="1" ht="12.75" hidden="1" x14ac:dyDescent="0.2">
      <c r="A70" s="247"/>
      <c r="B70" s="250"/>
      <c r="C70" s="274" t="str">
        <f>C16</f>
        <v>Tiesību zinātņu  katedras vadītājs</v>
      </c>
      <c r="D70" s="276"/>
      <c r="E70" s="293"/>
      <c r="F70" s="59">
        <f>F16</f>
        <v>2010</v>
      </c>
      <c r="G70" s="59"/>
      <c r="H70" s="56">
        <f t="shared" ref="H70:H88" si="9">ROUNDUP((F70*$E$69%)/168*G70,2)</f>
        <v>0</v>
      </c>
    </row>
    <row r="71" spans="1:8" s="2" customFormat="1" ht="12.75" hidden="1" customHeight="1" x14ac:dyDescent="0.2">
      <c r="A71" s="247"/>
      <c r="B71" s="250"/>
      <c r="C71" s="274" t="str">
        <f t="shared" ref="C71:C81" si="10">C17</f>
        <v>Policijas tiesību katedrs vadītājs</v>
      </c>
      <c r="D71" s="276"/>
      <c r="E71" s="293"/>
      <c r="F71" s="59">
        <f t="shared" ref="F71:G78" si="11">F17</f>
        <v>2010</v>
      </c>
      <c r="G71" s="59"/>
      <c r="H71" s="56">
        <f t="shared" si="9"/>
        <v>0</v>
      </c>
    </row>
    <row r="72" spans="1:8" s="2" customFormat="1" ht="12.75" hidden="1" x14ac:dyDescent="0.2">
      <c r="A72" s="247"/>
      <c r="B72" s="250"/>
      <c r="C72" s="274" t="str">
        <f t="shared" si="10"/>
        <v>Tiesību zinātņu katedras lektors (ar SDP)</v>
      </c>
      <c r="D72" s="276"/>
      <c r="E72" s="293"/>
      <c r="F72" s="59">
        <f t="shared" si="11"/>
        <v>1677</v>
      </c>
      <c r="G72" s="59"/>
      <c r="H72" s="56">
        <f t="shared" si="9"/>
        <v>0</v>
      </c>
    </row>
    <row r="73" spans="1:8" s="2" customFormat="1" ht="12.75" hidden="1" x14ac:dyDescent="0.2">
      <c r="A73" s="247"/>
      <c r="B73" s="250"/>
      <c r="C73" s="274" t="str">
        <f t="shared" si="10"/>
        <v>Izglītības koordinācijas nodaļas vadītāja</v>
      </c>
      <c r="D73" s="276"/>
      <c r="E73" s="293"/>
      <c r="F73" s="59">
        <f t="shared" si="11"/>
        <v>1677</v>
      </c>
      <c r="G73" s="59"/>
      <c r="H73" s="56">
        <f t="shared" si="9"/>
        <v>0</v>
      </c>
    </row>
    <row r="74" spans="1:8" s="2" customFormat="1" ht="12.75" hidden="1" x14ac:dyDescent="0.2">
      <c r="A74" s="247"/>
      <c r="B74" s="250"/>
      <c r="C74" s="274">
        <f t="shared" si="10"/>
        <v>0</v>
      </c>
      <c r="D74" s="276"/>
      <c r="E74" s="293"/>
      <c r="F74" s="59">
        <f t="shared" si="11"/>
        <v>0</v>
      </c>
      <c r="G74" s="59">
        <f t="shared" si="11"/>
        <v>0</v>
      </c>
      <c r="H74" s="56">
        <f t="shared" si="9"/>
        <v>0</v>
      </c>
    </row>
    <row r="75" spans="1:8" s="2" customFormat="1" ht="12.75" hidden="1" x14ac:dyDescent="0.2">
      <c r="A75" s="247"/>
      <c r="B75" s="250"/>
      <c r="C75" s="274">
        <f t="shared" si="10"/>
        <v>0</v>
      </c>
      <c r="D75" s="276"/>
      <c r="E75" s="293"/>
      <c r="F75" s="59">
        <f t="shared" si="11"/>
        <v>0</v>
      </c>
      <c r="G75" s="59">
        <f t="shared" si="11"/>
        <v>0</v>
      </c>
      <c r="H75" s="56">
        <f t="shared" si="9"/>
        <v>0</v>
      </c>
    </row>
    <row r="76" spans="1:8" s="2" customFormat="1" ht="12.75" hidden="1" x14ac:dyDescent="0.2">
      <c r="A76" s="247"/>
      <c r="B76" s="250"/>
      <c r="C76" s="274">
        <f t="shared" si="10"/>
        <v>0</v>
      </c>
      <c r="D76" s="276"/>
      <c r="E76" s="293"/>
      <c r="F76" s="59">
        <f t="shared" si="11"/>
        <v>0</v>
      </c>
      <c r="G76" s="59">
        <f t="shared" si="11"/>
        <v>0</v>
      </c>
      <c r="H76" s="56">
        <f t="shared" si="9"/>
        <v>0</v>
      </c>
    </row>
    <row r="77" spans="1:8" s="2" customFormat="1" ht="12.75" hidden="1" x14ac:dyDescent="0.2">
      <c r="A77" s="247"/>
      <c r="B77" s="250"/>
      <c r="C77" s="274">
        <f t="shared" si="10"/>
        <v>0</v>
      </c>
      <c r="D77" s="276"/>
      <c r="E77" s="293"/>
      <c r="F77" s="59">
        <f t="shared" si="11"/>
        <v>0</v>
      </c>
      <c r="G77" s="59">
        <f t="shared" si="11"/>
        <v>0</v>
      </c>
      <c r="H77" s="56">
        <f t="shared" si="9"/>
        <v>0</v>
      </c>
    </row>
    <row r="78" spans="1:8" s="2" customFormat="1" ht="12.75" hidden="1" x14ac:dyDescent="0.2">
      <c r="A78" s="247"/>
      <c r="B78" s="250"/>
      <c r="C78" s="274">
        <f t="shared" si="10"/>
        <v>0</v>
      </c>
      <c r="D78" s="276"/>
      <c r="E78" s="293"/>
      <c r="F78" s="59">
        <f t="shared" si="11"/>
        <v>0</v>
      </c>
      <c r="G78" s="59">
        <f t="shared" si="11"/>
        <v>0</v>
      </c>
      <c r="H78" s="56">
        <f t="shared" si="9"/>
        <v>0</v>
      </c>
    </row>
    <row r="79" spans="1:8" s="2" customFormat="1" ht="12.75" hidden="1" x14ac:dyDescent="0.2">
      <c r="A79" s="247"/>
      <c r="B79" s="250"/>
      <c r="C79" s="274">
        <f>C26</f>
        <v>0</v>
      </c>
      <c r="D79" s="276"/>
      <c r="E79" s="293"/>
      <c r="F79" s="59">
        <f>F26</f>
        <v>0</v>
      </c>
      <c r="G79" s="59">
        <f>G26</f>
        <v>0</v>
      </c>
      <c r="H79" s="56">
        <f t="shared" si="9"/>
        <v>0</v>
      </c>
    </row>
    <row r="80" spans="1:8" s="2" customFormat="1" ht="12.75" hidden="1" x14ac:dyDescent="0.2">
      <c r="A80" s="247"/>
      <c r="B80" s="250"/>
      <c r="C80" s="274">
        <f t="shared" si="10"/>
        <v>0</v>
      </c>
      <c r="D80" s="276"/>
      <c r="E80" s="293"/>
      <c r="F80" s="59">
        <f t="shared" ref="F80:G88" si="12">F27</f>
        <v>0</v>
      </c>
      <c r="G80" s="59">
        <f t="shared" si="12"/>
        <v>0</v>
      </c>
      <c r="H80" s="56">
        <f t="shared" si="9"/>
        <v>0</v>
      </c>
    </row>
    <row r="81" spans="1:8" s="2" customFormat="1" ht="12.75" hidden="1" x14ac:dyDescent="0.2">
      <c r="A81" s="247"/>
      <c r="B81" s="250"/>
      <c r="C81" s="274">
        <f t="shared" si="10"/>
        <v>0</v>
      </c>
      <c r="D81" s="276"/>
      <c r="E81" s="293"/>
      <c r="F81" s="59">
        <f t="shared" si="12"/>
        <v>0</v>
      </c>
      <c r="G81" s="59">
        <f t="shared" si="12"/>
        <v>0</v>
      </c>
      <c r="H81" s="56">
        <f t="shared" si="9"/>
        <v>0</v>
      </c>
    </row>
    <row r="82" spans="1:8" s="2" customFormat="1" ht="12.75" hidden="1" x14ac:dyDescent="0.2">
      <c r="A82" s="247"/>
      <c r="B82" s="250"/>
      <c r="C82" s="274">
        <f>C30</f>
        <v>0</v>
      </c>
      <c r="D82" s="276"/>
      <c r="E82" s="293"/>
      <c r="F82" s="59">
        <f t="shared" si="12"/>
        <v>0</v>
      </c>
      <c r="G82" s="59">
        <f t="shared" si="12"/>
        <v>0</v>
      </c>
      <c r="H82" s="56">
        <f t="shared" si="9"/>
        <v>0</v>
      </c>
    </row>
    <row r="83" spans="1:8" s="2" customFormat="1" ht="12.75" hidden="1" x14ac:dyDescent="0.2">
      <c r="A83" s="247"/>
      <c r="B83" s="250"/>
      <c r="C83" s="274">
        <f>C31</f>
        <v>0</v>
      </c>
      <c r="D83" s="276"/>
      <c r="E83" s="293"/>
      <c r="F83" s="59">
        <f t="shared" si="12"/>
        <v>0</v>
      </c>
      <c r="G83" s="59">
        <f t="shared" si="12"/>
        <v>0</v>
      </c>
      <c r="H83" s="56">
        <f t="shared" si="9"/>
        <v>0</v>
      </c>
    </row>
    <row r="84" spans="1:8" s="2" customFormat="1" ht="12.75" hidden="1" x14ac:dyDescent="0.2">
      <c r="A84" s="247"/>
      <c r="B84" s="250"/>
      <c r="C84" s="274">
        <f>C32</f>
        <v>0</v>
      </c>
      <c r="D84" s="276"/>
      <c r="E84" s="293"/>
      <c r="F84" s="59">
        <f t="shared" si="12"/>
        <v>0</v>
      </c>
      <c r="G84" s="59">
        <f t="shared" si="12"/>
        <v>0</v>
      </c>
      <c r="H84" s="56">
        <f t="shared" si="9"/>
        <v>0</v>
      </c>
    </row>
    <row r="85" spans="1:8" s="2" customFormat="1" ht="12.75" hidden="1" x14ac:dyDescent="0.2">
      <c r="A85" s="247"/>
      <c r="B85" s="250"/>
      <c r="C85" s="274">
        <f>C33</f>
        <v>0</v>
      </c>
      <c r="D85" s="276"/>
      <c r="E85" s="293"/>
      <c r="F85" s="59">
        <f t="shared" si="12"/>
        <v>0</v>
      </c>
      <c r="G85" s="59">
        <f t="shared" si="12"/>
        <v>0</v>
      </c>
      <c r="H85" s="56">
        <f t="shared" si="9"/>
        <v>0</v>
      </c>
    </row>
    <row r="86" spans="1:8" s="2" customFormat="1" ht="12.75" hidden="1" x14ac:dyDescent="0.2">
      <c r="A86" s="247"/>
      <c r="B86" s="250"/>
      <c r="C86" s="274">
        <f>C34</f>
        <v>0</v>
      </c>
      <c r="D86" s="276"/>
      <c r="E86" s="293"/>
      <c r="F86" s="59">
        <f t="shared" si="12"/>
        <v>0</v>
      </c>
      <c r="G86" s="59">
        <f t="shared" si="12"/>
        <v>0</v>
      </c>
      <c r="H86" s="56">
        <f t="shared" si="9"/>
        <v>0</v>
      </c>
    </row>
    <row r="87" spans="1:8" s="2" customFormat="1" ht="12.75" hidden="1" x14ac:dyDescent="0.2">
      <c r="A87" s="247"/>
      <c r="B87" s="250"/>
      <c r="C87" s="182"/>
      <c r="D87" s="183"/>
      <c r="E87" s="293"/>
      <c r="F87" s="59">
        <f t="shared" si="12"/>
        <v>0</v>
      </c>
      <c r="G87" s="59">
        <f t="shared" si="12"/>
        <v>0</v>
      </c>
      <c r="H87" s="56">
        <f t="shared" si="9"/>
        <v>0</v>
      </c>
    </row>
    <row r="88" spans="1:8" s="2" customFormat="1" ht="12.75" hidden="1" x14ac:dyDescent="0.2">
      <c r="A88" s="247"/>
      <c r="B88" s="250"/>
      <c r="C88" s="274">
        <f>C35</f>
        <v>0</v>
      </c>
      <c r="D88" s="276"/>
      <c r="E88" s="293"/>
      <c r="F88" s="59">
        <f t="shared" si="12"/>
        <v>0</v>
      </c>
      <c r="G88" s="59">
        <f t="shared" si="12"/>
        <v>0</v>
      </c>
      <c r="H88" s="56">
        <f t="shared" si="9"/>
        <v>0</v>
      </c>
    </row>
    <row r="89" spans="1:8" s="2" customFormat="1" ht="25.5" hidden="1" x14ac:dyDescent="0.2">
      <c r="A89" s="246" t="s">
        <v>57</v>
      </c>
      <c r="B89" s="249" t="s">
        <v>58</v>
      </c>
      <c r="C89" s="287" t="s">
        <v>349</v>
      </c>
      <c r="D89" s="288"/>
      <c r="E89" s="47" t="s">
        <v>161</v>
      </c>
      <c r="F89" s="190" t="s">
        <v>39</v>
      </c>
      <c r="G89" s="47" t="s">
        <v>157</v>
      </c>
      <c r="H89" s="111">
        <f>SUM(H90:H109)</f>
        <v>0</v>
      </c>
    </row>
    <row r="90" spans="1:8" s="2" customFormat="1" ht="12.75" hidden="1" x14ac:dyDescent="0.2">
      <c r="A90" s="247"/>
      <c r="B90" s="250"/>
      <c r="C90" s="274" t="str">
        <f t="shared" ref="C90:C99" si="13">C15</f>
        <v>Direktora vietnieks</v>
      </c>
      <c r="D90" s="276"/>
      <c r="E90" s="292">
        <v>10</v>
      </c>
      <c r="F90" s="59">
        <f t="shared" ref="F90:G99" si="14">F15</f>
        <v>2253</v>
      </c>
      <c r="G90" s="59"/>
      <c r="H90" s="56">
        <f>ROUNDUP((F90*$E$90%)/168*$G$90,2)</f>
        <v>0</v>
      </c>
    </row>
    <row r="91" spans="1:8" s="2" customFormat="1" ht="12.75" hidden="1" x14ac:dyDescent="0.2">
      <c r="A91" s="247"/>
      <c r="B91" s="250"/>
      <c r="C91" s="274" t="str">
        <f t="shared" si="13"/>
        <v>Tiesību zinātņu  katedras vadītājs</v>
      </c>
      <c r="D91" s="276"/>
      <c r="E91" s="293"/>
      <c r="F91" s="59">
        <f t="shared" si="14"/>
        <v>2010</v>
      </c>
      <c r="G91" s="59"/>
      <c r="H91" s="56">
        <f t="shared" ref="H91:H109" si="15">ROUNDUP((F91*$E$90%)/168*$G$90,2)</f>
        <v>0</v>
      </c>
    </row>
    <row r="92" spans="1:8" s="2" customFormat="1" ht="12.75" hidden="1" x14ac:dyDescent="0.2">
      <c r="A92" s="247"/>
      <c r="B92" s="250"/>
      <c r="C92" s="274" t="str">
        <f t="shared" si="13"/>
        <v>Policijas tiesību katedrs vadītājs</v>
      </c>
      <c r="D92" s="276"/>
      <c r="E92" s="293"/>
      <c r="F92" s="59">
        <f t="shared" si="14"/>
        <v>2010</v>
      </c>
      <c r="G92" s="59"/>
      <c r="H92" s="56">
        <f t="shared" si="15"/>
        <v>0</v>
      </c>
    </row>
    <row r="93" spans="1:8" s="2" customFormat="1" ht="12.75" hidden="1" customHeight="1" x14ac:dyDescent="0.2">
      <c r="A93" s="247"/>
      <c r="B93" s="250"/>
      <c r="C93" s="274" t="str">
        <f t="shared" si="13"/>
        <v>Tiesību zinātņu katedras lektors (ar SDP)</v>
      </c>
      <c r="D93" s="276"/>
      <c r="E93" s="293"/>
      <c r="F93" s="59">
        <f t="shared" si="14"/>
        <v>1677</v>
      </c>
      <c r="G93" s="59"/>
      <c r="H93" s="56">
        <f t="shared" si="15"/>
        <v>0</v>
      </c>
    </row>
    <row r="94" spans="1:8" s="2" customFormat="1" ht="12.75" hidden="1" x14ac:dyDescent="0.2">
      <c r="A94" s="247"/>
      <c r="B94" s="250"/>
      <c r="C94" s="274" t="str">
        <f t="shared" si="13"/>
        <v>Izglītības koordinācijas nodaļas vadītāja</v>
      </c>
      <c r="D94" s="276"/>
      <c r="E94" s="293"/>
      <c r="F94" s="59">
        <f t="shared" si="14"/>
        <v>1677</v>
      </c>
      <c r="G94" s="59"/>
      <c r="H94" s="56">
        <f t="shared" si="15"/>
        <v>0</v>
      </c>
    </row>
    <row r="95" spans="1:8" s="2" customFormat="1" ht="12.75" hidden="1" x14ac:dyDescent="0.2">
      <c r="A95" s="247"/>
      <c r="B95" s="250"/>
      <c r="C95" s="274">
        <f t="shared" si="13"/>
        <v>0</v>
      </c>
      <c r="D95" s="276"/>
      <c r="E95" s="293"/>
      <c r="F95" s="59">
        <f t="shared" si="14"/>
        <v>0</v>
      </c>
      <c r="G95" s="73">
        <f t="shared" si="14"/>
        <v>0</v>
      </c>
      <c r="H95" s="56">
        <f t="shared" si="15"/>
        <v>0</v>
      </c>
    </row>
    <row r="96" spans="1:8" s="2" customFormat="1" ht="12.75" hidden="1" x14ac:dyDescent="0.2">
      <c r="A96" s="247"/>
      <c r="B96" s="250"/>
      <c r="C96" s="274">
        <f t="shared" si="13"/>
        <v>0</v>
      </c>
      <c r="D96" s="276"/>
      <c r="E96" s="293"/>
      <c r="F96" s="59">
        <f t="shared" si="14"/>
        <v>0</v>
      </c>
      <c r="G96" s="73">
        <f t="shared" si="14"/>
        <v>0</v>
      </c>
      <c r="H96" s="56">
        <f t="shared" si="15"/>
        <v>0</v>
      </c>
    </row>
    <row r="97" spans="1:8" s="2" customFormat="1" ht="12.75" hidden="1" x14ac:dyDescent="0.2">
      <c r="A97" s="247"/>
      <c r="B97" s="250"/>
      <c r="C97" s="274">
        <f t="shared" si="13"/>
        <v>0</v>
      </c>
      <c r="D97" s="276"/>
      <c r="E97" s="293"/>
      <c r="F97" s="59">
        <f t="shared" si="14"/>
        <v>0</v>
      </c>
      <c r="G97" s="73">
        <f t="shared" si="14"/>
        <v>0</v>
      </c>
      <c r="H97" s="56">
        <f t="shared" si="15"/>
        <v>0</v>
      </c>
    </row>
    <row r="98" spans="1:8" s="2" customFormat="1" ht="12.75" hidden="1" x14ac:dyDescent="0.2">
      <c r="A98" s="247"/>
      <c r="B98" s="250"/>
      <c r="C98" s="274">
        <f t="shared" si="13"/>
        <v>0</v>
      </c>
      <c r="D98" s="276"/>
      <c r="E98" s="293"/>
      <c r="F98" s="59">
        <f t="shared" si="14"/>
        <v>0</v>
      </c>
      <c r="G98" s="73">
        <f t="shared" si="14"/>
        <v>0</v>
      </c>
      <c r="H98" s="56">
        <f t="shared" si="15"/>
        <v>0</v>
      </c>
    </row>
    <row r="99" spans="1:8" s="2" customFormat="1" ht="12.75" hidden="1" x14ac:dyDescent="0.2">
      <c r="A99" s="247"/>
      <c r="B99" s="250"/>
      <c r="C99" s="274">
        <f t="shared" si="13"/>
        <v>0</v>
      </c>
      <c r="D99" s="276"/>
      <c r="E99" s="293"/>
      <c r="F99" s="59">
        <f t="shared" si="14"/>
        <v>0</v>
      </c>
      <c r="G99" s="73">
        <f t="shared" si="14"/>
        <v>0</v>
      </c>
      <c r="H99" s="56">
        <f t="shared" si="15"/>
        <v>0</v>
      </c>
    </row>
    <row r="100" spans="1:8" s="2" customFormat="1" ht="12.75" hidden="1" x14ac:dyDescent="0.2">
      <c r="A100" s="247"/>
      <c r="B100" s="250"/>
      <c r="C100" s="274">
        <f t="shared" ref="C100:C109" si="16">C26</f>
        <v>0</v>
      </c>
      <c r="D100" s="276"/>
      <c r="E100" s="293"/>
      <c r="F100" s="59">
        <f t="shared" ref="F100:G109" si="17">F26</f>
        <v>0</v>
      </c>
      <c r="G100" s="59">
        <f t="shared" si="17"/>
        <v>0</v>
      </c>
      <c r="H100" s="56">
        <f t="shared" si="15"/>
        <v>0</v>
      </c>
    </row>
    <row r="101" spans="1:8" s="2" customFormat="1" ht="12.75" hidden="1" x14ac:dyDescent="0.2">
      <c r="A101" s="247"/>
      <c r="B101" s="250"/>
      <c r="C101" s="274">
        <f t="shared" si="16"/>
        <v>0</v>
      </c>
      <c r="D101" s="276"/>
      <c r="E101" s="293"/>
      <c r="F101" s="59">
        <f t="shared" si="17"/>
        <v>0</v>
      </c>
      <c r="G101" s="59">
        <f t="shared" si="17"/>
        <v>0</v>
      </c>
      <c r="H101" s="56">
        <f t="shared" si="15"/>
        <v>0</v>
      </c>
    </row>
    <row r="102" spans="1:8" s="2" customFormat="1" ht="12.75" hidden="1" x14ac:dyDescent="0.2">
      <c r="A102" s="247"/>
      <c r="B102" s="250"/>
      <c r="C102" s="274">
        <f t="shared" si="16"/>
        <v>0</v>
      </c>
      <c r="D102" s="276"/>
      <c r="E102" s="293"/>
      <c r="F102" s="59">
        <f t="shared" si="17"/>
        <v>0</v>
      </c>
      <c r="G102" s="59">
        <f t="shared" si="17"/>
        <v>0</v>
      </c>
      <c r="H102" s="56">
        <f t="shared" si="15"/>
        <v>0</v>
      </c>
    </row>
    <row r="103" spans="1:8" s="2" customFormat="1" ht="12.75" hidden="1" x14ac:dyDescent="0.2">
      <c r="A103" s="247"/>
      <c r="B103" s="250"/>
      <c r="C103" s="274">
        <f t="shared" si="16"/>
        <v>0</v>
      </c>
      <c r="D103" s="276"/>
      <c r="E103" s="293"/>
      <c r="F103" s="59">
        <f t="shared" si="17"/>
        <v>0</v>
      </c>
      <c r="G103" s="59">
        <f t="shared" si="17"/>
        <v>0</v>
      </c>
      <c r="H103" s="56">
        <f t="shared" si="15"/>
        <v>0</v>
      </c>
    </row>
    <row r="104" spans="1:8" s="2" customFormat="1" ht="12.75" hidden="1" x14ac:dyDescent="0.2">
      <c r="A104" s="247"/>
      <c r="B104" s="250"/>
      <c r="C104" s="274">
        <f t="shared" si="16"/>
        <v>0</v>
      </c>
      <c r="D104" s="276"/>
      <c r="E104" s="293"/>
      <c r="F104" s="59">
        <f t="shared" si="17"/>
        <v>0</v>
      </c>
      <c r="G104" s="59">
        <f t="shared" si="17"/>
        <v>0</v>
      </c>
      <c r="H104" s="56">
        <f t="shared" si="15"/>
        <v>0</v>
      </c>
    </row>
    <row r="105" spans="1:8" s="2" customFormat="1" ht="12.75" hidden="1" x14ac:dyDescent="0.2">
      <c r="A105" s="247"/>
      <c r="B105" s="250"/>
      <c r="C105" s="274">
        <f t="shared" si="16"/>
        <v>0</v>
      </c>
      <c r="D105" s="276"/>
      <c r="E105" s="293"/>
      <c r="F105" s="59">
        <f t="shared" si="17"/>
        <v>0</v>
      </c>
      <c r="G105" s="59">
        <f t="shared" si="17"/>
        <v>0</v>
      </c>
      <c r="H105" s="56">
        <f t="shared" si="15"/>
        <v>0</v>
      </c>
    </row>
    <row r="106" spans="1:8" s="2" customFormat="1" ht="12.75" hidden="1" x14ac:dyDescent="0.2">
      <c r="A106" s="247"/>
      <c r="B106" s="250"/>
      <c r="C106" s="274">
        <f t="shared" si="16"/>
        <v>0</v>
      </c>
      <c r="D106" s="276"/>
      <c r="E106" s="293"/>
      <c r="F106" s="59">
        <f t="shared" si="17"/>
        <v>0</v>
      </c>
      <c r="G106" s="59">
        <f t="shared" si="17"/>
        <v>0</v>
      </c>
      <c r="H106" s="56">
        <f t="shared" si="15"/>
        <v>0</v>
      </c>
    </row>
    <row r="107" spans="1:8" s="2" customFormat="1" ht="12.75" hidden="1" x14ac:dyDescent="0.2">
      <c r="A107" s="247"/>
      <c r="B107" s="250"/>
      <c r="C107" s="274">
        <f t="shared" si="16"/>
        <v>0</v>
      </c>
      <c r="D107" s="276"/>
      <c r="E107" s="293"/>
      <c r="F107" s="59">
        <f t="shared" si="17"/>
        <v>0</v>
      </c>
      <c r="G107" s="59">
        <f t="shared" si="17"/>
        <v>0</v>
      </c>
      <c r="H107" s="56">
        <f t="shared" si="15"/>
        <v>0</v>
      </c>
    </row>
    <row r="108" spans="1:8" s="2" customFormat="1" ht="12.75" hidden="1" x14ac:dyDescent="0.2">
      <c r="A108" s="247"/>
      <c r="B108" s="250"/>
      <c r="C108" s="274">
        <f t="shared" si="16"/>
        <v>0</v>
      </c>
      <c r="D108" s="276"/>
      <c r="E108" s="293"/>
      <c r="F108" s="59">
        <f t="shared" si="17"/>
        <v>0</v>
      </c>
      <c r="G108" s="59">
        <f t="shared" si="17"/>
        <v>0</v>
      </c>
      <c r="H108" s="56">
        <f t="shared" si="15"/>
        <v>0</v>
      </c>
    </row>
    <row r="109" spans="1:8" s="2" customFormat="1" ht="12.75" hidden="1" x14ac:dyDescent="0.2">
      <c r="A109" s="248"/>
      <c r="B109" s="251"/>
      <c r="C109" s="274">
        <f t="shared" si="16"/>
        <v>0</v>
      </c>
      <c r="D109" s="276"/>
      <c r="E109" s="302"/>
      <c r="F109" s="59">
        <f t="shared" si="17"/>
        <v>0</v>
      </c>
      <c r="G109" s="59">
        <f t="shared" si="17"/>
        <v>0</v>
      </c>
      <c r="H109" s="56">
        <f t="shared" si="15"/>
        <v>0</v>
      </c>
    </row>
    <row r="110" spans="1:8" s="5" customFormat="1" ht="12.75" x14ac:dyDescent="0.2">
      <c r="A110" s="49" t="s">
        <v>65</v>
      </c>
      <c r="B110" s="277" t="s">
        <v>66</v>
      </c>
      <c r="C110" s="277"/>
      <c r="D110" s="277"/>
      <c r="E110" s="277"/>
      <c r="F110" s="277"/>
      <c r="G110" s="277"/>
      <c r="H110" s="43">
        <f>SUM(H111,H112,H133)</f>
        <v>17.27</v>
      </c>
    </row>
    <row r="111" spans="1:8" s="2" customFormat="1" ht="12.75" x14ac:dyDescent="0.2">
      <c r="A111" s="181" t="s">
        <v>67</v>
      </c>
      <c r="B111" s="304" t="s">
        <v>163</v>
      </c>
      <c r="C111" s="304"/>
      <c r="D111" s="304"/>
      <c r="E111" s="304"/>
      <c r="F111" s="304"/>
      <c r="G111" s="304"/>
      <c r="H111" s="44">
        <f>ROUNDUP((H13+H112)*0.2359,2)</f>
        <v>14.97</v>
      </c>
    </row>
    <row r="112" spans="1:8" s="2" customFormat="1" ht="25.5" x14ac:dyDescent="0.2">
      <c r="A112" s="246" t="s">
        <v>70</v>
      </c>
      <c r="B112" s="263" t="s">
        <v>71</v>
      </c>
      <c r="C112" s="287" t="s">
        <v>349</v>
      </c>
      <c r="D112" s="288"/>
      <c r="E112" s="47" t="s">
        <v>161</v>
      </c>
      <c r="F112" s="190" t="s">
        <v>39</v>
      </c>
      <c r="G112" s="47" t="s">
        <v>157</v>
      </c>
      <c r="H112" s="111">
        <f>SUM(H113:H132)</f>
        <v>2.2999999999999998</v>
      </c>
    </row>
    <row r="113" spans="1:8" s="2" customFormat="1" ht="12.75" x14ac:dyDescent="0.2">
      <c r="A113" s="247"/>
      <c r="B113" s="264"/>
      <c r="C113" s="274" t="str">
        <f t="shared" ref="C113:C122" si="18">C15</f>
        <v>Direktora vietnieks</v>
      </c>
      <c r="D113" s="276"/>
      <c r="E113" s="292">
        <v>4</v>
      </c>
      <c r="F113" s="59">
        <f t="shared" ref="F113:G122" si="19">F15</f>
        <v>2253</v>
      </c>
      <c r="G113" s="59">
        <f t="shared" si="19"/>
        <v>1</v>
      </c>
      <c r="H113" s="56">
        <f>ROUNDUP((F113*$E$113%)/168*G113,2)</f>
        <v>0.54</v>
      </c>
    </row>
    <row r="114" spans="1:8" s="2" customFormat="1" ht="12.75" x14ac:dyDescent="0.2">
      <c r="A114" s="247"/>
      <c r="B114" s="264"/>
      <c r="C114" s="274" t="str">
        <f t="shared" si="18"/>
        <v>Tiesību zinātņu  katedras vadītājs</v>
      </c>
      <c r="D114" s="276"/>
      <c r="E114" s="293"/>
      <c r="F114" s="59">
        <f t="shared" si="19"/>
        <v>2010</v>
      </c>
      <c r="G114" s="59">
        <f t="shared" si="19"/>
        <v>1</v>
      </c>
      <c r="H114" s="56">
        <f t="shared" ref="H114:H132" si="20">ROUNDUP((F114*$E$113%)/168*G114,2)</f>
        <v>0.48</v>
      </c>
    </row>
    <row r="115" spans="1:8" s="2" customFormat="1" ht="12.75" x14ac:dyDescent="0.2">
      <c r="A115" s="247"/>
      <c r="B115" s="264"/>
      <c r="C115" s="274" t="str">
        <f t="shared" si="18"/>
        <v>Policijas tiesību katedrs vadītājs</v>
      </c>
      <c r="D115" s="276"/>
      <c r="E115" s="293"/>
      <c r="F115" s="59">
        <f t="shared" si="19"/>
        <v>2010</v>
      </c>
      <c r="G115" s="59">
        <f t="shared" si="19"/>
        <v>1</v>
      </c>
      <c r="H115" s="56">
        <f t="shared" si="20"/>
        <v>0.48</v>
      </c>
    </row>
    <row r="116" spans="1:8" s="2" customFormat="1" ht="12.75" x14ac:dyDescent="0.2">
      <c r="A116" s="247"/>
      <c r="B116" s="264"/>
      <c r="C116" s="274" t="str">
        <f t="shared" si="18"/>
        <v>Tiesību zinātņu katedras lektors (ar SDP)</v>
      </c>
      <c r="D116" s="276"/>
      <c r="E116" s="293"/>
      <c r="F116" s="59">
        <f t="shared" si="19"/>
        <v>1677</v>
      </c>
      <c r="G116" s="59">
        <f t="shared" si="19"/>
        <v>1</v>
      </c>
      <c r="H116" s="56">
        <f t="shared" si="20"/>
        <v>0.4</v>
      </c>
    </row>
    <row r="117" spans="1:8" s="2" customFormat="1" ht="12.75" x14ac:dyDescent="0.2">
      <c r="A117" s="247"/>
      <c r="B117" s="264"/>
      <c r="C117" s="274" t="str">
        <f t="shared" si="18"/>
        <v>Izglītības koordinācijas nodaļas vadītāja</v>
      </c>
      <c r="D117" s="276"/>
      <c r="E117" s="293"/>
      <c r="F117" s="59">
        <f t="shared" si="19"/>
        <v>1677</v>
      </c>
      <c r="G117" s="59">
        <f t="shared" si="19"/>
        <v>1</v>
      </c>
      <c r="H117" s="56">
        <f t="shared" si="20"/>
        <v>0.4</v>
      </c>
    </row>
    <row r="118" spans="1:8" s="2" customFormat="1" ht="12.75" hidden="1" x14ac:dyDescent="0.2">
      <c r="A118" s="247"/>
      <c r="B118" s="264"/>
      <c r="C118" s="274">
        <f t="shared" si="18"/>
        <v>0</v>
      </c>
      <c r="D118" s="276"/>
      <c r="E118" s="293"/>
      <c r="F118" s="59">
        <f t="shared" si="19"/>
        <v>0</v>
      </c>
      <c r="G118" s="73">
        <f t="shared" si="19"/>
        <v>0</v>
      </c>
      <c r="H118" s="56">
        <f t="shared" si="20"/>
        <v>0</v>
      </c>
    </row>
    <row r="119" spans="1:8" s="2" customFormat="1" ht="12.75" hidden="1" x14ac:dyDescent="0.2">
      <c r="A119" s="247"/>
      <c r="B119" s="264"/>
      <c r="C119" s="274">
        <f t="shared" si="18"/>
        <v>0</v>
      </c>
      <c r="D119" s="276"/>
      <c r="E119" s="293"/>
      <c r="F119" s="59">
        <f t="shared" si="19"/>
        <v>0</v>
      </c>
      <c r="G119" s="73">
        <f t="shared" si="19"/>
        <v>0</v>
      </c>
      <c r="H119" s="56">
        <f t="shared" si="20"/>
        <v>0</v>
      </c>
    </row>
    <row r="120" spans="1:8" s="2" customFormat="1" ht="12.75" hidden="1" x14ac:dyDescent="0.2">
      <c r="A120" s="247"/>
      <c r="B120" s="264"/>
      <c r="C120" s="274">
        <f t="shared" si="18"/>
        <v>0</v>
      </c>
      <c r="D120" s="276"/>
      <c r="E120" s="293"/>
      <c r="F120" s="59">
        <f t="shared" si="19"/>
        <v>0</v>
      </c>
      <c r="G120" s="73">
        <f t="shared" si="19"/>
        <v>0</v>
      </c>
      <c r="H120" s="56">
        <f t="shared" si="20"/>
        <v>0</v>
      </c>
    </row>
    <row r="121" spans="1:8" s="2" customFormat="1" ht="12.75" hidden="1" x14ac:dyDescent="0.2">
      <c r="A121" s="247"/>
      <c r="B121" s="264"/>
      <c r="C121" s="274">
        <f t="shared" si="18"/>
        <v>0</v>
      </c>
      <c r="D121" s="276"/>
      <c r="E121" s="293"/>
      <c r="F121" s="59">
        <f t="shared" si="19"/>
        <v>0</v>
      </c>
      <c r="G121" s="73">
        <f t="shared" si="19"/>
        <v>0</v>
      </c>
      <c r="H121" s="56">
        <f t="shared" si="20"/>
        <v>0</v>
      </c>
    </row>
    <row r="122" spans="1:8" s="2" customFormat="1" ht="12.75" hidden="1" x14ac:dyDescent="0.2">
      <c r="A122" s="247"/>
      <c r="B122" s="264"/>
      <c r="C122" s="274">
        <f t="shared" si="18"/>
        <v>0</v>
      </c>
      <c r="D122" s="276"/>
      <c r="E122" s="293"/>
      <c r="F122" s="59">
        <f t="shared" si="19"/>
        <v>0</v>
      </c>
      <c r="G122" s="73">
        <f t="shared" si="19"/>
        <v>0</v>
      </c>
      <c r="H122" s="56">
        <f t="shared" si="20"/>
        <v>0</v>
      </c>
    </row>
    <row r="123" spans="1:8" s="2" customFormat="1" ht="12.75" hidden="1" x14ac:dyDescent="0.2">
      <c r="A123" s="247"/>
      <c r="B123" s="264"/>
      <c r="C123" s="274">
        <f t="shared" ref="C123:C132" si="21">C26</f>
        <v>0</v>
      </c>
      <c r="D123" s="276"/>
      <c r="E123" s="293"/>
      <c r="F123" s="59">
        <f t="shared" ref="F123:G132" si="22">F26</f>
        <v>0</v>
      </c>
      <c r="G123" s="59">
        <f t="shared" si="22"/>
        <v>0</v>
      </c>
      <c r="H123" s="56">
        <f t="shared" si="20"/>
        <v>0</v>
      </c>
    </row>
    <row r="124" spans="1:8" s="2" customFormat="1" ht="12.75" hidden="1" x14ac:dyDescent="0.2">
      <c r="A124" s="247"/>
      <c r="B124" s="264"/>
      <c r="C124" s="274">
        <f t="shared" si="21"/>
        <v>0</v>
      </c>
      <c r="D124" s="276"/>
      <c r="E124" s="293"/>
      <c r="F124" s="59">
        <f t="shared" si="22"/>
        <v>0</v>
      </c>
      <c r="G124" s="59">
        <f t="shared" si="22"/>
        <v>0</v>
      </c>
      <c r="H124" s="56">
        <f t="shared" si="20"/>
        <v>0</v>
      </c>
    </row>
    <row r="125" spans="1:8" s="2" customFormat="1" ht="12.75" hidden="1" x14ac:dyDescent="0.2">
      <c r="A125" s="247"/>
      <c r="B125" s="264"/>
      <c r="C125" s="274">
        <f t="shared" si="21"/>
        <v>0</v>
      </c>
      <c r="D125" s="276"/>
      <c r="E125" s="293"/>
      <c r="F125" s="59">
        <f t="shared" si="22"/>
        <v>0</v>
      </c>
      <c r="G125" s="59">
        <f t="shared" si="22"/>
        <v>0</v>
      </c>
      <c r="H125" s="56">
        <f t="shared" si="20"/>
        <v>0</v>
      </c>
    </row>
    <row r="126" spans="1:8" s="2" customFormat="1" ht="12.75" hidden="1" x14ac:dyDescent="0.2">
      <c r="A126" s="247"/>
      <c r="B126" s="264"/>
      <c r="C126" s="274">
        <f t="shared" si="21"/>
        <v>0</v>
      </c>
      <c r="D126" s="276"/>
      <c r="E126" s="293"/>
      <c r="F126" s="59">
        <f t="shared" si="22"/>
        <v>0</v>
      </c>
      <c r="G126" s="59">
        <f t="shared" si="22"/>
        <v>0</v>
      </c>
      <c r="H126" s="56">
        <f t="shared" si="20"/>
        <v>0</v>
      </c>
    </row>
    <row r="127" spans="1:8" s="2" customFormat="1" ht="12.75" hidden="1" x14ac:dyDescent="0.2">
      <c r="A127" s="247"/>
      <c r="B127" s="264"/>
      <c r="C127" s="274">
        <f t="shared" si="21"/>
        <v>0</v>
      </c>
      <c r="D127" s="276"/>
      <c r="E127" s="293"/>
      <c r="F127" s="59">
        <f t="shared" si="22"/>
        <v>0</v>
      </c>
      <c r="G127" s="59">
        <f t="shared" si="22"/>
        <v>0</v>
      </c>
      <c r="H127" s="56">
        <f t="shared" si="20"/>
        <v>0</v>
      </c>
    </row>
    <row r="128" spans="1:8" s="2" customFormat="1" ht="12.75" hidden="1" x14ac:dyDescent="0.2">
      <c r="A128" s="247"/>
      <c r="B128" s="264"/>
      <c r="C128" s="274">
        <f t="shared" si="21"/>
        <v>0</v>
      </c>
      <c r="D128" s="276"/>
      <c r="E128" s="293"/>
      <c r="F128" s="59">
        <f t="shared" si="22"/>
        <v>0</v>
      </c>
      <c r="G128" s="59">
        <f t="shared" si="22"/>
        <v>0</v>
      </c>
      <c r="H128" s="56">
        <f t="shared" si="20"/>
        <v>0</v>
      </c>
    </row>
    <row r="129" spans="1:8" s="2" customFormat="1" ht="12.75" hidden="1" x14ac:dyDescent="0.2">
      <c r="A129" s="247"/>
      <c r="B129" s="264"/>
      <c r="C129" s="274">
        <f t="shared" si="21"/>
        <v>0</v>
      </c>
      <c r="D129" s="276"/>
      <c r="E129" s="293"/>
      <c r="F129" s="59">
        <f t="shared" si="22"/>
        <v>0</v>
      </c>
      <c r="G129" s="59">
        <f t="shared" si="22"/>
        <v>0</v>
      </c>
      <c r="H129" s="56">
        <f t="shared" si="20"/>
        <v>0</v>
      </c>
    </row>
    <row r="130" spans="1:8" s="2" customFormat="1" ht="12.75" hidden="1" x14ac:dyDescent="0.2">
      <c r="A130" s="247"/>
      <c r="B130" s="264"/>
      <c r="C130" s="274">
        <f t="shared" si="21"/>
        <v>0</v>
      </c>
      <c r="D130" s="276"/>
      <c r="E130" s="293"/>
      <c r="F130" s="59">
        <f t="shared" si="22"/>
        <v>0</v>
      </c>
      <c r="G130" s="59">
        <f t="shared" si="22"/>
        <v>0</v>
      </c>
      <c r="H130" s="56">
        <f t="shared" si="20"/>
        <v>0</v>
      </c>
    </row>
    <row r="131" spans="1:8" s="2" customFormat="1" ht="12.75" hidden="1" x14ac:dyDescent="0.2">
      <c r="A131" s="247"/>
      <c r="B131" s="264"/>
      <c r="C131" s="274">
        <f t="shared" si="21"/>
        <v>0</v>
      </c>
      <c r="D131" s="276"/>
      <c r="E131" s="293"/>
      <c r="F131" s="59">
        <f t="shared" si="22"/>
        <v>0</v>
      </c>
      <c r="G131" s="59">
        <f t="shared" si="22"/>
        <v>0</v>
      </c>
      <c r="H131" s="56">
        <f t="shared" si="20"/>
        <v>0</v>
      </c>
    </row>
    <row r="132" spans="1:8" s="2" customFormat="1" ht="12.75" hidden="1" x14ac:dyDescent="0.2">
      <c r="A132" s="248"/>
      <c r="B132" s="265"/>
      <c r="C132" s="274">
        <f t="shared" si="21"/>
        <v>0</v>
      </c>
      <c r="D132" s="276"/>
      <c r="E132" s="302"/>
      <c r="F132" s="59">
        <f t="shared" si="22"/>
        <v>0</v>
      </c>
      <c r="G132" s="59">
        <f t="shared" si="22"/>
        <v>0</v>
      </c>
      <c r="H132" s="56">
        <f t="shared" si="20"/>
        <v>0</v>
      </c>
    </row>
    <row r="133" spans="1:8" s="2" customFormat="1" ht="25.5" hidden="1" x14ac:dyDescent="0.2">
      <c r="A133" s="246" t="s">
        <v>82</v>
      </c>
      <c r="B133" s="388" t="s">
        <v>83</v>
      </c>
      <c r="C133" s="287" t="s">
        <v>349</v>
      </c>
      <c r="D133" s="288"/>
      <c r="E133" s="47" t="s">
        <v>161</v>
      </c>
      <c r="F133" s="190" t="s">
        <v>39</v>
      </c>
      <c r="G133" s="47" t="s">
        <v>157</v>
      </c>
      <c r="H133" s="111">
        <f>SUM(H134:H153)</f>
        <v>0</v>
      </c>
    </row>
    <row r="134" spans="1:8" s="2" customFormat="1" ht="12.75" hidden="1" x14ac:dyDescent="0.2">
      <c r="A134" s="247"/>
      <c r="B134" s="389"/>
      <c r="C134" s="274" t="str">
        <f t="shared" ref="C134:C143" si="23">C15</f>
        <v>Direktora vietnieks</v>
      </c>
      <c r="D134" s="276"/>
      <c r="E134" s="292">
        <v>1</v>
      </c>
      <c r="F134" s="59">
        <f t="shared" ref="F134:G143" si="24">F15</f>
        <v>2253</v>
      </c>
      <c r="G134" s="59"/>
      <c r="H134" s="56">
        <f>ROUNDUP((F134*$E$134%)/168*G134,2)</f>
        <v>0</v>
      </c>
    </row>
    <row r="135" spans="1:8" s="2" customFormat="1" ht="12.75" hidden="1" x14ac:dyDescent="0.2">
      <c r="A135" s="247"/>
      <c r="B135" s="389"/>
      <c r="C135" s="274" t="str">
        <f t="shared" si="23"/>
        <v>Tiesību zinātņu  katedras vadītājs</v>
      </c>
      <c r="D135" s="276"/>
      <c r="E135" s="293"/>
      <c r="F135" s="59">
        <f t="shared" si="24"/>
        <v>2010</v>
      </c>
      <c r="G135" s="59"/>
      <c r="H135" s="56">
        <f t="shared" ref="H135:H153" si="25">ROUNDUP((F135*$E$134%)/168*G135,2)</f>
        <v>0</v>
      </c>
    </row>
    <row r="136" spans="1:8" s="2" customFormat="1" ht="12.75" hidden="1" x14ac:dyDescent="0.2">
      <c r="A136" s="247"/>
      <c r="B136" s="389"/>
      <c r="C136" s="274" t="str">
        <f t="shared" si="23"/>
        <v>Policijas tiesību katedrs vadītājs</v>
      </c>
      <c r="D136" s="276"/>
      <c r="E136" s="293"/>
      <c r="F136" s="59">
        <f t="shared" si="24"/>
        <v>2010</v>
      </c>
      <c r="G136" s="59"/>
      <c r="H136" s="56">
        <f t="shared" si="25"/>
        <v>0</v>
      </c>
    </row>
    <row r="137" spans="1:8" s="2" customFormat="1" ht="12.75" hidden="1" x14ac:dyDescent="0.2">
      <c r="A137" s="247"/>
      <c r="B137" s="389"/>
      <c r="C137" s="274" t="str">
        <f t="shared" si="23"/>
        <v>Tiesību zinātņu katedras lektors (ar SDP)</v>
      </c>
      <c r="D137" s="276"/>
      <c r="E137" s="293"/>
      <c r="F137" s="59">
        <f t="shared" si="24"/>
        <v>1677</v>
      </c>
      <c r="G137" s="59"/>
      <c r="H137" s="56">
        <f t="shared" si="25"/>
        <v>0</v>
      </c>
    </row>
    <row r="138" spans="1:8" s="2" customFormat="1" ht="12.75" hidden="1" x14ac:dyDescent="0.2">
      <c r="A138" s="247"/>
      <c r="B138" s="389"/>
      <c r="C138" s="274" t="str">
        <f t="shared" si="23"/>
        <v>Izglītības koordinācijas nodaļas vadītāja</v>
      </c>
      <c r="D138" s="276"/>
      <c r="E138" s="293"/>
      <c r="F138" s="59">
        <f t="shared" si="24"/>
        <v>1677</v>
      </c>
      <c r="G138" s="59"/>
      <c r="H138" s="56">
        <f t="shared" si="25"/>
        <v>0</v>
      </c>
    </row>
    <row r="139" spans="1:8" s="2" customFormat="1" ht="12.75" hidden="1" x14ac:dyDescent="0.2">
      <c r="A139" s="247"/>
      <c r="B139" s="389"/>
      <c r="C139" s="274">
        <f t="shared" si="23"/>
        <v>0</v>
      </c>
      <c r="D139" s="276"/>
      <c r="E139" s="293"/>
      <c r="F139" s="59">
        <f t="shared" si="24"/>
        <v>0</v>
      </c>
      <c r="G139" s="73">
        <f t="shared" si="24"/>
        <v>0</v>
      </c>
      <c r="H139" s="56">
        <f t="shared" si="25"/>
        <v>0</v>
      </c>
    </row>
    <row r="140" spans="1:8" s="2" customFormat="1" ht="12.75" hidden="1" x14ac:dyDescent="0.2">
      <c r="A140" s="247"/>
      <c r="B140" s="389"/>
      <c r="C140" s="274">
        <f t="shared" si="23"/>
        <v>0</v>
      </c>
      <c r="D140" s="276"/>
      <c r="E140" s="293"/>
      <c r="F140" s="59">
        <f t="shared" si="24"/>
        <v>0</v>
      </c>
      <c r="G140" s="73">
        <f t="shared" si="24"/>
        <v>0</v>
      </c>
      <c r="H140" s="56">
        <f t="shared" si="25"/>
        <v>0</v>
      </c>
    </row>
    <row r="141" spans="1:8" s="2" customFormat="1" ht="12.75" hidden="1" x14ac:dyDescent="0.2">
      <c r="A141" s="247"/>
      <c r="B141" s="389"/>
      <c r="C141" s="274">
        <f t="shared" si="23"/>
        <v>0</v>
      </c>
      <c r="D141" s="276"/>
      <c r="E141" s="293"/>
      <c r="F141" s="59">
        <f t="shared" si="24"/>
        <v>0</v>
      </c>
      <c r="G141" s="73">
        <f t="shared" si="24"/>
        <v>0</v>
      </c>
      <c r="H141" s="56">
        <f t="shared" si="25"/>
        <v>0</v>
      </c>
    </row>
    <row r="142" spans="1:8" s="2" customFormat="1" ht="12.75" hidden="1" x14ac:dyDescent="0.2">
      <c r="A142" s="247"/>
      <c r="B142" s="389"/>
      <c r="C142" s="274">
        <f t="shared" si="23"/>
        <v>0</v>
      </c>
      <c r="D142" s="276"/>
      <c r="E142" s="293"/>
      <c r="F142" s="59">
        <f t="shared" si="24"/>
        <v>0</v>
      </c>
      <c r="G142" s="73">
        <f t="shared" si="24"/>
        <v>0</v>
      </c>
      <c r="H142" s="56">
        <f t="shared" si="25"/>
        <v>0</v>
      </c>
    </row>
    <row r="143" spans="1:8" s="2" customFormat="1" ht="12.75" hidden="1" x14ac:dyDescent="0.2">
      <c r="A143" s="247"/>
      <c r="B143" s="389"/>
      <c r="C143" s="274">
        <f t="shared" si="23"/>
        <v>0</v>
      </c>
      <c r="D143" s="276"/>
      <c r="E143" s="293"/>
      <c r="F143" s="59">
        <f t="shared" si="24"/>
        <v>0</v>
      </c>
      <c r="G143" s="73">
        <f t="shared" si="24"/>
        <v>0</v>
      </c>
      <c r="H143" s="56">
        <f t="shared" si="25"/>
        <v>0</v>
      </c>
    </row>
    <row r="144" spans="1:8" s="2" customFormat="1" ht="12.75" hidden="1" x14ac:dyDescent="0.2">
      <c r="A144" s="247"/>
      <c r="B144" s="389"/>
      <c r="C144" s="274">
        <f t="shared" ref="C144:C153" si="26">C26</f>
        <v>0</v>
      </c>
      <c r="D144" s="276"/>
      <c r="E144" s="293"/>
      <c r="F144" s="59">
        <f t="shared" ref="F144:G153" si="27">F26</f>
        <v>0</v>
      </c>
      <c r="G144" s="59">
        <f t="shared" si="27"/>
        <v>0</v>
      </c>
      <c r="H144" s="56">
        <f t="shared" si="25"/>
        <v>0</v>
      </c>
    </row>
    <row r="145" spans="1:8" s="2" customFormat="1" ht="12.75" hidden="1" x14ac:dyDescent="0.2">
      <c r="A145" s="247"/>
      <c r="B145" s="389"/>
      <c r="C145" s="274">
        <f t="shared" si="26"/>
        <v>0</v>
      </c>
      <c r="D145" s="276"/>
      <c r="E145" s="293"/>
      <c r="F145" s="59">
        <f t="shared" si="27"/>
        <v>0</v>
      </c>
      <c r="G145" s="59">
        <f t="shared" si="27"/>
        <v>0</v>
      </c>
      <c r="H145" s="56">
        <f t="shared" si="25"/>
        <v>0</v>
      </c>
    </row>
    <row r="146" spans="1:8" s="2" customFormat="1" ht="12.75" hidden="1" x14ac:dyDescent="0.2">
      <c r="A146" s="247"/>
      <c r="B146" s="389"/>
      <c r="C146" s="274">
        <f t="shared" si="26"/>
        <v>0</v>
      </c>
      <c r="D146" s="276"/>
      <c r="E146" s="293"/>
      <c r="F146" s="59">
        <f t="shared" si="27"/>
        <v>0</v>
      </c>
      <c r="G146" s="59">
        <f t="shared" si="27"/>
        <v>0</v>
      </c>
      <c r="H146" s="56">
        <f t="shared" si="25"/>
        <v>0</v>
      </c>
    </row>
    <row r="147" spans="1:8" s="2" customFormat="1" ht="12.75" hidden="1" x14ac:dyDescent="0.2">
      <c r="A147" s="247"/>
      <c r="B147" s="389"/>
      <c r="C147" s="274">
        <f t="shared" si="26"/>
        <v>0</v>
      </c>
      <c r="D147" s="276"/>
      <c r="E147" s="293"/>
      <c r="F147" s="59">
        <f t="shared" si="27"/>
        <v>0</v>
      </c>
      <c r="G147" s="59">
        <f t="shared" si="27"/>
        <v>0</v>
      </c>
      <c r="H147" s="56">
        <f t="shared" si="25"/>
        <v>0</v>
      </c>
    </row>
    <row r="148" spans="1:8" s="2" customFormat="1" ht="12.75" hidden="1" x14ac:dyDescent="0.2">
      <c r="A148" s="247"/>
      <c r="B148" s="389"/>
      <c r="C148" s="274">
        <f t="shared" si="26"/>
        <v>0</v>
      </c>
      <c r="D148" s="276"/>
      <c r="E148" s="293"/>
      <c r="F148" s="59">
        <f t="shared" si="27"/>
        <v>0</v>
      </c>
      <c r="G148" s="59">
        <f t="shared" si="27"/>
        <v>0</v>
      </c>
      <c r="H148" s="56">
        <f t="shared" si="25"/>
        <v>0</v>
      </c>
    </row>
    <row r="149" spans="1:8" s="2" customFormat="1" ht="12.75" hidden="1" x14ac:dyDescent="0.2">
      <c r="A149" s="247"/>
      <c r="B149" s="389"/>
      <c r="C149" s="274">
        <f t="shared" si="26"/>
        <v>0</v>
      </c>
      <c r="D149" s="276"/>
      <c r="E149" s="293"/>
      <c r="F149" s="59">
        <f t="shared" si="27"/>
        <v>0</v>
      </c>
      <c r="G149" s="59">
        <f t="shared" si="27"/>
        <v>0</v>
      </c>
      <c r="H149" s="56">
        <f t="shared" si="25"/>
        <v>0</v>
      </c>
    </row>
    <row r="150" spans="1:8" s="2" customFormat="1" ht="12.75" hidden="1" x14ac:dyDescent="0.2">
      <c r="A150" s="247"/>
      <c r="B150" s="389"/>
      <c r="C150" s="274">
        <f t="shared" si="26"/>
        <v>0</v>
      </c>
      <c r="D150" s="276"/>
      <c r="E150" s="293"/>
      <c r="F150" s="59">
        <f t="shared" si="27"/>
        <v>0</v>
      </c>
      <c r="G150" s="59">
        <f t="shared" si="27"/>
        <v>0</v>
      </c>
      <c r="H150" s="56">
        <f t="shared" si="25"/>
        <v>0</v>
      </c>
    </row>
    <row r="151" spans="1:8" s="2" customFormat="1" ht="12.75" hidden="1" x14ac:dyDescent="0.2">
      <c r="A151" s="247"/>
      <c r="B151" s="389"/>
      <c r="C151" s="274">
        <f t="shared" si="26"/>
        <v>0</v>
      </c>
      <c r="D151" s="276"/>
      <c r="E151" s="293"/>
      <c r="F151" s="59">
        <f t="shared" si="27"/>
        <v>0</v>
      </c>
      <c r="G151" s="59">
        <f t="shared" si="27"/>
        <v>0</v>
      </c>
      <c r="H151" s="56">
        <f t="shared" si="25"/>
        <v>0</v>
      </c>
    </row>
    <row r="152" spans="1:8" s="2" customFormat="1" ht="12.75" hidden="1" x14ac:dyDescent="0.2">
      <c r="A152" s="247"/>
      <c r="B152" s="389"/>
      <c r="C152" s="274">
        <f t="shared" si="26"/>
        <v>0</v>
      </c>
      <c r="D152" s="276"/>
      <c r="E152" s="293"/>
      <c r="F152" s="59">
        <f t="shared" si="27"/>
        <v>0</v>
      </c>
      <c r="G152" s="59">
        <f t="shared" si="27"/>
        <v>0</v>
      </c>
      <c r="H152" s="56">
        <f t="shared" si="25"/>
        <v>0</v>
      </c>
    </row>
    <row r="153" spans="1:8" s="2" customFormat="1" ht="12.75" hidden="1" x14ac:dyDescent="0.2">
      <c r="A153" s="248"/>
      <c r="B153" s="390"/>
      <c r="C153" s="274">
        <f t="shared" si="26"/>
        <v>0</v>
      </c>
      <c r="D153" s="276"/>
      <c r="E153" s="302"/>
      <c r="F153" s="59">
        <f t="shared" si="27"/>
        <v>0</v>
      </c>
      <c r="G153" s="59">
        <f t="shared" si="27"/>
        <v>0</v>
      </c>
      <c r="H153" s="56">
        <f t="shared" si="25"/>
        <v>0</v>
      </c>
    </row>
    <row r="154" spans="1:8" s="2" customFormat="1" ht="12.75" hidden="1" x14ac:dyDescent="0.2">
      <c r="A154" s="49" t="s">
        <v>84</v>
      </c>
      <c r="B154" s="277" t="s">
        <v>17</v>
      </c>
      <c r="C154" s="277"/>
      <c r="D154" s="277"/>
      <c r="E154" s="277"/>
      <c r="F154" s="277"/>
      <c r="G154" s="277"/>
      <c r="H154" s="43">
        <f>SUM(H155,H178,H201)</f>
        <v>0</v>
      </c>
    </row>
    <row r="155" spans="1:8" s="2" customFormat="1" ht="12.75" hidden="1" x14ac:dyDescent="0.2">
      <c r="A155" s="42">
        <v>2100</v>
      </c>
      <c r="B155" s="277" t="s">
        <v>204</v>
      </c>
      <c r="C155" s="277"/>
      <c r="D155" s="277"/>
      <c r="E155" s="277"/>
      <c r="F155" s="277"/>
      <c r="G155" s="277"/>
      <c r="H155" s="43">
        <f>SUM(H156,H167)</f>
        <v>0</v>
      </c>
    </row>
    <row r="156" spans="1:8" s="2" customFormat="1" ht="25.5" hidden="1" x14ac:dyDescent="0.2">
      <c r="A156" s="260"/>
      <c r="B156" s="263"/>
      <c r="C156" s="266"/>
      <c r="D156" s="267"/>
      <c r="E156" s="268"/>
      <c r="F156" s="51" t="s">
        <v>167</v>
      </c>
      <c r="G156" s="47" t="s">
        <v>157</v>
      </c>
      <c r="H156" s="111">
        <f>SUM(H157:H166)</f>
        <v>0</v>
      </c>
    </row>
    <row r="157" spans="1:8" s="2" customFormat="1" ht="12.75" hidden="1" x14ac:dyDescent="0.2">
      <c r="A157" s="261"/>
      <c r="B157" s="264"/>
      <c r="C157" s="255"/>
      <c r="D157" s="256"/>
      <c r="E157" s="257"/>
      <c r="F157" s="74"/>
      <c r="G157" s="74"/>
      <c r="H157" s="75"/>
    </row>
    <row r="158" spans="1:8" s="2" customFormat="1" ht="12.75" hidden="1" x14ac:dyDescent="0.2">
      <c r="A158" s="261"/>
      <c r="B158" s="264"/>
      <c r="C158" s="252"/>
      <c r="D158" s="253"/>
      <c r="E158" s="254"/>
      <c r="F158" s="76"/>
      <c r="G158" s="76"/>
      <c r="H158" s="77"/>
    </row>
    <row r="159" spans="1:8" s="2" customFormat="1" ht="12.75" hidden="1" x14ac:dyDescent="0.2">
      <c r="A159" s="261"/>
      <c r="B159" s="264"/>
      <c r="C159" s="252"/>
      <c r="D159" s="253"/>
      <c r="E159" s="254"/>
      <c r="F159" s="76"/>
      <c r="G159" s="76"/>
      <c r="H159" s="77"/>
    </row>
    <row r="160" spans="1:8" s="2" customFormat="1" ht="12.75" hidden="1" x14ac:dyDescent="0.2">
      <c r="A160" s="261"/>
      <c r="B160" s="264"/>
      <c r="C160" s="252"/>
      <c r="D160" s="253"/>
      <c r="E160" s="254"/>
      <c r="F160" s="76"/>
      <c r="G160" s="76"/>
      <c r="H160" s="77"/>
    </row>
    <row r="161" spans="1:8" s="2" customFormat="1" ht="12.75" hidden="1" x14ac:dyDescent="0.2">
      <c r="A161" s="261"/>
      <c r="B161" s="264"/>
      <c r="C161" s="252"/>
      <c r="D161" s="253"/>
      <c r="E161" s="254"/>
      <c r="F161" s="76"/>
      <c r="G161" s="76"/>
      <c r="H161" s="77"/>
    </row>
    <row r="162" spans="1:8" s="2" customFormat="1" ht="12.75" hidden="1" x14ac:dyDescent="0.2">
      <c r="A162" s="261"/>
      <c r="B162" s="264"/>
      <c r="C162" s="252"/>
      <c r="D162" s="253"/>
      <c r="E162" s="254"/>
      <c r="F162" s="76"/>
      <c r="G162" s="76"/>
      <c r="H162" s="77"/>
    </row>
    <row r="163" spans="1:8" s="2" customFormat="1" ht="12.75" hidden="1" x14ac:dyDescent="0.2">
      <c r="A163" s="261"/>
      <c r="B163" s="264"/>
      <c r="C163" s="252"/>
      <c r="D163" s="253"/>
      <c r="E163" s="254"/>
      <c r="F163" s="76"/>
      <c r="G163" s="76"/>
      <c r="H163" s="77"/>
    </row>
    <row r="164" spans="1:8" s="2" customFormat="1" ht="12.75" hidden="1" x14ac:dyDescent="0.2">
      <c r="A164" s="261"/>
      <c r="B164" s="264"/>
      <c r="C164" s="252"/>
      <c r="D164" s="253"/>
      <c r="E164" s="254"/>
      <c r="F164" s="76"/>
      <c r="G164" s="76"/>
      <c r="H164" s="77"/>
    </row>
    <row r="165" spans="1:8" s="2" customFormat="1" ht="12.75" hidden="1" x14ac:dyDescent="0.2">
      <c r="A165" s="261"/>
      <c r="B165" s="264"/>
      <c r="C165" s="252"/>
      <c r="D165" s="253"/>
      <c r="E165" s="254"/>
      <c r="F165" s="76"/>
      <c r="G165" s="76"/>
      <c r="H165" s="77"/>
    </row>
    <row r="166" spans="1:8" s="2" customFormat="1" ht="12.75" hidden="1" x14ac:dyDescent="0.2">
      <c r="A166" s="262"/>
      <c r="B166" s="265"/>
      <c r="C166" s="269"/>
      <c r="D166" s="270"/>
      <c r="E166" s="271"/>
      <c r="F166" s="78"/>
      <c r="G166" s="78"/>
      <c r="H166" s="79">
        <f>ROUNDUP(F166/168*G166,2)</f>
        <v>0</v>
      </c>
    </row>
    <row r="167" spans="1:8" s="2" customFormat="1" ht="25.5" hidden="1" x14ac:dyDescent="0.2">
      <c r="A167" s="260"/>
      <c r="B167" s="263"/>
      <c r="C167" s="266"/>
      <c r="D167" s="267"/>
      <c r="E167" s="268"/>
      <c r="F167" s="51" t="s">
        <v>167</v>
      </c>
      <c r="G167" s="47" t="s">
        <v>157</v>
      </c>
      <c r="H167" s="111">
        <f>SUM(H168:H177)</f>
        <v>0</v>
      </c>
    </row>
    <row r="168" spans="1:8" s="2" customFormat="1" ht="12.75" hidden="1" x14ac:dyDescent="0.2">
      <c r="A168" s="261"/>
      <c r="B168" s="264"/>
      <c r="C168" s="255"/>
      <c r="D168" s="256"/>
      <c r="E168" s="257"/>
      <c r="F168" s="74"/>
      <c r="G168" s="74"/>
      <c r="H168" s="75"/>
    </row>
    <row r="169" spans="1:8" s="2" customFormat="1" ht="12.75" hidden="1" x14ac:dyDescent="0.2">
      <c r="A169" s="261"/>
      <c r="B169" s="264"/>
      <c r="C169" s="252"/>
      <c r="D169" s="253"/>
      <c r="E169" s="254"/>
      <c r="F169" s="76"/>
      <c r="G169" s="76"/>
      <c r="H169" s="77"/>
    </row>
    <row r="170" spans="1:8" s="2" customFormat="1" ht="12.75" hidden="1" x14ac:dyDescent="0.2">
      <c r="A170" s="261"/>
      <c r="B170" s="264"/>
      <c r="C170" s="252"/>
      <c r="D170" s="253"/>
      <c r="E170" s="254"/>
      <c r="F170" s="76"/>
      <c r="G170" s="76"/>
      <c r="H170" s="77"/>
    </row>
    <row r="171" spans="1:8" s="2" customFormat="1" ht="12.75" hidden="1" x14ac:dyDescent="0.2">
      <c r="A171" s="261"/>
      <c r="B171" s="264"/>
      <c r="C171" s="252"/>
      <c r="D171" s="253"/>
      <c r="E171" s="254"/>
      <c r="F171" s="76"/>
      <c r="G171" s="76"/>
      <c r="H171" s="77"/>
    </row>
    <row r="172" spans="1:8" s="2" customFormat="1" ht="12.75" hidden="1" x14ac:dyDescent="0.2">
      <c r="A172" s="261"/>
      <c r="B172" s="264"/>
      <c r="C172" s="252"/>
      <c r="D172" s="253"/>
      <c r="E172" s="254"/>
      <c r="F172" s="76"/>
      <c r="G172" s="76"/>
      <c r="H172" s="77"/>
    </row>
    <row r="173" spans="1:8" s="2" customFormat="1" ht="12.75" hidden="1" x14ac:dyDescent="0.2">
      <c r="A173" s="261"/>
      <c r="B173" s="264"/>
      <c r="C173" s="252"/>
      <c r="D173" s="253"/>
      <c r="E173" s="254"/>
      <c r="F173" s="76"/>
      <c r="G173" s="76"/>
      <c r="H173" s="77"/>
    </row>
    <row r="174" spans="1:8" s="2" customFormat="1" ht="12.75" hidden="1" x14ac:dyDescent="0.2">
      <c r="A174" s="261"/>
      <c r="B174" s="264"/>
      <c r="C174" s="252"/>
      <c r="D174" s="253"/>
      <c r="E174" s="254"/>
      <c r="F174" s="76"/>
      <c r="G174" s="76"/>
      <c r="H174" s="77"/>
    </row>
    <row r="175" spans="1:8" s="2" customFormat="1" ht="12.75" hidden="1" x14ac:dyDescent="0.2">
      <c r="A175" s="261"/>
      <c r="B175" s="264"/>
      <c r="C175" s="252"/>
      <c r="D175" s="253"/>
      <c r="E175" s="254"/>
      <c r="F175" s="76"/>
      <c r="G175" s="76"/>
      <c r="H175" s="77"/>
    </row>
    <row r="176" spans="1:8" s="2" customFormat="1" ht="12.75" hidden="1" x14ac:dyDescent="0.2">
      <c r="A176" s="261"/>
      <c r="B176" s="264"/>
      <c r="C176" s="252"/>
      <c r="D176" s="253"/>
      <c r="E176" s="254"/>
      <c r="F176" s="76"/>
      <c r="G176" s="76"/>
      <c r="H176" s="77"/>
    </row>
    <row r="177" spans="1:8" s="2" customFormat="1" ht="12.75" hidden="1" x14ac:dyDescent="0.2">
      <c r="A177" s="262"/>
      <c r="B177" s="265"/>
      <c r="C177" s="269"/>
      <c r="D177" s="270"/>
      <c r="E177" s="271"/>
      <c r="F177" s="78"/>
      <c r="G177" s="78"/>
      <c r="H177" s="79">
        <f>ROUNDUP(F177/168*G177,2)</f>
        <v>0</v>
      </c>
    </row>
    <row r="178" spans="1:8" s="2" customFormat="1" ht="12.75" hidden="1" x14ac:dyDescent="0.2">
      <c r="A178" s="48" t="s">
        <v>85</v>
      </c>
      <c r="B178" s="277" t="s">
        <v>86</v>
      </c>
      <c r="C178" s="277"/>
      <c r="D178" s="277"/>
      <c r="E178" s="277"/>
      <c r="F178" s="277"/>
      <c r="G178" s="277"/>
      <c r="H178" s="43">
        <f>SUM(H179)</f>
        <v>0</v>
      </c>
    </row>
    <row r="179" spans="1:8" s="2" customFormat="1" hidden="1" x14ac:dyDescent="0.2">
      <c r="A179" s="246"/>
      <c r="B179" s="249"/>
      <c r="C179" s="266"/>
      <c r="D179" s="267"/>
      <c r="E179" s="268"/>
      <c r="F179" s="47" t="s">
        <v>167</v>
      </c>
      <c r="G179" s="47" t="s">
        <v>166</v>
      </c>
      <c r="H179" s="111">
        <f>SUM(H180:H189)</f>
        <v>0</v>
      </c>
    </row>
    <row r="180" spans="1:8" s="2" customFormat="1" ht="12.75" hidden="1" x14ac:dyDescent="0.2">
      <c r="A180" s="247"/>
      <c r="B180" s="250"/>
      <c r="C180" s="255"/>
      <c r="D180" s="256"/>
      <c r="E180" s="257"/>
      <c r="F180" s="74"/>
      <c r="G180" s="74"/>
      <c r="H180" s="75">
        <f>ROUND(F180*G180,2)</f>
        <v>0</v>
      </c>
    </row>
    <row r="181" spans="1:8" s="2" customFormat="1" ht="12.75" hidden="1" x14ac:dyDescent="0.2">
      <c r="A181" s="247"/>
      <c r="B181" s="250"/>
      <c r="C181" s="252"/>
      <c r="D181" s="253"/>
      <c r="E181" s="254"/>
      <c r="F181" s="76"/>
      <c r="G181" s="76"/>
      <c r="H181" s="77">
        <f>ROUND(F181*G181,2)</f>
        <v>0</v>
      </c>
    </row>
    <row r="182" spans="1:8" s="2" customFormat="1" ht="12.75" hidden="1" x14ac:dyDescent="0.2">
      <c r="A182" s="247"/>
      <c r="B182" s="250"/>
      <c r="C182" s="252"/>
      <c r="D182" s="253"/>
      <c r="E182" s="254"/>
      <c r="F182" s="76"/>
      <c r="G182" s="76"/>
      <c r="H182" s="77">
        <f t="shared" ref="H182:H189" si="28">ROUND(F182*G182,2)</f>
        <v>0</v>
      </c>
    </row>
    <row r="183" spans="1:8" s="2" customFormat="1" ht="12.75" hidden="1" x14ac:dyDescent="0.2">
      <c r="A183" s="247"/>
      <c r="B183" s="250"/>
      <c r="C183" s="252"/>
      <c r="D183" s="253"/>
      <c r="E183" s="254"/>
      <c r="F183" s="76"/>
      <c r="G183" s="76"/>
      <c r="H183" s="77">
        <f t="shared" si="28"/>
        <v>0</v>
      </c>
    </row>
    <row r="184" spans="1:8" s="2" customFormat="1" ht="12.75" hidden="1" x14ac:dyDescent="0.2">
      <c r="A184" s="247"/>
      <c r="B184" s="250"/>
      <c r="C184" s="252"/>
      <c r="D184" s="253"/>
      <c r="E184" s="254"/>
      <c r="F184" s="76"/>
      <c r="G184" s="76"/>
      <c r="H184" s="77">
        <f t="shared" si="28"/>
        <v>0</v>
      </c>
    </row>
    <row r="185" spans="1:8" s="2" customFormat="1" ht="12.75" hidden="1" x14ac:dyDescent="0.2">
      <c r="A185" s="247"/>
      <c r="B185" s="250"/>
      <c r="C185" s="252"/>
      <c r="D185" s="253"/>
      <c r="E185" s="254"/>
      <c r="F185" s="76"/>
      <c r="G185" s="76"/>
      <c r="H185" s="77">
        <f t="shared" si="28"/>
        <v>0</v>
      </c>
    </row>
    <row r="186" spans="1:8" s="2" customFormat="1" ht="12.75" hidden="1" x14ac:dyDescent="0.2">
      <c r="A186" s="247"/>
      <c r="B186" s="250"/>
      <c r="C186" s="252"/>
      <c r="D186" s="253"/>
      <c r="E186" s="254"/>
      <c r="F186" s="76"/>
      <c r="G186" s="76"/>
      <c r="H186" s="77">
        <f t="shared" si="28"/>
        <v>0</v>
      </c>
    </row>
    <row r="187" spans="1:8" s="2" customFormat="1" ht="12.75" hidden="1" x14ac:dyDescent="0.2">
      <c r="A187" s="247"/>
      <c r="B187" s="250"/>
      <c r="C187" s="252"/>
      <c r="D187" s="253"/>
      <c r="E187" s="254"/>
      <c r="F187" s="76"/>
      <c r="G187" s="76"/>
      <c r="H187" s="77">
        <f t="shared" si="28"/>
        <v>0</v>
      </c>
    </row>
    <row r="188" spans="1:8" s="2" customFormat="1" ht="12.75" hidden="1" x14ac:dyDescent="0.2">
      <c r="A188" s="247"/>
      <c r="B188" s="250"/>
      <c r="C188" s="252"/>
      <c r="D188" s="253"/>
      <c r="E188" s="254"/>
      <c r="F188" s="76"/>
      <c r="G188" s="76"/>
      <c r="H188" s="77">
        <f t="shared" si="28"/>
        <v>0</v>
      </c>
    </row>
    <row r="189" spans="1:8" s="2" customFormat="1" ht="12.75" hidden="1" x14ac:dyDescent="0.2">
      <c r="A189" s="248"/>
      <c r="B189" s="251"/>
      <c r="C189" s="269"/>
      <c r="D189" s="270"/>
      <c r="E189" s="271"/>
      <c r="F189" s="78"/>
      <c r="G189" s="78"/>
      <c r="H189" s="79">
        <f t="shared" si="28"/>
        <v>0</v>
      </c>
    </row>
    <row r="190" spans="1:8" s="2" customFormat="1" ht="25.5" hidden="1" x14ac:dyDescent="0.2">
      <c r="A190" s="246"/>
      <c r="B190" s="249"/>
      <c r="C190" s="266"/>
      <c r="D190" s="267"/>
      <c r="E190" s="268"/>
      <c r="F190" s="51" t="s">
        <v>167</v>
      </c>
      <c r="G190" s="47" t="s">
        <v>157</v>
      </c>
      <c r="H190" s="111">
        <f>SUM(H191:H200)</f>
        <v>0</v>
      </c>
    </row>
    <row r="191" spans="1:8" s="2" customFormat="1" ht="12.75" hidden="1" x14ac:dyDescent="0.2">
      <c r="A191" s="247"/>
      <c r="B191" s="250"/>
      <c r="C191" s="255"/>
      <c r="D191" s="256"/>
      <c r="E191" s="257"/>
      <c r="F191" s="74"/>
      <c r="G191" s="74"/>
      <c r="H191" s="75">
        <f>ROUNDUP(F191/168*G191,2)</f>
        <v>0</v>
      </c>
    </row>
    <row r="192" spans="1:8" s="2" customFormat="1" ht="12.75" hidden="1" x14ac:dyDescent="0.2">
      <c r="A192" s="247"/>
      <c r="B192" s="250"/>
      <c r="C192" s="252"/>
      <c r="D192" s="253"/>
      <c r="E192" s="254"/>
      <c r="F192" s="76"/>
      <c r="G192" s="76"/>
      <c r="H192" s="77">
        <f t="shared" ref="H192:H200" si="29">ROUNDUP(F192/168*G192,2)</f>
        <v>0</v>
      </c>
    </row>
    <row r="193" spans="1:8" s="2" customFormat="1" ht="12.75" hidden="1" x14ac:dyDescent="0.2">
      <c r="A193" s="247"/>
      <c r="B193" s="250"/>
      <c r="C193" s="252"/>
      <c r="D193" s="253"/>
      <c r="E193" s="254"/>
      <c r="F193" s="76"/>
      <c r="G193" s="76"/>
      <c r="H193" s="77">
        <f t="shared" si="29"/>
        <v>0</v>
      </c>
    </row>
    <row r="194" spans="1:8" s="2" customFormat="1" ht="12.75" hidden="1" x14ac:dyDescent="0.2">
      <c r="A194" s="247"/>
      <c r="B194" s="250"/>
      <c r="C194" s="252"/>
      <c r="D194" s="253"/>
      <c r="E194" s="254"/>
      <c r="F194" s="76"/>
      <c r="G194" s="76"/>
      <c r="H194" s="77">
        <f t="shared" si="29"/>
        <v>0</v>
      </c>
    </row>
    <row r="195" spans="1:8" s="2" customFormat="1" ht="12.75" hidden="1" x14ac:dyDescent="0.2">
      <c r="A195" s="247"/>
      <c r="B195" s="250"/>
      <c r="C195" s="252"/>
      <c r="D195" s="253"/>
      <c r="E195" s="254"/>
      <c r="F195" s="76"/>
      <c r="G195" s="76"/>
      <c r="H195" s="77">
        <f t="shared" si="29"/>
        <v>0</v>
      </c>
    </row>
    <row r="196" spans="1:8" s="2" customFormat="1" ht="12.75" hidden="1" x14ac:dyDescent="0.2">
      <c r="A196" s="247"/>
      <c r="B196" s="250"/>
      <c r="C196" s="252"/>
      <c r="D196" s="253"/>
      <c r="E196" s="254"/>
      <c r="F196" s="76"/>
      <c r="G196" s="76"/>
      <c r="H196" s="77">
        <f t="shared" si="29"/>
        <v>0</v>
      </c>
    </row>
    <row r="197" spans="1:8" s="2" customFormat="1" ht="12.75" hidden="1" x14ac:dyDescent="0.2">
      <c r="A197" s="247"/>
      <c r="B197" s="250"/>
      <c r="C197" s="252"/>
      <c r="D197" s="253"/>
      <c r="E197" s="254"/>
      <c r="F197" s="76"/>
      <c r="G197" s="76"/>
      <c r="H197" s="77">
        <f t="shared" si="29"/>
        <v>0</v>
      </c>
    </row>
    <row r="198" spans="1:8" s="2" customFormat="1" ht="12.75" hidden="1" x14ac:dyDescent="0.2">
      <c r="A198" s="247"/>
      <c r="B198" s="250"/>
      <c r="C198" s="252"/>
      <c r="D198" s="253"/>
      <c r="E198" s="254"/>
      <c r="F198" s="76"/>
      <c r="G198" s="76"/>
      <c r="H198" s="77">
        <f t="shared" si="29"/>
        <v>0</v>
      </c>
    </row>
    <row r="199" spans="1:8" s="2" customFormat="1" ht="12.75" hidden="1" x14ac:dyDescent="0.2">
      <c r="A199" s="247"/>
      <c r="B199" s="250"/>
      <c r="C199" s="252"/>
      <c r="D199" s="253"/>
      <c r="E199" s="254"/>
      <c r="F199" s="76"/>
      <c r="G199" s="76"/>
      <c r="H199" s="77">
        <f t="shared" si="29"/>
        <v>0</v>
      </c>
    </row>
    <row r="200" spans="1:8" s="2" customFormat="1" ht="12.75" hidden="1" x14ac:dyDescent="0.2">
      <c r="A200" s="248"/>
      <c r="B200" s="251"/>
      <c r="C200" s="269"/>
      <c r="D200" s="270"/>
      <c r="E200" s="271"/>
      <c r="F200" s="78"/>
      <c r="G200" s="78"/>
      <c r="H200" s="79">
        <f t="shared" si="29"/>
        <v>0</v>
      </c>
    </row>
    <row r="201" spans="1:8" s="2" customFormat="1" ht="12.75" hidden="1" customHeight="1" x14ac:dyDescent="0.2">
      <c r="A201" s="48" t="s">
        <v>93</v>
      </c>
      <c r="B201" s="277" t="s">
        <v>94</v>
      </c>
      <c r="C201" s="277"/>
      <c r="D201" s="277"/>
      <c r="E201" s="277"/>
      <c r="F201" s="277"/>
      <c r="G201" s="277"/>
      <c r="H201" s="43">
        <f>SUM(H202,H213)</f>
        <v>0</v>
      </c>
    </row>
    <row r="202" spans="1:8" s="2" customFormat="1" ht="12.75" hidden="1" x14ac:dyDescent="0.2">
      <c r="A202" s="246">
        <v>2311</v>
      </c>
      <c r="B202" s="249" t="s">
        <v>19</v>
      </c>
      <c r="C202" s="266" t="s">
        <v>171</v>
      </c>
      <c r="D202" s="267"/>
      <c r="E202" s="268"/>
      <c r="F202" s="47" t="s">
        <v>167</v>
      </c>
      <c r="G202" s="47" t="s">
        <v>166</v>
      </c>
      <c r="H202" s="50">
        <f>SUM(H203:H212)</f>
        <v>0</v>
      </c>
    </row>
    <row r="203" spans="1:8" s="2" customFormat="1" ht="12.75" hidden="1" x14ac:dyDescent="0.2">
      <c r="A203" s="247"/>
      <c r="B203" s="250"/>
      <c r="C203" s="252"/>
      <c r="D203" s="253"/>
      <c r="E203" s="254"/>
      <c r="F203" s="76"/>
      <c r="G203" s="76"/>
      <c r="H203" s="75">
        <f>ROUND(F203*G203,2)</f>
        <v>0</v>
      </c>
    </row>
    <row r="204" spans="1:8" s="2" customFormat="1" ht="12.75" hidden="1" customHeight="1" x14ac:dyDescent="0.2">
      <c r="A204" s="247"/>
      <c r="B204" s="250"/>
      <c r="C204" s="252"/>
      <c r="D204" s="253"/>
      <c r="E204" s="254"/>
      <c r="F204" s="76"/>
      <c r="G204" s="76"/>
      <c r="H204" s="77">
        <f>ROUND(F204*G204,2)</f>
        <v>0</v>
      </c>
    </row>
    <row r="205" spans="1:8" s="2" customFormat="1" ht="12.75" hidden="1" x14ac:dyDescent="0.2">
      <c r="A205" s="247"/>
      <c r="B205" s="250"/>
      <c r="C205" s="252"/>
      <c r="D205" s="253"/>
      <c r="E205" s="254"/>
      <c r="F205" s="76"/>
      <c r="G205" s="76"/>
      <c r="H205" s="77">
        <f t="shared" ref="H205:H212" si="30">ROUND(F205*G205,2)</f>
        <v>0</v>
      </c>
    </row>
    <row r="206" spans="1:8" s="2" customFormat="1" ht="12.75" hidden="1" x14ac:dyDescent="0.2">
      <c r="A206" s="247"/>
      <c r="B206" s="250"/>
      <c r="C206" s="252"/>
      <c r="D206" s="253"/>
      <c r="E206" s="254"/>
      <c r="F206" s="76"/>
      <c r="G206" s="76"/>
      <c r="H206" s="77">
        <f t="shared" si="30"/>
        <v>0</v>
      </c>
    </row>
    <row r="207" spans="1:8" s="2" customFormat="1" ht="12.75" hidden="1" x14ac:dyDescent="0.2">
      <c r="A207" s="247"/>
      <c r="B207" s="250"/>
      <c r="C207" s="252"/>
      <c r="D207" s="253"/>
      <c r="E207" s="254"/>
      <c r="F207" s="76"/>
      <c r="G207" s="76"/>
      <c r="H207" s="77">
        <f t="shared" si="30"/>
        <v>0</v>
      </c>
    </row>
    <row r="208" spans="1:8" s="2" customFormat="1" ht="12.75" hidden="1" x14ac:dyDescent="0.2">
      <c r="A208" s="247"/>
      <c r="B208" s="250"/>
      <c r="C208" s="252"/>
      <c r="D208" s="253"/>
      <c r="E208" s="254"/>
      <c r="F208" s="76"/>
      <c r="G208" s="76"/>
      <c r="H208" s="77">
        <f t="shared" si="30"/>
        <v>0</v>
      </c>
    </row>
    <row r="209" spans="1:8" s="2" customFormat="1" ht="12.75" hidden="1" x14ac:dyDescent="0.2">
      <c r="A209" s="247"/>
      <c r="B209" s="250"/>
      <c r="C209" s="252"/>
      <c r="D209" s="253"/>
      <c r="E209" s="254"/>
      <c r="F209" s="76"/>
      <c r="G209" s="76"/>
      <c r="H209" s="77">
        <f t="shared" si="30"/>
        <v>0</v>
      </c>
    </row>
    <row r="210" spans="1:8" s="2" customFormat="1" ht="12.75" hidden="1" x14ac:dyDescent="0.2">
      <c r="A210" s="247"/>
      <c r="B210" s="250"/>
      <c r="C210" s="252"/>
      <c r="D210" s="253"/>
      <c r="E210" s="254"/>
      <c r="F210" s="76"/>
      <c r="G210" s="76"/>
      <c r="H210" s="77">
        <f t="shared" si="30"/>
        <v>0</v>
      </c>
    </row>
    <row r="211" spans="1:8" s="2" customFormat="1" ht="12.75" hidden="1" x14ac:dyDescent="0.2">
      <c r="A211" s="247"/>
      <c r="B211" s="250"/>
      <c r="C211" s="252"/>
      <c r="D211" s="253"/>
      <c r="E211" s="254"/>
      <c r="F211" s="76"/>
      <c r="G211" s="76"/>
      <c r="H211" s="77">
        <f t="shared" si="30"/>
        <v>0</v>
      </c>
    </row>
    <row r="212" spans="1:8" s="2" customFormat="1" ht="12.75" hidden="1" x14ac:dyDescent="0.2">
      <c r="A212" s="248"/>
      <c r="B212" s="251"/>
      <c r="C212" s="269"/>
      <c r="D212" s="270"/>
      <c r="E212" s="271"/>
      <c r="F212" s="78"/>
      <c r="G212" s="78"/>
      <c r="H212" s="79">
        <f t="shared" si="30"/>
        <v>0</v>
      </c>
    </row>
    <row r="213" spans="1:8" s="2" customFormat="1" ht="25.5" hidden="1" x14ac:dyDescent="0.2">
      <c r="A213" s="246">
        <v>2350</v>
      </c>
      <c r="B213" s="249" t="s">
        <v>24</v>
      </c>
      <c r="C213" s="266"/>
      <c r="D213" s="267"/>
      <c r="E213" s="268"/>
      <c r="F213" s="51" t="s">
        <v>167</v>
      </c>
      <c r="G213" s="47" t="s">
        <v>157</v>
      </c>
      <c r="H213" s="50">
        <f>SUM(H214:H223)</f>
        <v>0</v>
      </c>
    </row>
    <row r="214" spans="1:8" s="2" customFormat="1" ht="12.75" hidden="1" customHeight="1" x14ac:dyDescent="0.2">
      <c r="A214" s="247"/>
      <c r="B214" s="250"/>
      <c r="C214" s="255"/>
      <c r="D214" s="256"/>
      <c r="E214" s="257"/>
      <c r="F214" s="74"/>
      <c r="G214" s="74"/>
      <c r="H214" s="75">
        <f>ROUNDUP(F214/168*G214,2)</f>
        <v>0</v>
      </c>
    </row>
    <row r="215" spans="1:8" s="2" customFormat="1" ht="12.75" hidden="1" x14ac:dyDescent="0.2">
      <c r="A215" s="247"/>
      <c r="B215" s="250"/>
      <c r="C215" s="252"/>
      <c r="D215" s="253"/>
      <c r="E215" s="254"/>
      <c r="F215" s="76"/>
      <c r="G215" s="76"/>
      <c r="H215" s="77">
        <f t="shared" ref="H215:H223" si="31">ROUNDUP(F215/168*G215,2)</f>
        <v>0</v>
      </c>
    </row>
    <row r="216" spans="1:8" s="2" customFormat="1" ht="12.75" hidden="1" x14ac:dyDescent="0.2">
      <c r="A216" s="247"/>
      <c r="B216" s="250"/>
      <c r="C216" s="252"/>
      <c r="D216" s="253"/>
      <c r="E216" s="254"/>
      <c r="F216" s="76"/>
      <c r="G216" s="76"/>
      <c r="H216" s="77">
        <f t="shared" si="31"/>
        <v>0</v>
      </c>
    </row>
    <row r="217" spans="1:8" s="2" customFormat="1" ht="12.75" hidden="1" x14ac:dyDescent="0.2">
      <c r="A217" s="247"/>
      <c r="B217" s="250"/>
      <c r="C217" s="252"/>
      <c r="D217" s="253"/>
      <c r="E217" s="254"/>
      <c r="F217" s="76"/>
      <c r="G217" s="76"/>
      <c r="H217" s="77">
        <f t="shared" si="31"/>
        <v>0</v>
      </c>
    </row>
    <row r="218" spans="1:8" s="2" customFormat="1" ht="12.75" hidden="1" x14ac:dyDescent="0.2">
      <c r="A218" s="247"/>
      <c r="B218" s="250"/>
      <c r="C218" s="252"/>
      <c r="D218" s="253"/>
      <c r="E218" s="254"/>
      <c r="F218" s="76"/>
      <c r="G218" s="76"/>
      <c r="H218" s="77">
        <f t="shared" si="31"/>
        <v>0</v>
      </c>
    </row>
    <row r="219" spans="1:8" s="2" customFormat="1" ht="12.75" hidden="1" x14ac:dyDescent="0.2">
      <c r="A219" s="247"/>
      <c r="B219" s="250"/>
      <c r="C219" s="252"/>
      <c r="D219" s="253"/>
      <c r="E219" s="254"/>
      <c r="F219" s="76"/>
      <c r="G219" s="76"/>
      <c r="H219" s="77">
        <f t="shared" si="31"/>
        <v>0</v>
      </c>
    </row>
    <row r="220" spans="1:8" s="2" customFormat="1" ht="12.75" hidden="1" x14ac:dyDescent="0.2">
      <c r="A220" s="247"/>
      <c r="B220" s="250"/>
      <c r="C220" s="252"/>
      <c r="D220" s="253"/>
      <c r="E220" s="254"/>
      <c r="F220" s="76"/>
      <c r="G220" s="76"/>
      <c r="H220" s="77">
        <f t="shared" si="31"/>
        <v>0</v>
      </c>
    </row>
    <row r="221" spans="1:8" s="2" customFormat="1" ht="12.75" hidden="1" x14ac:dyDescent="0.2">
      <c r="A221" s="247"/>
      <c r="B221" s="250"/>
      <c r="C221" s="252"/>
      <c r="D221" s="253"/>
      <c r="E221" s="254"/>
      <c r="F221" s="76"/>
      <c r="G221" s="76"/>
      <c r="H221" s="77">
        <f t="shared" si="31"/>
        <v>0</v>
      </c>
    </row>
    <row r="222" spans="1:8" s="2" customFormat="1" ht="12.75" hidden="1" x14ac:dyDescent="0.2">
      <c r="A222" s="247"/>
      <c r="B222" s="250"/>
      <c r="C222" s="252"/>
      <c r="D222" s="253"/>
      <c r="E222" s="254"/>
      <c r="F222" s="76"/>
      <c r="G222" s="76"/>
      <c r="H222" s="77">
        <f t="shared" si="31"/>
        <v>0</v>
      </c>
    </row>
    <row r="223" spans="1:8" s="2" customFormat="1" ht="12.75" hidden="1" x14ac:dyDescent="0.2">
      <c r="A223" s="248"/>
      <c r="B223" s="251"/>
      <c r="C223" s="269"/>
      <c r="D223" s="270"/>
      <c r="E223" s="271"/>
      <c r="F223" s="78"/>
      <c r="G223" s="78"/>
      <c r="H223" s="79">
        <f t="shared" si="31"/>
        <v>0</v>
      </c>
    </row>
    <row r="224" spans="1:8" s="2" customFormat="1" ht="12.75" hidden="1" x14ac:dyDescent="0.2">
      <c r="A224" s="49" t="s">
        <v>109</v>
      </c>
      <c r="B224" s="277" t="s">
        <v>25</v>
      </c>
      <c r="C224" s="277"/>
      <c r="D224" s="277"/>
      <c r="E224" s="277"/>
      <c r="F224" s="277"/>
      <c r="G224" s="277"/>
      <c r="H224" s="43">
        <f>SUM(H225,H237)</f>
        <v>0</v>
      </c>
    </row>
    <row r="225" spans="1:8" s="2" customFormat="1" ht="12.75" hidden="1" customHeight="1" x14ac:dyDescent="0.2">
      <c r="A225" s="48">
        <v>5120</v>
      </c>
      <c r="B225" s="277" t="s">
        <v>168</v>
      </c>
      <c r="C225" s="277"/>
      <c r="D225" s="277"/>
      <c r="E225" s="277"/>
      <c r="F225" s="277"/>
      <c r="G225" s="277"/>
      <c r="H225" s="43">
        <f>SUM(H226)</f>
        <v>0</v>
      </c>
    </row>
    <row r="226" spans="1:8" s="2" customFormat="1" ht="25.5" hidden="1" x14ac:dyDescent="0.2">
      <c r="A226" s="331">
        <v>5121</v>
      </c>
      <c r="B226" s="279" t="s">
        <v>169</v>
      </c>
      <c r="C226" s="190" t="s">
        <v>171</v>
      </c>
      <c r="D226" s="47" t="s">
        <v>170</v>
      </c>
      <c r="E226" s="190" t="s">
        <v>166</v>
      </c>
      <c r="F226" s="190" t="s">
        <v>167</v>
      </c>
      <c r="G226" s="47" t="s">
        <v>157</v>
      </c>
      <c r="H226" s="111">
        <f>SUM(H227:H236)</f>
        <v>0</v>
      </c>
    </row>
    <row r="227" spans="1:8" s="2" customFormat="1" ht="12.75" hidden="1" x14ac:dyDescent="0.2">
      <c r="A227" s="332"/>
      <c r="B227" s="280"/>
      <c r="C227" s="67"/>
      <c r="D227" s="282">
        <v>20</v>
      </c>
      <c r="E227" s="67"/>
      <c r="F227" s="67"/>
      <c r="G227" s="67"/>
      <c r="H227" s="54">
        <f>ROUNDUP(F227*$D$227%/12/168*E227*$G$227,2)</f>
        <v>0</v>
      </c>
    </row>
    <row r="228" spans="1:8" s="2" customFormat="1" ht="12.75" hidden="1" x14ac:dyDescent="0.2">
      <c r="A228" s="332"/>
      <c r="B228" s="280"/>
      <c r="C228" s="68"/>
      <c r="D228" s="283"/>
      <c r="E228" s="68"/>
      <c r="F228" s="68"/>
      <c r="G228" s="68"/>
      <c r="H228" s="56">
        <f t="shared" ref="H228:H236" si="32">ROUNDUP(F228*$D$227%/12/168*E228*$G$227,2)</f>
        <v>0</v>
      </c>
    </row>
    <row r="229" spans="1:8" s="2" customFormat="1" ht="12.75" hidden="1" x14ac:dyDescent="0.2">
      <c r="A229" s="332"/>
      <c r="B229" s="280"/>
      <c r="C229" s="68"/>
      <c r="D229" s="283"/>
      <c r="E229" s="68"/>
      <c r="F229" s="68"/>
      <c r="G229" s="68"/>
      <c r="H229" s="56">
        <f t="shared" si="32"/>
        <v>0</v>
      </c>
    </row>
    <row r="230" spans="1:8" s="2" customFormat="1" ht="12.75" hidden="1" x14ac:dyDescent="0.2">
      <c r="A230" s="332"/>
      <c r="B230" s="280"/>
      <c r="C230" s="68"/>
      <c r="D230" s="283"/>
      <c r="E230" s="68"/>
      <c r="F230" s="68"/>
      <c r="G230" s="68"/>
      <c r="H230" s="56">
        <f t="shared" si="32"/>
        <v>0</v>
      </c>
    </row>
    <row r="231" spans="1:8" s="2" customFormat="1" ht="12.75" hidden="1" x14ac:dyDescent="0.2">
      <c r="A231" s="332"/>
      <c r="B231" s="280"/>
      <c r="C231" s="68"/>
      <c r="D231" s="283"/>
      <c r="E231" s="68"/>
      <c r="F231" s="68"/>
      <c r="G231" s="68"/>
      <c r="H231" s="56">
        <f t="shared" si="32"/>
        <v>0</v>
      </c>
    </row>
    <row r="232" spans="1:8" s="2" customFormat="1" ht="12.75" hidden="1" x14ac:dyDescent="0.2">
      <c r="A232" s="332"/>
      <c r="B232" s="280"/>
      <c r="C232" s="68"/>
      <c r="D232" s="283"/>
      <c r="E232" s="68"/>
      <c r="F232" s="68"/>
      <c r="G232" s="68"/>
      <c r="H232" s="56">
        <f t="shared" si="32"/>
        <v>0</v>
      </c>
    </row>
    <row r="233" spans="1:8" s="2" customFormat="1" ht="12.75" hidden="1" x14ac:dyDescent="0.2">
      <c r="A233" s="332"/>
      <c r="B233" s="280"/>
      <c r="C233" s="68"/>
      <c r="D233" s="283"/>
      <c r="E233" s="68"/>
      <c r="F233" s="68"/>
      <c r="G233" s="68"/>
      <c r="H233" s="56">
        <f t="shared" si="32"/>
        <v>0</v>
      </c>
    </row>
    <row r="234" spans="1:8" s="2" customFormat="1" ht="12.75" hidden="1" x14ac:dyDescent="0.2">
      <c r="A234" s="332"/>
      <c r="B234" s="280"/>
      <c r="C234" s="68"/>
      <c r="D234" s="283"/>
      <c r="E234" s="68"/>
      <c r="F234" s="68"/>
      <c r="G234" s="68"/>
      <c r="H234" s="56">
        <f t="shared" si="32"/>
        <v>0</v>
      </c>
    </row>
    <row r="235" spans="1:8" s="2" customFormat="1" ht="12.75" hidden="1" x14ac:dyDescent="0.2">
      <c r="A235" s="332"/>
      <c r="B235" s="280"/>
      <c r="C235" s="68"/>
      <c r="D235" s="283"/>
      <c r="E235" s="68"/>
      <c r="F235" s="68"/>
      <c r="G235" s="68"/>
      <c r="H235" s="56">
        <f t="shared" si="32"/>
        <v>0</v>
      </c>
    </row>
    <row r="236" spans="1:8" s="2" customFormat="1" ht="12.75" hidden="1" x14ac:dyDescent="0.2">
      <c r="A236" s="333"/>
      <c r="B236" s="281"/>
      <c r="C236" s="70"/>
      <c r="D236" s="284"/>
      <c r="E236" s="70"/>
      <c r="F236" s="70"/>
      <c r="G236" s="70"/>
      <c r="H236" s="58">
        <f t="shared" si="32"/>
        <v>0</v>
      </c>
    </row>
    <row r="237" spans="1:8" s="2" customFormat="1" ht="12.75" hidden="1" x14ac:dyDescent="0.2">
      <c r="A237" s="48" t="s">
        <v>110</v>
      </c>
      <c r="B237" s="277" t="s">
        <v>111</v>
      </c>
      <c r="C237" s="277"/>
      <c r="D237" s="277"/>
      <c r="E237" s="277"/>
      <c r="F237" s="277"/>
      <c r="G237" s="277"/>
      <c r="H237" s="43">
        <f>SUM(H238,H249)</f>
        <v>0</v>
      </c>
    </row>
    <row r="238" spans="1:8" s="2" customFormat="1" ht="25.5" hidden="1" x14ac:dyDescent="0.2">
      <c r="A238" s="331" t="s">
        <v>117</v>
      </c>
      <c r="B238" s="279" t="s">
        <v>33</v>
      </c>
      <c r="C238" s="190" t="s">
        <v>171</v>
      </c>
      <c r="D238" s="47" t="s">
        <v>170</v>
      </c>
      <c r="E238" s="190" t="s">
        <v>166</v>
      </c>
      <c r="F238" s="190" t="s">
        <v>167</v>
      </c>
      <c r="G238" s="47" t="s">
        <v>157</v>
      </c>
      <c r="H238" s="111">
        <f>SUM(H239:H248)</f>
        <v>0</v>
      </c>
    </row>
    <row r="239" spans="1:8" s="2" customFormat="1" ht="12.75" hidden="1" x14ac:dyDescent="0.2">
      <c r="A239" s="332"/>
      <c r="B239" s="280"/>
      <c r="C239" s="67"/>
      <c r="D239" s="282">
        <v>20</v>
      </c>
      <c r="E239" s="67"/>
      <c r="F239" s="67"/>
      <c r="G239" s="67"/>
      <c r="H239" s="54">
        <f>ROUNDUP(F239*$D$239%/12/168*E239*$G$239,2)</f>
        <v>0</v>
      </c>
    </row>
    <row r="240" spans="1:8" s="2" customFormat="1" ht="12.75" hidden="1" x14ac:dyDescent="0.2">
      <c r="A240" s="332"/>
      <c r="B240" s="280"/>
      <c r="C240" s="68"/>
      <c r="D240" s="283"/>
      <c r="E240" s="68"/>
      <c r="F240" s="68"/>
      <c r="G240" s="68"/>
      <c r="H240" s="56">
        <f t="shared" ref="H240:H248" si="33">ROUNDUP(F240*$D$239%/12/168*E240*$G$239,2)</f>
        <v>0</v>
      </c>
    </row>
    <row r="241" spans="1:8" s="2" customFormat="1" ht="12.75" hidden="1" x14ac:dyDescent="0.2">
      <c r="A241" s="332"/>
      <c r="B241" s="280"/>
      <c r="C241" s="68"/>
      <c r="D241" s="283"/>
      <c r="E241" s="68"/>
      <c r="F241" s="68"/>
      <c r="G241" s="68"/>
      <c r="H241" s="56">
        <f t="shared" si="33"/>
        <v>0</v>
      </c>
    </row>
    <row r="242" spans="1:8" s="2" customFormat="1" ht="12.75" hidden="1" x14ac:dyDescent="0.2">
      <c r="A242" s="332"/>
      <c r="B242" s="280"/>
      <c r="C242" s="68"/>
      <c r="D242" s="283"/>
      <c r="E242" s="68"/>
      <c r="F242" s="68"/>
      <c r="G242" s="68"/>
      <c r="H242" s="56">
        <f t="shared" si="33"/>
        <v>0</v>
      </c>
    </row>
    <row r="243" spans="1:8" s="2" customFormat="1" ht="12.75" hidden="1" x14ac:dyDescent="0.2">
      <c r="A243" s="332"/>
      <c r="B243" s="280"/>
      <c r="C243" s="68"/>
      <c r="D243" s="283"/>
      <c r="E243" s="68"/>
      <c r="F243" s="68"/>
      <c r="G243" s="68"/>
      <c r="H243" s="56">
        <f t="shared" si="33"/>
        <v>0</v>
      </c>
    </row>
    <row r="244" spans="1:8" s="2" customFormat="1" ht="12.75" hidden="1" x14ac:dyDescent="0.2">
      <c r="A244" s="332"/>
      <c r="B244" s="280"/>
      <c r="C244" s="68"/>
      <c r="D244" s="283"/>
      <c r="E244" s="68"/>
      <c r="F244" s="68"/>
      <c r="G244" s="68"/>
      <c r="H244" s="56">
        <f t="shared" si="33"/>
        <v>0</v>
      </c>
    </row>
    <row r="245" spans="1:8" s="2" customFormat="1" ht="12.75" hidden="1" x14ac:dyDescent="0.2">
      <c r="A245" s="332"/>
      <c r="B245" s="280"/>
      <c r="C245" s="68"/>
      <c r="D245" s="283"/>
      <c r="E245" s="68"/>
      <c r="F245" s="68"/>
      <c r="G245" s="68"/>
      <c r="H245" s="56">
        <f t="shared" si="33"/>
        <v>0</v>
      </c>
    </row>
    <row r="246" spans="1:8" s="2" customFormat="1" ht="12.75" hidden="1" x14ac:dyDescent="0.2">
      <c r="A246" s="332"/>
      <c r="B246" s="280"/>
      <c r="C246" s="68"/>
      <c r="D246" s="283"/>
      <c r="E246" s="68"/>
      <c r="F246" s="68"/>
      <c r="G246" s="68"/>
      <c r="H246" s="56">
        <f t="shared" si="33"/>
        <v>0</v>
      </c>
    </row>
    <row r="247" spans="1:8" s="2" customFormat="1" ht="12.75" hidden="1" x14ac:dyDescent="0.2">
      <c r="A247" s="332"/>
      <c r="B247" s="280"/>
      <c r="C247" s="68"/>
      <c r="D247" s="283"/>
      <c r="E247" s="68"/>
      <c r="F247" s="68"/>
      <c r="G247" s="68"/>
      <c r="H247" s="56">
        <f t="shared" si="33"/>
        <v>0</v>
      </c>
    </row>
    <row r="248" spans="1:8" s="2" customFormat="1" ht="12.75" hidden="1" x14ac:dyDescent="0.2">
      <c r="A248" s="333"/>
      <c r="B248" s="281"/>
      <c r="C248" s="70"/>
      <c r="D248" s="284"/>
      <c r="E248" s="70"/>
      <c r="F248" s="70"/>
      <c r="G248" s="70"/>
      <c r="H248" s="58">
        <f t="shared" si="33"/>
        <v>0</v>
      </c>
    </row>
    <row r="249" spans="1:8" s="2" customFormat="1" ht="25.5" hidden="1" x14ac:dyDescent="0.2">
      <c r="A249" s="331" t="s">
        <v>118</v>
      </c>
      <c r="B249" s="279" t="s">
        <v>31</v>
      </c>
      <c r="C249" s="190" t="s">
        <v>171</v>
      </c>
      <c r="D249" s="47" t="s">
        <v>170</v>
      </c>
      <c r="E249" s="190" t="s">
        <v>166</v>
      </c>
      <c r="F249" s="190" t="s">
        <v>167</v>
      </c>
      <c r="G249" s="47" t="s">
        <v>157</v>
      </c>
      <c r="H249" s="111">
        <f>SUM(H250:H259)</f>
        <v>0</v>
      </c>
    </row>
    <row r="250" spans="1:8" s="2" customFormat="1" ht="12.75" hidden="1" x14ac:dyDescent="0.2">
      <c r="A250" s="332"/>
      <c r="B250" s="280"/>
      <c r="C250" s="67"/>
      <c r="D250" s="282">
        <v>20</v>
      </c>
      <c r="E250" s="67"/>
      <c r="F250" s="67"/>
      <c r="G250" s="67"/>
      <c r="H250" s="54">
        <f>ROUNDUP(F250*$D$250%/12/168*E250*$G$250,2)</f>
        <v>0</v>
      </c>
    </row>
    <row r="251" spans="1:8" s="2" customFormat="1" ht="12.75" hidden="1" x14ac:dyDescent="0.2">
      <c r="A251" s="332"/>
      <c r="B251" s="280"/>
      <c r="C251" s="68"/>
      <c r="D251" s="283"/>
      <c r="E251" s="68"/>
      <c r="F251" s="68"/>
      <c r="G251" s="68"/>
      <c r="H251" s="56">
        <f t="shared" ref="H251:H259" si="34">ROUNDUP(F251*$D$250%/12/168*E251*$G$250,2)</f>
        <v>0</v>
      </c>
    </row>
    <row r="252" spans="1:8" s="2" customFormat="1" ht="12.75" hidden="1" x14ac:dyDescent="0.2">
      <c r="A252" s="332"/>
      <c r="B252" s="280"/>
      <c r="C252" s="68"/>
      <c r="D252" s="283"/>
      <c r="E252" s="68"/>
      <c r="F252" s="68"/>
      <c r="G252" s="68"/>
      <c r="H252" s="56">
        <f t="shared" si="34"/>
        <v>0</v>
      </c>
    </row>
    <row r="253" spans="1:8" s="2" customFormat="1" ht="12.75" hidden="1" x14ac:dyDescent="0.2">
      <c r="A253" s="332"/>
      <c r="B253" s="280"/>
      <c r="C253" s="68"/>
      <c r="D253" s="283"/>
      <c r="E253" s="68"/>
      <c r="F253" s="68"/>
      <c r="G253" s="68"/>
      <c r="H253" s="56">
        <f t="shared" si="34"/>
        <v>0</v>
      </c>
    </row>
    <row r="254" spans="1:8" s="2" customFormat="1" ht="12.75" hidden="1" x14ac:dyDescent="0.2">
      <c r="A254" s="332"/>
      <c r="B254" s="280"/>
      <c r="C254" s="68"/>
      <c r="D254" s="283"/>
      <c r="E254" s="68"/>
      <c r="F254" s="68"/>
      <c r="G254" s="68"/>
      <c r="H254" s="56">
        <f t="shared" si="34"/>
        <v>0</v>
      </c>
    </row>
    <row r="255" spans="1:8" s="2" customFormat="1" ht="12.75" hidden="1" x14ac:dyDescent="0.2">
      <c r="A255" s="332"/>
      <c r="B255" s="280"/>
      <c r="C255" s="68"/>
      <c r="D255" s="283"/>
      <c r="E255" s="68"/>
      <c r="F255" s="68"/>
      <c r="G255" s="68"/>
      <c r="H255" s="56">
        <f t="shared" si="34"/>
        <v>0</v>
      </c>
    </row>
    <row r="256" spans="1:8" s="2" customFormat="1" ht="12.75" hidden="1" x14ac:dyDescent="0.2">
      <c r="A256" s="332"/>
      <c r="B256" s="280"/>
      <c r="C256" s="68"/>
      <c r="D256" s="283"/>
      <c r="E256" s="68"/>
      <c r="F256" s="68"/>
      <c r="G256" s="68"/>
      <c r="H256" s="56">
        <f t="shared" si="34"/>
        <v>0</v>
      </c>
    </row>
    <row r="257" spans="1:9" s="2" customFormat="1" ht="12.75" hidden="1" x14ac:dyDescent="0.2">
      <c r="A257" s="332"/>
      <c r="B257" s="280"/>
      <c r="C257" s="68"/>
      <c r="D257" s="283"/>
      <c r="E257" s="68"/>
      <c r="F257" s="68"/>
      <c r="G257" s="68"/>
      <c r="H257" s="56">
        <f t="shared" si="34"/>
        <v>0</v>
      </c>
    </row>
    <row r="258" spans="1:9" s="2" customFormat="1" ht="12.75" hidden="1" x14ac:dyDescent="0.2">
      <c r="A258" s="332"/>
      <c r="B258" s="280"/>
      <c r="C258" s="68"/>
      <c r="D258" s="283"/>
      <c r="E258" s="68"/>
      <c r="F258" s="68"/>
      <c r="G258" s="68"/>
      <c r="H258" s="56">
        <f t="shared" si="34"/>
        <v>0</v>
      </c>
    </row>
    <row r="259" spans="1:9" s="2" customFormat="1" ht="12.75" hidden="1" x14ac:dyDescent="0.2">
      <c r="A259" s="332"/>
      <c r="B259" s="280"/>
      <c r="C259" s="68"/>
      <c r="D259" s="284"/>
      <c r="E259" s="68"/>
      <c r="F259" s="68"/>
      <c r="G259" s="70"/>
      <c r="H259" s="56">
        <f t="shared" si="34"/>
        <v>0</v>
      </c>
    </row>
    <row r="260" spans="1:9" s="2" customFormat="1" ht="12.75" x14ac:dyDescent="0.2">
      <c r="A260" s="289" t="s">
        <v>120</v>
      </c>
      <c r="B260" s="290"/>
      <c r="C260" s="290"/>
      <c r="D260" s="290"/>
      <c r="E260" s="290"/>
      <c r="F260" s="290"/>
      <c r="G260" s="291"/>
      <c r="H260" s="45">
        <f>SUM(H224,H154,H12)</f>
        <v>78.400000000000006</v>
      </c>
    </row>
    <row r="261" spans="1:9" s="2" customFormat="1" ht="6" customHeight="1" x14ac:dyDescent="0.2">
      <c r="A261" s="321"/>
      <c r="B261" s="321"/>
      <c r="C261" s="321"/>
      <c r="D261" s="321"/>
      <c r="E261" s="321"/>
      <c r="F261" s="321"/>
      <c r="G261" s="321"/>
      <c r="H261" s="321"/>
    </row>
    <row r="262" spans="1:9" s="2" customFormat="1" ht="12.75" x14ac:dyDescent="0.2">
      <c r="A262" s="322" t="s">
        <v>18</v>
      </c>
      <c r="B262" s="323"/>
      <c r="C262" s="323"/>
      <c r="D262" s="323"/>
      <c r="E262" s="323"/>
      <c r="F262" s="323"/>
      <c r="G262" s="323"/>
      <c r="H262" s="324"/>
    </row>
    <row r="263" spans="1:9" s="2" customFormat="1" ht="12.75" x14ac:dyDescent="0.2">
      <c r="A263" s="42" t="s">
        <v>36</v>
      </c>
      <c r="B263" s="277" t="s">
        <v>14</v>
      </c>
      <c r="C263" s="277"/>
      <c r="D263" s="277"/>
      <c r="E263" s="277"/>
      <c r="F263" s="277"/>
      <c r="G263" s="277"/>
      <c r="H263" s="43">
        <f>SUM(H264,H361)</f>
        <v>0.85000000000000009</v>
      </c>
    </row>
    <row r="264" spans="1:9" s="2" customFormat="1" ht="12.75" x14ac:dyDescent="0.2">
      <c r="A264" s="49" t="s">
        <v>37</v>
      </c>
      <c r="B264" s="277" t="s">
        <v>38</v>
      </c>
      <c r="C264" s="277"/>
      <c r="D264" s="277"/>
      <c r="E264" s="277"/>
      <c r="F264" s="277"/>
      <c r="G264" s="277"/>
      <c r="H264" s="43">
        <f>SUM(H265,H276,H287,H298,H340,H319,)</f>
        <v>0.65</v>
      </c>
    </row>
    <row r="265" spans="1:9" s="2" customFormat="1" ht="25.5" hidden="1" x14ac:dyDescent="0.2">
      <c r="A265" s="246" t="s">
        <v>42</v>
      </c>
      <c r="B265" s="249" t="s">
        <v>43</v>
      </c>
      <c r="C265" s="287" t="s">
        <v>156</v>
      </c>
      <c r="D265" s="288"/>
      <c r="E265" s="47" t="s">
        <v>164</v>
      </c>
      <c r="F265" s="190" t="s">
        <v>39</v>
      </c>
      <c r="G265" s="47" t="s">
        <v>157</v>
      </c>
      <c r="H265" s="111">
        <f>SUM(H266:H275)</f>
        <v>0</v>
      </c>
    </row>
    <row r="266" spans="1:9" s="2" customFormat="1" ht="12.75" hidden="1" x14ac:dyDescent="0.2">
      <c r="A266" s="247"/>
      <c r="B266" s="250"/>
      <c r="C266" s="294"/>
      <c r="D266" s="295"/>
      <c r="E266" s="187"/>
      <c r="F266" s="62"/>
      <c r="G266" s="61"/>
      <c r="H266" s="54">
        <f>ROUNDUP((F266/168*G266),2)</f>
        <v>0</v>
      </c>
      <c r="I266" s="2" t="s">
        <v>291</v>
      </c>
    </row>
    <row r="267" spans="1:9" s="2" customFormat="1" ht="12.75" hidden="1" x14ac:dyDescent="0.2">
      <c r="A267" s="247"/>
      <c r="B267" s="250"/>
      <c r="C267" s="274"/>
      <c r="D267" s="276"/>
      <c r="E267" s="188"/>
      <c r="F267" s="64"/>
      <c r="G267" s="63"/>
      <c r="H267" s="56">
        <f t="shared" ref="H267:H286" si="35">ROUNDUP((F267/168*G267),2)</f>
        <v>0</v>
      </c>
    </row>
    <row r="268" spans="1:9" s="2" customFormat="1" ht="12.75" hidden="1" x14ac:dyDescent="0.2">
      <c r="A268" s="247"/>
      <c r="B268" s="250"/>
      <c r="C268" s="274"/>
      <c r="D268" s="276"/>
      <c r="E268" s="188"/>
      <c r="F268" s="64"/>
      <c r="G268" s="63"/>
      <c r="H268" s="56">
        <f t="shared" si="35"/>
        <v>0</v>
      </c>
    </row>
    <row r="269" spans="1:9" s="2" customFormat="1" ht="12.75" hidden="1" x14ac:dyDescent="0.2">
      <c r="A269" s="247"/>
      <c r="B269" s="250"/>
      <c r="C269" s="274"/>
      <c r="D269" s="276"/>
      <c r="E269" s="188"/>
      <c r="F269" s="64"/>
      <c r="G269" s="63"/>
      <c r="H269" s="56">
        <f t="shared" si="35"/>
        <v>0</v>
      </c>
    </row>
    <row r="270" spans="1:9" s="2" customFormat="1" ht="12.75" hidden="1" x14ac:dyDescent="0.2">
      <c r="A270" s="247"/>
      <c r="B270" s="250"/>
      <c r="C270" s="274"/>
      <c r="D270" s="276"/>
      <c r="E270" s="188"/>
      <c r="F270" s="64"/>
      <c r="G270" s="63"/>
      <c r="H270" s="56">
        <f t="shared" si="35"/>
        <v>0</v>
      </c>
    </row>
    <row r="271" spans="1:9" s="2" customFormat="1" ht="12.75" hidden="1" x14ac:dyDescent="0.2">
      <c r="A271" s="247"/>
      <c r="B271" s="250"/>
      <c r="C271" s="274"/>
      <c r="D271" s="276"/>
      <c r="E271" s="188"/>
      <c r="F271" s="64"/>
      <c r="G271" s="63"/>
      <c r="H271" s="56">
        <f t="shared" si="35"/>
        <v>0</v>
      </c>
    </row>
    <row r="272" spans="1:9" s="2" customFormat="1" ht="12.75" hidden="1" x14ac:dyDescent="0.2">
      <c r="A272" s="247"/>
      <c r="B272" s="250"/>
      <c r="C272" s="274"/>
      <c r="D272" s="276"/>
      <c r="E272" s="188"/>
      <c r="F272" s="64"/>
      <c r="G272" s="63"/>
      <c r="H272" s="56">
        <f t="shared" si="35"/>
        <v>0</v>
      </c>
    </row>
    <row r="273" spans="1:9" s="2" customFormat="1" ht="12.75" hidden="1" x14ac:dyDescent="0.2">
      <c r="A273" s="247"/>
      <c r="B273" s="250"/>
      <c r="C273" s="274"/>
      <c r="D273" s="276"/>
      <c r="E273" s="188"/>
      <c r="F273" s="64"/>
      <c r="G273" s="63"/>
      <c r="H273" s="56">
        <f t="shared" si="35"/>
        <v>0</v>
      </c>
    </row>
    <row r="274" spans="1:9" s="2" customFormat="1" ht="12.75" hidden="1" x14ac:dyDescent="0.2">
      <c r="A274" s="247"/>
      <c r="B274" s="250"/>
      <c r="C274" s="274"/>
      <c r="D274" s="276"/>
      <c r="E274" s="188"/>
      <c r="F274" s="64"/>
      <c r="G274" s="63"/>
      <c r="H274" s="56">
        <f t="shared" si="35"/>
        <v>0</v>
      </c>
    </row>
    <row r="275" spans="1:9" s="2" customFormat="1" ht="12.75" hidden="1" x14ac:dyDescent="0.2">
      <c r="A275" s="248"/>
      <c r="B275" s="251"/>
      <c r="C275" s="296"/>
      <c r="D275" s="298"/>
      <c r="E275" s="189"/>
      <c r="F275" s="66"/>
      <c r="G275" s="65"/>
      <c r="H275" s="58">
        <f t="shared" si="35"/>
        <v>0</v>
      </c>
    </row>
    <row r="276" spans="1:9" s="2" customFormat="1" ht="25.5" x14ac:dyDescent="0.2">
      <c r="A276" s="246" t="s">
        <v>44</v>
      </c>
      <c r="B276" s="249" t="s">
        <v>45</v>
      </c>
      <c r="C276" s="287" t="s">
        <v>349</v>
      </c>
      <c r="D276" s="288"/>
      <c r="E276" s="47" t="s">
        <v>164</v>
      </c>
      <c r="F276" s="190" t="s">
        <v>39</v>
      </c>
      <c r="G276" s="47" t="s">
        <v>157</v>
      </c>
      <c r="H276" s="111">
        <f>SUM(H277:H286)</f>
        <v>0.65</v>
      </c>
    </row>
    <row r="277" spans="1:9" s="2" customFormat="1" ht="12.75" x14ac:dyDescent="0.2">
      <c r="A277" s="247"/>
      <c r="B277" s="250"/>
      <c r="C277" s="274" t="s">
        <v>366</v>
      </c>
      <c r="D277" s="276"/>
      <c r="E277" s="188">
        <v>10</v>
      </c>
      <c r="F277" s="64">
        <v>1287</v>
      </c>
      <c r="G277" s="63">
        <v>8.4000000000000005E-2</v>
      </c>
      <c r="H277" s="54">
        <f t="shared" si="35"/>
        <v>0.65</v>
      </c>
      <c r="I277" s="2" t="s">
        <v>212</v>
      </c>
    </row>
    <row r="278" spans="1:9" s="2" customFormat="1" ht="26.25" hidden="1" customHeight="1" x14ac:dyDescent="0.2">
      <c r="A278" s="247"/>
      <c r="B278" s="250"/>
      <c r="C278" s="274"/>
      <c r="D278" s="276"/>
      <c r="E278" s="188"/>
      <c r="F278" s="64"/>
      <c r="G278" s="63"/>
      <c r="H278" s="56">
        <f t="shared" si="35"/>
        <v>0</v>
      </c>
    </row>
    <row r="279" spans="1:9" s="2" customFormat="1" ht="12.75" hidden="1" x14ac:dyDescent="0.2">
      <c r="A279" s="247"/>
      <c r="B279" s="250"/>
      <c r="C279" s="274"/>
      <c r="D279" s="276"/>
      <c r="E279" s="188"/>
      <c r="F279" s="64"/>
      <c r="G279" s="63"/>
      <c r="H279" s="56">
        <f t="shared" si="35"/>
        <v>0</v>
      </c>
    </row>
    <row r="280" spans="1:9" s="2" customFormat="1" ht="12.75" hidden="1" x14ac:dyDescent="0.2">
      <c r="A280" s="247"/>
      <c r="B280" s="250"/>
      <c r="C280" s="274"/>
      <c r="D280" s="276"/>
      <c r="E280" s="188"/>
      <c r="F280" s="64"/>
      <c r="G280" s="63"/>
      <c r="H280" s="56">
        <f t="shared" si="35"/>
        <v>0</v>
      </c>
    </row>
    <row r="281" spans="1:9" s="2" customFormat="1" ht="12.75" hidden="1" x14ac:dyDescent="0.2">
      <c r="A281" s="247"/>
      <c r="B281" s="250"/>
      <c r="C281" s="274"/>
      <c r="D281" s="276"/>
      <c r="E281" s="188"/>
      <c r="F281" s="64"/>
      <c r="G281" s="63"/>
      <c r="H281" s="56">
        <f t="shared" si="35"/>
        <v>0</v>
      </c>
    </row>
    <row r="282" spans="1:9" s="2" customFormat="1" ht="12.75" hidden="1" x14ac:dyDescent="0.2">
      <c r="A282" s="247"/>
      <c r="B282" s="250"/>
      <c r="C282" s="274"/>
      <c r="D282" s="276"/>
      <c r="E282" s="188"/>
      <c r="F282" s="64"/>
      <c r="G282" s="63"/>
      <c r="H282" s="56">
        <f t="shared" si="35"/>
        <v>0</v>
      </c>
    </row>
    <row r="283" spans="1:9" s="2" customFormat="1" ht="12.75" hidden="1" x14ac:dyDescent="0.2">
      <c r="A283" s="247"/>
      <c r="B283" s="250"/>
      <c r="C283" s="274"/>
      <c r="D283" s="276"/>
      <c r="E283" s="188"/>
      <c r="F283" s="64"/>
      <c r="G283" s="63"/>
      <c r="H283" s="56">
        <f t="shared" si="35"/>
        <v>0</v>
      </c>
    </row>
    <row r="284" spans="1:9" s="2" customFormat="1" ht="12.75" hidden="1" x14ac:dyDescent="0.2">
      <c r="A284" s="247"/>
      <c r="B284" s="250"/>
      <c r="C284" s="274"/>
      <c r="D284" s="276"/>
      <c r="E284" s="188"/>
      <c r="F284" s="64"/>
      <c r="G284" s="63"/>
      <c r="H284" s="56">
        <f t="shared" si="35"/>
        <v>0</v>
      </c>
    </row>
    <row r="285" spans="1:9" s="2" customFormat="1" ht="12.75" hidden="1" x14ac:dyDescent="0.2">
      <c r="A285" s="247"/>
      <c r="B285" s="250"/>
      <c r="C285" s="274"/>
      <c r="D285" s="276"/>
      <c r="E285" s="188"/>
      <c r="F285" s="64"/>
      <c r="G285" s="63"/>
      <c r="H285" s="56">
        <f t="shared" si="35"/>
        <v>0</v>
      </c>
    </row>
    <row r="286" spans="1:9" s="2" customFormat="1" ht="12.75" hidden="1" x14ac:dyDescent="0.2">
      <c r="A286" s="248"/>
      <c r="B286" s="251"/>
      <c r="C286" s="296"/>
      <c r="D286" s="298"/>
      <c r="E286" s="189"/>
      <c r="F286" s="66"/>
      <c r="G286" s="65"/>
      <c r="H286" s="58">
        <f t="shared" si="35"/>
        <v>0</v>
      </c>
    </row>
    <row r="287" spans="1:9" s="2" customFormat="1" ht="25.5" hidden="1" x14ac:dyDescent="0.2">
      <c r="A287" s="246" t="s">
        <v>51</v>
      </c>
      <c r="B287" s="249" t="s">
        <v>15</v>
      </c>
      <c r="C287" s="266" t="s">
        <v>158</v>
      </c>
      <c r="D287" s="267"/>
      <c r="E287" s="268"/>
      <c r="F287" s="51" t="s">
        <v>159</v>
      </c>
      <c r="G287" s="47" t="s">
        <v>157</v>
      </c>
      <c r="H287" s="111">
        <f>SUM(H288:H297)</f>
        <v>0</v>
      </c>
    </row>
    <row r="288" spans="1:9" s="2" customFormat="1" ht="12.75" hidden="1" x14ac:dyDescent="0.2">
      <c r="A288" s="247"/>
      <c r="B288" s="250"/>
      <c r="C288" s="294"/>
      <c r="D288" s="301"/>
      <c r="E288" s="295"/>
      <c r="F288" s="62"/>
      <c r="G288" s="61">
        <f>G266</f>
        <v>0</v>
      </c>
      <c r="H288" s="54">
        <f>ROUNDUP((F288/168*G288),2)</f>
        <v>0</v>
      </c>
    </row>
    <row r="289" spans="1:8" s="2" customFormat="1" ht="12.75" hidden="1" x14ac:dyDescent="0.2">
      <c r="A289" s="247"/>
      <c r="B289" s="250"/>
      <c r="C289" s="274"/>
      <c r="D289" s="275"/>
      <c r="E289" s="276"/>
      <c r="F289" s="64"/>
      <c r="G289" s="63">
        <f t="shared" ref="G289:G297" si="36">G267</f>
        <v>0</v>
      </c>
      <c r="H289" s="56">
        <f t="shared" ref="H289:H297" si="37">ROUNDUP((F289/168*G289),2)</f>
        <v>0</v>
      </c>
    </row>
    <row r="290" spans="1:8" s="2" customFormat="1" ht="12.75" hidden="1" x14ac:dyDescent="0.2">
      <c r="A290" s="247"/>
      <c r="B290" s="250"/>
      <c r="C290" s="274"/>
      <c r="D290" s="275"/>
      <c r="E290" s="276"/>
      <c r="F290" s="64"/>
      <c r="G290" s="63">
        <f t="shared" si="36"/>
        <v>0</v>
      </c>
      <c r="H290" s="56">
        <f t="shared" si="37"/>
        <v>0</v>
      </c>
    </row>
    <row r="291" spans="1:8" s="2" customFormat="1" ht="12.75" hidden="1" x14ac:dyDescent="0.2">
      <c r="A291" s="247"/>
      <c r="B291" s="250"/>
      <c r="C291" s="274"/>
      <c r="D291" s="275"/>
      <c r="E291" s="276"/>
      <c r="F291" s="64"/>
      <c r="G291" s="63">
        <f t="shared" si="36"/>
        <v>0</v>
      </c>
      <c r="H291" s="56">
        <f t="shared" si="37"/>
        <v>0</v>
      </c>
    </row>
    <row r="292" spans="1:8" s="2" customFormat="1" ht="12.75" hidden="1" x14ac:dyDescent="0.2">
      <c r="A292" s="247"/>
      <c r="B292" s="250"/>
      <c r="C292" s="274"/>
      <c r="D292" s="275"/>
      <c r="E292" s="276"/>
      <c r="F292" s="64"/>
      <c r="G292" s="63">
        <f t="shared" si="36"/>
        <v>0</v>
      </c>
      <c r="H292" s="56">
        <f t="shared" si="37"/>
        <v>0</v>
      </c>
    </row>
    <row r="293" spans="1:8" s="2" customFormat="1" ht="12.75" hidden="1" x14ac:dyDescent="0.2">
      <c r="A293" s="247"/>
      <c r="B293" s="250"/>
      <c r="C293" s="274"/>
      <c r="D293" s="275"/>
      <c r="E293" s="276"/>
      <c r="F293" s="64"/>
      <c r="G293" s="63">
        <f t="shared" si="36"/>
        <v>0</v>
      </c>
      <c r="H293" s="56">
        <f t="shared" si="37"/>
        <v>0</v>
      </c>
    </row>
    <row r="294" spans="1:8" s="2" customFormat="1" ht="12.75" hidden="1" x14ac:dyDescent="0.2">
      <c r="A294" s="247"/>
      <c r="B294" s="250"/>
      <c r="C294" s="274"/>
      <c r="D294" s="275"/>
      <c r="E294" s="276"/>
      <c r="F294" s="64"/>
      <c r="G294" s="63">
        <f t="shared" si="36"/>
        <v>0</v>
      </c>
      <c r="H294" s="56">
        <f t="shared" si="37"/>
        <v>0</v>
      </c>
    </row>
    <row r="295" spans="1:8" s="2" customFormat="1" ht="12.75" hidden="1" x14ac:dyDescent="0.2">
      <c r="A295" s="247"/>
      <c r="B295" s="250"/>
      <c r="C295" s="274"/>
      <c r="D295" s="275"/>
      <c r="E295" s="276"/>
      <c r="F295" s="64"/>
      <c r="G295" s="63">
        <f t="shared" si="36"/>
        <v>0</v>
      </c>
      <c r="H295" s="56">
        <f t="shared" si="37"/>
        <v>0</v>
      </c>
    </row>
    <row r="296" spans="1:8" s="2" customFormat="1" ht="12.75" hidden="1" x14ac:dyDescent="0.2">
      <c r="A296" s="247"/>
      <c r="B296" s="250"/>
      <c r="C296" s="274"/>
      <c r="D296" s="275"/>
      <c r="E296" s="276"/>
      <c r="F296" s="64"/>
      <c r="G296" s="63">
        <f t="shared" si="36"/>
        <v>0</v>
      </c>
      <c r="H296" s="56">
        <f t="shared" si="37"/>
        <v>0</v>
      </c>
    </row>
    <row r="297" spans="1:8" s="2" customFormat="1" ht="12.75" hidden="1" x14ac:dyDescent="0.2">
      <c r="A297" s="248"/>
      <c r="B297" s="251"/>
      <c r="C297" s="296"/>
      <c r="D297" s="297"/>
      <c r="E297" s="298"/>
      <c r="F297" s="66"/>
      <c r="G297" s="65">
        <f t="shared" si="36"/>
        <v>0</v>
      </c>
      <c r="H297" s="58">
        <f t="shared" si="37"/>
        <v>0</v>
      </c>
    </row>
    <row r="298" spans="1:8" s="2" customFormat="1" ht="25.5" hidden="1" x14ac:dyDescent="0.2">
      <c r="A298" s="303" t="s">
        <v>53</v>
      </c>
      <c r="B298" s="304" t="s">
        <v>54</v>
      </c>
      <c r="C298" s="287" t="s">
        <v>349</v>
      </c>
      <c r="D298" s="288"/>
      <c r="E298" s="47" t="s">
        <v>161</v>
      </c>
      <c r="F298" s="190" t="s">
        <v>39</v>
      </c>
      <c r="G298" s="47" t="s">
        <v>157</v>
      </c>
      <c r="H298" s="111">
        <f>SUM(H299:H318)</f>
        <v>0</v>
      </c>
    </row>
    <row r="299" spans="1:8" s="2" customFormat="1" ht="12.75" hidden="1" customHeight="1" x14ac:dyDescent="0.2">
      <c r="A299" s="303"/>
      <c r="B299" s="304"/>
      <c r="C299" s="299">
        <f>C266</f>
        <v>0</v>
      </c>
      <c r="D299" s="300"/>
      <c r="E299" s="292">
        <v>5</v>
      </c>
      <c r="F299" s="52">
        <f>F266</f>
        <v>0</v>
      </c>
      <c r="G299" s="53">
        <f>G266</f>
        <v>0</v>
      </c>
      <c r="H299" s="54">
        <f>ROUNDUP((F299*$E$299%)/168*G299,2)</f>
        <v>0</v>
      </c>
    </row>
    <row r="300" spans="1:8" s="2" customFormat="1" ht="12.75" hidden="1" customHeight="1" x14ac:dyDescent="0.2">
      <c r="A300" s="303"/>
      <c r="B300" s="304"/>
      <c r="C300" s="258">
        <f t="shared" ref="C300:G308" si="38">C267</f>
        <v>0</v>
      </c>
      <c r="D300" s="259"/>
      <c r="E300" s="293"/>
      <c r="F300" s="59">
        <f t="shared" si="38"/>
        <v>0</v>
      </c>
      <c r="G300" s="55">
        <f t="shared" si="38"/>
        <v>0</v>
      </c>
      <c r="H300" s="56">
        <f t="shared" ref="H300:H318" si="39">ROUNDUP((F300*$E$299%)/168*G300,2)</f>
        <v>0</v>
      </c>
    </row>
    <row r="301" spans="1:8" s="2" customFormat="1" ht="12.75" hidden="1" customHeight="1" x14ac:dyDescent="0.2">
      <c r="A301" s="303"/>
      <c r="B301" s="304"/>
      <c r="C301" s="258">
        <f t="shared" si="38"/>
        <v>0</v>
      </c>
      <c r="D301" s="259"/>
      <c r="E301" s="293"/>
      <c r="F301" s="59">
        <f t="shared" si="38"/>
        <v>0</v>
      </c>
      <c r="G301" s="55">
        <f t="shared" si="38"/>
        <v>0</v>
      </c>
      <c r="H301" s="56">
        <f t="shared" si="39"/>
        <v>0</v>
      </c>
    </row>
    <row r="302" spans="1:8" s="2" customFormat="1" ht="12.75" hidden="1" customHeight="1" x14ac:dyDescent="0.2">
      <c r="A302" s="303"/>
      <c r="B302" s="304"/>
      <c r="C302" s="258">
        <f t="shared" si="38"/>
        <v>0</v>
      </c>
      <c r="D302" s="259"/>
      <c r="E302" s="293"/>
      <c r="F302" s="59">
        <f t="shared" si="38"/>
        <v>0</v>
      </c>
      <c r="G302" s="55">
        <f t="shared" si="38"/>
        <v>0</v>
      </c>
      <c r="H302" s="56">
        <f t="shared" si="39"/>
        <v>0</v>
      </c>
    </row>
    <row r="303" spans="1:8" s="2" customFormat="1" ht="12.75" hidden="1" customHeight="1" x14ac:dyDescent="0.2">
      <c r="A303" s="303"/>
      <c r="B303" s="304"/>
      <c r="C303" s="258">
        <f t="shared" si="38"/>
        <v>0</v>
      </c>
      <c r="D303" s="259"/>
      <c r="E303" s="293"/>
      <c r="F303" s="59">
        <f t="shared" si="38"/>
        <v>0</v>
      </c>
      <c r="G303" s="55">
        <f t="shared" si="38"/>
        <v>0</v>
      </c>
      <c r="H303" s="56">
        <f t="shared" si="39"/>
        <v>0</v>
      </c>
    </row>
    <row r="304" spans="1:8" s="2" customFormat="1" ht="12.75" hidden="1" customHeight="1" x14ac:dyDescent="0.2">
      <c r="A304" s="303"/>
      <c r="B304" s="304"/>
      <c r="C304" s="258">
        <f t="shared" si="38"/>
        <v>0</v>
      </c>
      <c r="D304" s="259"/>
      <c r="E304" s="293"/>
      <c r="F304" s="59">
        <f t="shared" si="38"/>
        <v>0</v>
      </c>
      <c r="G304" s="55">
        <f t="shared" si="38"/>
        <v>0</v>
      </c>
      <c r="H304" s="56">
        <f t="shared" si="39"/>
        <v>0</v>
      </c>
    </row>
    <row r="305" spans="1:8" s="2" customFormat="1" ht="12.75" hidden="1" customHeight="1" x14ac:dyDescent="0.2">
      <c r="A305" s="303"/>
      <c r="B305" s="304"/>
      <c r="C305" s="258">
        <f t="shared" si="38"/>
        <v>0</v>
      </c>
      <c r="D305" s="259"/>
      <c r="E305" s="293"/>
      <c r="F305" s="59">
        <f t="shared" si="38"/>
        <v>0</v>
      </c>
      <c r="G305" s="55">
        <f t="shared" si="38"/>
        <v>0</v>
      </c>
      <c r="H305" s="56">
        <f t="shared" si="39"/>
        <v>0</v>
      </c>
    </row>
    <row r="306" spans="1:8" s="2" customFormat="1" ht="12.75" hidden="1" customHeight="1" x14ac:dyDescent="0.2">
      <c r="A306" s="303"/>
      <c r="B306" s="304"/>
      <c r="C306" s="258">
        <f t="shared" si="38"/>
        <v>0</v>
      </c>
      <c r="D306" s="259"/>
      <c r="E306" s="293"/>
      <c r="F306" s="59">
        <f t="shared" si="38"/>
        <v>0</v>
      </c>
      <c r="G306" s="55">
        <f t="shared" si="38"/>
        <v>0</v>
      </c>
      <c r="H306" s="56">
        <f t="shared" si="39"/>
        <v>0</v>
      </c>
    </row>
    <row r="307" spans="1:8" s="2" customFormat="1" ht="12.75" hidden="1" customHeight="1" x14ac:dyDescent="0.2">
      <c r="A307" s="303"/>
      <c r="B307" s="304"/>
      <c r="C307" s="258">
        <f t="shared" si="38"/>
        <v>0</v>
      </c>
      <c r="D307" s="259"/>
      <c r="E307" s="293"/>
      <c r="F307" s="59">
        <f t="shared" si="38"/>
        <v>0</v>
      </c>
      <c r="G307" s="55">
        <f t="shared" si="38"/>
        <v>0</v>
      </c>
      <c r="H307" s="56">
        <f t="shared" si="39"/>
        <v>0</v>
      </c>
    </row>
    <row r="308" spans="1:8" s="2" customFormat="1" ht="12.75" hidden="1" customHeight="1" x14ac:dyDescent="0.2">
      <c r="A308" s="303"/>
      <c r="B308" s="304"/>
      <c r="C308" s="258">
        <f t="shared" si="38"/>
        <v>0</v>
      </c>
      <c r="D308" s="259"/>
      <c r="E308" s="293"/>
      <c r="F308" s="59">
        <f t="shared" si="38"/>
        <v>0</v>
      </c>
      <c r="G308" s="55">
        <f t="shared" si="38"/>
        <v>0</v>
      </c>
      <c r="H308" s="56">
        <f t="shared" si="39"/>
        <v>0</v>
      </c>
    </row>
    <row r="309" spans="1:8" s="2" customFormat="1" ht="12.75" hidden="1" x14ac:dyDescent="0.2">
      <c r="A309" s="303"/>
      <c r="B309" s="304"/>
      <c r="C309" s="258" t="str">
        <f>C277</f>
        <v xml:space="preserve">Vecākais gāmatvedis </v>
      </c>
      <c r="D309" s="259"/>
      <c r="E309" s="293"/>
      <c r="F309" s="59">
        <f>F277</f>
        <v>1287</v>
      </c>
      <c r="G309" s="55"/>
      <c r="H309" s="56">
        <f t="shared" si="39"/>
        <v>0</v>
      </c>
    </row>
    <row r="310" spans="1:8" s="2" customFormat="1" ht="27" hidden="1" customHeight="1" x14ac:dyDescent="0.2">
      <c r="A310" s="303"/>
      <c r="B310" s="304"/>
      <c r="C310" s="258">
        <f t="shared" ref="C310:G318" si="40">C278</f>
        <v>0</v>
      </c>
      <c r="D310" s="259"/>
      <c r="E310" s="293"/>
      <c r="F310" s="59">
        <f t="shared" si="40"/>
        <v>0</v>
      </c>
      <c r="G310" s="55">
        <f t="shared" si="40"/>
        <v>0</v>
      </c>
      <c r="H310" s="56">
        <f>ROUNDUP((F310*$E$299%)/168*G310,2)</f>
        <v>0</v>
      </c>
    </row>
    <row r="311" spans="1:8" s="2" customFormat="1" ht="12.75" hidden="1" x14ac:dyDescent="0.2">
      <c r="A311" s="303"/>
      <c r="B311" s="304"/>
      <c r="C311" s="258">
        <f t="shared" si="40"/>
        <v>0</v>
      </c>
      <c r="D311" s="259"/>
      <c r="E311" s="293"/>
      <c r="F311" s="59">
        <f t="shared" si="40"/>
        <v>0</v>
      </c>
      <c r="G311" s="55">
        <f t="shared" si="40"/>
        <v>0</v>
      </c>
      <c r="H311" s="56">
        <f t="shared" si="39"/>
        <v>0</v>
      </c>
    </row>
    <row r="312" spans="1:8" s="2" customFormat="1" ht="12.75" hidden="1" x14ac:dyDescent="0.2">
      <c r="A312" s="303"/>
      <c r="B312" s="304"/>
      <c r="C312" s="258">
        <f t="shared" si="40"/>
        <v>0</v>
      </c>
      <c r="D312" s="259"/>
      <c r="E312" s="293"/>
      <c r="F312" s="59">
        <f t="shared" si="40"/>
        <v>0</v>
      </c>
      <c r="G312" s="55">
        <f t="shared" si="40"/>
        <v>0</v>
      </c>
      <c r="H312" s="56">
        <f t="shared" si="39"/>
        <v>0</v>
      </c>
    </row>
    <row r="313" spans="1:8" s="2" customFormat="1" ht="12.75" hidden="1" x14ac:dyDescent="0.2">
      <c r="A313" s="303"/>
      <c r="B313" s="304"/>
      <c r="C313" s="258">
        <f t="shared" si="40"/>
        <v>0</v>
      </c>
      <c r="D313" s="259"/>
      <c r="E313" s="293"/>
      <c r="F313" s="59">
        <f t="shared" si="40"/>
        <v>0</v>
      </c>
      <c r="G313" s="55">
        <f t="shared" si="40"/>
        <v>0</v>
      </c>
      <c r="H313" s="56">
        <f t="shared" si="39"/>
        <v>0</v>
      </c>
    </row>
    <row r="314" spans="1:8" s="2" customFormat="1" ht="12.75" hidden="1" x14ac:dyDescent="0.2">
      <c r="A314" s="303"/>
      <c r="B314" s="304"/>
      <c r="C314" s="258">
        <f t="shared" si="40"/>
        <v>0</v>
      </c>
      <c r="D314" s="259"/>
      <c r="E314" s="293"/>
      <c r="F314" s="59">
        <f t="shared" si="40"/>
        <v>0</v>
      </c>
      <c r="G314" s="55">
        <f t="shared" si="40"/>
        <v>0</v>
      </c>
      <c r="H314" s="56">
        <f t="shared" si="39"/>
        <v>0</v>
      </c>
    </row>
    <row r="315" spans="1:8" s="2" customFormat="1" ht="12.75" hidden="1" x14ac:dyDescent="0.2">
      <c r="A315" s="303"/>
      <c r="B315" s="304"/>
      <c r="C315" s="258">
        <f t="shared" si="40"/>
        <v>0</v>
      </c>
      <c r="D315" s="259"/>
      <c r="E315" s="293"/>
      <c r="F315" s="59">
        <f t="shared" si="40"/>
        <v>0</v>
      </c>
      <c r="G315" s="55">
        <f t="shared" si="40"/>
        <v>0</v>
      </c>
      <c r="H315" s="56">
        <f t="shared" si="39"/>
        <v>0</v>
      </c>
    </row>
    <row r="316" spans="1:8" s="2" customFormat="1" ht="12.75" hidden="1" x14ac:dyDescent="0.2">
      <c r="A316" s="303"/>
      <c r="B316" s="304"/>
      <c r="C316" s="258">
        <f t="shared" si="40"/>
        <v>0</v>
      </c>
      <c r="D316" s="259"/>
      <c r="E316" s="293"/>
      <c r="F316" s="59">
        <f t="shared" si="40"/>
        <v>0</v>
      </c>
      <c r="G316" s="55">
        <f t="shared" si="40"/>
        <v>0</v>
      </c>
      <c r="H316" s="56">
        <f t="shared" si="39"/>
        <v>0</v>
      </c>
    </row>
    <row r="317" spans="1:8" s="2" customFormat="1" ht="9.75" hidden="1" customHeight="1" x14ac:dyDescent="0.2">
      <c r="A317" s="303"/>
      <c r="B317" s="304"/>
      <c r="C317" s="258">
        <f t="shared" si="40"/>
        <v>0</v>
      </c>
      <c r="D317" s="259"/>
      <c r="E317" s="293"/>
      <c r="F317" s="59">
        <f t="shared" si="40"/>
        <v>0</v>
      </c>
      <c r="G317" s="55">
        <f t="shared" si="40"/>
        <v>0</v>
      </c>
      <c r="H317" s="56">
        <f t="shared" si="39"/>
        <v>0</v>
      </c>
    </row>
    <row r="318" spans="1:8" s="2" customFormat="1" ht="12.75" hidden="1" x14ac:dyDescent="0.2">
      <c r="A318" s="303"/>
      <c r="B318" s="304"/>
      <c r="C318" s="258">
        <f t="shared" si="40"/>
        <v>0</v>
      </c>
      <c r="D318" s="259"/>
      <c r="E318" s="293"/>
      <c r="F318" s="59">
        <f t="shared" si="40"/>
        <v>0</v>
      </c>
      <c r="G318" s="55">
        <f t="shared" si="40"/>
        <v>0</v>
      </c>
      <c r="H318" s="56">
        <f t="shared" si="39"/>
        <v>0</v>
      </c>
    </row>
    <row r="319" spans="1:8" s="2" customFormat="1" ht="25.5" hidden="1" x14ac:dyDescent="0.2">
      <c r="A319" s="303" t="s">
        <v>55</v>
      </c>
      <c r="B319" s="304" t="s">
        <v>56</v>
      </c>
      <c r="C319" s="287" t="s">
        <v>349</v>
      </c>
      <c r="D319" s="288"/>
      <c r="E319" s="47" t="s">
        <v>161</v>
      </c>
      <c r="F319" s="190" t="s">
        <v>39</v>
      </c>
      <c r="G319" s="47" t="s">
        <v>157</v>
      </c>
      <c r="H319" s="111">
        <f>SUM(H320:H339)</f>
        <v>0</v>
      </c>
    </row>
    <row r="320" spans="1:8" s="2" customFormat="1" ht="12.75" hidden="1" x14ac:dyDescent="0.2">
      <c r="A320" s="303"/>
      <c r="B320" s="304"/>
      <c r="C320" s="299">
        <f t="shared" ref="C320:C329" si="41">C266</f>
        <v>0</v>
      </c>
      <c r="D320" s="300"/>
      <c r="E320" s="313">
        <v>5</v>
      </c>
      <c r="F320" s="52">
        <f t="shared" ref="F320:G329" si="42">F266</f>
        <v>0</v>
      </c>
      <c r="G320" s="72">
        <f t="shared" si="42"/>
        <v>0</v>
      </c>
      <c r="H320" s="54">
        <f>ROUNDUP((F320*$E$320%)/168*G320,2)</f>
        <v>0</v>
      </c>
    </row>
    <row r="321" spans="1:8" s="2" customFormat="1" ht="12.75" hidden="1" x14ac:dyDescent="0.2">
      <c r="A321" s="303"/>
      <c r="B321" s="304"/>
      <c r="C321" s="258">
        <f t="shared" si="41"/>
        <v>0</v>
      </c>
      <c r="D321" s="259"/>
      <c r="E321" s="314"/>
      <c r="F321" s="59">
        <f t="shared" si="42"/>
        <v>0</v>
      </c>
      <c r="G321" s="55">
        <f t="shared" si="42"/>
        <v>0</v>
      </c>
      <c r="H321" s="56">
        <f t="shared" ref="H321:H339" si="43">ROUNDUP((F321*$E$320%)/168*G321,2)</f>
        <v>0</v>
      </c>
    </row>
    <row r="322" spans="1:8" s="2" customFormat="1" ht="12.75" hidden="1" x14ac:dyDescent="0.2">
      <c r="A322" s="303"/>
      <c r="B322" s="304"/>
      <c r="C322" s="258">
        <f t="shared" si="41"/>
        <v>0</v>
      </c>
      <c r="D322" s="259"/>
      <c r="E322" s="314"/>
      <c r="F322" s="59">
        <f t="shared" si="42"/>
        <v>0</v>
      </c>
      <c r="G322" s="55">
        <f t="shared" si="42"/>
        <v>0</v>
      </c>
      <c r="H322" s="56">
        <f t="shared" si="43"/>
        <v>0</v>
      </c>
    </row>
    <row r="323" spans="1:8" s="2" customFormat="1" ht="12.75" hidden="1" x14ac:dyDescent="0.2">
      <c r="A323" s="303"/>
      <c r="B323" s="304"/>
      <c r="C323" s="258">
        <f t="shared" si="41"/>
        <v>0</v>
      </c>
      <c r="D323" s="259"/>
      <c r="E323" s="314"/>
      <c r="F323" s="59">
        <f t="shared" si="42"/>
        <v>0</v>
      </c>
      <c r="G323" s="55">
        <f t="shared" si="42"/>
        <v>0</v>
      </c>
      <c r="H323" s="56">
        <f t="shared" si="43"/>
        <v>0</v>
      </c>
    </row>
    <row r="324" spans="1:8" s="2" customFormat="1" ht="12.75" hidden="1" x14ac:dyDescent="0.2">
      <c r="A324" s="303"/>
      <c r="B324" s="304"/>
      <c r="C324" s="258">
        <f t="shared" si="41"/>
        <v>0</v>
      </c>
      <c r="D324" s="259"/>
      <c r="E324" s="314"/>
      <c r="F324" s="59">
        <f t="shared" si="42"/>
        <v>0</v>
      </c>
      <c r="G324" s="55">
        <f t="shared" si="42"/>
        <v>0</v>
      </c>
      <c r="H324" s="56">
        <f t="shared" si="43"/>
        <v>0</v>
      </c>
    </row>
    <row r="325" spans="1:8" s="2" customFormat="1" ht="12.75" hidden="1" x14ac:dyDescent="0.2">
      <c r="A325" s="303"/>
      <c r="B325" s="304"/>
      <c r="C325" s="258">
        <f t="shared" si="41"/>
        <v>0</v>
      </c>
      <c r="D325" s="259"/>
      <c r="E325" s="314"/>
      <c r="F325" s="59">
        <f t="shared" si="42"/>
        <v>0</v>
      </c>
      <c r="G325" s="55">
        <f t="shared" si="42"/>
        <v>0</v>
      </c>
      <c r="H325" s="56">
        <f t="shared" si="43"/>
        <v>0</v>
      </c>
    </row>
    <row r="326" spans="1:8" s="2" customFormat="1" ht="12.75" hidden="1" x14ac:dyDescent="0.2">
      <c r="A326" s="303"/>
      <c r="B326" s="304"/>
      <c r="C326" s="258">
        <f t="shared" si="41"/>
        <v>0</v>
      </c>
      <c r="D326" s="259"/>
      <c r="E326" s="314"/>
      <c r="F326" s="59">
        <f t="shared" si="42"/>
        <v>0</v>
      </c>
      <c r="G326" s="55">
        <f t="shared" si="42"/>
        <v>0</v>
      </c>
      <c r="H326" s="56">
        <f t="shared" si="43"/>
        <v>0</v>
      </c>
    </row>
    <row r="327" spans="1:8" s="2" customFormat="1" ht="12.75" hidden="1" x14ac:dyDescent="0.2">
      <c r="A327" s="303"/>
      <c r="B327" s="304"/>
      <c r="C327" s="258">
        <f t="shared" si="41"/>
        <v>0</v>
      </c>
      <c r="D327" s="259"/>
      <c r="E327" s="314"/>
      <c r="F327" s="59">
        <f t="shared" si="42"/>
        <v>0</v>
      </c>
      <c r="G327" s="55">
        <f t="shared" si="42"/>
        <v>0</v>
      </c>
      <c r="H327" s="56">
        <f t="shared" si="43"/>
        <v>0</v>
      </c>
    </row>
    <row r="328" spans="1:8" s="2" customFormat="1" ht="12.75" hidden="1" x14ac:dyDescent="0.2">
      <c r="A328" s="303"/>
      <c r="B328" s="304"/>
      <c r="C328" s="258">
        <f t="shared" si="41"/>
        <v>0</v>
      </c>
      <c r="D328" s="259"/>
      <c r="E328" s="314"/>
      <c r="F328" s="59">
        <f t="shared" si="42"/>
        <v>0</v>
      </c>
      <c r="G328" s="55">
        <f t="shared" si="42"/>
        <v>0</v>
      </c>
      <c r="H328" s="56">
        <f t="shared" si="43"/>
        <v>0</v>
      </c>
    </row>
    <row r="329" spans="1:8" s="2" customFormat="1" ht="12.75" hidden="1" x14ac:dyDescent="0.2">
      <c r="A329" s="303"/>
      <c r="B329" s="304"/>
      <c r="C329" s="258">
        <f t="shared" si="41"/>
        <v>0</v>
      </c>
      <c r="D329" s="259"/>
      <c r="E329" s="314"/>
      <c r="F329" s="59">
        <f t="shared" si="42"/>
        <v>0</v>
      </c>
      <c r="G329" s="55">
        <f t="shared" si="42"/>
        <v>0</v>
      </c>
      <c r="H329" s="56">
        <f t="shared" si="43"/>
        <v>0</v>
      </c>
    </row>
    <row r="330" spans="1:8" s="2" customFormat="1" ht="12.75" hidden="1" x14ac:dyDescent="0.2">
      <c r="A330" s="303"/>
      <c r="B330" s="304"/>
      <c r="C330" s="258" t="str">
        <f t="shared" ref="C330:C339" si="44">C277</f>
        <v xml:space="preserve">Vecākais gāmatvedis </v>
      </c>
      <c r="D330" s="259"/>
      <c r="E330" s="314"/>
      <c r="F330" s="59">
        <f t="shared" ref="F330:G339" si="45">F277</f>
        <v>1287</v>
      </c>
      <c r="G330" s="55"/>
      <c r="H330" s="56">
        <f t="shared" si="43"/>
        <v>0</v>
      </c>
    </row>
    <row r="331" spans="1:8" s="2" customFormat="1" ht="31.5" hidden="1" customHeight="1" x14ac:dyDescent="0.2">
      <c r="A331" s="303"/>
      <c r="B331" s="304"/>
      <c r="C331" s="258">
        <f t="shared" si="44"/>
        <v>0</v>
      </c>
      <c r="D331" s="259"/>
      <c r="E331" s="314"/>
      <c r="F331" s="59">
        <f t="shared" si="45"/>
        <v>0</v>
      </c>
      <c r="G331" s="55">
        <f t="shared" si="45"/>
        <v>0</v>
      </c>
      <c r="H331" s="56">
        <f t="shared" si="43"/>
        <v>0</v>
      </c>
    </row>
    <row r="332" spans="1:8" s="2" customFormat="1" ht="12.75" hidden="1" x14ac:dyDescent="0.2">
      <c r="A332" s="303"/>
      <c r="B332" s="304"/>
      <c r="C332" s="258">
        <f t="shared" si="44"/>
        <v>0</v>
      </c>
      <c r="D332" s="259"/>
      <c r="E332" s="314"/>
      <c r="F332" s="59">
        <f t="shared" si="45"/>
        <v>0</v>
      </c>
      <c r="G332" s="55">
        <f t="shared" si="45"/>
        <v>0</v>
      </c>
      <c r="H332" s="56">
        <f t="shared" si="43"/>
        <v>0</v>
      </c>
    </row>
    <row r="333" spans="1:8" s="2" customFormat="1" ht="12.75" hidden="1" x14ac:dyDescent="0.2">
      <c r="A333" s="303"/>
      <c r="B333" s="304"/>
      <c r="C333" s="258">
        <f t="shared" si="44"/>
        <v>0</v>
      </c>
      <c r="D333" s="259"/>
      <c r="E333" s="314"/>
      <c r="F333" s="59">
        <f t="shared" si="45"/>
        <v>0</v>
      </c>
      <c r="G333" s="55">
        <f t="shared" si="45"/>
        <v>0</v>
      </c>
      <c r="H333" s="56">
        <f t="shared" si="43"/>
        <v>0</v>
      </c>
    </row>
    <row r="334" spans="1:8" s="2" customFormat="1" ht="12.75" hidden="1" x14ac:dyDescent="0.2">
      <c r="A334" s="303"/>
      <c r="B334" s="304"/>
      <c r="C334" s="258">
        <f t="shared" si="44"/>
        <v>0</v>
      </c>
      <c r="D334" s="259"/>
      <c r="E334" s="314"/>
      <c r="F334" s="59">
        <f t="shared" si="45"/>
        <v>0</v>
      </c>
      <c r="G334" s="55">
        <f t="shared" si="45"/>
        <v>0</v>
      </c>
      <c r="H334" s="56">
        <f t="shared" si="43"/>
        <v>0</v>
      </c>
    </row>
    <row r="335" spans="1:8" s="2" customFormat="1" ht="12.75" hidden="1" x14ac:dyDescent="0.2">
      <c r="A335" s="303"/>
      <c r="B335" s="304"/>
      <c r="C335" s="258">
        <f t="shared" si="44"/>
        <v>0</v>
      </c>
      <c r="D335" s="259"/>
      <c r="E335" s="314"/>
      <c r="F335" s="59">
        <f t="shared" si="45"/>
        <v>0</v>
      </c>
      <c r="G335" s="55">
        <f t="shared" si="45"/>
        <v>0</v>
      </c>
      <c r="H335" s="56">
        <f t="shared" si="43"/>
        <v>0</v>
      </c>
    </row>
    <row r="336" spans="1:8" s="2" customFormat="1" ht="12.75" hidden="1" x14ac:dyDescent="0.2">
      <c r="A336" s="303"/>
      <c r="B336" s="304"/>
      <c r="C336" s="258">
        <f t="shared" si="44"/>
        <v>0</v>
      </c>
      <c r="D336" s="259"/>
      <c r="E336" s="314"/>
      <c r="F336" s="59">
        <f t="shared" si="45"/>
        <v>0</v>
      </c>
      <c r="G336" s="55">
        <f t="shared" si="45"/>
        <v>0</v>
      </c>
      <c r="H336" s="56">
        <f t="shared" si="43"/>
        <v>0</v>
      </c>
    </row>
    <row r="337" spans="1:8" s="2" customFormat="1" ht="12.75" hidden="1" x14ac:dyDescent="0.2">
      <c r="A337" s="303"/>
      <c r="B337" s="304"/>
      <c r="C337" s="258">
        <f t="shared" si="44"/>
        <v>0</v>
      </c>
      <c r="D337" s="259"/>
      <c r="E337" s="314"/>
      <c r="F337" s="59">
        <f t="shared" si="45"/>
        <v>0</v>
      </c>
      <c r="G337" s="55">
        <f t="shared" si="45"/>
        <v>0</v>
      </c>
      <c r="H337" s="56">
        <f t="shared" si="43"/>
        <v>0</v>
      </c>
    </row>
    <row r="338" spans="1:8" s="2" customFormat="1" ht="12.75" hidden="1" x14ac:dyDescent="0.2">
      <c r="A338" s="303"/>
      <c r="B338" s="304"/>
      <c r="C338" s="258">
        <f t="shared" si="44"/>
        <v>0</v>
      </c>
      <c r="D338" s="259"/>
      <c r="E338" s="314"/>
      <c r="F338" s="59">
        <f t="shared" si="45"/>
        <v>0</v>
      </c>
      <c r="G338" s="55">
        <f t="shared" si="45"/>
        <v>0</v>
      </c>
      <c r="H338" s="56">
        <f t="shared" si="43"/>
        <v>0</v>
      </c>
    </row>
    <row r="339" spans="1:8" s="2" customFormat="1" ht="12.75" hidden="1" x14ac:dyDescent="0.2">
      <c r="A339" s="303"/>
      <c r="B339" s="304"/>
      <c r="C339" s="258">
        <f t="shared" si="44"/>
        <v>0</v>
      </c>
      <c r="D339" s="259"/>
      <c r="E339" s="315"/>
      <c r="F339" s="60">
        <f t="shared" si="45"/>
        <v>0</v>
      </c>
      <c r="G339" s="57">
        <f t="shared" si="45"/>
        <v>0</v>
      </c>
      <c r="H339" s="58">
        <f t="shared" si="43"/>
        <v>0</v>
      </c>
    </row>
    <row r="340" spans="1:8" s="2" customFormat="1" ht="25.5" hidden="1" x14ac:dyDescent="0.2">
      <c r="A340" s="246" t="s">
        <v>57</v>
      </c>
      <c r="B340" s="249" t="s">
        <v>58</v>
      </c>
      <c r="C340" s="287" t="s">
        <v>349</v>
      </c>
      <c r="D340" s="288"/>
      <c r="E340" s="47" t="s">
        <v>161</v>
      </c>
      <c r="F340" s="190" t="s">
        <v>39</v>
      </c>
      <c r="G340" s="47" t="s">
        <v>157</v>
      </c>
      <c r="H340" s="111">
        <f>SUM(H341:H360)</f>
        <v>0</v>
      </c>
    </row>
    <row r="341" spans="1:8" s="2" customFormat="1" ht="12.75" hidden="1" x14ac:dyDescent="0.2">
      <c r="A341" s="247"/>
      <c r="B341" s="250"/>
      <c r="C341" s="309">
        <f t="shared" ref="C341:C350" si="46">C266</f>
        <v>0</v>
      </c>
      <c r="D341" s="310"/>
      <c r="E341" s="282">
        <v>10</v>
      </c>
      <c r="F341" s="67">
        <f t="shared" ref="F341:G350" si="47">F266</f>
        <v>0</v>
      </c>
      <c r="G341" s="53">
        <f t="shared" si="47"/>
        <v>0</v>
      </c>
      <c r="H341" s="54">
        <f>ROUNDUP((F341*$E$341%)/168*G341,2)</f>
        <v>0</v>
      </c>
    </row>
    <row r="342" spans="1:8" s="2" customFormat="1" ht="12.75" hidden="1" x14ac:dyDescent="0.2">
      <c r="A342" s="247"/>
      <c r="B342" s="250"/>
      <c r="C342" s="311">
        <f t="shared" si="46"/>
        <v>0</v>
      </c>
      <c r="D342" s="312"/>
      <c r="E342" s="283"/>
      <c r="F342" s="68">
        <f t="shared" si="47"/>
        <v>0</v>
      </c>
      <c r="G342" s="55">
        <f t="shared" si="47"/>
        <v>0</v>
      </c>
      <c r="H342" s="56">
        <f t="shared" ref="H342:H360" si="48">ROUNDUP((F342*$E$341%)/168*G342,2)</f>
        <v>0</v>
      </c>
    </row>
    <row r="343" spans="1:8" s="2" customFormat="1" ht="12.75" hidden="1" x14ac:dyDescent="0.2">
      <c r="A343" s="247"/>
      <c r="B343" s="250"/>
      <c r="C343" s="311">
        <f t="shared" si="46"/>
        <v>0</v>
      </c>
      <c r="D343" s="312"/>
      <c r="E343" s="283"/>
      <c r="F343" s="68">
        <f t="shared" si="47"/>
        <v>0</v>
      </c>
      <c r="G343" s="55">
        <f t="shared" si="47"/>
        <v>0</v>
      </c>
      <c r="H343" s="56">
        <f t="shared" si="48"/>
        <v>0</v>
      </c>
    </row>
    <row r="344" spans="1:8" s="2" customFormat="1" ht="12.75" hidden="1" x14ac:dyDescent="0.2">
      <c r="A344" s="247"/>
      <c r="B344" s="250"/>
      <c r="C344" s="311">
        <f t="shared" si="46"/>
        <v>0</v>
      </c>
      <c r="D344" s="312"/>
      <c r="E344" s="283"/>
      <c r="F344" s="68">
        <f t="shared" si="47"/>
        <v>0</v>
      </c>
      <c r="G344" s="55">
        <f t="shared" si="47"/>
        <v>0</v>
      </c>
      <c r="H344" s="56">
        <f t="shared" si="48"/>
        <v>0</v>
      </c>
    </row>
    <row r="345" spans="1:8" s="2" customFormat="1" ht="12.75" hidden="1" x14ac:dyDescent="0.2">
      <c r="A345" s="247"/>
      <c r="B345" s="250"/>
      <c r="C345" s="311">
        <f t="shared" si="46"/>
        <v>0</v>
      </c>
      <c r="D345" s="312"/>
      <c r="E345" s="283"/>
      <c r="F345" s="68">
        <f t="shared" si="47"/>
        <v>0</v>
      </c>
      <c r="G345" s="55">
        <f t="shared" si="47"/>
        <v>0</v>
      </c>
      <c r="H345" s="56">
        <f t="shared" si="48"/>
        <v>0</v>
      </c>
    </row>
    <row r="346" spans="1:8" s="2" customFormat="1" ht="12.75" hidden="1" x14ac:dyDescent="0.2">
      <c r="A346" s="247"/>
      <c r="B346" s="250"/>
      <c r="C346" s="311">
        <f t="shared" si="46"/>
        <v>0</v>
      </c>
      <c r="D346" s="312"/>
      <c r="E346" s="283"/>
      <c r="F346" s="68">
        <f t="shared" si="47"/>
        <v>0</v>
      </c>
      <c r="G346" s="55">
        <f t="shared" si="47"/>
        <v>0</v>
      </c>
      <c r="H346" s="56">
        <f t="shared" si="48"/>
        <v>0</v>
      </c>
    </row>
    <row r="347" spans="1:8" s="2" customFormat="1" ht="12.75" hidden="1" x14ac:dyDescent="0.2">
      <c r="A347" s="247"/>
      <c r="B347" s="250"/>
      <c r="C347" s="311">
        <f t="shared" si="46"/>
        <v>0</v>
      </c>
      <c r="D347" s="312"/>
      <c r="E347" s="283"/>
      <c r="F347" s="68">
        <f t="shared" si="47"/>
        <v>0</v>
      </c>
      <c r="G347" s="55">
        <f t="shared" si="47"/>
        <v>0</v>
      </c>
      <c r="H347" s="56">
        <f t="shared" si="48"/>
        <v>0</v>
      </c>
    </row>
    <row r="348" spans="1:8" s="2" customFormat="1" ht="12.75" hidden="1" x14ac:dyDescent="0.2">
      <c r="A348" s="247"/>
      <c r="B348" s="250"/>
      <c r="C348" s="311">
        <f t="shared" si="46"/>
        <v>0</v>
      </c>
      <c r="D348" s="312"/>
      <c r="E348" s="283"/>
      <c r="F348" s="68">
        <f t="shared" si="47"/>
        <v>0</v>
      </c>
      <c r="G348" s="55">
        <f t="shared" si="47"/>
        <v>0</v>
      </c>
      <c r="H348" s="56">
        <f t="shared" si="48"/>
        <v>0</v>
      </c>
    </row>
    <row r="349" spans="1:8" s="2" customFormat="1" ht="12.75" hidden="1" x14ac:dyDescent="0.2">
      <c r="A349" s="247"/>
      <c r="B349" s="250"/>
      <c r="C349" s="311">
        <f t="shared" si="46"/>
        <v>0</v>
      </c>
      <c r="D349" s="312"/>
      <c r="E349" s="283"/>
      <c r="F349" s="68">
        <f t="shared" si="47"/>
        <v>0</v>
      </c>
      <c r="G349" s="55">
        <f t="shared" si="47"/>
        <v>0</v>
      </c>
      <c r="H349" s="56">
        <f t="shared" si="48"/>
        <v>0</v>
      </c>
    </row>
    <row r="350" spans="1:8" s="2" customFormat="1" ht="12.75" hidden="1" x14ac:dyDescent="0.2">
      <c r="A350" s="247"/>
      <c r="B350" s="250"/>
      <c r="C350" s="311">
        <f t="shared" si="46"/>
        <v>0</v>
      </c>
      <c r="D350" s="312"/>
      <c r="E350" s="283"/>
      <c r="F350" s="68">
        <f t="shared" si="47"/>
        <v>0</v>
      </c>
      <c r="G350" s="55">
        <f t="shared" si="47"/>
        <v>0</v>
      </c>
      <c r="H350" s="56">
        <f t="shared" si="48"/>
        <v>0</v>
      </c>
    </row>
    <row r="351" spans="1:8" s="2" customFormat="1" ht="12.75" hidden="1" x14ac:dyDescent="0.2">
      <c r="A351" s="247"/>
      <c r="B351" s="250"/>
      <c r="C351" s="274" t="str">
        <f t="shared" ref="C351:C360" si="49">C277</f>
        <v xml:space="preserve">Vecākais gāmatvedis </v>
      </c>
      <c r="D351" s="276"/>
      <c r="E351" s="283"/>
      <c r="F351" s="69">
        <f t="shared" ref="F351:G360" si="50">F277</f>
        <v>1287</v>
      </c>
      <c r="G351" s="55"/>
      <c r="H351" s="56">
        <f t="shared" si="48"/>
        <v>0</v>
      </c>
    </row>
    <row r="352" spans="1:8" s="2" customFormat="1" ht="30" hidden="1" customHeight="1" x14ac:dyDescent="0.2">
      <c r="A352" s="247"/>
      <c r="B352" s="250"/>
      <c r="C352" s="274">
        <f t="shared" si="49"/>
        <v>0</v>
      </c>
      <c r="D352" s="276"/>
      <c r="E352" s="283"/>
      <c r="F352" s="69">
        <f t="shared" si="50"/>
        <v>0</v>
      </c>
      <c r="G352" s="55">
        <f t="shared" si="50"/>
        <v>0</v>
      </c>
      <c r="H352" s="56">
        <f t="shared" si="48"/>
        <v>0</v>
      </c>
    </row>
    <row r="353" spans="1:8" s="2" customFormat="1" ht="12.75" hidden="1" customHeight="1" x14ac:dyDescent="0.2">
      <c r="A353" s="247"/>
      <c r="B353" s="250"/>
      <c r="C353" s="311">
        <f t="shared" si="49"/>
        <v>0</v>
      </c>
      <c r="D353" s="312"/>
      <c r="E353" s="283"/>
      <c r="F353" s="69">
        <f t="shared" si="50"/>
        <v>0</v>
      </c>
      <c r="G353" s="55">
        <f t="shared" si="50"/>
        <v>0</v>
      </c>
      <c r="H353" s="56">
        <f t="shared" si="48"/>
        <v>0</v>
      </c>
    </row>
    <row r="354" spans="1:8" s="2" customFormat="1" ht="12.75" hidden="1" customHeight="1" x14ac:dyDescent="0.2">
      <c r="A354" s="247"/>
      <c r="B354" s="250"/>
      <c r="C354" s="311">
        <f t="shared" si="49"/>
        <v>0</v>
      </c>
      <c r="D354" s="312"/>
      <c r="E354" s="283"/>
      <c r="F354" s="69">
        <f t="shared" si="50"/>
        <v>0</v>
      </c>
      <c r="G354" s="55">
        <f t="shared" si="50"/>
        <v>0</v>
      </c>
      <c r="H354" s="56">
        <f t="shared" si="48"/>
        <v>0</v>
      </c>
    </row>
    <row r="355" spans="1:8" s="2" customFormat="1" ht="12.75" hidden="1" customHeight="1" x14ac:dyDescent="0.2">
      <c r="A355" s="247"/>
      <c r="B355" s="250"/>
      <c r="C355" s="311">
        <f t="shared" si="49"/>
        <v>0</v>
      </c>
      <c r="D355" s="312"/>
      <c r="E355" s="283"/>
      <c r="F355" s="69">
        <f t="shared" si="50"/>
        <v>0</v>
      </c>
      <c r="G355" s="55">
        <f t="shared" si="50"/>
        <v>0</v>
      </c>
      <c r="H355" s="56">
        <f t="shared" si="48"/>
        <v>0</v>
      </c>
    </row>
    <row r="356" spans="1:8" s="2" customFormat="1" ht="12.75" hidden="1" customHeight="1" x14ac:dyDescent="0.2">
      <c r="A356" s="247"/>
      <c r="B356" s="250"/>
      <c r="C356" s="311">
        <f t="shared" si="49"/>
        <v>0</v>
      </c>
      <c r="D356" s="312"/>
      <c r="E356" s="283"/>
      <c r="F356" s="69">
        <f t="shared" si="50"/>
        <v>0</v>
      </c>
      <c r="G356" s="55">
        <f t="shared" si="50"/>
        <v>0</v>
      </c>
      <c r="H356" s="56">
        <f t="shared" si="48"/>
        <v>0</v>
      </c>
    </row>
    <row r="357" spans="1:8" s="2" customFormat="1" ht="12.75" hidden="1" customHeight="1" x14ac:dyDescent="0.2">
      <c r="A357" s="247"/>
      <c r="B357" s="250"/>
      <c r="C357" s="311">
        <f t="shared" si="49"/>
        <v>0</v>
      </c>
      <c r="D357" s="312"/>
      <c r="E357" s="283"/>
      <c r="F357" s="69">
        <f t="shared" si="50"/>
        <v>0</v>
      </c>
      <c r="G357" s="55">
        <f t="shared" si="50"/>
        <v>0</v>
      </c>
      <c r="H357" s="56">
        <f t="shared" si="48"/>
        <v>0</v>
      </c>
    </row>
    <row r="358" spans="1:8" s="2" customFormat="1" ht="12.75" hidden="1" customHeight="1" x14ac:dyDescent="0.2">
      <c r="A358" s="247"/>
      <c r="B358" s="250"/>
      <c r="C358" s="311">
        <f t="shared" si="49"/>
        <v>0</v>
      </c>
      <c r="D358" s="312"/>
      <c r="E358" s="283"/>
      <c r="F358" s="69">
        <f t="shared" si="50"/>
        <v>0</v>
      </c>
      <c r="G358" s="55">
        <f t="shared" si="50"/>
        <v>0</v>
      </c>
      <c r="H358" s="56">
        <f t="shared" si="48"/>
        <v>0</v>
      </c>
    </row>
    <row r="359" spans="1:8" s="2" customFormat="1" ht="12.75" hidden="1" customHeight="1" x14ac:dyDescent="0.2">
      <c r="A359" s="247"/>
      <c r="B359" s="250"/>
      <c r="C359" s="311">
        <f t="shared" si="49"/>
        <v>0</v>
      </c>
      <c r="D359" s="312"/>
      <c r="E359" s="283"/>
      <c r="F359" s="69">
        <f t="shared" si="50"/>
        <v>0</v>
      </c>
      <c r="G359" s="55">
        <f t="shared" si="50"/>
        <v>0</v>
      </c>
      <c r="H359" s="56">
        <f t="shared" si="48"/>
        <v>0</v>
      </c>
    </row>
    <row r="360" spans="1:8" s="2" customFormat="1" ht="12.75" hidden="1" x14ac:dyDescent="0.2">
      <c r="A360" s="248"/>
      <c r="B360" s="251"/>
      <c r="C360" s="311">
        <f t="shared" si="49"/>
        <v>0</v>
      </c>
      <c r="D360" s="312"/>
      <c r="E360" s="284"/>
      <c r="F360" s="71">
        <f t="shared" si="50"/>
        <v>0</v>
      </c>
      <c r="G360" s="57">
        <f t="shared" si="50"/>
        <v>0</v>
      </c>
      <c r="H360" s="58">
        <f t="shared" si="48"/>
        <v>0</v>
      </c>
    </row>
    <row r="361" spans="1:8" s="2" customFormat="1" ht="12.75" x14ac:dyDescent="0.2">
      <c r="A361" s="49" t="s">
        <v>65</v>
      </c>
      <c r="B361" s="277" t="s">
        <v>66</v>
      </c>
      <c r="C361" s="277"/>
      <c r="D361" s="277"/>
      <c r="E361" s="277"/>
      <c r="F361" s="277"/>
      <c r="G361" s="277"/>
      <c r="H361" s="43">
        <f>SUM(H362,H363,H384)</f>
        <v>0.2</v>
      </c>
    </row>
    <row r="362" spans="1:8" s="2" customFormat="1" ht="12.75" x14ac:dyDescent="0.2">
      <c r="A362" s="181" t="s">
        <v>67</v>
      </c>
      <c r="B362" s="304" t="s">
        <v>163</v>
      </c>
      <c r="C362" s="304"/>
      <c r="D362" s="304"/>
      <c r="E362" s="304"/>
      <c r="F362" s="304"/>
      <c r="G362" s="304"/>
      <c r="H362" s="44">
        <f>ROUNDUP((H264+H363)*0.2359,2)</f>
        <v>0.17</v>
      </c>
    </row>
    <row r="363" spans="1:8" s="2" customFormat="1" ht="25.5" x14ac:dyDescent="0.2">
      <c r="A363" s="246" t="s">
        <v>70</v>
      </c>
      <c r="B363" s="249" t="s">
        <v>71</v>
      </c>
      <c r="C363" s="287" t="s">
        <v>349</v>
      </c>
      <c r="D363" s="288"/>
      <c r="E363" s="47" t="s">
        <v>161</v>
      </c>
      <c r="F363" s="190" t="s">
        <v>39</v>
      </c>
      <c r="G363" s="47" t="s">
        <v>157</v>
      </c>
      <c r="H363" s="111">
        <f>SUM(H364:H383)</f>
        <v>0.03</v>
      </c>
    </row>
    <row r="364" spans="1:8" s="2" customFormat="1" ht="12.75" hidden="1" customHeight="1" x14ac:dyDescent="0.2">
      <c r="A364" s="247"/>
      <c r="B364" s="250"/>
      <c r="C364" s="294">
        <f t="shared" ref="C364:C373" si="51">C266</f>
        <v>0</v>
      </c>
      <c r="D364" s="295"/>
      <c r="E364" s="316">
        <v>4</v>
      </c>
      <c r="F364" s="62">
        <f t="shared" ref="F364:G373" si="52">F266</f>
        <v>0</v>
      </c>
      <c r="G364" s="87">
        <f t="shared" si="52"/>
        <v>0</v>
      </c>
      <c r="H364" s="54">
        <f>ROUNDUP((F364*$E$364%)/168*G364,2)</f>
        <v>0</v>
      </c>
    </row>
    <row r="365" spans="1:8" s="2" customFormat="1" ht="12.75" hidden="1" customHeight="1" x14ac:dyDescent="0.2">
      <c r="A365" s="247"/>
      <c r="B365" s="250"/>
      <c r="C365" s="274">
        <f t="shared" si="51"/>
        <v>0</v>
      </c>
      <c r="D365" s="276"/>
      <c r="E365" s="317"/>
      <c r="F365" s="64">
        <f t="shared" si="52"/>
        <v>0</v>
      </c>
      <c r="G365" s="64">
        <f t="shared" si="52"/>
        <v>0</v>
      </c>
      <c r="H365" s="56">
        <f t="shared" ref="H365:H383" si="53">ROUNDUP((F365*$E$364%)/168*G365,2)</f>
        <v>0</v>
      </c>
    </row>
    <row r="366" spans="1:8" s="2" customFormat="1" ht="12.75" hidden="1" customHeight="1" x14ac:dyDescent="0.2">
      <c r="A366" s="247"/>
      <c r="B366" s="250"/>
      <c r="C366" s="274">
        <f t="shared" si="51"/>
        <v>0</v>
      </c>
      <c r="D366" s="276"/>
      <c r="E366" s="317"/>
      <c r="F366" s="64">
        <f t="shared" si="52"/>
        <v>0</v>
      </c>
      <c r="G366" s="64">
        <f t="shared" si="52"/>
        <v>0</v>
      </c>
      <c r="H366" s="56">
        <f t="shared" si="53"/>
        <v>0</v>
      </c>
    </row>
    <row r="367" spans="1:8" s="2" customFormat="1" ht="12.75" hidden="1" customHeight="1" x14ac:dyDescent="0.2">
      <c r="A367" s="247"/>
      <c r="B367" s="250"/>
      <c r="C367" s="274">
        <f t="shared" si="51"/>
        <v>0</v>
      </c>
      <c r="D367" s="276"/>
      <c r="E367" s="317"/>
      <c r="F367" s="64">
        <f t="shared" si="52"/>
        <v>0</v>
      </c>
      <c r="G367" s="64">
        <f t="shared" si="52"/>
        <v>0</v>
      </c>
      <c r="H367" s="56">
        <f t="shared" si="53"/>
        <v>0</v>
      </c>
    </row>
    <row r="368" spans="1:8" s="2" customFormat="1" ht="12.75" hidden="1" customHeight="1" x14ac:dyDescent="0.2">
      <c r="A368" s="247"/>
      <c r="B368" s="250"/>
      <c r="C368" s="274">
        <f t="shared" si="51"/>
        <v>0</v>
      </c>
      <c r="D368" s="276"/>
      <c r="E368" s="317"/>
      <c r="F368" s="64">
        <f t="shared" si="52"/>
        <v>0</v>
      </c>
      <c r="G368" s="64">
        <f t="shared" si="52"/>
        <v>0</v>
      </c>
      <c r="H368" s="56">
        <f t="shared" si="53"/>
        <v>0</v>
      </c>
    </row>
    <row r="369" spans="1:8" s="2" customFormat="1" ht="12.75" hidden="1" customHeight="1" x14ac:dyDescent="0.2">
      <c r="A369" s="247"/>
      <c r="B369" s="250"/>
      <c r="C369" s="274">
        <f t="shared" si="51"/>
        <v>0</v>
      </c>
      <c r="D369" s="276"/>
      <c r="E369" s="317"/>
      <c r="F369" s="64">
        <f t="shared" si="52"/>
        <v>0</v>
      </c>
      <c r="G369" s="64">
        <f t="shared" si="52"/>
        <v>0</v>
      </c>
      <c r="H369" s="56">
        <f t="shared" si="53"/>
        <v>0</v>
      </c>
    </row>
    <row r="370" spans="1:8" s="2" customFormat="1" ht="12.75" hidden="1" customHeight="1" x14ac:dyDescent="0.2">
      <c r="A370" s="247"/>
      <c r="B370" s="250"/>
      <c r="C370" s="274">
        <f t="shared" si="51"/>
        <v>0</v>
      </c>
      <c r="D370" s="276"/>
      <c r="E370" s="317"/>
      <c r="F370" s="64">
        <f t="shared" si="52"/>
        <v>0</v>
      </c>
      <c r="G370" s="64">
        <f t="shared" si="52"/>
        <v>0</v>
      </c>
      <c r="H370" s="56">
        <f t="shared" si="53"/>
        <v>0</v>
      </c>
    </row>
    <row r="371" spans="1:8" s="2" customFormat="1" ht="12.75" hidden="1" customHeight="1" x14ac:dyDescent="0.2">
      <c r="A371" s="247"/>
      <c r="B371" s="250"/>
      <c r="C371" s="274">
        <f t="shared" si="51"/>
        <v>0</v>
      </c>
      <c r="D371" s="276"/>
      <c r="E371" s="317"/>
      <c r="F371" s="64">
        <f t="shared" si="52"/>
        <v>0</v>
      </c>
      <c r="G371" s="64">
        <f t="shared" si="52"/>
        <v>0</v>
      </c>
      <c r="H371" s="56">
        <f t="shared" si="53"/>
        <v>0</v>
      </c>
    </row>
    <row r="372" spans="1:8" s="2" customFormat="1" ht="12.75" hidden="1" customHeight="1" x14ac:dyDescent="0.2">
      <c r="A372" s="247"/>
      <c r="B372" s="250"/>
      <c r="C372" s="274">
        <f t="shared" si="51"/>
        <v>0</v>
      </c>
      <c r="D372" s="276"/>
      <c r="E372" s="317"/>
      <c r="F372" s="64">
        <f t="shared" si="52"/>
        <v>0</v>
      </c>
      <c r="G372" s="64">
        <f t="shared" si="52"/>
        <v>0</v>
      </c>
      <c r="H372" s="56">
        <f t="shared" si="53"/>
        <v>0</v>
      </c>
    </row>
    <row r="373" spans="1:8" s="2" customFormat="1" ht="12.75" hidden="1" customHeight="1" x14ac:dyDescent="0.2">
      <c r="A373" s="247"/>
      <c r="B373" s="250"/>
      <c r="C373" s="274">
        <f t="shared" si="51"/>
        <v>0</v>
      </c>
      <c r="D373" s="276"/>
      <c r="E373" s="317"/>
      <c r="F373" s="64">
        <f t="shared" si="52"/>
        <v>0</v>
      </c>
      <c r="G373" s="64">
        <f t="shared" si="52"/>
        <v>0</v>
      </c>
      <c r="H373" s="56">
        <f t="shared" si="53"/>
        <v>0</v>
      </c>
    </row>
    <row r="374" spans="1:8" s="2" customFormat="1" ht="12.75" x14ac:dyDescent="0.2">
      <c r="A374" s="247"/>
      <c r="B374" s="250"/>
      <c r="C374" s="274" t="str">
        <f t="shared" ref="C374:C383" si="54">C277</f>
        <v xml:space="preserve">Vecākais gāmatvedis </v>
      </c>
      <c r="D374" s="276"/>
      <c r="E374" s="317"/>
      <c r="F374" s="64">
        <f t="shared" ref="F374:G383" si="55">F277</f>
        <v>1287</v>
      </c>
      <c r="G374" s="55">
        <f t="shared" si="55"/>
        <v>8.4000000000000005E-2</v>
      </c>
      <c r="H374" s="56">
        <f t="shared" si="53"/>
        <v>0.03</v>
      </c>
    </row>
    <row r="375" spans="1:8" s="2" customFormat="1" ht="24.75" hidden="1" customHeight="1" x14ac:dyDescent="0.2">
      <c r="A375" s="247"/>
      <c r="B375" s="250"/>
      <c r="C375" s="274">
        <f t="shared" si="54"/>
        <v>0</v>
      </c>
      <c r="D375" s="276"/>
      <c r="E375" s="317"/>
      <c r="F375" s="64">
        <f t="shared" si="55"/>
        <v>0</v>
      </c>
      <c r="G375" s="55">
        <f t="shared" si="55"/>
        <v>0</v>
      </c>
      <c r="H375" s="56">
        <f t="shared" si="53"/>
        <v>0</v>
      </c>
    </row>
    <row r="376" spans="1:8" s="2" customFormat="1" ht="12.75" hidden="1" x14ac:dyDescent="0.2">
      <c r="A376" s="247"/>
      <c r="B376" s="250"/>
      <c r="C376" s="274">
        <f t="shared" si="54"/>
        <v>0</v>
      </c>
      <c r="D376" s="276"/>
      <c r="E376" s="317"/>
      <c r="F376" s="64">
        <f t="shared" si="55"/>
        <v>0</v>
      </c>
      <c r="G376" s="55">
        <f t="shared" si="55"/>
        <v>0</v>
      </c>
      <c r="H376" s="56">
        <f t="shared" si="53"/>
        <v>0</v>
      </c>
    </row>
    <row r="377" spans="1:8" s="2" customFormat="1" ht="12.75" hidden="1" x14ac:dyDescent="0.2">
      <c r="A377" s="247"/>
      <c r="B377" s="250"/>
      <c r="C377" s="274">
        <f t="shared" si="54"/>
        <v>0</v>
      </c>
      <c r="D377" s="276"/>
      <c r="E377" s="317"/>
      <c r="F377" s="64">
        <f t="shared" si="55"/>
        <v>0</v>
      </c>
      <c r="G377" s="55">
        <f t="shared" si="55"/>
        <v>0</v>
      </c>
      <c r="H377" s="56">
        <f t="shared" si="53"/>
        <v>0</v>
      </c>
    </row>
    <row r="378" spans="1:8" s="2" customFormat="1" ht="12.75" hidden="1" x14ac:dyDescent="0.2">
      <c r="A378" s="247"/>
      <c r="B378" s="250"/>
      <c r="C378" s="274">
        <f t="shared" si="54"/>
        <v>0</v>
      </c>
      <c r="D378" s="276"/>
      <c r="E378" s="317"/>
      <c r="F378" s="64">
        <f t="shared" si="55"/>
        <v>0</v>
      </c>
      <c r="G378" s="55">
        <f t="shared" si="55"/>
        <v>0</v>
      </c>
      <c r="H378" s="56">
        <f t="shared" si="53"/>
        <v>0</v>
      </c>
    </row>
    <row r="379" spans="1:8" s="2" customFormat="1" ht="12.75" hidden="1" x14ac:dyDescent="0.2">
      <c r="A379" s="247"/>
      <c r="B379" s="250"/>
      <c r="C379" s="274">
        <f t="shared" si="54"/>
        <v>0</v>
      </c>
      <c r="D379" s="276"/>
      <c r="E379" s="317"/>
      <c r="F379" s="64">
        <f t="shared" si="55"/>
        <v>0</v>
      </c>
      <c r="G379" s="55">
        <f t="shared" si="55"/>
        <v>0</v>
      </c>
      <c r="H379" s="56">
        <f t="shared" si="53"/>
        <v>0</v>
      </c>
    </row>
    <row r="380" spans="1:8" s="2" customFormat="1" ht="12.75" hidden="1" x14ac:dyDescent="0.2">
      <c r="A380" s="247"/>
      <c r="B380" s="250"/>
      <c r="C380" s="274">
        <f t="shared" si="54"/>
        <v>0</v>
      </c>
      <c r="D380" s="276"/>
      <c r="E380" s="317"/>
      <c r="F380" s="64">
        <f t="shared" si="55"/>
        <v>0</v>
      </c>
      <c r="G380" s="55">
        <f t="shared" si="55"/>
        <v>0</v>
      </c>
      <c r="H380" s="56">
        <f t="shared" si="53"/>
        <v>0</v>
      </c>
    </row>
    <row r="381" spans="1:8" s="2" customFormat="1" ht="12.75" hidden="1" x14ac:dyDescent="0.2">
      <c r="A381" s="247"/>
      <c r="B381" s="250"/>
      <c r="C381" s="274">
        <f t="shared" si="54"/>
        <v>0</v>
      </c>
      <c r="D381" s="276"/>
      <c r="E381" s="317"/>
      <c r="F381" s="64">
        <f t="shared" si="55"/>
        <v>0</v>
      </c>
      <c r="G381" s="55">
        <f t="shared" si="55"/>
        <v>0</v>
      </c>
      <c r="H381" s="56">
        <f t="shared" si="53"/>
        <v>0</v>
      </c>
    </row>
    <row r="382" spans="1:8" s="2" customFormat="1" ht="12.75" hidden="1" x14ac:dyDescent="0.2">
      <c r="A382" s="247"/>
      <c r="B382" s="250"/>
      <c r="C382" s="274">
        <f t="shared" si="54"/>
        <v>0</v>
      </c>
      <c r="D382" s="276"/>
      <c r="E382" s="317"/>
      <c r="F382" s="64">
        <f t="shared" si="55"/>
        <v>0</v>
      </c>
      <c r="G382" s="55">
        <f t="shared" si="55"/>
        <v>0</v>
      </c>
      <c r="H382" s="56">
        <f t="shared" si="53"/>
        <v>0</v>
      </c>
    </row>
    <row r="383" spans="1:8" s="2" customFormat="1" ht="12.75" hidden="1" x14ac:dyDescent="0.2">
      <c r="A383" s="248"/>
      <c r="B383" s="251"/>
      <c r="C383" s="274">
        <f t="shared" si="54"/>
        <v>0</v>
      </c>
      <c r="D383" s="276"/>
      <c r="E383" s="318"/>
      <c r="F383" s="66">
        <f t="shared" si="55"/>
        <v>0</v>
      </c>
      <c r="G383" s="55">
        <f t="shared" si="55"/>
        <v>0</v>
      </c>
      <c r="H383" s="58">
        <f t="shared" si="53"/>
        <v>0</v>
      </c>
    </row>
    <row r="384" spans="1:8" s="2" customFormat="1" ht="25.5" hidden="1" x14ac:dyDescent="0.2">
      <c r="A384" s="246" t="s">
        <v>82</v>
      </c>
      <c r="B384" s="249" t="s">
        <v>83</v>
      </c>
      <c r="C384" s="287" t="s">
        <v>349</v>
      </c>
      <c r="D384" s="288"/>
      <c r="E384" s="47" t="s">
        <v>161</v>
      </c>
      <c r="F384" s="190" t="s">
        <v>39</v>
      </c>
      <c r="G384" s="47" t="s">
        <v>157</v>
      </c>
      <c r="H384" s="111">
        <f>SUM(H385:H404)</f>
        <v>0</v>
      </c>
    </row>
    <row r="385" spans="1:8" s="2" customFormat="1" ht="12.75" hidden="1" customHeight="1" x14ac:dyDescent="0.2">
      <c r="A385" s="247"/>
      <c r="B385" s="250"/>
      <c r="C385" s="294">
        <f t="shared" ref="C385:C394" si="56">C266</f>
        <v>0</v>
      </c>
      <c r="D385" s="295"/>
      <c r="E385" s="316">
        <v>1</v>
      </c>
      <c r="F385" s="62">
        <f t="shared" ref="F385:G394" si="57">F266</f>
        <v>0</v>
      </c>
      <c r="G385" s="55">
        <f t="shared" si="57"/>
        <v>0</v>
      </c>
      <c r="H385" s="54">
        <f>ROUNDUP((F385*$E$385%)/168*G385,2)</f>
        <v>0</v>
      </c>
    </row>
    <row r="386" spans="1:8" s="2" customFormat="1" ht="12.75" hidden="1" x14ac:dyDescent="0.2">
      <c r="A386" s="247"/>
      <c r="B386" s="250"/>
      <c r="C386" s="274">
        <f t="shared" si="56"/>
        <v>0</v>
      </c>
      <c r="D386" s="276"/>
      <c r="E386" s="317"/>
      <c r="F386" s="64">
        <f t="shared" si="57"/>
        <v>0</v>
      </c>
      <c r="G386" s="55">
        <f t="shared" si="57"/>
        <v>0</v>
      </c>
      <c r="H386" s="56">
        <f t="shared" ref="H386:H404" si="58">ROUNDUP((F386*$E$385%)/168*G386,2)</f>
        <v>0</v>
      </c>
    </row>
    <row r="387" spans="1:8" s="2" customFormat="1" ht="12.75" hidden="1" x14ac:dyDescent="0.2">
      <c r="A387" s="247"/>
      <c r="B387" s="250"/>
      <c r="C387" s="274">
        <f t="shared" si="56"/>
        <v>0</v>
      </c>
      <c r="D387" s="276"/>
      <c r="E387" s="317"/>
      <c r="F387" s="64">
        <f t="shared" si="57"/>
        <v>0</v>
      </c>
      <c r="G387" s="55">
        <f t="shared" si="57"/>
        <v>0</v>
      </c>
      <c r="H387" s="56">
        <f t="shared" si="58"/>
        <v>0</v>
      </c>
    </row>
    <row r="388" spans="1:8" s="2" customFormat="1" ht="12.75" hidden="1" x14ac:dyDescent="0.2">
      <c r="A388" s="247"/>
      <c r="B388" s="250"/>
      <c r="C388" s="274">
        <f t="shared" si="56"/>
        <v>0</v>
      </c>
      <c r="D388" s="276"/>
      <c r="E388" s="317"/>
      <c r="F388" s="64">
        <f t="shared" si="57"/>
        <v>0</v>
      </c>
      <c r="G388" s="55">
        <f t="shared" si="57"/>
        <v>0</v>
      </c>
      <c r="H388" s="56">
        <f t="shared" si="58"/>
        <v>0</v>
      </c>
    </row>
    <row r="389" spans="1:8" s="2" customFormat="1" ht="12.75" hidden="1" x14ac:dyDescent="0.2">
      <c r="A389" s="247"/>
      <c r="B389" s="250"/>
      <c r="C389" s="274">
        <f t="shared" si="56"/>
        <v>0</v>
      </c>
      <c r="D389" s="276"/>
      <c r="E389" s="317"/>
      <c r="F389" s="64">
        <f t="shared" si="57"/>
        <v>0</v>
      </c>
      <c r="G389" s="55">
        <f t="shared" si="57"/>
        <v>0</v>
      </c>
      <c r="H389" s="56">
        <f t="shared" si="58"/>
        <v>0</v>
      </c>
    </row>
    <row r="390" spans="1:8" s="2" customFormat="1" ht="12.75" hidden="1" x14ac:dyDescent="0.2">
      <c r="A390" s="247"/>
      <c r="B390" s="250"/>
      <c r="C390" s="274">
        <f t="shared" si="56"/>
        <v>0</v>
      </c>
      <c r="D390" s="276"/>
      <c r="E390" s="317"/>
      <c r="F390" s="64">
        <f t="shared" si="57"/>
        <v>0</v>
      </c>
      <c r="G390" s="55">
        <f t="shared" si="57"/>
        <v>0</v>
      </c>
      <c r="H390" s="56">
        <f t="shared" si="58"/>
        <v>0</v>
      </c>
    </row>
    <row r="391" spans="1:8" s="2" customFormat="1" ht="12.75" hidden="1" x14ac:dyDescent="0.2">
      <c r="A391" s="247"/>
      <c r="B391" s="250"/>
      <c r="C391" s="274">
        <f t="shared" si="56"/>
        <v>0</v>
      </c>
      <c r="D391" s="276"/>
      <c r="E391" s="317"/>
      <c r="F391" s="64">
        <f t="shared" si="57"/>
        <v>0</v>
      </c>
      <c r="G391" s="55">
        <f t="shared" si="57"/>
        <v>0</v>
      </c>
      <c r="H391" s="56">
        <f t="shared" si="58"/>
        <v>0</v>
      </c>
    </row>
    <row r="392" spans="1:8" s="2" customFormat="1" ht="12.75" hidden="1" x14ac:dyDescent="0.2">
      <c r="A392" s="247"/>
      <c r="B392" s="250"/>
      <c r="C392" s="274">
        <f t="shared" si="56"/>
        <v>0</v>
      </c>
      <c r="D392" s="276"/>
      <c r="E392" s="317"/>
      <c r="F392" s="64">
        <f t="shared" si="57"/>
        <v>0</v>
      </c>
      <c r="G392" s="55">
        <f t="shared" si="57"/>
        <v>0</v>
      </c>
      <c r="H392" s="56">
        <f t="shared" si="58"/>
        <v>0</v>
      </c>
    </row>
    <row r="393" spans="1:8" s="2" customFormat="1" ht="12.75" hidden="1" x14ac:dyDescent="0.2">
      <c r="A393" s="247"/>
      <c r="B393" s="250"/>
      <c r="C393" s="274">
        <f t="shared" si="56"/>
        <v>0</v>
      </c>
      <c r="D393" s="276"/>
      <c r="E393" s="317"/>
      <c r="F393" s="64">
        <f t="shared" si="57"/>
        <v>0</v>
      </c>
      <c r="G393" s="55">
        <f t="shared" si="57"/>
        <v>0</v>
      </c>
      <c r="H393" s="56">
        <f t="shared" si="58"/>
        <v>0</v>
      </c>
    </row>
    <row r="394" spans="1:8" s="2" customFormat="1" ht="12.75" hidden="1" x14ac:dyDescent="0.2">
      <c r="A394" s="247"/>
      <c r="B394" s="250"/>
      <c r="C394" s="274">
        <f t="shared" si="56"/>
        <v>0</v>
      </c>
      <c r="D394" s="276"/>
      <c r="E394" s="317"/>
      <c r="F394" s="64">
        <f t="shared" si="57"/>
        <v>0</v>
      </c>
      <c r="G394" s="55">
        <f t="shared" si="57"/>
        <v>0</v>
      </c>
      <c r="H394" s="56">
        <f t="shared" si="58"/>
        <v>0</v>
      </c>
    </row>
    <row r="395" spans="1:8" s="2" customFormat="1" ht="12.75" hidden="1" x14ac:dyDescent="0.2">
      <c r="A395" s="247"/>
      <c r="B395" s="250"/>
      <c r="C395" s="274" t="str">
        <f t="shared" ref="C395:C404" si="59">C277</f>
        <v xml:space="preserve">Vecākais gāmatvedis </v>
      </c>
      <c r="D395" s="276"/>
      <c r="E395" s="317"/>
      <c r="F395" s="64">
        <f t="shared" ref="F395:G404" si="60">F277</f>
        <v>1287</v>
      </c>
      <c r="G395" s="55"/>
      <c r="H395" s="56">
        <f t="shared" si="58"/>
        <v>0</v>
      </c>
    </row>
    <row r="396" spans="1:8" s="2" customFormat="1" ht="27" hidden="1" customHeight="1" x14ac:dyDescent="0.2">
      <c r="A396" s="247"/>
      <c r="B396" s="250"/>
      <c r="C396" s="274">
        <f t="shared" si="59"/>
        <v>0</v>
      </c>
      <c r="D396" s="276"/>
      <c r="E396" s="317"/>
      <c r="F396" s="64">
        <f t="shared" si="60"/>
        <v>0</v>
      </c>
      <c r="G396" s="55">
        <f t="shared" si="60"/>
        <v>0</v>
      </c>
      <c r="H396" s="56">
        <f t="shared" si="58"/>
        <v>0</v>
      </c>
    </row>
    <row r="397" spans="1:8" s="2" customFormat="1" ht="12.75" hidden="1" x14ac:dyDescent="0.2">
      <c r="A397" s="247"/>
      <c r="B397" s="250"/>
      <c r="C397" s="274">
        <f t="shared" si="59"/>
        <v>0</v>
      </c>
      <c r="D397" s="276"/>
      <c r="E397" s="317"/>
      <c r="F397" s="64">
        <f t="shared" si="60"/>
        <v>0</v>
      </c>
      <c r="G397" s="64">
        <f t="shared" si="60"/>
        <v>0</v>
      </c>
      <c r="H397" s="56">
        <f t="shared" si="58"/>
        <v>0</v>
      </c>
    </row>
    <row r="398" spans="1:8" s="2" customFormat="1" ht="12.75" hidden="1" x14ac:dyDescent="0.2">
      <c r="A398" s="247"/>
      <c r="B398" s="250"/>
      <c r="C398" s="274">
        <f t="shared" si="59"/>
        <v>0</v>
      </c>
      <c r="D398" s="276"/>
      <c r="E398" s="317"/>
      <c r="F398" s="64">
        <f t="shared" si="60"/>
        <v>0</v>
      </c>
      <c r="G398" s="64">
        <f t="shared" si="60"/>
        <v>0</v>
      </c>
      <c r="H398" s="56">
        <f t="shared" si="58"/>
        <v>0</v>
      </c>
    </row>
    <row r="399" spans="1:8" s="2" customFormat="1" ht="12.75" hidden="1" x14ac:dyDescent="0.2">
      <c r="A399" s="247"/>
      <c r="B399" s="250"/>
      <c r="C399" s="274">
        <f t="shared" si="59"/>
        <v>0</v>
      </c>
      <c r="D399" s="276"/>
      <c r="E399" s="317"/>
      <c r="F399" s="64">
        <f t="shared" si="60"/>
        <v>0</v>
      </c>
      <c r="G399" s="64">
        <f t="shared" si="60"/>
        <v>0</v>
      </c>
      <c r="H399" s="56">
        <f t="shared" si="58"/>
        <v>0</v>
      </c>
    </row>
    <row r="400" spans="1:8" s="2" customFormat="1" ht="12.75" hidden="1" x14ac:dyDescent="0.2">
      <c r="A400" s="247"/>
      <c r="B400" s="250"/>
      <c r="C400" s="274">
        <f t="shared" si="59"/>
        <v>0</v>
      </c>
      <c r="D400" s="276"/>
      <c r="E400" s="317"/>
      <c r="F400" s="64">
        <f t="shared" si="60"/>
        <v>0</v>
      </c>
      <c r="G400" s="64">
        <f t="shared" si="60"/>
        <v>0</v>
      </c>
      <c r="H400" s="56">
        <f t="shared" si="58"/>
        <v>0</v>
      </c>
    </row>
    <row r="401" spans="1:9" s="2" customFormat="1" ht="12.75" hidden="1" x14ac:dyDescent="0.2">
      <c r="A401" s="247"/>
      <c r="B401" s="250"/>
      <c r="C401" s="274">
        <f t="shared" si="59"/>
        <v>0</v>
      </c>
      <c r="D401" s="276"/>
      <c r="E401" s="317"/>
      <c r="F401" s="64">
        <f t="shared" si="60"/>
        <v>0</v>
      </c>
      <c r="G401" s="64">
        <f t="shared" si="60"/>
        <v>0</v>
      </c>
      <c r="H401" s="56">
        <f t="shared" si="58"/>
        <v>0</v>
      </c>
    </row>
    <row r="402" spans="1:9" s="2" customFormat="1" ht="12.75" hidden="1" x14ac:dyDescent="0.2">
      <c r="A402" s="247"/>
      <c r="B402" s="250"/>
      <c r="C402" s="274">
        <f t="shared" si="59"/>
        <v>0</v>
      </c>
      <c r="D402" s="276"/>
      <c r="E402" s="317"/>
      <c r="F402" s="64">
        <f t="shared" si="60"/>
        <v>0</v>
      </c>
      <c r="G402" s="64">
        <f t="shared" si="60"/>
        <v>0</v>
      </c>
      <c r="H402" s="56">
        <f t="shared" si="58"/>
        <v>0</v>
      </c>
    </row>
    <row r="403" spans="1:9" s="2" customFormat="1" ht="12.75" hidden="1" x14ac:dyDescent="0.2">
      <c r="A403" s="247"/>
      <c r="B403" s="250"/>
      <c r="C403" s="274">
        <f t="shared" si="59"/>
        <v>0</v>
      </c>
      <c r="D403" s="276"/>
      <c r="E403" s="317"/>
      <c r="F403" s="64">
        <f t="shared" si="60"/>
        <v>0</v>
      </c>
      <c r="G403" s="64">
        <f t="shared" si="60"/>
        <v>0</v>
      </c>
      <c r="H403" s="56">
        <f t="shared" si="58"/>
        <v>0</v>
      </c>
    </row>
    <row r="404" spans="1:9" s="2" customFormat="1" ht="12.75" hidden="1" x14ac:dyDescent="0.2">
      <c r="A404" s="248"/>
      <c r="B404" s="251"/>
      <c r="C404" s="296">
        <f t="shared" si="59"/>
        <v>0</v>
      </c>
      <c r="D404" s="298"/>
      <c r="E404" s="318"/>
      <c r="F404" s="66">
        <f t="shared" si="60"/>
        <v>0</v>
      </c>
      <c r="G404" s="66">
        <f t="shared" si="60"/>
        <v>0</v>
      </c>
      <c r="H404" s="58">
        <f t="shared" si="58"/>
        <v>0</v>
      </c>
    </row>
    <row r="405" spans="1:9" s="2" customFormat="1" ht="12.75" x14ac:dyDescent="0.2">
      <c r="A405" s="49" t="s">
        <v>84</v>
      </c>
      <c r="B405" s="277" t="s">
        <v>17</v>
      </c>
      <c r="C405" s="277"/>
      <c r="D405" s="277"/>
      <c r="E405" s="277"/>
      <c r="F405" s="277"/>
      <c r="G405" s="277"/>
      <c r="H405" s="43">
        <f>SUM(H406,H429)</f>
        <v>1.3900000000000001</v>
      </c>
    </row>
    <row r="406" spans="1:9" s="2" customFormat="1" ht="12.75" x14ac:dyDescent="0.2">
      <c r="A406" s="48" t="s">
        <v>85</v>
      </c>
      <c r="B406" s="277" t="s">
        <v>86</v>
      </c>
      <c r="C406" s="277"/>
      <c r="D406" s="277"/>
      <c r="E406" s="277"/>
      <c r="F406" s="277"/>
      <c r="G406" s="277"/>
      <c r="H406" s="43">
        <f>SUM(H407,H418)</f>
        <v>0.25</v>
      </c>
    </row>
    <row r="407" spans="1:9" s="2" customFormat="1" ht="25.5" x14ac:dyDescent="0.2">
      <c r="A407" s="246">
        <v>2220</v>
      </c>
      <c r="B407" s="249" t="s">
        <v>88</v>
      </c>
      <c r="C407" s="266" t="s">
        <v>171</v>
      </c>
      <c r="D407" s="267"/>
      <c r="E407" s="268"/>
      <c r="F407" s="47" t="s">
        <v>327</v>
      </c>
      <c r="G407" s="47" t="s">
        <v>157</v>
      </c>
      <c r="H407" s="111">
        <f>SUM(H408:H417)</f>
        <v>0.25</v>
      </c>
    </row>
    <row r="408" spans="1:9" s="2" customFormat="1" ht="36" x14ac:dyDescent="0.2">
      <c r="A408" s="247"/>
      <c r="B408" s="250"/>
      <c r="C408" s="255" t="s">
        <v>198</v>
      </c>
      <c r="D408" s="256"/>
      <c r="E408" s="257"/>
      <c r="F408" s="74">
        <f>ROUND(7*1.147,2)</f>
        <v>8.0299999999999994</v>
      </c>
      <c r="G408" s="74">
        <f>G15+G16+G17+G18+G19+G277</f>
        <v>5.0839999999999996</v>
      </c>
      <c r="H408" s="75">
        <f>ROUNDUP(F408/168*G408,2)</f>
        <v>0.25</v>
      </c>
      <c r="I408" s="149" t="s">
        <v>384</v>
      </c>
    </row>
    <row r="409" spans="1:9" s="2" customFormat="1" ht="12" hidden="1" customHeight="1" x14ac:dyDescent="0.2">
      <c r="A409" s="247"/>
      <c r="B409" s="250"/>
      <c r="C409" s="252"/>
      <c r="D409" s="253"/>
      <c r="E409" s="254"/>
      <c r="F409" s="76"/>
      <c r="G409" s="76"/>
      <c r="H409" s="77">
        <f t="shared" ref="H409:H417" si="61">ROUNDUP(F409/168*G409,2)</f>
        <v>0</v>
      </c>
    </row>
    <row r="410" spans="1:9" s="2" customFormat="1" ht="12" hidden="1" customHeight="1" x14ac:dyDescent="0.2">
      <c r="A410" s="247"/>
      <c r="B410" s="250"/>
      <c r="C410" s="252"/>
      <c r="D410" s="253"/>
      <c r="E410" s="254"/>
      <c r="F410" s="76"/>
      <c r="G410" s="76"/>
      <c r="H410" s="77">
        <f t="shared" si="61"/>
        <v>0</v>
      </c>
    </row>
    <row r="411" spans="1:9" s="2" customFormat="1" ht="12" hidden="1" customHeight="1" x14ac:dyDescent="0.2">
      <c r="A411" s="247"/>
      <c r="B411" s="250"/>
      <c r="C411" s="252"/>
      <c r="D411" s="253"/>
      <c r="E411" s="254"/>
      <c r="F411" s="76"/>
      <c r="G411" s="76"/>
      <c r="H411" s="77">
        <f t="shared" si="61"/>
        <v>0</v>
      </c>
    </row>
    <row r="412" spans="1:9" s="2" customFormat="1" ht="12" hidden="1" customHeight="1" x14ac:dyDescent="0.2">
      <c r="A412" s="247"/>
      <c r="B412" s="250"/>
      <c r="C412" s="252"/>
      <c r="D412" s="253"/>
      <c r="E412" s="254"/>
      <c r="F412" s="76"/>
      <c r="G412" s="76"/>
      <c r="H412" s="77">
        <f t="shared" si="61"/>
        <v>0</v>
      </c>
    </row>
    <row r="413" spans="1:9" s="2" customFormat="1" ht="12" hidden="1" customHeight="1" x14ac:dyDescent="0.2">
      <c r="A413" s="247"/>
      <c r="B413" s="250"/>
      <c r="C413" s="252"/>
      <c r="D413" s="253"/>
      <c r="E413" s="254"/>
      <c r="F413" s="76"/>
      <c r="G413" s="76"/>
      <c r="H413" s="77">
        <f t="shared" si="61"/>
        <v>0</v>
      </c>
    </row>
    <row r="414" spans="1:9" s="2" customFormat="1" ht="12" hidden="1" customHeight="1" x14ac:dyDescent="0.2">
      <c r="A414" s="247"/>
      <c r="B414" s="250"/>
      <c r="C414" s="252"/>
      <c r="D414" s="253"/>
      <c r="E414" s="254"/>
      <c r="F414" s="76"/>
      <c r="G414" s="76"/>
      <c r="H414" s="77">
        <f t="shared" si="61"/>
        <v>0</v>
      </c>
    </row>
    <row r="415" spans="1:9" s="2" customFormat="1" ht="12" hidden="1" customHeight="1" x14ac:dyDescent="0.2">
      <c r="A415" s="247"/>
      <c r="B415" s="250"/>
      <c r="C415" s="252"/>
      <c r="D415" s="253"/>
      <c r="E415" s="254"/>
      <c r="F415" s="76"/>
      <c r="G415" s="76"/>
      <c r="H415" s="77">
        <f t="shared" si="61"/>
        <v>0</v>
      </c>
    </row>
    <row r="416" spans="1:9" s="2" customFormat="1" ht="12" hidden="1" customHeight="1" x14ac:dyDescent="0.2">
      <c r="A416" s="247"/>
      <c r="B416" s="250"/>
      <c r="C416" s="252"/>
      <c r="D416" s="253"/>
      <c r="E416" s="254"/>
      <c r="F416" s="76"/>
      <c r="G416" s="76"/>
      <c r="H416" s="77">
        <f t="shared" si="61"/>
        <v>0</v>
      </c>
    </row>
    <row r="417" spans="1:9" s="2" customFormat="1" ht="12" hidden="1" customHeight="1" x14ac:dyDescent="0.2">
      <c r="A417" s="248"/>
      <c r="B417" s="251"/>
      <c r="C417" s="269"/>
      <c r="D417" s="270"/>
      <c r="E417" s="271"/>
      <c r="F417" s="78"/>
      <c r="G417" s="78"/>
      <c r="H417" s="79">
        <f t="shared" si="61"/>
        <v>0</v>
      </c>
    </row>
    <row r="418" spans="1:9" s="2" customFormat="1" ht="12" hidden="1" customHeight="1" x14ac:dyDescent="0.2">
      <c r="A418" s="246"/>
      <c r="B418" s="249"/>
      <c r="C418" s="266" t="s">
        <v>171</v>
      </c>
      <c r="D418" s="267"/>
      <c r="E418" s="268"/>
      <c r="F418" s="47" t="s">
        <v>167</v>
      </c>
      <c r="G418" s="47" t="s">
        <v>157</v>
      </c>
      <c r="H418" s="111">
        <f>SUM(H419:H428)</f>
        <v>0</v>
      </c>
    </row>
    <row r="419" spans="1:9" s="2" customFormat="1" ht="12" hidden="1" customHeight="1" x14ac:dyDescent="0.2">
      <c r="A419" s="247"/>
      <c r="B419" s="250"/>
      <c r="C419" s="255"/>
      <c r="D419" s="256"/>
      <c r="E419" s="257"/>
      <c r="F419" s="74"/>
      <c r="G419" s="74"/>
      <c r="H419" s="75">
        <f>ROUNDUP(F419/168*G419,2)</f>
        <v>0</v>
      </c>
    </row>
    <row r="420" spans="1:9" s="2" customFormat="1" ht="12" hidden="1" customHeight="1" x14ac:dyDescent="0.2">
      <c r="A420" s="247"/>
      <c r="B420" s="250"/>
      <c r="C420" s="252"/>
      <c r="D420" s="253"/>
      <c r="E420" s="254"/>
      <c r="F420" s="76"/>
      <c r="G420" s="76"/>
      <c r="H420" s="77">
        <f t="shared" ref="H420:H428" si="62">ROUNDUP(F420/168*G420,2)</f>
        <v>0</v>
      </c>
    </row>
    <row r="421" spans="1:9" s="2" customFormat="1" ht="12" hidden="1" customHeight="1" x14ac:dyDescent="0.2">
      <c r="A421" s="247"/>
      <c r="B421" s="250"/>
      <c r="C421" s="252"/>
      <c r="D421" s="253"/>
      <c r="E421" s="254"/>
      <c r="F421" s="76"/>
      <c r="G421" s="76"/>
      <c r="H421" s="77">
        <f t="shared" si="62"/>
        <v>0</v>
      </c>
    </row>
    <row r="422" spans="1:9" s="2" customFormat="1" ht="12" hidden="1" customHeight="1" x14ac:dyDescent="0.2">
      <c r="A422" s="247"/>
      <c r="B422" s="250"/>
      <c r="C422" s="252"/>
      <c r="D422" s="253"/>
      <c r="E422" s="254"/>
      <c r="F422" s="76"/>
      <c r="G422" s="76"/>
      <c r="H422" s="77">
        <f t="shared" si="62"/>
        <v>0</v>
      </c>
    </row>
    <row r="423" spans="1:9" s="2" customFormat="1" ht="12" hidden="1" customHeight="1" x14ac:dyDescent="0.2">
      <c r="A423" s="247"/>
      <c r="B423" s="250"/>
      <c r="C423" s="252"/>
      <c r="D423" s="253"/>
      <c r="E423" s="254"/>
      <c r="F423" s="76"/>
      <c r="G423" s="76"/>
      <c r="H423" s="77">
        <f t="shared" si="62"/>
        <v>0</v>
      </c>
    </row>
    <row r="424" spans="1:9" s="2" customFormat="1" ht="12" hidden="1" customHeight="1" x14ac:dyDescent="0.2">
      <c r="A424" s="247"/>
      <c r="B424" s="250"/>
      <c r="C424" s="252"/>
      <c r="D424" s="253"/>
      <c r="E424" s="254"/>
      <c r="F424" s="76"/>
      <c r="G424" s="76"/>
      <c r="H424" s="77">
        <f t="shared" si="62"/>
        <v>0</v>
      </c>
    </row>
    <row r="425" spans="1:9" s="2" customFormat="1" ht="12" hidden="1" customHeight="1" x14ac:dyDescent="0.2">
      <c r="A425" s="247"/>
      <c r="B425" s="250"/>
      <c r="C425" s="252"/>
      <c r="D425" s="253"/>
      <c r="E425" s="254"/>
      <c r="F425" s="76"/>
      <c r="G425" s="76"/>
      <c r="H425" s="77">
        <f t="shared" si="62"/>
        <v>0</v>
      </c>
    </row>
    <row r="426" spans="1:9" s="2" customFormat="1" ht="12" hidden="1" customHeight="1" x14ac:dyDescent="0.2">
      <c r="A426" s="247"/>
      <c r="B426" s="250"/>
      <c r="C426" s="252"/>
      <c r="D426" s="253"/>
      <c r="E426" s="254"/>
      <c r="F426" s="76"/>
      <c r="G426" s="76"/>
      <c r="H426" s="77"/>
    </row>
    <row r="427" spans="1:9" s="2" customFormat="1" ht="12" hidden="1" customHeight="1" x14ac:dyDescent="0.2">
      <c r="A427" s="247"/>
      <c r="B427" s="250"/>
      <c r="C427" s="252"/>
      <c r="D427" s="253"/>
      <c r="E427" s="254"/>
      <c r="F427" s="76"/>
      <c r="G427" s="76"/>
      <c r="H427" s="77">
        <f t="shared" si="62"/>
        <v>0</v>
      </c>
    </row>
    <row r="428" spans="1:9" s="2" customFormat="1" ht="12.75" hidden="1" x14ac:dyDescent="0.2">
      <c r="A428" s="248"/>
      <c r="B428" s="251"/>
      <c r="C428" s="269"/>
      <c r="D428" s="270"/>
      <c r="E428" s="271"/>
      <c r="F428" s="78"/>
      <c r="G428" s="78"/>
      <c r="H428" s="79">
        <f t="shared" si="62"/>
        <v>0</v>
      </c>
    </row>
    <row r="429" spans="1:9" s="2" customFormat="1" ht="12.75" x14ac:dyDescent="0.2">
      <c r="A429" s="48" t="s">
        <v>93</v>
      </c>
      <c r="B429" s="277" t="s">
        <v>94</v>
      </c>
      <c r="C429" s="277"/>
      <c r="D429" s="277"/>
      <c r="E429" s="277"/>
      <c r="F429" s="277"/>
      <c r="G429" s="277"/>
      <c r="H429" s="43">
        <f>SUM(H430,H452,H441)</f>
        <v>1.1400000000000001</v>
      </c>
    </row>
    <row r="430" spans="1:9" s="2" customFormat="1" ht="15" customHeight="1" x14ac:dyDescent="0.2">
      <c r="A430" s="246">
        <v>2311</v>
      </c>
      <c r="B430" s="249" t="s">
        <v>19</v>
      </c>
      <c r="C430" s="266" t="s">
        <v>171</v>
      </c>
      <c r="D430" s="267"/>
      <c r="E430" s="268"/>
      <c r="F430" s="47" t="s">
        <v>326</v>
      </c>
      <c r="G430" s="47" t="s">
        <v>166</v>
      </c>
      <c r="H430" s="111">
        <f>SUM(H431:H440)</f>
        <v>0.21</v>
      </c>
    </row>
    <row r="431" spans="1:9" s="2" customFormat="1" ht="12.75" x14ac:dyDescent="0.2">
      <c r="A431" s="247"/>
      <c r="B431" s="250"/>
      <c r="C431" s="255" t="s">
        <v>214</v>
      </c>
      <c r="D431" s="256"/>
      <c r="E431" s="257"/>
      <c r="F431" s="74">
        <f>ROUND(0.02*1.095,2)</f>
        <v>0.02</v>
      </c>
      <c r="G431" s="74">
        <v>3</v>
      </c>
      <c r="H431" s="75">
        <f>ROUND(F431*G431,2)</f>
        <v>0.06</v>
      </c>
      <c r="I431" s="2" t="s">
        <v>301</v>
      </c>
    </row>
    <row r="432" spans="1:9" s="2" customFormat="1" ht="12.75" x14ac:dyDescent="0.2">
      <c r="A432" s="247"/>
      <c r="B432" s="250"/>
      <c r="C432" s="252" t="s">
        <v>173</v>
      </c>
      <c r="D432" s="253"/>
      <c r="E432" s="254"/>
      <c r="F432" s="76">
        <f>ROUND(0.05*1.095,2)</f>
        <v>0.05</v>
      </c>
      <c r="G432" s="76">
        <v>3</v>
      </c>
      <c r="H432" s="77">
        <f>ROUND(F432*G432,2)</f>
        <v>0.15</v>
      </c>
    </row>
    <row r="433" spans="1:8" s="2" customFormat="1" ht="12.75" hidden="1" x14ac:dyDescent="0.2">
      <c r="A433" s="247"/>
      <c r="B433" s="250"/>
      <c r="C433" s="252"/>
      <c r="D433" s="253"/>
      <c r="E433" s="254"/>
      <c r="F433" s="76"/>
      <c r="G433" s="76"/>
      <c r="H433" s="77">
        <f t="shared" ref="H433:H440" si="63">ROUND(F433*G433,2)</f>
        <v>0</v>
      </c>
    </row>
    <row r="434" spans="1:8" s="2" customFormat="1" ht="12.75" hidden="1" x14ac:dyDescent="0.2">
      <c r="A434" s="247"/>
      <c r="B434" s="250"/>
      <c r="C434" s="252"/>
      <c r="D434" s="253"/>
      <c r="E434" s="254"/>
      <c r="F434" s="76"/>
      <c r="G434" s="76"/>
      <c r="H434" s="77">
        <f t="shared" si="63"/>
        <v>0</v>
      </c>
    </row>
    <row r="435" spans="1:8" s="2" customFormat="1" ht="12.75" hidden="1" x14ac:dyDescent="0.2">
      <c r="A435" s="247"/>
      <c r="B435" s="250"/>
      <c r="C435" s="252"/>
      <c r="D435" s="253"/>
      <c r="E435" s="254"/>
      <c r="F435" s="76"/>
      <c r="G435" s="76"/>
      <c r="H435" s="77">
        <f t="shared" si="63"/>
        <v>0</v>
      </c>
    </row>
    <row r="436" spans="1:8" s="2" customFormat="1" ht="12.75" hidden="1" x14ac:dyDescent="0.2">
      <c r="A436" s="247"/>
      <c r="B436" s="250"/>
      <c r="C436" s="252"/>
      <c r="D436" s="253"/>
      <c r="E436" s="254"/>
      <c r="F436" s="76"/>
      <c r="G436" s="76"/>
      <c r="H436" s="77">
        <f t="shared" si="63"/>
        <v>0</v>
      </c>
    </row>
    <row r="437" spans="1:8" s="2" customFormat="1" ht="12.75" hidden="1" x14ac:dyDescent="0.2">
      <c r="A437" s="247"/>
      <c r="B437" s="250"/>
      <c r="C437" s="252"/>
      <c r="D437" s="253"/>
      <c r="E437" s="254"/>
      <c r="F437" s="76"/>
      <c r="G437" s="76"/>
      <c r="H437" s="77">
        <f t="shared" si="63"/>
        <v>0</v>
      </c>
    </row>
    <row r="438" spans="1:8" s="2" customFormat="1" ht="12.75" hidden="1" x14ac:dyDescent="0.2">
      <c r="A438" s="247"/>
      <c r="B438" s="250"/>
      <c r="C438" s="252"/>
      <c r="D438" s="253"/>
      <c r="E438" s="254"/>
      <c r="F438" s="76"/>
      <c r="G438" s="76"/>
      <c r="H438" s="77">
        <f t="shared" si="63"/>
        <v>0</v>
      </c>
    </row>
    <row r="439" spans="1:8" s="2" customFormat="1" ht="12.75" hidden="1" x14ac:dyDescent="0.2">
      <c r="A439" s="247"/>
      <c r="B439" s="250"/>
      <c r="C439" s="252"/>
      <c r="D439" s="253"/>
      <c r="E439" s="254"/>
      <c r="F439" s="76"/>
      <c r="G439" s="76"/>
      <c r="H439" s="77">
        <f t="shared" si="63"/>
        <v>0</v>
      </c>
    </row>
    <row r="440" spans="1:8" s="2" customFormat="1" ht="12.75" hidden="1" x14ac:dyDescent="0.2">
      <c r="A440" s="248"/>
      <c r="B440" s="251"/>
      <c r="C440" s="269"/>
      <c r="D440" s="270"/>
      <c r="E440" s="271"/>
      <c r="F440" s="78"/>
      <c r="G440" s="78"/>
      <c r="H440" s="79">
        <f t="shared" si="63"/>
        <v>0</v>
      </c>
    </row>
    <row r="441" spans="1:8" s="2" customFormat="1" ht="38.25" x14ac:dyDescent="0.2">
      <c r="A441" s="246">
        <v>2312</v>
      </c>
      <c r="B441" s="249" t="s">
        <v>319</v>
      </c>
      <c r="C441" s="266" t="s">
        <v>171</v>
      </c>
      <c r="D441" s="267"/>
      <c r="E441" s="51" t="s">
        <v>325</v>
      </c>
      <c r="F441" s="51" t="s">
        <v>322</v>
      </c>
      <c r="G441" s="47" t="s">
        <v>157</v>
      </c>
      <c r="H441" s="111">
        <f>SUM(H442:H451)</f>
        <v>0.04</v>
      </c>
    </row>
    <row r="442" spans="1:8" s="2" customFormat="1" ht="12.75" x14ac:dyDescent="0.2">
      <c r="A442" s="247"/>
      <c r="B442" s="250"/>
      <c r="C442" s="255" t="s">
        <v>320</v>
      </c>
      <c r="D442" s="256"/>
      <c r="E442" s="74">
        <v>165</v>
      </c>
      <c r="F442" s="74">
        <v>5</v>
      </c>
      <c r="G442" s="154">
        <f>G19+G277</f>
        <v>1.0840000000000001</v>
      </c>
      <c r="H442" s="75">
        <f>ROUNDUP(E442/F442/12/168*G442,2)</f>
        <v>0.02</v>
      </c>
    </row>
    <row r="443" spans="1:8" s="2" customFormat="1" ht="12.75" x14ac:dyDescent="0.2">
      <c r="A443" s="247"/>
      <c r="B443" s="250"/>
      <c r="C443" s="252" t="s">
        <v>321</v>
      </c>
      <c r="D443" s="253"/>
      <c r="E443" s="153">
        <v>157</v>
      </c>
      <c r="F443" s="76">
        <v>5</v>
      </c>
      <c r="G443" s="155">
        <f>G442</f>
        <v>1.0840000000000001</v>
      </c>
      <c r="H443" s="77">
        <f>ROUNDUP(E443/F443/12/168*G443,2)</f>
        <v>0.02</v>
      </c>
    </row>
    <row r="444" spans="1:8" s="2" customFormat="1" ht="12.75" hidden="1" x14ac:dyDescent="0.2">
      <c r="A444" s="247"/>
      <c r="B444" s="250"/>
      <c r="C444" s="252"/>
      <c r="D444" s="253"/>
      <c r="E444" s="177"/>
      <c r="F444" s="76"/>
      <c r="G444" s="76"/>
      <c r="H444" s="77">
        <f t="shared" ref="H444:H451" si="64">ROUNDUP(F444/168*G444,2)</f>
        <v>0</v>
      </c>
    </row>
    <row r="445" spans="1:8" s="2" customFormat="1" ht="12.75" hidden="1" x14ac:dyDescent="0.2">
      <c r="A445" s="247"/>
      <c r="B445" s="250"/>
      <c r="C445" s="252"/>
      <c r="D445" s="253"/>
      <c r="E445" s="177"/>
      <c r="F445" s="76"/>
      <c r="G445" s="76"/>
      <c r="H445" s="77">
        <f t="shared" si="64"/>
        <v>0</v>
      </c>
    </row>
    <row r="446" spans="1:8" s="2" customFormat="1" ht="12.75" hidden="1" x14ac:dyDescent="0.2">
      <c r="A446" s="247"/>
      <c r="B446" s="250"/>
      <c r="C446" s="252"/>
      <c r="D446" s="253"/>
      <c r="E446" s="177"/>
      <c r="F446" s="76"/>
      <c r="G446" s="76"/>
      <c r="H446" s="77">
        <f t="shared" si="64"/>
        <v>0</v>
      </c>
    </row>
    <row r="447" spans="1:8" s="2" customFormat="1" ht="12.75" hidden="1" x14ac:dyDescent="0.2">
      <c r="A447" s="247"/>
      <c r="B447" s="250"/>
      <c r="C447" s="252"/>
      <c r="D447" s="253"/>
      <c r="E447" s="177"/>
      <c r="F447" s="76"/>
      <c r="G447" s="76"/>
      <c r="H447" s="77">
        <f t="shared" si="64"/>
        <v>0</v>
      </c>
    </row>
    <row r="448" spans="1:8" s="2" customFormat="1" ht="12.75" hidden="1" x14ac:dyDescent="0.2">
      <c r="A448" s="247"/>
      <c r="B448" s="250"/>
      <c r="C448" s="252"/>
      <c r="D448" s="253"/>
      <c r="E448" s="177"/>
      <c r="F448" s="76"/>
      <c r="G448" s="76"/>
      <c r="H448" s="77">
        <f t="shared" si="64"/>
        <v>0</v>
      </c>
    </row>
    <row r="449" spans="1:9" s="2" customFormat="1" ht="12.75" hidden="1" x14ac:dyDescent="0.2">
      <c r="A449" s="247"/>
      <c r="B449" s="250"/>
      <c r="C449" s="252"/>
      <c r="D449" s="253"/>
      <c r="E449" s="177"/>
      <c r="F449" s="76"/>
      <c r="G449" s="76"/>
      <c r="H449" s="77">
        <f t="shared" si="64"/>
        <v>0</v>
      </c>
    </row>
    <row r="450" spans="1:9" s="2" customFormat="1" ht="12.75" hidden="1" x14ac:dyDescent="0.2">
      <c r="A450" s="247"/>
      <c r="B450" s="250"/>
      <c r="C450" s="252"/>
      <c r="D450" s="253"/>
      <c r="E450" s="177"/>
      <c r="F450" s="76"/>
      <c r="G450" s="76"/>
      <c r="H450" s="77">
        <f t="shared" si="64"/>
        <v>0</v>
      </c>
    </row>
    <row r="451" spans="1:9" s="2" customFormat="1" ht="12.75" hidden="1" x14ac:dyDescent="0.2">
      <c r="A451" s="248"/>
      <c r="B451" s="251"/>
      <c r="C451" s="252"/>
      <c r="D451" s="253"/>
      <c r="E451" s="177"/>
      <c r="F451" s="78"/>
      <c r="G451" s="78"/>
      <c r="H451" s="79">
        <f t="shared" si="64"/>
        <v>0</v>
      </c>
    </row>
    <row r="452" spans="1:9" s="2" customFormat="1" ht="25.5" x14ac:dyDescent="0.2">
      <c r="A452" s="246">
        <v>2350</v>
      </c>
      <c r="B452" s="249" t="s">
        <v>391</v>
      </c>
      <c r="C452" s="266" t="s">
        <v>171</v>
      </c>
      <c r="D452" s="267"/>
      <c r="E452" s="268"/>
      <c r="F452" s="51" t="s">
        <v>327</v>
      </c>
      <c r="G452" s="47" t="s">
        <v>157</v>
      </c>
      <c r="H452" s="111">
        <f>SUM(H453:H462)</f>
        <v>0.89</v>
      </c>
    </row>
    <row r="453" spans="1:9" s="2" customFormat="1" ht="26.25" customHeight="1" x14ac:dyDescent="0.2">
      <c r="A453" s="247"/>
      <c r="B453" s="250"/>
      <c r="C453" s="255" t="s">
        <v>218</v>
      </c>
      <c r="D453" s="256"/>
      <c r="E453" s="257"/>
      <c r="F453" s="74">
        <f>ROUND(85*1.162,2)</f>
        <v>98.77</v>
      </c>
      <c r="G453" s="154">
        <f>G442</f>
        <v>1.0840000000000001</v>
      </c>
      <c r="H453" s="75">
        <f>ROUNDUP(F453/168*G453,2)</f>
        <v>0.64</v>
      </c>
      <c r="I453" s="149" t="s">
        <v>383</v>
      </c>
    </row>
    <row r="454" spans="1:9" s="2" customFormat="1" ht="36" x14ac:dyDescent="0.2">
      <c r="A454" s="247"/>
      <c r="B454" s="250"/>
      <c r="C454" s="252" t="s">
        <v>215</v>
      </c>
      <c r="D454" s="253"/>
      <c r="E454" s="254"/>
      <c r="F454" s="76">
        <f>ROUND(7*1.162,2)</f>
        <v>8.1300000000000008</v>
      </c>
      <c r="G454" s="76">
        <f>G408</f>
        <v>5.0839999999999996</v>
      </c>
      <c r="H454" s="77">
        <f t="shared" ref="H454:H462" si="65">ROUNDUP(F454/168*G454,2)</f>
        <v>0.25</v>
      </c>
      <c r="I454" s="149" t="s">
        <v>382</v>
      </c>
    </row>
    <row r="455" spans="1:9" s="2" customFormat="1" ht="12.75" hidden="1" x14ac:dyDescent="0.2">
      <c r="A455" s="247"/>
      <c r="B455" s="250"/>
      <c r="C455" s="252"/>
      <c r="D455" s="253"/>
      <c r="E455" s="254"/>
      <c r="F455" s="76"/>
      <c r="G455" s="76"/>
      <c r="H455" s="77">
        <f t="shared" si="65"/>
        <v>0</v>
      </c>
    </row>
    <row r="456" spans="1:9" s="2" customFormat="1" ht="12.75" hidden="1" x14ac:dyDescent="0.2">
      <c r="A456" s="247"/>
      <c r="B456" s="250"/>
      <c r="C456" s="252"/>
      <c r="D456" s="253"/>
      <c r="E456" s="254"/>
      <c r="F456" s="76"/>
      <c r="G456" s="76"/>
      <c r="H456" s="77">
        <f t="shared" si="65"/>
        <v>0</v>
      </c>
    </row>
    <row r="457" spans="1:9" s="2" customFormat="1" ht="12.75" hidden="1" x14ac:dyDescent="0.2">
      <c r="A457" s="247"/>
      <c r="B457" s="250"/>
      <c r="C457" s="252"/>
      <c r="D457" s="253"/>
      <c r="E457" s="254"/>
      <c r="F457" s="76"/>
      <c r="G457" s="76"/>
      <c r="H457" s="77">
        <f t="shared" si="65"/>
        <v>0</v>
      </c>
    </row>
    <row r="458" spans="1:9" s="2" customFormat="1" ht="12.75" hidden="1" x14ac:dyDescent="0.2">
      <c r="A458" s="247"/>
      <c r="B458" s="250"/>
      <c r="C458" s="252"/>
      <c r="D458" s="253"/>
      <c r="E458" s="254"/>
      <c r="F458" s="76"/>
      <c r="G458" s="76"/>
      <c r="H458" s="77">
        <f t="shared" si="65"/>
        <v>0</v>
      </c>
    </row>
    <row r="459" spans="1:9" s="2" customFormat="1" ht="12.75" hidden="1" x14ac:dyDescent="0.2">
      <c r="A459" s="247"/>
      <c r="B459" s="250"/>
      <c r="C459" s="252"/>
      <c r="D459" s="253"/>
      <c r="E459" s="254"/>
      <c r="F459" s="76"/>
      <c r="G459" s="76"/>
      <c r="H459" s="77">
        <f t="shared" si="65"/>
        <v>0</v>
      </c>
    </row>
    <row r="460" spans="1:9" s="2" customFormat="1" ht="12.75" hidden="1" x14ac:dyDescent="0.2">
      <c r="A460" s="247"/>
      <c r="B460" s="250"/>
      <c r="C460" s="252"/>
      <c r="D460" s="253"/>
      <c r="E460" s="254"/>
      <c r="F460" s="76"/>
      <c r="G460" s="76"/>
      <c r="H460" s="77">
        <f t="shared" si="65"/>
        <v>0</v>
      </c>
    </row>
    <row r="461" spans="1:9" s="2" customFormat="1" ht="12.75" hidden="1" x14ac:dyDescent="0.2">
      <c r="A461" s="247"/>
      <c r="B461" s="250"/>
      <c r="C461" s="252"/>
      <c r="D461" s="253"/>
      <c r="E461" s="254"/>
      <c r="F461" s="76"/>
      <c r="G461" s="76"/>
      <c r="H461" s="77">
        <f t="shared" si="65"/>
        <v>0</v>
      </c>
    </row>
    <row r="462" spans="1:9" s="2" customFormat="1" ht="12.75" hidden="1" x14ac:dyDescent="0.2">
      <c r="A462" s="248"/>
      <c r="B462" s="251"/>
      <c r="C462" s="269"/>
      <c r="D462" s="270"/>
      <c r="E462" s="271"/>
      <c r="F462" s="78"/>
      <c r="G462" s="78"/>
      <c r="H462" s="79">
        <f t="shared" si="65"/>
        <v>0</v>
      </c>
    </row>
    <row r="463" spans="1:9" s="2" customFormat="1" ht="12.75" x14ac:dyDescent="0.2">
      <c r="A463" s="49" t="s">
        <v>109</v>
      </c>
      <c r="B463" s="277" t="s">
        <v>25</v>
      </c>
      <c r="C463" s="277"/>
      <c r="D463" s="277"/>
      <c r="E463" s="277"/>
      <c r="F463" s="277"/>
      <c r="G463" s="277"/>
      <c r="H463" s="43">
        <f>SUM(H464,H476)</f>
        <v>0.14000000000000001</v>
      </c>
    </row>
    <row r="464" spans="1:9" s="2" customFormat="1" ht="12.75" hidden="1" x14ac:dyDescent="0.2">
      <c r="A464" s="48">
        <v>5120</v>
      </c>
      <c r="B464" s="277" t="s">
        <v>168</v>
      </c>
      <c r="C464" s="277"/>
      <c r="D464" s="277"/>
      <c r="E464" s="277"/>
      <c r="F464" s="277"/>
      <c r="G464" s="277"/>
      <c r="H464" s="43">
        <f>SUM(H466:H475)</f>
        <v>0</v>
      </c>
    </row>
    <row r="465" spans="1:8" s="2" customFormat="1" ht="25.5" hidden="1" x14ac:dyDescent="0.2">
      <c r="A465" s="331">
        <v>5121</v>
      </c>
      <c r="B465" s="279" t="s">
        <v>169</v>
      </c>
      <c r="C465" s="287" t="s">
        <v>171</v>
      </c>
      <c r="D465" s="288"/>
      <c r="E465" s="47" t="s">
        <v>170</v>
      </c>
      <c r="F465" s="190" t="s">
        <v>325</v>
      </c>
      <c r="G465" s="47" t="s">
        <v>157</v>
      </c>
      <c r="H465" s="111">
        <f>SUM(H466:H475)</f>
        <v>0</v>
      </c>
    </row>
    <row r="466" spans="1:8" s="2" customFormat="1" ht="12.75" hidden="1" x14ac:dyDescent="0.2">
      <c r="A466" s="332"/>
      <c r="B466" s="280"/>
      <c r="C466" s="309"/>
      <c r="D466" s="310"/>
      <c r="E466" s="282"/>
      <c r="F466" s="67"/>
      <c r="G466" s="156"/>
      <c r="H466" s="54">
        <f>ROUNDUP(F466*$E$478%/12/168*G466,2)</f>
        <v>0</v>
      </c>
    </row>
    <row r="467" spans="1:8" s="2" customFormat="1" ht="12.75" hidden="1" x14ac:dyDescent="0.2">
      <c r="A467" s="332"/>
      <c r="B467" s="280"/>
      <c r="C467" s="311"/>
      <c r="D467" s="312"/>
      <c r="E467" s="283"/>
      <c r="F467" s="68"/>
      <c r="G467" s="68"/>
      <c r="H467" s="56">
        <f>ROUNDUP(F467*$E$478%/12/168*G467,2)</f>
        <v>0</v>
      </c>
    </row>
    <row r="468" spans="1:8" s="2" customFormat="1" ht="12.75" hidden="1" x14ac:dyDescent="0.2">
      <c r="A468" s="332"/>
      <c r="B468" s="280"/>
      <c r="C468" s="311"/>
      <c r="D468" s="312"/>
      <c r="E468" s="283"/>
      <c r="F468" s="68"/>
      <c r="G468" s="68"/>
      <c r="H468" s="56">
        <f t="shared" ref="H468:H475" si="66">ROUNDUP(F468*$D$489%/12/168*E468*$G$489,2)</f>
        <v>0</v>
      </c>
    </row>
    <row r="469" spans="1:8" s="2" customFormat="1" ht="12.75" hidden="1" x14ac:dyDescent="0.2">
      <c r="A469" s="332"/>
      <c r="B469" s="280"/>
      <c r="C469" s="311"/>
      <c r="D469" s="312"/>
      <c r="E469" s="283"/>
      <c r="F469" s="68"/>
      <c r="G469" s="68"/>
      <c r="H469" s="56">
        <f t="shared" si="66"/>
        <v>0</v>
      </c>
    </row>
    <row r="470" spans="1:8" s="2" customFormat="1" ht="12.75" hidden="1" x14ac:dyDescent="0.2">
      <c r="A470" s="332"/>
      <c r="B470" s="280"/>
      <c r="C470" s="311"/>
      <c r="D470" s="312"/>
      <c r="E470" s="283"/>
      <c r="F470" s="68"/>
      <c r="G470" s="68"/>
      <c r="H470" s="56">
        <f t="shared" si="66"/>
        <v>0</v>
      </c>
    </row>
    <row r="471" spans="1:8" s="2" customFormat="1" ht="13.5" hidden="1" customHeight="1" x14ac:dyDescent="0.2">
      <c r="A471" s="332"/>
      <c r="B471" s="280"/>
      <c r="C471" s="311"/>
      <c r="D471" s="312"/>
      <c r="E471" s="283"/>
      <c r="F471" s="68"/>
      <c r="G471" s="68"/>
      <c r="H471" s="56">
        <f t="shared" si="66"/>
        <v>0</v>
      </c>
    </row>
    <row r="472" spans="1:8" s="2" customFormat="1" ht="12.75" hidden="1" customHeight="1" x14ac:dyDescent="0.2">
      <c r="A472" s="332"/>
      <c r="B472" s="280"/>
      <c r="C472" s="311"/>
      <c r="D472" s="312"/>
      <c r="E472" s="283"/>
      <c r="F472" s="68"/>
      <c r="G472" s="68"/>
      <c r="H472" s="56">
        <f t="shared" si="66"/>
        <v>0</v>
      </c>
    </row>
    <row r="473" spans="1:8" s="2" customFormat="1" ht="12.75" hidden="1" customHeight="1" x14ac:dyDescent="0.2">
      <c r="A473" s="332"/>
      <c r="B473" s="280"/>
      <c r="C473" s="311"/>
      <c r="D473" s="312"/>
      <c r="E473" s="283"/>
      <c r="F473" s="68"/>
      <c r="G473" s="68"/>
      <c r="H473" s="56">
        <f t="shared" si="66"/>
        <v>0</v>
      </c>
    </row>
    <row r="474" spans="1:8" s="2" customFormat="1" ht="12.75" hidden="1" customHeight="1" x14ac:dyDescent="0.2">
      <c r="A474" s="332"/>
      <c r="B474" s="280"/>
      <c r="C474" s="311"/>
      <c r="D474" s="312"/>
      <c r="E474" s="283"/>
      <c r="F474" s="68"/>
      <c r="G474" s="68"/>
      <c r="H474" s="56">
        <f t="shared" si="66"/>
        <v>0</v>
      </c>
    </row>
    <row r="475" spans="1:8" s="2" customFormat="1" ht="12.75" hidden="1" customHeight="1" x14ac:dyDescent="0.2">
      <c r="A475" s="333"/>
      <c r="B475" s="281"/>
      <c r="C475" s="311"/>
      <c r="D475" s="312"/>
      <c r="E475" s="284"/>
      <c r="F475" s="70"/>
      <c r="G475" s="70"/>
      <c r="H475" s="58">
        <f t="shared" si="66"/>
        <v>0</v>
      </c>
    </row>
    <row r="476" spans="1:8" s="2" customFormat="1" ht="12.75" x14ac:dyDescent="0.2">
      <c r="A476" s="48" t="s">
        <v>110</v>
      </c>
      <c r="B476" s="277" t="s">
        <v>392</v>
      </c>
      <c r="C476" s="277"/>
      <c r="D476" s="277"/>
      <c r="E476" s="277"/>
      <c r="F476" s="277"/>
      <c r="G476" s="277"/>
      <c r="H476" s="43">
        <f>SUM(H477,H488)</f>
        <v>0.14000000000000001</v>
      </c>
    </row>
    <row r="477" spans="1:8" s="2" customFormat="1" ht="25.5" x14ac:dyDescent="0.2">
      <c r="A477" s="331" t="s">
        <v>117</v>
      </c>
      <c r="B477" s="279" t="s">
        <v>33</v>
      </c>
      <c r="C477" s="287" t="s">
        <v>171</v>
      </c>
      <c r="D477" s="288"/>
      <c r="E477" s="47" t="s">
        <v>170</v>
      </c>
      <c r="F477" s="190" t="s">
        <v>325</v>
      </c>
      <c r="G477" s="47" t="s">
        <v>157</v>
      </c>
      <c r="H477" s="111">
        <f>SUM(H478:H487)</f>
        <v>0.14000000000000001</v>
      </c>
    </row>
    <row r="478" spans="1:8" s="2" customFormat="1" ht="12.75" x14ac:dyDescent="0.2">
      <c r="A478" s="332"/>
      <c r="B478" s="280"/>
      <c r="C478" s="309" t="s">
        <v>323</v>
      </c>
      <c r="D478" s="310"/>
      <c r="E478" s="282">
        <v>20</v>
      </c>
      <c r="F478" s="67">
        <v>1200</v>
      </c>
      <c r="G478" s="156">
        <f>G453</f>
        <v>1.0840000000000001</v>
      </c>
      <c r="H478" s="54">
        <f>ROUNDUP(F478*$E$478%/12/168*G478,2)</f>
        <v>0.13</v>
      </c>
    </row>
    <row r="479" spans="1:8" s="2" customFormat="1" ht="12.75" x14ac:dyDescent="0.2">
      <c r="A479" s="332"/>
      <c r="B479" s="280"/>
      <c r="C479" s="311" t="s">
        <v>324</v>
      </c>
      <c r="D479" s="312"/>
      <c r="E479" s="283"/>
      <c r="F479" s="68">
        <v>500</v>
      </c>
      <c r="G479" s="68">
        <v>8.4000000000000005E-2</v>
      </c>
      <c r="H479" s="56">
        <f>ROUNDUP(F479*$E$478%/12/168*G479,2)</f>
        <v>0.01</v>
      </c>
    </row>
    <row r="480" spans="1:8" s="2" customFormat="1" ht="12.75" hidden="1" x14ac:dyDescent="0.2">
      <c r="A480" s="332"/>
      <c r="B480" s="280"/>
      <c r="C480" s="311"/>
      <c r="D480" s="312"/>
      <c r="E480" s="283"/>
      <c r="F480" s="68"/>
      <c r="G480" s="68"/>
      <c r="H480" s="56">
        <f t="shared" ref="H480:H487" si="67">ROUNDUP(F480*$D$489%/12/168*E480*$G$489,2)</f>
        <v>0</v>
      </c>
    </row>
    <row r="481" spans="1:8" s="2" customFormat="1" ht="12.75" hidden="1" x14ac:dyDescent="0.2">
      <c r="A481" s="332"/>
      <c r="B481" s="280"/>
      <c r="C481" s="311"/>
      <c r="D481" s="312"/>
      <c r="E481" s="283"/>
      <c r="F481" s="68"/>
      <c r="G481" s="68"/>
      <c r="H481" s="56">
        <f t="shared" si="67"/>
        <v>0</v>
      </c>
    </row>
    <row r="482" spans="1:8" s="2" customFormat="1" ht="12.75" hidden="1" x14ac:dyDescent="0.2">
      <c r="A482" s="332"/>
      <c r="B482" s="280"/>
      <c r="C482" s="311"/>
      <c r="D482" s="312"/>
      <c r="E482" s="283"/>
      <c r="F482" s="68"/>
      <c r="G482" s="68"/>
      <c r="H482" s="56">
        <f t="shared" si="67"/>
        <v>0</v>
      </c>
    </row>
    <row r="483" spans="1:8" s="2" customFormat="1" ht="12.75" hidden="1" customHeight="1" x14ac:dyDescent="0.2">
      <c r="A483" s="332"/>
      <c r="B483" s="280"/>
      <c r="C483" s="311"/>
      <c r="D483" s="312"/>
      <c r="E483" s="283"/>
      <c r="F483" s="68"/>
      <c r="G483" s="68"/>
      <c r="H483" s="56">
        <f t="shared" si="67"/>
        <v>0</v>
      </c>
    </row>
    <row r="484" spans="1:8" s="2" customFormat="1" ht="12.75" hidden="1" customHeight="1" x14ac:dyDescent="0.2">
      <c r="A484" s="332"/>
      <c r="B484" s="280"/>
      <c r="C484" s="311"/>
      <c r="D484" s="312"/>
      <c r="E484" s="283"/>
      <c r="F484" s="68"/>
      <c r="G484" s="68"/>
      <c r="H484" s="56">
        <f t="shared" si="67"/>
        <v>0</v>
      </c>
    </row>
    <row r="485" spans="1:8" s="2" customFormat="1" ht="12.75" hidden="1" customHeight="1" x14ac:dyDescent="0.2">
      <c r="A485" s="332"/>
      <c r="B485" s="280"/>
      <c r="C485" s="311"/>
      <c r="D485" s="312"/>
      <c r="E485" s="283"/>
      <c r="F485" s="68"/>
      <c r="G485" s="68"/>
      <c r="H485" s="56">
        <f t="shared" si="67"/>
        <v>0</v>
      </c>
    </row>
    <row r="486" spans="1:8" s="2" customFormat="1" ht="12.75" hidden="1" customHeight="1" x14ac:dyDescent="0.2">
      <c r="A486" s="332"/>
      <c r="B486" s="280"/>
      <c r="C486" s="311"/>
      <c r="D486" s="312"/>
      <c r="E486" s="283"/>
      <c r="F486" s="68"/>
      <c r="G486" s="68"/>
      <c r="H486" s="56">
        <f t="shared" si="67"/>
        <v>0</v>
      </c>
    </row>
    <row r="487" spans="1:8" s="2" customFormat="1" ht="12.75" hidden="1" customHeight="1" x14ac:dyDescent="0.2">
      <c r="A487" s="333"/>
      <c r="B487" s="281"/>
      <c r="C487" s="311"/>
      <c r="D487" s="312"/>
      <c r="E487" s="284"/>
      <c r="F487" s="70"/>
      <c r="G487" s="70"/>
      <c r="H487" s="58">
        <f t="shared" si="67"/>
        <v>0</v>
      </c>
    </row>
    <row r="488" spans="1:8" s="2" customFormat="1" ht="25.5" hidden="1" x14ac:dyDescent="0.2">
      <c r="A488" s="331" t="s">
        <v>118</v>
      </c>
      <c r="B488" s="279" t="s">
        <v>31</v>
      </c>
      <c r="C488" s="190" t="s">
        <v>171</v>
      </c>
      <c r="D488" s="47" t="s">
        <v>170</v>
      </c>
      <c r="E488" s="190" t="s">
        <v>166</v>
      </c>
      <c r="F488" s="190" t="s">
        <v>167</v>
      </c>
      <c r="G488" s="47" t="s">
        <v>157</v>
      </c>
      <c r="H488" s="111">
        <f>SUM(H489:H498)</f>
        <v>0</v>
      </c>
    </row>
    <row r="489" spans="1:8" s="2" customFormat="1" ht="12.75" hidden="1" x14ac:dyDescent="0.2">
      <c r="A489" s="332"/>
      <c r="B489" s="280"/>
      <c r="C489" s="67"/>
      <c r="D489" s="282">
        <v>20</v>
      </c>
      <c r="E489" s="67"/>
      <c r="F489" s="67"/>
      <c r="G489" s="67"/>
      <c r="H489" s="54">
        <f>ROUNDUP(F489*$D$466%/12/168*E489*$G$466,2)</f>
        <v>0</v>
      </c>
    </row>
    <row r="490" spans="1:8" s="2" customFormat="1" ht="12.75" hidden="1" x14ac:dyDescent="0.2">
      <c r="A490" s="332"/>
      <c r="B490" s="280"/>
      <c r="C490" s="68"/>
      <c r="D490" s="283"/>
      <c r="E490" s="68"/>
      <c r="F490" s="68"/>
      <c r="G490" s="68"/>
      <c r="H490" s="56">
        <f t="shared" ref="H490:H498" si="68">ROUNDUP(F490*$D$466%/12/168*E490*$G$466,2)</f>
        <v>0</v>
      </c>
    </row>
    <row r="491" spans="1:8" s="2" customFormat="1" ht="12.75" hidden="1" x14ac:dyDescent="0.2">
      <c r="A491" s="332"/>
      <c r="B491" s="280"/>
      <c r="C491" s="68"/>
      <c r="D491" s="283"/>
      <c r="E491" s="68"/>
      <c r="F491" s="68"/>
      <c r="G491" s="68"/>
      <c r="H491" s="56">
        <f t="shared" si="68"/>
        <v>0</v>
      </c>
    </row>
    <row r="492" spans="1:8" s="2" customFormat="1" ht="12.75" hidden="1" x14ac:dyDescent="0.2">
      <c r="A492" s="332"/>
      <c r="B492" s="280"/>
      <c r="C492" s="68"/>
      <c r="D492" s="283"/>
      <c r="E492" s="68"/>
      <c r="F492" s="68"/>
      <c r="G492" s="68"/>
      <c r="H492" s="56">
        <f t="shared" si="68"/>
        <v>0</v>
      </c>
    </row>
    <row r="493" spans="1:8" s="2" customFormat="1" ht="12.75" hidden="1" x14ac:dyDescent="0.2">
      <c r="A493" s="332"/>
      <c r="B493" s="280"/>
      <c r="C493" s="68"/>
      <c r="D493" s="283"/>
      <c r="E493" s="68"/>
      <c r="F493" s="68"/>
      <c r="G493" s="68"/>
      <c r="H493" s="56">
        <f t="shared" si="68"/>
        <v>0</v>
      </c>
    </row>
    <row r="494" spans="1:8" s="2" customFormat="1" ht="12.75" hidden="1" x14ac:dyDescent="0.2">
      <c r="A494" s="332"/>
      <c r="B494" s="280"/>
      <c r="C494" s="68"/>
      <c r="D494" s="283"/>
      <c r="E494" s="68"/>
      <c r="F494" s="68"/>
      <c r="G494" s="68"/>
      <c r="H494" s="56">
        <f t="shared" si="68"/>
        <v>0</v>
      </c>
    </row>
    <row r="495" spans="1:8" s="2" customFormat="1" ht="12.75" hidden="1" x14ac:dyDescent="0.2">
      <c r="A495" s="332"/>
      <c r="B495" s="280"/>
      <c r="C495" s="68"/>
      <c r="D495" s="283"/>
      <c r="E495" s="68"/>
      <c r="F495" s="68"/>
      <c r="G495" s="68"/>
      <c r="H495" s="56">
        <f t="shared" si="68"/>
        <v>0</v>
      </c>
    </row>
    <row r="496" spans="1:8" s="2" customFormat="1" ht="12.75" hidden="1" x14ac:dyDescent="0.2">
      <c r="A496" s="332"/>
      <c r="B496" s="280"/>
      <c r="C496" s="68"/>
      <c r="D496" s="283"/>
      <c r="E496" s="68"/>
      <c r="F496" s="68"/>
      <c r="G496" s="68"/>
      <c r="H496" s="56">
        <f t="shared" si="68"/>
        <v>0</v>
      </c>
    </row>
    <row r="497" spans="1:8" s="2" customFormat="1" ht="12.75" hidden="1" x14ac:dyDescent="0.2">
      <c r="A497" s="332"/>
      <c r="B497" s="280"/>
      <c r="C497" s="68"/>
      <c r="D497" s="283"/>
      <c r="E497" s="68"/>
      <c r="F497" s="68"/>
      <c r="G497" s="68"/>
      <c r="H497" s="56">
        <f t="shared" si="68"/>
        <v>0</v>
      </c>
    </row>
    <row r="498" spans="1:8" s="2" customFormat="1" ht="12.75" hidden="1" x14ac:dyDescent="0.2">
      <c r="A498" s="332"/>
      <c r="B498" s="280"/>
      <c r="C498" s="68"/>
      <c r="D498" s="284"/>
      <c r="E498" s="68"/>
      <c r="F498" s="68"/>
      <c r="G498" s="68"/>
      <c r="H498" s="56">
        <f t="shared" si="68"/>
        <v>0</v>
      </c>
    </row>
    <row r="499" spans="1:8" s="2" customFormat="1" ht="12.75" x14ac:dyDescent="0.2">
      <c r="A499" s="325" t="s">
        <v>122</v>
      </c>
      <c r="B499" s="326"/>
      <c r="C499" s="326"/>
      <c r="D499" s="326"/>
      <c r="E499" s="326"/>
      <c r="F499" s="326"/>
      <c r="G499" s="327"/>
      <c r="H499" s="46">
        <f>SUM(H463,H405,H263)</f>
        <v>2.3800000000000003</v>
      </c>
    </row>
    <row r="500" spans="1:8" s="2" customFormat="1" ht="12.75" x14ac:dyDescent="0.2">
      <c r="A500" s="328" t="s">
        <v>121</v>
      </c>
      <c r="B500" s="329"/>
      <c r="C500" s="329"/>
      <c r="D500" s="329"/>
      <c r="E500" s="329"/>
      <c r="F500" s="329"/>
      <c r="G500" s="330"/>
      <c r="H500" s="80">
        <f>H499+H260</f>
        <v>80.78</v>
      </c>
    </row>
    <row r="501" spans="1:8" x14ac:dyDescent="0.25">
      <c r="H501" s="29"/>
    </row>
    <row r="502" spans="1:8" hidden="1" x14ac:dyDescent="0.25">
      <c r="H502" s="30"/>
    </row>
    <row r="503" spans="1:8" hidden="1" x14ac:dyDescent="0.25"/>
    <row r="504" spans="1:8" hidden="1" x14ac:dyDescent="0.25"/>
    <row r="505" spans="1:8" hidden="1" x14ac:dyDescent="0.25"/>
    <row r="506" spans="1:8" hidden="1" x14ac:dyDescent="0.25"/>
    <row r="507" spans="1:8" hidden="1" x14ac:dyDescent="0.25"/>
    <row r="508" spans="1:8" hidden="1" x14ac:dyDescent="0.25"/>
    <row r="509" spans="1:8" hidden="1" x14ac:dyDescent="0.25"/>
    <row r="510" spans="1:8" hidden="1" x14ac:dyDescent="0.25"/>
    <row r="511" spans="1:8" hidden="1" x14ac:dyDescent="0.25"/>
    <row r="512" spans="1:8" hidden="1" x14ac:dyDescent="0.25"/>
    <row r="513" hidden="1" x14ac:dyDescent="0.25"/>
    <row r="514" hidden="1" x14ac:dyDescent="0.25"/>
    <row r="515" hidden="1" x14ac:dyDescent="0.25"/>
    <row r="516" hidden="1" x14ac:dyDescent="0.25"/>
    <row r="517" hidden="1" x14ac:dyDescent="0.25"/>
    <row r="518" hidden="1" x14ac:dyDescent="0.25"/>
    <row r="519" hidden="1" x14ac:dyDescent="0.25"/>
    <row r="520" hidden="1" x14ac:dyDescent="0.25"/>
    <row r="521" hidden="1" x14ac:dyDescent="0.25"/>
    <row r="522" hidden="1" x14ac:dyDescent="0.25"/>
    <row r="523" hidden="1" x14ac:dyDescent="0.25"/>
    <row r="524" hidden="1" x14ac:dyDescent="0.25"/>
    <row r="525" hidden="1" x14ac:dyDescent="0.25"/>
    <row r="526" hidden="1" x14ac:dyDescent="0.25"/>
    <row r="527" hidden="1" x14ac:dyDescent="0.25"/>
    <row r="528" hidden="1" x14ac:dyDescent="0.25"/>
    <row r="529" spans="1:9" hidden="1" x14ac:dyDescent="0.25"/>
    <row r="530" spans="1:9" hidden="1" x14ac:dyDescent="0.25"/>
    <row r="531" spans="1:9" hidden="1" x14ac:dyDescent="0.25"/>
    <row r="532" spans="1:9" hidden="1" x14ac:dyDescent="0.25"/>
    <row r="533" spans="1:9" hidden="1" x14ac:dyDescent="0.25"/>
    <row r="534" spans="1:9" hidden="1" x14ac:dyDescent="0.25"/>
    <row r="535" spans="1:9" hidden="1" x14ac:dyDescent="0.25"/>
    <row r="536" spans="1:9" hidden="1" x14ac:dyDescent="0.25"/>
    <row r="537" spans="1:9" hidden="1" x14ac:dyDescent="0.25"/>
    <row r="538" spans="1:9" ht="15.75" x14ac:dyDescent="0.25">
      <c r="A538" s="104" t="s">
        <v>13</v>
      </c>
      <c r="B538" s="104"/>
      <c r="C538" s="104"/>
      <c r="D538" s="104"/>
      <c r="E538" s="104"/>
      <c r="F538" s="104"/>
      <c r="G538" s="104"/>
      <c r="H538" s="105">
        <f ca="1">H539+H551+H562</f>
        <v>78.400000000000006</v>
      </c>
      <c r="I538" s="106" t="b">
        <f ca="1">H538=H260</f>
        <v>1</v>
      </c>
    </row>
    <row r="539" spans="1:9" x14ac:dyDescent="0.25">
      <c r="A539" s="98">
        <v>1000</v>
      </c>
      <c r="B539" s="97"/>
      <c r="H539" s="101">
        <f ca="1">SUM(H540,H547)</f>
        <v>78.400000000000006</v>
      </c>
    </row>
    <row r="540" spans="1:9" x14ac:dyDescent="0.25">
      <c r="A540" s="191">
        <v>1100</v>
      </c>
      <c r="B540" s="97"/>
      <c r="H540" s="100">
        <f ca="1">SUM(H541:H546)</f>
        <v>61.13</v>
      </c>
    </row>
    <row r="541" spans="1:9" x14ac:dyDescent="0.25">
      <c r="A541" s="1">
        <v>1116</v>
      </c>
      <c r="B541" s="97"/>
      <c r="H541" s="99">
        <f ca="1">SUMIF($A$14:$H$260,A541,$H$14:$H$260)</f>
        <v>57.34</v>
      </c>
    </row>
    <row r="542" spans="1:9" x14ac:dyDescent="0.25">
      <c r="A542" s="1">
        <v>1119</v>
      </c>
      <c r="B542" s="97"/>
      <c r="H542" s="99">
        <f t="shared" ref="H542:H546" ca="1" si="69">SUMIF($A$14:$H$260,A542,$H$14:$H$260)</f>
        <v>0</v>
      </c>
    </row>
    <row r="543" spans="1:9" x14ac:dyDescent="0.25">
      <c r="A543" s="1">
        <v>1143</v>
      </c>
      <c r="B543" s="97"/>
      <c r="H543" s="99">
        <f t="shared" ca="1" si="69"/>
        <v>3.7900000000000005</v>
      </c>
    </row>
    <row r="544" spans="1:9" x14ac:dyDescent="0.25">
      <c r="A544" s="1">
        <v>1146</v>
      </c>
      <c r="B544" s="97"/>
      <c r="H544" s="99">
        <f t="shared" ca="1" si="69"/>
        <v>0</v>
      </c>
    </row>
    <row r="545" spans="1:8" x14ac:dyDescent="0.25">
      <c r="A545" s="1">
        <v>1147</v>
      </c>
      <c r="B545" s="97"/>
      <c r="H545" s="99">
        <f t="shared" ca="1" si="69"/>
        <v>0</v>
      </c>
    </row>
    <row r="546" spans="1:8" x14ac:dyDescent="0.25">
      <c r="A546" s="1">
        <v>1148</v>
      </c>
      <c r="B546" s="97"/>
      <c r="H546" s="99">
        <f t="shared" ca="1" si="69"/>
        <v>0</v>
      </c>
    </row>
    <row r="547" spans="1:8" x14ac:dyDescent="0.25">
      <c r="A547" s="191">
        <v>1200</v>
      </c>
      <c r="B547" s="97"/>
      <c r="H547" s="100">
        <f ca="1">SUM(H548:H550)</f>
        <v>17.27</v>
      </c>
    </row>
    <row r="548" spans="1:8" x14ac:dyDescent="0.25">
      <c r="A548" s="1">
        <v>1210</v>
      </c>
      <c r="B548" s="97"/>
      <c r="H548" s="99">
        <f t="shared" ref="H548:H550" ca="1" si="70">SUMIF($A$14:$H$260,A548,$H$14:$H$260)</f>
        <v>14.97</v>
      </c>
    </row>
    <row r="549" spans="1:8" x14ac:dyDescent="0.25">
      <c r="A549" s="1">
        <v>1221</v>
      </c>
      <c r="B549" s="97"/>
      <c r="H549" s="99">
        <f t="shared" ca="1" si="70"/>
        <v>2.2999999999999998</v>
      </c>
    </row>
    <row r="550" spans="1:8" x14ac:dyDescent="0.25">
      <c r="A550" s="1">
        <v>1228</v>
      </c>
      <c r="B550" s="97"/>
      <c r="H550" s="99">
        <f t="shared" ca="1" si="70"/>
        <v>0</v>
      </c>
    </row>
    <row r="551" spans="1:8" x14ac:dyDescent="0.25">
      <c r="A551" s="98">
        <v>2000</v>
      </c>
      <c r="B551" s="97"/>
      <c r="H551" s="101">
        <f ca="1">H552+H555+H557</f>
        <v>0</v>
      </c>
    </row>
    <row r="552" spans="1:8" x14ac:dyDescent="0.25">
      <c r="A552" s="191">
        <v>2100</v>
      </c>
      <c r="B552" s="97"/>
      <c r="H552" s="100">
        <f ca="1">SUM(H553:H554)</f>
        <v>0</v>
      </c>
    </row>
    <row r="553" spans="1:8" x14ac:dyDescent="0.25">
      <c r="A553" s="1">
        <v>2111</v>
      </c>
      <c r="B553" s="97"/>
      <c r="H553" s="99">
        <f t="shared" ref="H553:H554" ca="1" si="71">SUMIF($A$14:$H$260,A553,$H$14:$H$260)</f>
        <v>0</v>
      </c>
    </row>
    <row r="554" spans="1:8" x14ac:dyDescent="0.25">
      <c r="A554" s="1">
        <v>2112</v>
      </c>
      <c r="B554" s="97"/>
      <c r="H554" s="99">
        <f t="shared" ca="1" si="71"/>
        <v>0</v>
      </c>
    </row>
    <row r="555" spans="1:8" x14ac:dyDescent="0.25">
      <c r="A555" s="191">
        <v>2200</v>
      </c>
      <c r="B555" s="97"/>
      <c r="H555" s="100">
        <f ca="1">SUM(H556)</f>
        <v>0</v>
      </c>
    </row>
    <row r="556" spans="1:8" x14ac:dyDescent="0.25">
      <c r="A556" s="1">
        <v>2220</v>
      </c>
      <c r="B556" s="97"/>
      <c r="H556" s="99">
        <f ca="1">SUMIF($A$14:$H$260,A556,$H$14:$H$260)</f>
        <v>0</v>
      </c>
    </row>
    <row r="557" spans="1:8" x14ac:dyDescent="0.25">
      <c r="A557" s="191">
        <v>2300</v>
      </c>
      <c r="B557" s="97"/>
      <c r="H557" s="100">
        <f ca="1">SUM(H558:H561)</f>
        <v>0</v>
      </c>
    </row>
    <row r="558" spans="1:8" x14ac:dyDescent="0.25">
      <c r="A558" s="1">
        <v>2311</v>
      </c>
      <c r="B558" s="97"/>
      <c r="H558" s="99">
        <f t="shared" ref="H558:H562" ca="1" si="72">SUMIF($A$14:$H$260,A558,$H$14:$H$260)</f>
        <v>0</v>
      </c>
    </row>
    <row r="559" spans="1:8" x14ac:dyDescent="0.25">
      <c r="A559" s="1">
        <v>2322</v>
      </c>
      <c r="B559" s="97"/>
      <c r="H559" s="99">
        <f t="shared" ca="1" si="72"/>
        <v>0</v>
      </c>
    </row>
    <row r="560" spans="1:8" x14ac:dyDescent="0.25">
      <c r="A560" s="1">
        <v>2329</v>
      </c>
      <c r="B560" s="97"/>
      <c r="H560" s="99">
        <f t="shared" ca="1" si="72"/>
        <v>0</v>
      </c>
    </row>
    <row r="561" spans="1:9" x14ac:dyDescent="0.25">
      <c r="A561" s="1">
        <v>2350</v>
      </c>
      <c r="B561" s="97"/>
      <c r="H561" s="99">
        <f t="shared" ca="1" si="72"/>
        <v>0</v>
      </c>
    </row>
    <row r="562" spans="1:9" x14ac:dyDescent="0.25">
      <c r="A562" s="98">
        <v>5000</v>
      </c>
      <c r="B562" s="97"/>
      <c r="H562" s="101">
        <f t="shared" ca="1" si="72"/>
        <v>0</v>
      </c>
    </row>
    <row r="563" spans="1:9" x14ac:dyDescent="0.25">
      <c r="A563" s="191">
        <v>5200</v>
      </c>
      <c r="B563" s="97"/>
      <c r="H563" s="103"/>
    </row>
    <row r="564" spans="1:9" x14ac:dyDescent="0.25">
      <c r="A564" s="1">
        <v>5231</v>
      </c>
      <c r="B564" s="97"/>
      <c r="H564" s="99">
        <f ca="1">SUMIF($A$14:$H$260,A564,$H$14:$H$260)</f>
        <v>0</v>
      </c>
    </row>
    <row r="565" spans="1:9" x14ac:dyDescent="0.25">
      <c r="B565" s="97"/>
    </row>
    <row r="566" spans="1:9" x14ac:dyDescent="0.25">
      <c r="B566" s="97"/>
    </row>
    <row r="567" spans="1:9" x14ac:dyDescent="0.25">
      <c r="B567" s="97"/>
    </row>
    <row r="568" spans="1:9" s="106" customFormat="1" ht="15.75" x14ac:dyDescent="0.25">
      <c r="A568" s="104" t="s">
        <v>18</v>
      </c>
      <c r="B568" s="104"/>
      <c r="C568" s="104"/>
      <c r="D568" s="104"/>
      <c r="E568" s="104"/>
      <c r="F568" s="104"/>
      <c r="G568" s="104"/>
      <c r="H568" s="105">
        <f ca="1">H569+H581+H593</f>
        <v>2.3800000000000003</v>
      </c>
      <c r="I568" s="106" t="b">
        <f ca="1">H568=H499</f>
        <v>1</v>
      </c>
    </row>
    <row r="569" spans="1:9" x14ac:dyDescent="0.25">
      <c r="A569" s="98">
        <v>1000</v>
      </c>
      <c r="B569" s="97"/>
      <c r="H569" s="101">
        <f ca="1">SUM(H570,H577)</f>
        <v>0.85000000000000009</v>
      </c>
    </row>
    <row r="570" spans="1:9" x14ac:dyDescent="0.25">
      <c r="A570" s="191">
        <v>1100</v>
      </c>
      <c r="B570" s="97"/>
      <c r="H570" s="100">
        <f ca="1">SUM(H571:H576)</f>
        <v>0.65</v>
      </c>
    </row>
    <row r="571" spans="1:9" x14ac:dyDescent="0.25">
      <c r="A571" s="1">
        <v>1116</v>
      </c>
      <c r="B571" s="97"/>
      <c r="H571" s="99">
        <f t="shared" ref="H571:H576" ca="1" si="73">SUMIF($A$265:$H$515,A571,$H$265:$H$515)</f>
        <v>0</v>
      </c>
    </row>
    <row r="572" spans="1:9" x14ac:dyDescent="0.25">
      <c r="A572" s="1">
        <v>1119</v>
      </c>
      <c r="B572" s="97"/>
      <c r="H572" s="99">
        <f t="shared" ca="1" si="73"/>
        <v>0.65</v>
      </c>
    </row>
    <row r="573" spans="1:9" x14ac:dyDescent="0.25">
      <c r="A573" s="1">
        <v>1143</v>
      </c>
      <c r="B573" s="97"/>
      <c r="H573" s="99">
        <f t="shared" ca="1" si="73"/>
        <v>0</v>
      </c>
    </row>
    <row r="574" spans="1:9" x14ac:dyDescent="0.25">
      <c r="A574" s="1">
        <v>1146</v>
      </c>
      <c r="B574" s="97"/>
      <c r="H574" s="99">
        <f t="shared" ca="1" si="73"/>
        <v>0</v>
      </c>
    </row>
    <row r="575" spans="1:9" x14ac:dyDescent="0.25">
      <c r="A575" s="1">
        <v>1147</v>
      </c>
      <c r="B575" s="97"/>
      <c r="H575" s="99">
        <f t="shared" ca="1" si="73"/>
        <v>0</v>
      </c>
    </row>
    <row r="576" spans="1:9" x14ac:dyDescent="0.25">
      <c r="A576" s="1">
        <v>1148</v>
      </c>
      <c r="B576" s="97"/>
      <c r="H576" s="99">
        <f t="shared" ca="1" si="73"/>
        <v>0</v>
      </c>
    </row>
    <row r="577" spans="1:8" x14ac:dyDescent="0.25">
      <c r="A577" s="191">
        <v>1200</v>
      </c>
      <c r="B577" s="97"/>
      <c r="H577" s="100">
        <f ca="1">SUM(H578:H580)</f>
        <v>0.2</v>
      </c>
    </row>
    <row r="578" spans="1:8" x14ac:dyDescent="0.25">
      <c r="A578" s="1">
        <v>1210</v>
      </c>
      <c r="B578" s="97"/>
      <c r="H578" s="99">
        <f ca="1">SUMIF($A$265:$H$515,A578,$H$265:$H$515)</f>
        <v>0.17</v>
      </c>
    </row>
    <row r="579" spans="1:8" x14ac:dyDescent="0.25">
      <c r="A579" s="1">
        <v>1221</v>
      </c>
      <c r="B579" s="97"/>
      <c r="H579" s="99">
        <f ca="1">SUMIF($A$265:$H$515,A579,$H$265:$H$515)</f>
        <v>0.03</v>
      </c>
    </row>
    <row r="580" spans="1:8" x14ac:dyDescent="0.25">
      <c r="A580" s="1">
        <v>1228</v>
      </c>
      <c r="B580" s="97"/>
      <c r="H580" s="99">
        <f ca="1">SUMIF($A$265:$H$515,A580,$H$265:$H$515)</f>
        <v>0</v>
      </c>
    </row>
    <row r="581" spans="1:8" x14ac:dyDescent="0.25">
      <c r="A581" s="98">
        <v>2000</v>
      </c>
      <c r="B581" s="97"/>
      <c r="H581" s="101">
        <f ca="1">H582+H585+H587</f>
        <v>1.3900000000000001</v>
      </c>
    </row>
    <row r="582" spans="1:8" x14ac:dyDescent="0.25">
      <c r="A582" s="191">
        <v>2100</v>
      </c>
      <c r="B582" s="97"/>
      <c r="H582" s="103">
        <f ca="1">SUM(H583:H584)</f>
        <v>0</v>
      </c>
    </row>
    <row r="583" spans="1:8" x14ac:dyDescent="0.25">
      <c r="A583" s="1">
        <v>2111</v>
      </c>
      <c r="B583" s="97"/>
      <c r="H583" s="2">
        <f ca="1">SUMIF($A$265:$H$515,A583,$H$265:$H$515)</f>
        <v>0</v>
      </c>
    </row>
    <row r="584" spans="1:8" x14ac:dyDescent="0.25">
      <c r="A584" s="1">
        <v>2112</v>
      </c>
      <c r="B584" s="97"/>
      <c r="H584" s="2">
        <f ca="1">SUMIF($A$265:$H$515,A584,$H$265:$H$515)</f>
        <v>0</v>
      </c>
    </row>
    <row r="585" spans="1:8" x14ac:dyDescent="0.25">
      <c r="A585" s="191">
        <v>2200</v>
      </c>
      <c r="B585" s="97"/>
      <c r="H585" s="100">
        <f ca="1">SUM(H586)</f>
        <v>0.25</v>
      </c>
    </row>
    <row r="586" spans="1:8" x14ac:dyDescent="0.25">
      <c r="A586" s="1">
        <v>2220</v>
      </c>
      <c r="B586" s="97"/>
      <c r="H586" s="99">
        <f ca="1">SUMIF($A$265:$H$515,A586,$H$265:$H$515)</f>
        <v>0.25</v>
      </c>
    </row>
    <row r="587" spans="1:8" x14ac:dyDescent="0.25">
      <c r="A587" s="191">
        <v>2300</v>
      </c>
      <c r="B587" s="97"/>
      <c r="H587" s="100">
        <f ca="1">SUM(H588:H592)</f>
        <v>1.1400000000000001</v>
      </c>
    </row>
    <row r="588" spans="1:8" x14ac:dyDescent="0.25">
      <c r="A588" s="1">
        <v>2311</v>
      </c>
      <c r="B588" s="97"/>
      <c r="H588" s="99">
        <f ca="1">SUMIF($A$265:$H$515,A588,$H$265:$H$515)</f>
        <v>0.21</v>
      </c>
    </row>
    <row r="589" spans="1:8" x14ac:dyDescent="0.25">
      <c r="A589" s="1">
        <v>2312</v>
      </c>
      <c r="B589" s="97"/>
      <c r="H589" s="99">
        <f ca="1">SUMIF($A$265:$H$515,A589,$H$265:$H$515)</f>
        <v>0.04</v>
      </c>
    </row>
    <row r="590" spans="1:8" x14ac:dyDescent="0.25">
      <c r="A590" s="1">
        <v>2322</v>
      </c>
      <c r="B590" s="97"/>
      <c r="H590" s="2">
        <f ca="1">SUMIF($A$265:$H$515,A590,$H$265:$H$515)</f>
        <v>0</v>
      </c>
    </row>
    <row r="591" spans="1:8" x14ac:dyDescent="0.25">
      <c r="A591" s="1">
        <v>2329</v>
      </c>
      <c r="B591" s="97"/>
      <c r="H591" s="2">
        <f ca="1">SUMIF($A$265:$H$515,A591,$H$265:$H$515)</f>
        <v>0</v>
      </c>
    </row>
    <row r="592" spans="1:8" x14ac:dyDescent="0.25">
      <c r="A592" s="1">
        <v>2350</v>
      </c>
      <c r="B592" s="97"/>
      <c r="H592" s="99">
        <f ca="1">SUMIF($A$265:$H$515,A592,$H$265:$H$515)</f>
        <v>0.89</v>
      </c>
    </row>
    <row r="593" spans="1:9" x14ac:dyDescent="0.25">
      <c r="A593" s="98">
        <v>5000</v>
      </c>
      <c r="B593" s="97"/>
      <c r="H593" s="101">
        <f ca="1">H594+H596</f>
        <v>0.14000000000000001</v>
      </c>
    </row>
    <row r="594" spans="1:9" x14ac:dyDescent="0.25">
      <c r="A594" s="191">
        <v>5100</v>
      </c>
      <c r="B594" s="97"/>
      <c r="H594" s="100">
        <f ca="1">SUM(H595)</f>
        <v>0</v>
      </c>
    </row>
    <row r="595" spans="1:9" x14ac:dyDescent="0.25">
      <c r="A595" s="1">
        <v>5121</v>
      </c>
      <c r="B595" s="97"/>
      <c r="H595" s="99">
        <f ca="1">SUMIF($A$265:$H$515,A595,$H$265:$H$515)</f>
        <v>0</v>
      </c>
    </row>
    <row r="596" spans="1:9" x14ac:dyDescent="0.25">
      <c r="A596" s="191">
        <v>5200</v>
      </c>
      <c r="B596" s="97"/>
      <c r="H596" s="100">
        <f ca="1">SUM(H597:H598)</f>
        <v>0.14000000000000001</v>
      </c>
    </row>
    <row r="597" spans="1:9" x14ac:dyDescent="0.25">
      <c r="A597" s="1">
        <v>5238</v>
      </c>
      <c r="B597" s="97"/>
      <c r="H597" s="99">
        <f ca="1">SUMIF($A$265:$H$515,A597,$H$265:$H$515)</f>
        <v>0.14000000000000001</v>
      </c>
    </row>
    <row r="598" spans="1:9" x14ac:dyDescent="0.25">
      <c r="A598" s="1">
        <v>5239</v>
      </c>
      <c r="B598" s="97"/>
      <c r="H598" s="99">
        <f ca="1">SUMIF($A$265:$H$515,A598,$H$265:$H$515)</f>
        <v>0</v>
      </c>
    </row>
    <row r="599" spans="1:9" s="106" customFormat="1" ht="15.75" x14ac:dyDescent="0.25">
      <c r="A599" s="104" t="s">
        <v>278</v>
      </c>
      <c r="B599" s="104"/>
      <c r="C599" s="104"/>
      <c r="D599" s="104"/>
      <c r="E599" s="104"/>
      <c r="F599" s="104"/>
      <c r="G599" s="104"/>
      <c r="H599" s="105">
        <f ca="1">H568+H538</f>
        <v>80.78</v>
      </c>
      <c r="I599" s="106" t="b">
        <f ca="1">H599=H500</f>
        <v>1</v>
      </c>
    </row>
  </sheetData>
  <mergeCells count="533">
    <mergeCell ref="A499:G499"/>
    <mergeCell ref="A500:G500"/>
    <mergeCell ref="A441:A451"/>
    <mergeCell ref="B441:B451"/>
    <mergeCell ref="C441:D441"/>
    <mergeCell ref="C442:D442"/>
    <mergeCell ref="C443:D443"/>
    <mergeCell ref="C444:D444"/>
    <mergeCell ref="C445:D445"/>
    <mergeCell ref="C446:D446"/>
    <mergeCell ref="C447:D447"/>
    <mergeCell ref="C448:D448"/>
    <mergeCell ref="C449:D449"/>
    <mergeCell ref="C450:D450"/>
    <mergeCell ref="C451:D451"/>
    <mergeCell ref="A465:A475"/>
    <mergeCell ref="B465:B475"/>
    <mergeCell ref="B476:G476"/>
    <mergeCell ref="A477:A487"/>
    <mergeCell ref="B477:B487"/>
    <mergeCell ref="C459:E459"/>
    <mergeCell ref="C460:E460"/>
    <mergeCell ref="C477:D477"/>
    <mergeCell ref="C478:D478"/>
    <mergeCell ref="E478:E487"/>
    <mergeCell ref="C479:D479"/>
    <mergeCell ref="C480:D480"/>
    <mergeCell ref="C481:D481"/>
    <mergeCell ref="C482:D482"/>
    <mergeCell ref="C483:D483"/>
    <mergeCell ref="C484:D484"/>
    <mergeCell ref="C485:D485"/>
    <mergeCell ref="C486:D486"/>
    <mergeCell ref="C487:D487"/>
    <mergeCell ref="C472:D472"/>
    <mergeCell ref="C473:D473"/>
    <mergeCell ref="C474:D474"/>
    <mergeCell ref="C475:D475"/>
    <mergeCell ref="A488:A498"/>
    <mergeCell ref="B488:B498"/>
    <mergeCell ref="D489:D498"/>
    <mergeCell ref="A452:A462"/>
    <mergeCell ref="B452:B462"/>
    <mergeCell ref="C452:E452"/>
    <mergeCell ref="C453:E453"/>
    <mergeCell ref="C454:E454"/>
    <mergeCell ref="C461:E461"/>
    <mergeCell ref="C462:E462"/>
    <mergeCell ref="E466:E475"/>
    <mergeCell ref="C467:D467"/>
    <mergeCell ref="C468:D468"/>
    <mergeCell ref="C469:D469"/>
    <mergeCell ref="C470:D470"/>
    <mergeCell ref="C471:D471"/>
    <mergeCell ref="C465:D465"/>
    <mergeCell ref="C466:D466"/>
    <mergeCell ref="B463:G463"/>
    <mergeCell ref="B464:G464"/>
    <mergeCell ref="C455:E455"/>
    <mergeCell ref="C456:E456"/>
    <mergeCell ref="C457:E457"/>
    <mergeCell ref="C458:E458"/>
    <mergeCell ref="A384:A404"/>
    <mergeCell ref="B384:B404"/>
    <mergeCell ref="C384:D384"/>
    <mergeCell ref="C385:D385"/>
    <mergeCell ref="C386:D386"/>
    <mergeCell ref="C428:E428"/>
    <mergeCell ref="B429:G429"/>
    <mergeCell ref="A430:A440"/>
    <mergeCell ref="B430:B440"/>
    <mergeCell ref="C430:E430"/>
    <mergeCell ref="C431:E431"/>
    <mergeCell ref="C432:E432"/>
    <mergeCell ref="C433:E433"/>
    <mergeCell ref="C434:E434"/>
    <mergeCell ref="C435:E435"/>
    <mergeCell ref="C436:E436"/>
    <mergeCell ref="C437:E437"/>
    <mergeCell ref="C438:E438"/>
    <mergeCell ref="C439:E439"/>
    <mergeCell ref="C440:E440"/>
    <mergeCell ref="B405:G405"/>
    <mergeCell ref="B406:G406"/>
    <mergeCell ref="C407:E407"/>
    <mergeCell ref="C408:E408"/>
    <mergeCell ref="C397:D397"/>
    <mergeCell ref="C398:D398"/>
    <mergeCell ref="C399:D399"/>
    <mergeCell ref="C400:D400"/>
    <mergeCell ref="C401:D401"/>
    <mergeCell ref="C402:D402"/>
    <mergeCell ref="E385:E404"/>
    <mergeCell ref="C391:D391"/>
    <mergeCell ref="C392:D392"/>
    <mergeCell ref="C393:D393"/>
    <mergeCell ref="C394:D394"/>
    <mergeCell ref="C395:D395"/>
    <mergeCell ref="C396:D396"/>
    <mergeCell ref="C387:D387"/>
    <mergeCell ref="C388:D388"/>
    <mergeCell ref="C389:D389"/>
    <mergeCell ref="C390:D390"/>
    <mergeCell ref="C403:D403"/>
    <mergeCell ref="C404:D404"/>
    <mergeCell ref="C379:D379"/>
    <mergeCell ref="C380:D380"/>
    <mergeCell ref="C381:D381"/>
    <mergeCell ref="C382:D382"/>
    <mergeCell ref="C383:D383"/>
    <mergeCell ref="C372:D372"/>
    <mergeCell ref="C373:D373"/>
    <mergeCell ref="C374:D374"/>
    <mergeCell ref="C375:D375"/>
    <mergeCell ref="C376:D376"/>
    <mergeCell ref="C377:D377"/>
    <mergeCell ref="A363:A383"/>
    <mergeCell ref="B363:B383"/>
    <mergeCell ref="C363:D363"/>
    <mergeCell ref="C364:D364"/>
    <mergeCell ref="E364:E383"/>
    <mergeCell ref="C365:D365"/>
    <mergeCell ref="C353:D353"/>
    <mergeCell ref="C354:D354"/>
    <mergeCell ref="C355:D355"/>
    <mergeCell ref="C356:D356"/>
    <mergeCell ref="C357:D357"/>
    <mergeCell ref="C358:D358"/>
    <mergeCell ref="E341:E360"/>
    <mergeCell ref="C366:D366"/>
    <mergeCell ref="C367:D367"/>
    <mergeCell ref="C368:D368"/>
    <mergeCell ref="C369:D369"/>
    <mergeCell ref="C370:D370"/>
    <mergeCell ref="C371:D371"/>
    <mergeCell ref="C359:D359"/>
    <mergeCell ref="C360:D360"/>
    <mergeCell ref="B361:G361"/>
    <mergeCell ref="B362:G362"/>
    <mergeCell ref="C378:D378"/>
    <mergeCell ref="C347:D347"/>
    <mergeCell ref="C348:D348"/>
    <mergeCell ref="C349:D349"/>
    <mergeCell ref="C350:D350"/>
    <mergeCell ref="C351:D351"/>
    <mergeCell ref="C352:D352"/>
    <mergeCell ref="A340:A360"/>
    <mergeCell ref="B340:B360"/>
    <mergeCell ref="C340:D340"/>
    <mergeCell ref="C341:D341"/>
    <mergeCell ref="C342:D342"/>
    <mergeCell ref="C343:D343"/>
    <mergeCell ref="C344:D344"/>
    <mergeCell ref="C345:D345"/>
    <mergeCell ref="C346:D346"/>
    <mergeCell ref="E320:E339"/>
    <mergeCell ref="C321:D321"/>
    <mergeCell ref="C322:D322"/>
    <mergeCell ref="C323:D323"/>
    <mergeCell ref="C324:D324"/>
    <mergeCell ref="C325:D325"/>
    <mergeCell ref="C326:D326"/>
    <mergeCell ref="C327:D327"/>
    <mergeCell ref="C328:D328"/>
    <mergeCell ref="C329:D329"/>
    <mergeCell ref="C317:D317"/>
    <mergeCell ref="C318:D318"/>
    <mergeCell ref="A319:A339"/>
    <mergeCell ref="B319:B339"/>
    <mergeCell ref="C319:D319"/>
    <mergeCell ref="C320:D320"/>
    <mergeCell ref="C330:D330"/>
    <mergeCell ref="C331:D331"/>
    <mergeCell ref="C332:D332"/>
    <mergeCell ref="C333:D333"/>
    <mergeCell ref="A298:A318"/>
    <mergeCell ref="B298:B318"/>
    <mergeCell ref="C298:D298"/>
    <mergeCell ref="C299:D299"/>
    <mergeCell ref="C334:D334"/>
    <mergeCell ref="C335:D335"/>
    <mergeCell ref="C336:D336"/>
    <mergeCell ref="C337:D337"/>
    <mergeCell ref="C338:D338"/>
    <mergeCell ref="C339:D339"/>
    <mergeCell ref="E299:E318"/>
    <mergeCell ref="C300:D300"/>
    <mergeCell ref="C301:D301"/>
    <mergeCell ref="C302:D302"/>
    <mergeCell ref="C303:D303"/>
    <mergeCell ref="C304:D304"/>
    <mergeCell ref="C292:E292"/>
    <mergeCell ref="C293:E293"/>
    <mergeCell ref="C294:E294"/>
    <mergeCell ref="C295:E295"/>
    <mergeCell ref="C296:E296"/>
    <mergeCell ref="C297:E297"/>
    <mergeCell ref="C311:D311"/>
    <mergeCell ref="C312:D312"/>
    <mergeCell ref="C313:D313"/>
    <mergeCell ref="C314:D314"/>
    <mergeCell ref="C315:D315"/>
    <mergeCell ref="C316:D316"/>
    <mergeCell ref="C305:D305"/>
    <mergeCell ref="C306:D306"/>
    <mergeCell ref="C307:D307"/>
    <mergeCell ref="C308:D308"/>
    <mergeCell ref="C309:D309"/>
    <mergeCell ref="C310:D310"/>
    <mergeCell ref="C284:D284"/>
    <mergeCell ref="C285:D285"/>
    <mergeCell ref="C286:D286"/>
    <mergeCell ref="A287:A297"/>
    <mergeCell ref="B287:B297"/>
    <mergeCell ref="C287:E287"/>
    <mergeCell ref="C288:E288"/>
    <mergeCell ref="C289:E289"/>
    <mergeCell ref="C290:E290"/>
    <mergeCell ref="C291:E291"/>
    <mergeCell ref="A276:A286"/>
    <mergeCell ref="B276:B286"/>
    <mergeCell ref="C276:D276"/>
    <mergeCell ref="C277:D277"/>
    <mergeCell ref="C278:D278"/>
    <mergeCell ref="C279:D279"/>
    <mergeCell ref="C280:D280"/>
    <mergeCell ref="C281:D281"/>
    <mergeCell ref="C282:D282"/>
    <mergeCell ref="C283:D283"/>
    <mergeCell ref="C270:D270"/>
    <mergeCell ref="C271:D271"/>
    <mergeCell ref="C272:D272"/>
    <mergeCell ref="C273:D273"/>
    <mergeCell ref="C274:D274"/>
    <mergeCell ref="C275:D275"/>
    <mergeCell ref="A262:H262"/>
    <mergeCell ref="B263:G263"/>
    <mergeCell ref="B264:G264"/>
    <mergeCell ref="A265:A275"/>
    <mergeCell ref="B265:B275"/>
    <mergeCell ref="C265:D265"/>
    <mergeCell ref="C266:D266"/>
    <mergeCell ref="C267:D267"/>
    <mergeCell ref="C268:D268"/>
    <mergeCell ref="C269:D269"/>
    <mergeCell ref="A260:G260"/>
    <mergeCell ref="A261:H261"/>
    <mergeCell ref="A226:A236"/>
    <mergeCell ref="B226:B236"/>
    <mergeCell ref="D227:D236"/>
    <mergeCell ref="B237:G237"/>
    <mergeCell ref="A238:A248"/>
    <mergeCell ref="B238:B248"/>
    <mergeCell ref="D239:D248"/>
    <mergeCell ref="B224:G224"/>
    <mergeCell ref="B225:G225"/>
    <mergeCell ref="C216:E216"/>
    <mergeCell ref="C217:E217"/>
    <mergeCell ref="C218:E218"/>
    <mergeCell ref="C219:E219"/>
    <mergeCell ref="C220:E220"/>
    <mergeCell ref="C221:E221"/>
    <mergeCell ref="A249:A259"/>
    <mergeCell ref="B249:B259"/>
    <mergeCell ref="D250:D259"/>
    <mergeCell ref="A213:A223"/>
    <mergeCell ref="B213:B223"/>
    <mergeCell ref="C213:E213"/>
    <mergeCell ref="C214:E214"/>
    <mergeCell ref="C215:E215"/>
    <mergeCell ref="C222:E222"/>
    <mergeCell ref="C223:E223"/>
    <mergeCell ref="C200:E200"/>
    <mergeCell ref="B201:G201"/>
    <mergeCell ref="A202:A212"/>
    <mergeCell ref="B202:B212"/>
    <mergeCell ref="C202:E202"/>
    <mergeCell ref="C203:E203"/>
    <mergeCell ref="C204:E204"/>
    <mergeCell ref="C205:E205"/>
    <mergeCell ref="C206:E206"/>
    <mergeCell ref="C207:E207"/>
    <mergeCell ref="C208:E208"/>
    <mergeCell ref="C209:E209"/>
    <mergeCell ref="C210:E210"/>
    <mergeCell ref="C211:E211"/>
    <mergeCell ref="C212:E212"/>
    <mergeCell ref="A190:A200"/>
    <mergeCell ref="B190:B200"/>
    <mergeCell ref="C190:E190"/>
    <mergeCell ref="C191:E191"/>
    <mergeCell ref="C192:E192"/>
    <mergeCell ref="C193:E193"/>
    <mergeCell ref="C194:E194"/>
    <mergeCell ref="C195:E195"/>
    <mergeCell ref="C196:E196"/>
    <mergeCell ref="A156:A166"/>
    <mergeCell ref="B156:B166"/>
    <mergeCell ref="C158:E158"/>
    <mergeCell ref="C159:E159"/>
    <mergeCell ref="C160:E160"/>
    <mergeCell ref="C161:E161"/>
    <mergeCell ref="C162:E162"/>
    <mergeCell ref="C163:E163"/>
    <mergeCell ref="C164:E164"/>
    <mergeCell ref="C165:E165"/>
    <mergeCell ref="C166:E166"/>
    <mergeCell ref="C143:D143"/>
    <mergeCell ref="C144:D144"/>
    <mergeCell ref="C151:D151"/>
    <mergeCell ref="C152:D152"/>
    <mergeCell ref="C153:D153"/>
    <mergeCell ref="B154:G154"/>
    <mergeCell ref="B155:G155"/>
    <mergeCell ref="C156:E156"/>
    <mergeCell ref="C157:E157"/>
    <mergeCell ref="C123:D123"/>
    <mergeCell ref="C124:D124"/>
    <mergeCell ref="C125:D125"/>
    <mergeCell ref="C132:D132"/>
    <mergeCell ref="A133:A153"/>
    <mergeCell ref="B133:B153"/>
    <mergeCell ref="C133:D133"/>
    <mergeCell ref="C134:D134"/>
    <mergeCell ref="E134:E153"/>
    <mergeCell ref="C135:D135"/>
    <mergeCell ref="C136:D136"/>
    <mergeCell ref="C137:D137"/>
    <mergeCell ref="C138:D138"/>
    <mergeCell ref="A112:A132"/>
    <mergeCell ref="C145:D145"/>
    <mergeCell ref="C146:D146"/>
    <mergeCell ref="C147:D147"/>
    <mergeCell ref="C148:D148"/>
    <mergeCell ref="C149:D149"/>
    <mergeCell ref="C150:D150"/>
    <mergeCell ref="C139:D139"/>
    <mergeCell ref="C140:D140"/>
    <mergeCell ref="C141:D141"/>
    <mergeCell ref="C142:D142"/>
    <mergeCell ref="C114:D114"/>
    <mergeCell ref="C115:D115"/>
    <mergeCell ref="C116:D116"/>
    <mergeCell ref="C117:D117"/>
    <mergeCell ref="C118:D118"/>
    <mergeCell ref="C119:D119"/>
    <mergeCell ref="C107:D107"/>
    <mergeCell ref="C108:D108"/>
    <mergeCell ref="C109:D109"/>
    <mergeCell ref="B110:G110"/>
    <mergeCell ref="B111:G111"/>
    <mergeCell ref="B112:B132"/>
    <mergeCell ref="C112:D112"/>
    <mergeCell ref="C113:D113"/>
    <mergeCell ref="E113:E132"/>
    <mergeCell ref="C126:D126"/>
    <mergeCell ref="C127:D127"/>
    <mergeCell ref="C128:D128"/>
    <mergeCell ref="C129:D129"/>
    <mergeCell ref="C130:D130"/>
    <mergeCell ref="C131:D131"/>
    <mergeCell ref="C120:D120"/>
    <mergeCell ref="C121:D121"/>
    <mergeCell ref="C122:D122"/>
    <mergeCell ref="E90:E109"/>
    <mergeCell ref="C91:D91"/>
    <mergeCell ref="C92:D92"/>
    <mergeCell ref="C93:D93"/>
    <mergeCell ref="C94:D94"/>
    <mergeCell ref="C95:D95"/>
    <mergeCell ref="C96:D96"/>
    <mergeCell ref="C97:D97"/>
    <mergeCell ref="C98:D98"/>
    <mergeCell ref="C99:D99"/>
    <mergeCell ref="A89:A109"/>
    <mergeCell ref="B89:B109"/>
    <mergeCell ref="C89:D89"/>
    <mergeCell ref="C90:D90"/>
    <mergeCell ref="C100:D100"/>
    <mergeCell ref="C101:D101"/>
    <mergeCell ref="C102:D102"/>
    <mergeCell ref="C103:D103"/>
    <mergeCell ref="C104:D104"/>
    <mergeCell ref="C105:D105"/>
    <mergeCell ref="C106:D106"/>
    <mergeCell ref="E69:E88"/>
    <mergeCell ref="C70:D70"/>
    <mergeCell ref="C71:D71"/>
    <mergeCell ref="C72:D72"/>
    <mergeCell ref="C73:D73"/>
    <mergeCell ref="C74:D74"/>
    <mergeCell ref="C75:D75"/>
    <mergeCell ref="C76:D76"/>
    <mergeCell ref="C77:D77"/>
    <mergeCell ref="C78:D78"/>
    <mergeCell ref="C83:D83"/>
    <mergeCell ref="C84:D84"/>
    <mergeCell ref="C85:D85"/>
    <mergeCell ref="C86:D86"/>
    <mergeCell ref="C88:D88"/>
    <mergeCell ref="C66:D66"/>
    <mergeCell ref="C67:D67"/>
    <mergeCell ref="A68:A88"/>
    <mergeCell ref="B68:B88"/>
    <mergeCell ref="C68:D68"/>
    <mergeCell ref="C69:D69"/>
    <mergeCell ref="C79:D79"/>
    <mergeCell ref="C80:D80"/>
    <mergeCell ref="C81:D81"/>
    <mergeCell ref="C82:D82"/>
    <mergeCell ref="A47:A67"/>
    <mergeCell ref="B47:B67"/>
    <mergeCell ref="C47:D47"/>
    <mergeCell ref="C48:D48"/>
    <mergeCell ref="E48:E67"/>
    <mergeCell ref="C49:D49"/>
    <mergeCell ref="C50:D50"/>
    <mergeCell ref="C51:D51"/>
    <mergeCell ref="C52:D52"/>
    <mergeCell ref="C53:D53"/>
    <mergeCell ref="C41:E41"/>
    <mergeCell ref="C42:E42"/>
    <mergeCell ref="C43:E43"/>
    <mergeCell ref="C44:E44"/>
    <mergeCell ref="C45:E45"/>
    <mergeCell ref="C46:E46"/>
    <mergeCell ref="C60:D60"/>
    <mergeCell ref="C61:D61"/>
    <mergeCell ref="C62:D62"/>
    <mergeCell ref="C63:D63"/>
    <mergeCell ref="C64:D64"/>
    <mergeCell ref="C65:D65"/>
    <mergeCell ref="C54:D54"/>
    <mergeCell ref="C55:D55"/>
    <mergeCell ref="C56:D56"/>
    <mergeCell ref="C57:D57"/>
    <mergeCell ref="C58:D58"/>
    <mergeCell ref="C59:D59"/>
    <mergeCell ref="C33:D33"/>
    <mergeCell ref="C34:D34"/>
    <mergeCell ref="C35:D35"/>
    <mergeCell ref="A36:A46"/>
    <mergeCell ref="B36:B46"/>
    <mergeCell ref="C36:E36"/>
    <mergeCell ref="C37:E37"/>
    <mergeCell ref="C38:E38"/>
    <mergeCell ref="C39:E39"/>
    <mergeCell ref="C40:E40"/>
    <mergeCell ref="A25:A35"/>
    <mergeCell ref="B25:B35"/>
    <mergeCell ref="C25:D25"/>
    <mergeCell ref="C26:D26"/>
    <mergeCell ref="C27:D27"/>
    <mergeCell ref="C28:D28"/>
    <mergeCell ref="C29:D29"/>
    <mergeCell ref="C30:D30"/>
    <mergeCell ref="C31:D31"/>
    <mergeCell ref="C32:D32"/>
    <mergeCell ref="C22:D22"/>
    <mergeCell ref="C23:D23"/>
    <mergeCell ref="C24:D24"/>
    <mergeCell ref="A11:H11"/>
    <mergeCell ref="B12:G12"/>
    <mergeCell ref="B13:G13"/>
    <mergeCell ref="A14:A24"/>
    <mergeCell ref="B14:B24"/>
    <mergeCell ref="C14:D14"/>
    <mergeCell ref="C15:D15"/>
    <mergeCell ref="C16:D16"/>
    <mergeCell ref="C17:D17"/>
    <mergeCell ref="C18:D18"/>
    <mergeCell ref="A1:H1"/>
    <mergeCell ref="A3:H3"/>
    <mergeCell ref="A5:B5"/>
    <mergeCell ref="C9:H9"/>
    <mergeCell ref="I9:I10"/>
    <mergeCell ref="C10:H10"/>
    <mergeCell ref="C19:D19"/>
    <mergeCell ref="C20:D20"/>
    <mergeCell ref="C21:D21"/>
    <mergeCell ref="A167:A177"/>
    <mergeCell ref="B167:B177"/>
    <mergeCell ref="C167:E167"/>
    <mergeCell ref="C168:E168"/>
    <mergeCell ref="C169:E169"/>
    <mergeCell ref="C170:E170"/>
    <mergeCell ref="C171:E171"/>
    <mergeCell ref="C172:E172"/>
    <mergeCell ref="C173:E173"/>
    <mergeCell ref="C174:E174"/>
    <mergeCell ref="C175:E175"/>
    <mergeCell ref="C176:E176"/>
    <mergeCell ref="C177:E177"/>
    <mergeCell ref="C197:E197"/>
    <mergeCell ref="C198:E198"/>
    <mergeCell ref="C199:E199"/>
    <mergeCell ref="B178:G178"/>
    <mergeCell ref="A179:A189"/>
    <mergeCell ref="B179:B189"/>
    <mergeCell ref="C179:E179"/>
    <mergeCell ref="C180:E180"/>
    <mergeCell ref="C181:E181"/>
    <mergeCell ref="C182:E182"/>
    <mergeCell ref="C183:E183"/>
    <mergeCell ref="C184:E184"/>
    <mergeCell ref="C185:E185"/>
    <mergeCell ref="C186:E186"/>
    <mergeCell ref="C187:E187"/>
    <mergeCell ref="C188:E188"/>
    <mergeCell ref="C189:E189"/>
    <mergeCell ref="C425:E425"/>
    <mergeCell ref="C426:E426"/>
    <mergeCell ref="C427:E427"/>
    <mergeCell ref="A407:A417"/>
    <mergeCell ref="B407:B417"/>
    <mergeCell ref="C409:E409"/>
    <mergeCell ref="C410:E410"/>
    <mergeCell ref="C411:E411"/>
    <mergeCell ref="C412:E412"/>
    <mergeCell ref="C413:E413"/>
    <mergeCell ref="C414:E414"/>
    <mergeCell ref="C415:E415"/>
    <mergeCell ref="C416:E416"/>
    <mergeCell ref="C417:E417"/>
    <mergeCell ref="C420:E420"/>
    <mergeCell ref="C421:E421"/>
    <mergeCell ref="C422:E422"/>
    <mergeCell ref="C423:E423"/>
    <mergeCell ref="C424:E424"/>
    <mergeCell ref="A418:A428"/>
    <mergeCell ref="B418:B428"/>
    <mergeCell ref="C418:E418"/>
    <mergeCell ref="C419:E419"/>
  </mergeCells>
  <conditionalFormatting sqref="G38:H46">
    <cfRule type="cellIs" dxfId="196" priority="91" operator="equal">
      <formula>0</formula>
    </cfRule>
  </conditionalFormatting>
  <conditionalFormatting sqref="F49:H67">
    <cfRule type="cellIs" dxfId="195" priority="90" operator="equal">
      <formula>0</formula>
    </cfRule>
  </conditionalFormatting>
  <conditionalFormatting sqref="F69:H70 H71:H76 F71:G88">
    <cfRule type="cellIs" dxfId="194" priority="89" operator="equal">
      <formula>0</formula>
    </cfRule>
  </conditionalFormatting>
  <conditionalFormatting sqref="G289:G297">
    <cfRule type="cellIs" dxfId="193" priority="88" operator="equal">
      <formula>0</formula>
    </cfRule>
  </conditionalFormatting>
  <conditionalFormatting sqref="H15:H24">
    <cfRule type="cellIs" dxfId="192" priority="77" operator="equal">
      <formula>0</formula>
    </cfRule>
  </conditionalFormatting>
  <conditionalFormatting sqref="C309 C299:C300">
    <cfRule type="cellIs" dxfId="191" priority="87" operator="equal">
      <formula>0</formula>
    </cfRule>
  </conditionalFormatting>
  <conditionalFormatting sqref="H26:H35">
    <cfRule type="cellIs" dxfId="190" priority="78" operator="equal">
      <formula>0</formula>
    </cfRule>
  </conditionalFormatting>
  <conditionalFormatting sqref="F299:G310">
    <cfRule type="cellIs" dxfId="189" priority="86" operator="equal">
      <formula>0</formula>
    </cfRule>
  </conditionalFormatting>
  <conditionalFormatting sqref="F320:G320">
    <cfRule type="cellIs" dxfId="188" priority="85" operator="equal">
      <formula>0</formula>
    </cfRule>
  </conditionalFormatting>
  <conditionalFormatting sqref="C69:D88">
    <cfRule type="cellIs" dxfId="187" priority="72" operator="equal">
      <formula>0</formula>
    </cfRule>
  </conditionalFormatting>
  <conditionalFormatting sqref="F320:G339">
    <cfRule type="cellIs" dxfId="186" priority="84" operator="equal">
      <formula>0</formula>
    </cfRule>
  </conditionalFormatting>
  <conditionalFormatting sqref="H98:H109">
    <cfRule type="cellIs" dxfId="185" priority="70" operator="equal">
      <formula>0</formula>
    </cfRule>
  </conditionalFormatting>
  <conditionalFormatting sqref="C90:D109">
    <cfRule type="cellIs" dxfId="184" priority="69" operator="equal">
      <formula>0</formula>
    </cfRule>
  </conditionalFormatting>
  <conditionalFormatting sqref="G341:G360">
    <cfRule type="cellIs" dxfId="183" priority="83" operator="equal">
      <formula>0</formula>
    </cfRule>
  </conditionalFormatting>
  <conditionalFormatting sqref="C351:C352 C341:C342">
    <cfRule type="cellIs" dxfId="182" priority="82" operator="equal">
      <formula>0</formula>
    </cfRule>
  </conditionalFormatting>
  <conditionalFormatting sqref="F341:G360">
    <cfRule type="cellIs" dxfId="181" priority="81" operator="equal">
      <formula>0</formula>
    </cfRule>
  </conditionalFormatting>
  <conditionalFormatting sqref="H121:H132">
    <cfRule type="cellIs" dxfId="180" priority="65" operator="equal">
      <formula>0</formula>
    </cfRule>
  </conditionalFormatting>
  <conditionalFormatting sqref="C113:D132">
    <cfRule type="cellIs" dxfId="179" priority="64" operator="equal">
      <formula>0</formula>
    </cfRule>
  </conditionalFormatting>
  <conditionalFormatting sqref="F134:H134 H135:H141 F135:G153">
    <cfRule type="cellIs" dxfId="178" priority="63" operator="equal">
      <formula>0</formula>
    </cfRule>
  </conditionalFormatting>
  <conditionalFormatting sqref="H142:H153">
    <cfRule type="cellIs" dxfId="177" priority="62" operator="equal">
      <formula>0</formula>
    </cfRule>
  </conditionalFormatting>
  <conditionalFormatting sqref="C134:D153">
    <cfRule type="cellIs" dxfId="176" priority="61" operator="equal">
      <formula>0</formula>
    </cfRule>
  </conditionalFormatting>
  <conditionalFormatting sqref="C133:D133">
    <cfRule type="cellIs" dxfId="175" priority="60" operator="equal">
      <formula>0</formula>
    </cfRule>
  </conditionalFormatting>
  <conditionalFormatting sqref="G374:G383 G385:G396">
    <cfRule type="cellIs" dxfId="174" priority="80" operator="equal">
      <formula>0</formula>
    </cfRule>
  </conditionalFormatting>
  <conditionalFormatting sqref="G374:G383 G385:G396">
    <cfRule type="cellIs" dxfId="173" priority="79" operator="equal">
      <formula>0</formula>
    </cfRule>
  </conditionalFormatting>
  <conditionalFormatting sqref="C310:C318">
    <cfRule type="cellIs" dxfId="172" priority="58" operator="equal">
      <formula>0</formula>
    </cfRule>
  </conditionalFormatting>
  <conditionalFormatting sqref="C331">
    <cfRule type="cellIs" dxfId="171" priority="56" operator="equal">
      <formula>0</formula>
    </cfRule>
  </conditionalFormatting>
  <conditionalFormatting sqref="C374:D383">
    <cfRule type="cellIs" dxfId="170" priority="55" operator="equal">
      <formula>0</formula>
    </cfRule>
  </conditionalFormatting>
  <conditionalFormatting sqref="C47:D56 C67:D67">
    <cfRule type="cellIs" dxfId="169" priority="76" operator="equal">
      <formula>0</formula>
    </cfRule>
  </conditionalFormatting>
  <conditionalFormatting sqref="C57:D66">
    <cfRule type="cellIs" dxfId="168" priority="75" operator="equal">
      <formula>0</formula>
    </cfRule>
  </conditionalFormatting>
  <conditionalFormatting sqref="C68:D68">
    <cfRule type="cellIs" dxfId="167" priority="74" operator="equal">
      <formula>0</formula>
    </cfRule>
  </conditionalFormatting>
  <conditionalFormatting sqref="H77:H88">
    <cfRule type="cellIs" dxfId="166" priority="73" operator="equal">
      <formula>0</formula>
    </cfRule>
  </conditionalFormatting>
  <conditionalFormatting sqref="F90:H90 H91:H97 F91:G109">
    <cfRule type="cellIs" dxfId="165" priority="71" operator="equal">
      <formula>0</formula>
    </cfRule>
  </conditionalFormatting>
  <conditionalFormatting sqref="C89:D89">
    <cfRule type="cellIs" dxfId="164" priority="68" operator="equal">
      <formula>0</formula>
    </cfRule>
  </conditionalFormatting>
  <conditionalFormatting sqref="C112:D112">
    <cfRule type="cellIs" dxfId="163" priority="67" operator="equal">
      <formula>0</formula>
    </cfRule>
  </conditionalFormatting>
  <conditionalFormatting sqref="F113:H113 H114:H120 F114:G132">
    <cfRule type="cellIs" dxfId="162" priority="66" operator="equal">
      <formula>0</formula>
    </cfRule>
  </conditionalFormatting>
  <conditionalFormatting sqref="H168:H177">
    <cfRule type="cellIs" dxfId="161" priority="39" operator="equal">
      <formula>0</formula>
    </cfRule>
  </conditionalFormatting>
  <conditionalFormatting sqref="F311:G318">
    <cfRule type="cellIs" dxfId="160" priority="59" operator="equal">
      <formula>0</formula>
    </cfRule>
  </conditionalFormatting>
  <conditionalFormatting sqref="C330 C320:C321">
    <cfRule type="cellIs" dxfId="159" priority="57" operator="equal">
      <formula>0</formula>
    </cfRule>
  </conditionalFormatting>
  <conditionalFormatting sqref="F376:G383">
    <cfRule type="cellIs" dxfId="158" priority="54" operator="equal">
      <formula>0</formula>
    </cfRule>
  </conditionalFormatting>
  <conditionalFormatting sqref="C385:D385">
    <cfRule type="cellIs" dxfId="157" priority="53" operator="equal">
      <formula>0</formula>
    </cfRule>
  </conditionalFormatting>
  <conditionalFormatting sqref="C386:D404">
    <cfRule type="cellIs" dxfId="156" priority="52" operator="equal">
      <formula>0</formula>
    </cfRule>
  </conditionalFormatting>
  <conditionalFormatting sqref="F385:G404">
    <cfRule type="cellIs" dxfId="155" priority="51" operator="equal">
      <formula>0</formula>
    </cfRule>
  </conditionalFormatting>
  <conditionalFormatting sqref="C364:D373">
    <cfRule type="cellIs" dxfId="154" priority="50" operator="equal">
      <formula>0</formula>
    </cfRule>
  </conditionalFormatting>
  <conditionalFormatting sqref="F364:G373">
    <cfRule type="cellIs" dxfId="153" priority="49" operator="equal">
      <formula>0</formula>
    </cfRule>
  </conditionalFormatting>
  <conditionalFormatting sqref="H180:H189">
    <cfRule type="cellIs" dxfId="152" priority="42" operator="equal">
      <formula>0</formula>
    </cfRule>
  </conditionalFormatting>
  <conditionalFormatting sqref="G288">
    <cfRule type="cellIs" dxfId="151" priority="43" operator="equal">
      <formula>0</formula>
    </cfRule>
  </conditionalFormatting>
  <conditionalFormatting sqref="C343:C350">
    <cfRule type="cellIs" dxfId="150" priority="45" operator="equal">
      <formula>0</formula>
    </cfRule>
  </conditionalFormatting>
  <conditionalFormatting sqref="C301:C308">
    <cfRule type="cellIs" dxfId="149" priority="48" operator="equal">
      <formula>0</formula>
    </cfRule>
  </conditionalFormatting>
  <conditionalFormatting sqref="H191:H200">
    <cfRule type="cellIs" dxfId="148" priority="41" operator="equal">
      <formula>0</formula>
    </cfRule>
  </conditionalFormatting>
  <conditionalFormatting sqref="C322:C329">
    <cfRule type="cellIs" dxfId="147" priority="47" operator="equal">
      <formula>0</formula>
    </cfRule>
  </conditionalFormatting>
  <conditionalFormatting sqref="C332:C339">
    <cfRule type="cellIs" dxfId="146" priority="46" operator="equal">
      <formula>0</formula>
    </cfRule>
  </conditionalFormatting>
  <conditionalFormatting sqref="H203:H212">
    <cfRule type="cellIs" dxfId="145" priority="38" operator="equal">
      <formula>0</formula>
    </cfRule>
  </conditionalFormatting>
  <conditionalFormatting sqref="C353:C360">
    <cfRule type="cellIs" dxfId="144" priority="44" operator="equal">
      <formula>0</formula>
    </cfRule>
  </conditionalFormatting>
  <conditionalFormatting sqref="H157:H166">
    <cfRule type="cellIs" dxfId="143" priority="40" operator="equal">
      <formula>0</formula>
    </cfRule>
  </conditionalFormatting>
  <conditionalFormatting sqref="H214:H223">
    <cfRule type="cellIs" dxfId="142" priority="37" operator="equal">
      <formula>0</formula>
    </cfRule>
  </conditionalFormatting>
  <conditionalFormatting sqref="H227:H236 H239:H248 H250:H259">
    <cfRule type="cellIs" dxfId="141" priority="36" operator="equal">
      <formula>0</formula>
    </cfRule>
  </conditionalFormatting>
  <conditionalFormatting sqref="I599">
    <cfRule type="cellIs" dxfId="140" priority="29" operator="equal">
      <formula>TRUE</formula>
    </cfRule>
  </conditionalFormatting>
  <conditionalFormatting sqref="I538:I540 I565:I567">
    <cfRule type="cellIs" dxfId="139" priority="35" operator="equal">
      <formula>TRUE</formula>
    </cfRule>
  </conditionalFormatting>
  <conditionalFormatting sqref="I568">
    <cfRule type="cellIs" dxfId="138" priority="33" operator="equal">
      <formula>TRUE</formula>
    </cfRule>
  </conditionalFormatting>
  <conditionalFormatting sqref="I593">
    <cfRule type="cellIs" dxfId="137" priority="32" operator="equal">
      <formula>TRUE</formula>
    </cfRule>
  </conditionalFormatting>
  <conditionalFormatting sqref="I594">
    <cfRule type="cellIs" dxfId="136" priority="31" operator="equal">
      <formula>TRUE</formula>
    </cfRule>
  </conditionalFormatting>
  <conditionalFormatting sqref="I596">
    <cfRule type="cellIs" dxfId="135" priority="30" operator="equal">
      <formula>TRUE</formula>
    </cfRule>
  </conditionalFormatting>
  <conditionalFormatting sqref="I569:I592 I595 I597:I598">
    <cfRule type="cellIs" dxfId="134" priority="34" operator="equal">
      <formula>TRUE</formula>
    </cfRule>
  </conditionalFormatting>
  <conditionalFormatting sqref="H419:H428">
    <cfRule type="cellIs" dxfId="133" priority="5" operator="equal">
      <formula>0</formula>
    </cfRule>
  </conditionalFormatting>
  <conditionalFormatting sqref="H288:H297">
    <cfRule type="cellIs" dxfId="132" priority="26" operator="equal">
      <formula>0</formula>
    </cfRule>
  </conditionalFormatting>
  <conditionalFormatting sqref="H277:H286">
    <cfRule type="cellIs" dxfId="131" priority="27" operator="equal">
      <formula>0</formula>
    </cfRule>
  </conditionalFormatting>
  <conditionalFormatting sqref="H266:H275">
    <cfRule type="cellIs" dxfId="130" priority="28" operator="equal">
      <formula>0</formula>
    </cfRule>
  </conditionalFormatting>
  <conditionalFormatting sqref="H299:H317">
    <cfRule type="cellIs" dxfId="129" priority="25" operator="equal">
      <formula>0</formula>
    </cfRule>
  </conditionalFormatting>
  <conditionalFormatting sqref="H320">
    <cfRule type="cellIs" dxfId="128" priority="24" operator="equal">
      <formula>0</formula>
    </cfRule>
  </conditionalFormatting>
  <conditionalFormatting sqref="H320:H339">
    <cfRule type="cellIs" dxfId="127" priority="23" operator="equal">
      <formula>0</formula>
    </cfRule>
  </conditionalFormatting>
  <conditionalFormatting sqref="H341">
    <cfRule type="cellIs" dxfId="126" priority="22" operator="equal">
      <formula>0</formula>
    </cfRule>
  </conditionalFormatting>
  <conditionalFormatting sqref="H341">
    <cfRule type="cellIs" dxfId="125" priority="21" operator="equal">
      <formula>0</formula>
    </cfRule>
  </conditionalFormatting>
  <conditionalFormatting sqref="H341:H360">
    <cfRule type="cellIs" dxfId="124" priority="20" operator="equal">
      <formula>0</formula>
    </cfRule>
  </conditionalFormatting>
  <conditionalFormatting sqref="H364:H383">
    <cfRule type="cellIs" dxfId="123" priority="19" operator="equal">
      <formula>0</formula>
    </cfRule>
  </conditionalFormatting>
  <conditionalFormatting sqref="H364:H383">
    <cfRule type="cellIs" dxfId="122" priority="18" operator="equal">
      <formula>0</formula>
    </cfRule>
  </conditionalFormatting>
  <conditionalFormatting sqref="H364:H383">
    <cfRule type="cellIs" dxfId="121" priority="17" operator="equal">
      <formula>0</formula>
    </cfRule>
  </conditionalFormatting>
  <conditionalFormatting sqref="H385:H404">
    <cfRule type="cellIs" dxfId="120" priority="16" operator="equal">
      <formula>0</formula>
    </cfRule>
  </conditionalFormatting>
  <conditionalFormatting sqref="H385:H404">
    <cfRule type="cellIs" dxfId="119" priority="15" operator="equal">
      <formula>0</formula>
    </cfRule>
  </conditionalFormatting>
  <conditionalFormatting sqref="H385:H404">
    <cfRule type="cellIs" dxfId="118" priority="14" operator="equal">
      <formula>0</formula>
    </cfRule>
  </conditionalFormatting>
  <conditionalFormatting sqref="H431:H440">
    <cfRule type="cellIs" dxfId="117" priority="13" operator="equal">
      <formula>0</formula>
    </cfRule>
  </conditionalFormatting>
  <conditionalFormatting sqref="H489:H498">
    <cfRule type="cellIs" dxfId="116" priority="11" operator="equal">
      <formula>0</formula>
    </cfRule>
  </conditionalFormatting>
  <conditionalFormatting sqref="H453:H462">
    <cfRule type="cellIs" dxfId="115" priority="12" operator="equal">
      <formula>0</formula>
    </cfRule>
  </conditionalFormatting>
  <conditionalFormatting sqref="H318">
    <cfRule type="cellIs" dxfId="114" priority="10" operator="equal">
      <formula>0</formula>
    </cfRule>
  </conditionalFormatting>
  <conditionalFormatting sqref="H376:H383">
    <cfRule type="cellIs" dxfId="113" priority="9" operator="equal">
      <formula>0</formula>
    </cfRule>
  </conditionalFormatting>
  <conditionalFormatting sqref="H385:H404">
    <cfRule type="cellIs" dxfId="112" priority="8" operator="equal">
      <formula>0</formula>
    </cfRule>
  </conditionalFormatting>
  <conditionalFormatting sqref="H364:H373">
    <cfRule type="cellIs" dxfId="111" priority="7" operator="equal">
      <formula>0</formula>
    </cfRule>
  </conditionalFormatting>
  <conditionalFormatting sqref="H408:H417">
    <cfRule type="cellIs" dxfId="110" priority="6" operator="equal">
      <formula>0</formula>
    </cfRule>
  </conditionalFormatting>
  <conditionalFormatting sqref="I541:I564">
    <cfRule type="cellIs" dxfId="109" priority="4" operator="equal">
      <formula>TRUE</formula>
    </cfRule>
  </conditionalFormatting>
  <conditionalFormatting sqref="H442:H451">
    <cfRule type="cellIs" dxfId="108" priority="3" operator="equal">
      <formula>0</formula>
    </cfRule>
  </conditionalFormatting>
  <conditionalFormatting sqref="H478:H487">
    <cfRule type="cellIs" dxfId="107" priority="2" operator="equal">
      <formula>0</formula>
    </cfRule>
  </conditionalFormatting>
  <conditionalFormatting sqref="H466:H475">
    <cfRule type="cellIs" dxfId="106" priority="1" operator="equal">
      <formula>0</formula>
    </cfRule>
  </conditionalFormatting>
  <printOptions horizontalCentered="1"/>
  <pageMargins left="0.23622047244094491" right="0.23622047244094491" top="0.74803149606299213" bottom="0.15748031496062992" header="0.31496062992125984" footer="0"/>
  <pageSetup paperSize="9" scale="66" fitToHeight="0" orientation="portrait" r:id="rId1"/>
  <rowBreaks count="1" manualBreakCount="1">
    <brk id="404" max="16383" man="1"/>
  </row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I599"/>
  <sheetViews>
    <sheetView zoomScaleNormal="100" workbookViewId="0">
      <pane ySplit="10" topLeftCell="A375" activePane="bottomLeft" state="frozen"/>
      <selection activeCell="I562" sqref="I562"/>
      <selection pane="bottomLeft" activeCell="C5" sqref="C5"/>
    </sheetView>
  </sheetViews>
  <sheetFormatPr defaultColWidth="9.140625" defaultRowHeight="15" x14ac:dyDescent="0.25"/>
  <cols>
    <col min="1" max="1" width="9.28515625" style="1" customWidth="1"/>
    <col min="2" max="2" width="50.5703125" style="1" customWidth="1"/>
    <col min="3" max="3" width="43.140625" style="1" customWidth="1"/>
    <col min="4" max="4" width="10.7109375" style="1" customWidth="1"/>
    <col min="5" max="5" width="8.5703125" style="1" customWidth="1"/>
    <col min="6" max="6" width="8.7109375" style="1" bestFit="1" customWidth="1"/>
    <col min="7" max="7" width="8.42578125" style="1" bestFit="1" customWidth="1"/>
    <col min="8" max="8" width="9" style="2" bestFit="1" customWidth="1"/>
    <col min="9" max="9" width="48.85546875" style="1" bestFit="1" customWidth="1"/>
    <col min="10" max="16384" width="9.140625" style="1"/>
  </cols>
  <sheetData>
    <row r="1" spans="1:9" ht="18.75" x14ac:dyDescent="0.3">
      <c r="A1" s="228" t="s">
        <v>34</v>
      </c>
      <c r="B1" s="228"/>
      <c r="C1" s="228"/>
      <c r="D1" s="228"/>
      <c r="E1" s="228"/>
      <c r="F1" s="228"/>
      <c r="G1" s="228"/>
      <c r="H1" s="228"/>
    </row>
    <row r="2" spans="1:9" ht="11.25" customHeight="1" x14ac:dyDescent="0.25"/>
    <row r="3" spans="1:9" x14ac:dyDescent="0.25">
      <c r="A3" s="230" t="s">
        <v>242</v>
      </c>
      <c r="B3" s="230"/>
      <c r="C3" s="230"/>
      <c r="D3" s="230"/>
      <c r="E3" s="230"/>
      <c r="F3" s="230"/>
      <c r="G3" s="230"/>
      <c r="H3" s="230"/>
    </row>
    <row r="4" spans="1:9" x14ac:dyDescent="0.25">
      <c r="A4" s="31"/>
    </row>
    <row r="5" spans="1:9" x14ac:dyDescent="0.25">
      <c r="A5" s="229" t="s">
        <v>190</v>
      </c>
      <c r="B5" s="229"/>
    </row>
    <row r="6" spans="1:9" ht="7.5" customHeight="1" x14ac:dyDescent="0.25"/>
    <row r="7" spans="1:9" ht="7.5" customHeight="1" x14ac:dyDescent="0.25"/>
    <row r="8" spans="1:9" ht="7.5" customHeight="1" x14ac:dyDescent="0.25"/>
    <row r="9" spans="1:9" s="3" customFormat="1" ht="36" customHeight="1" x14ac:dyDescent="0.25">
      <c r="A9" s="175" t="s">
        <v>165</v>
      </c>
      <c r="B9" s="175" t="s">
        <v>27</v>
      </c>
      <c r="C9" s="235" t="s">
        <v>35</v>
      </c>
      <c r="D9" s="235"/>
      <c r="E9" s="235"/>
      <c r="F9" s="235"/>
      <c r="G9" s="235"/>
      <c r="H9" s="235"/>
      <c r="I9" s="278" t="s">
        <v>226</v>
      </c>
    </row>
    <row r="10" spans="1:9" s="13" customFormat="1" ht="12" x14ac:dyDescent="0.25">
      <c r="A10" s="176">
        <v>1</v>
      </c>
      <c r="B10" s="176">
        <v>2</v>
      </c>
      <c r="C10" s="236">
        <v>3</v>
      </c>
      <c r="D10" s="236"/>
      <c r="E10" s="236"/>
      <c r="F10" s="236"/>
      <c r="G10" s="236"/>
      <c r="H10" s="236"/>
      <c r="I10" s="278"/>
    </row>
    <row r="11" spans="1:9" s="2" customFormat="1" ht="12" x14ac:dyDescent="0.2">
      <c r="A11" s="237" t="s">
        <v>13</v>
      </c>
      <c r="B11" s="238"/>
      <c r="C11" s="238"/>
      <c r="D11" s="238"/>
      <c r="E11" s="238"/>
      <c r="F11" s="238"/>
      <c r="G11" s="238"/>
      <c r="H11" s="239"/>
    </row>
    <row r="12" spans="1:9" s="5" customFormat="1" ht="15" customHeight="1" x14ac:dyDescent="0.2">
      <c r="A12" s="42" t="s">
        <v>36</v>
      </c>
      <c r="B12" s="277" t="s">
        <v>14</v>
      </c>
      <c r="C12" s="277"/>
      <c r="D12" s="277"/>
      <c r="E12" s="277"/>
      <c r="F12" s="277"/>
      <c r="G12" s="277"/>
      <c r="H12" s="43">
        <f>SUM(H13,H110)</f>
        <v>9.91</v>
      </c>
    </row>
    <row r="13" spans="1:9" s="5" customFormat="1" ht="15" customHeight="1" x14ac:dyDescent="0.2">
      <c r="A13" s="49" t="s">
        <v>37</v>
      </c>
      <c r="B13" s="277" t="s">
        <v>38</v>
      </c>
      <c r="C13" s="277"/>
      <c r="D13" s="277"/>
      <c r="E13" s="277"/>
      <c r="F13" s="277"/>
      <c r="G13" s="277"/>
      <c r="H13" s="43">
        <f>SUM(H14,H25,H36,H47,H68,H89)</f>
        <v>7.67</v>
      </c>
    </row>
    <row r="14" spans="1:9" s="2" customFormat="1" ht="25.5" hidden="1" x14ac:dyDescent="0.2">
      <c r="A14" s="246" t="s">
        <v>42</v>
      </c>
      <c r="B14" s="249" t="s">
        <v>43</v>
      </c>
      <c r="C14" s="287" t="s">
        <v>156</v>
      </c>
      <c r="D14" s="288"/>
      <c r="E14" s="47" t="s">
        <v>164</v>
      </c>
      <c r="F14" s="190" t="s">
        <v>39</v>
      </c>
      <c r="G14" s="47" t="s">
        <v>157</v>
      </c>
      <c r="H14" s="111">
        <f>SUM(H15:H24)</f>
        <v>0</v>
      </c>
    </row>
    <row r="15" spans="1:9" s="2" customFormat="1" ht="12.75" hidden="1" x14ac:dyDescent="0.2">
      <c r="A15" s="247"/>
      <c r="B15" s="250"/>
      <c r="C15" s="252"/>
      <c r="D15" s="254"/>
      <c r="E15" s="83"/>
      <c r="F15" s="84"/>
      <c r="G15" s="63"/>
      <c r="H15" s="54">
        <f>ROUNDUP((F15/168*G15),2)</f>
        <v>0</v>
      </c>
    </row>
    <row r="16" spans="1:9" s="2" customFormat="1" ht="12.75" hidden="1" customHeight="1" x14ac:dyDescent="0.2">
      <c r="A16" s="247"/>
      <c r="B16" s="250"/>
      <c r="C16" s="274"/>
      <c r="D16" s="276"/>
      <c r="E16" s="188"/>
      <c r="F16" s="64"/>
      <c r="G16" s="63"/>
      <c r="H16" s="56">
        <f t="shared" ref="H16:H24" si="0">ROUNDUP((F16/168*G16),2)</f>
        <v>0</v>
      </c>
    </row>
    <row r="17" spans="1:8" s="2" customFormat="1" ht="12.75" hidden="1" customHeight="1" x14ac:dyDescent="0.2">
      <c r="A17" s="247"/>
      <c r="B17" s="250"/>
      <c r="C17" s="274"/>
      <c r="D17" s="276"/>
      <c r="E17" s="188"/>
      <c r="F17" s="64"/>
      <c r="G17" s="63"/>
      <c r="H17" s="56">
        <f t="shared" si="0"/>
        <v>0</v>
      </c>
    </row>
    <row r="18" spans="1:8" s="2" customFormat="1" ht="12.75" hidden="1" customHeight="1" x14ac:dyDescent="0.2">
      <c r="A18" s="247"/>
      <c r="B18" s="250"/>
      <c r="C18" s="274"/>
      <c r="D18" s="276"/>
      <c r="E18" s="188"/>
      <c r="F18" s="64"/>
      <c r="G18" s="63"/>
      <c r="H18" s="56">
        <f t="shared" si="0"/>
        <v>0</v>
      </c>
    </row>
    <row r="19" spans="1:8" s="2" customFormat="1" ht="12.75" hidden="1" customHeight="1" x14ac:dyDescent="0.2">
      <c r="A19" s="247"/>
      <c r="B19" s="250"/>
      <c r="C19" s="274"/>
      <c r="D19" s="276"/>
      <c r="E19" s="188"/>
      <c r="F19" s="64"/>
      <c r="G19" s="63"/>
      <c r="H19" s="56">
        <f t="shared" si="0"/>
        <v>0</v>
      </c>
    </row>
    <row r="20" spans="1:8" s="2" customFormat="1" ht="12.75" hidden="1" customHeight="1" x14ac:dyDescent="0.2">
      <c r="A20" s="247"/>
      <c r="B20" s="250"/>
      <c r="C20" s="252"/>
      <c r="D20" s="254"/>
      <c r="E20" s="83"/>
      <c r="F20" s="84"/>
      <c r="G20" s="63"/>
      <c r="H20" s="56">
        <f t="shared" si="0"/>
        <v>0</v>
      </c>
    </row>
    <row r="21" spans="1:8" s="2" customFormat="1" ht="12.75" hidden="1" customHeight="1" x14ac:dyDescent="0.2">
      <c r="A21" s="247"/>
      <c r="B21" s="250"/>
      <c r="C21" s="274"/>
      <c r="D21" s="276"/>
      <c r="E21" s="188"/>
      <c r="F21" s="64"/>
      <c r="G21" s="63"/>
      <c r="H21" s="56">
        <f t="shared" si="0"/>
        <v>0</v>
      </c>
    </row>
    <row r="22" spans="1:8" s="2" customFormat="1" ht="12.75" hidden="1" customHeight="1" x14ac:dyDescent="0.2">
      <c r="A22" s="247"/>
      <c r="B22" s="250"/>
      <c r="C22" s="274"/>
      <c r="D22" s="276"/>
      <c r="E22" s="188"/>
      <c r="F22" s="64"/>
      <c r="G22" s="63"/>
      <c r="H22" s="56">
        <f t="shared" si="0"/>
        <v>0</v>
      </c>
    </row>
    <row r="23" spans="1:8" s="2" customFormat="1" ht="12.75" hidden="1" customHeight="1" x14ac:dyDescent="0.2">
      <c r="A23" s="247"/>
      <c r="B23" s="250"/>
      <c r="C23" s="274"/>
      <c r="D23" s="276"/>
      <c r="E23" s="188"/>
      <c r="F23" s="64"/>
      <c r="G23" s="63"/>
      <c r="H23" s="56">
        <f t="shared" si="0"/>
        <v>0</v>
      </c>
    </row>
    <row r="24" spans="1:8" s="2" customFormat="1" ht="12.75" hidden="1" customHeight="1" x14ac:dyDescent="0.2">
      <c r="A24" s="248"/>
      <c r="B24" s="251"/>
      <c r="C24" s="296"/>
      <c r="D24" s="298"/>
      <c r="E24" s="189"/>
      <c r="F24" s="66"/>
      <c r="G24" s="65"/>
      <c r="H24" s="58">
        <f t="shared" si="0"/>
        <v>0</v>
      </c>
    </row>
    <row r="25" spans="1:8" s="2" customFormat="1" ht="25.5" x14ac:dyDescent="0.2">
      <c r="A25" s="246" t="s">
        <v>44</v>
      </c>
      <c r="B25" s="249" t="s">
        <v>45</v>
      </c>
      <c r="C25" s="287" t="s">
        <v>349</v>
      </c>
      <c r="D25" s="288"/>
      <c r="E25" s="47" t="s">
        <v>164</v>
      </c>
      <c r="F25" s="190" t="s">
        <v>39</v>
      </c>
      <c r="G25" s="47" t="s">
        <v>157</v>
      </c>
      <c r="H25" s="50">
        <f>SUM(H26:H35)</f>
        <v>7.67</v>
      </c>
    </row>
    <row r="26" spans="1:8" s="2" customFormat="1" ht="12.75" x14ac:dyDescent="0.2">
      <c r="A26" s="247"/>
      <c r="B26" s="250"/>
      <c r="C26" s="274" t="s">
        <v>211</v>
      </c>
      <c r="D26" s="276"/>
      <c r="E26" s="188">
        <v>10</v>
      </c>
      <c r="F26" s="64">
        <v>1287</v>
      </c>
      <c r="G26" s="61">
        <v>1</v>
      </c>
      <c r="H26" s="54">
        <f>ROUNDUP((F26/168*G26),2)</f>
        <v>7.67</v>
      </c>
    </row>
    <row r="27" spans="1:8" s="2" customFormat="1" ht="12.75" hidden="1" x14ac:dyDescent="0.2">
      <c r="A27" s="247"/>
      <c r="B27" s="250"/>
      <c r="C27" s="274"/>
      <c r="D27" s="276"/>
      <c r="E27" s="188"/>
      <c r="F27" s="64"/>
      <c r="G27" s="63"/>
      <c r="H27" s="56">
        <f t="shared" ref="H27:H35" si="1">ROUNDUP((F27/168*G27),2)</f>
        <v>0</v>
      </c>
    </row>
    <row r="28" spans="1:8" s="2" customFormat="1" ht="12.75" hidden="1" x14ac:dyDescent="0.2">
      <c r="A28" s="247"/>
      <c r="B28" s="250"/>
      <c r="C28" s="274"/>
      <c r="D28" s="276"/>
      <c r="E28" s="188"/>
      <c r="F28" s="64"/>
      <c r="G28" s="63"/>
      <c r="H28" s="56">
        <f t="shared" si="1"/>
        <v>0</v>
      </c>
    </row>
    <row r="29" spans="1:8" s="2" customFormat="1" ht="12.75" hidden="1" x14ac:dyDescent="0.2">
      <c r="A29" s="247"/>
      <c r="B29" s="250"/>
      <c r="C29" s="274"/>
      <c r="D29" s="276"/>
      <c r="E29" s="188"/>
      <c r="F29" s="64"/>
      <c r="G29" s="63"/>
      <c r="H29" s="56">
        <f t="shared" si="1"/>
        <v>0</v>
      </c>
    </row>
    <row r="30" spans="1:8" s="2" customFormat="1" ht="12.75" hidden="1" x14ac:dyDescent="0.2">
      <c r="A30" s="247"/>
      <c r="B30" s="250"/>
      <c r="C30" s="274"/>
      <c r="D30" s="276"/>
      <c r="E30" s="188"/>
      <c r="F30" s="64"/>
      <c r="G30" s="63"/>
      <c r="H30" s="56">
        <f t="shared" si="1"/>
        <v>0</v>
      </c>
    </row>
    <row r="31" spans="1:8" s="2" customFormat="1" ht="12.75" hidden="1" x14ac:dyDescent="0.2">
      <c r="A31" s="247"/>
      <c r="B31" s="250"/>
      <c r="C31" s="274"/>
      <c r="D31" s="276"/>
      <c r="E31" s="188"/>
      <c r="F31" s="64"/>
      <c r="G31" s="63"/>
      <c r="H31" s="56">
        <f t="shared" si="1"/>
        <v>0</v>
      </c>
    </row>
    <row r="32" spans="1:8" s="2" customFormat="1" ht="12.75" hidden="1" x14ac:dyDescent="0.2">
      <c r="A32" s="247"/>
      <c r="B32" s="250"/>
      <c r="C32" s="274"/>
      <c r="D32" s="276"/>
      <c r="E32" s="188"/>
      <c r="F32" s="64"/>
      <c r="G32" s="63"/>
      <c r="H32" s="56">
        <f t="shared" si="1"/>
        <v>0</v>
      </c>
    </row>
    <row r="33" spans="1:8" s="2" customFormat="1" ht="12.75" hidden="1" x14ac:dyDescent="0.2">
      <c r="A33" s="247"/>
      <c r="B33" s="250"/>
      <c r="C33" s="274"/>
      <c r="D33" s="276"/>
      <c r="E33" s="188"/>
      <c r="F33" s="64"/>
      <c r="G33" s="63"/>
      <c r="H33" s="56">
        <f t="shared" si="1"/>
        <v>0</v>
      </c>
    </row>
    <row r="34" spans="1:8" s="2" customFormat="1" ht="12.75" hidden="1" x14ac:dyDescent="0.2">
      <c r="A34" s="247"/>
      <c r="B34" s="250"/>
      <c r="C34" s="274"/>
      <c r="D34" s="276"/>
      <c r="E34" s="188"/>
      <c r="F34" s="64"/>
      <c r="G34" s="63"/>
      <c r="H34" s="56">
        <f t="shared" si="1"/>
        <v>0</v>
      </c>
    </row>
    <row r="35" spans="1:8" s="2" customFormat="1" ht="12.75" hidden="1" x14ac:dyDescent="0.2">
      <c r="A35" s="248"/>
      <c r="B35" s="251"/>
      <c r="C35" s="296"/>
      <c r="D35" s="298"/>
      <c r="E35" s="189"/>
      <c r="F35" s="66"/>
      <c r="G35" s="65"/>
      <c r="H35" s="58">
        <f t="shared" si="1"/>
        <v>0</v>
      </c>
    </row>
    <row r="36" spans="1:8" s="2" customFormat="1" ht="25.5" hidden="1" x14ac:dyDescent="0.2">
      <c r="A36" s="246" t="s">
        <v>51</v>
      </c>
      <c r="B36" s="249" t="s">
        <v>15</v>
      </c>
      <c r="C36" s="266" t="s">
        <v>158</v>
      </c>
      <c r="D36" s="267"/>
      <c r="E36" s="268"/>
      <c r="F36" s="51" t="s">
        <v>159</v>
      </c>
      <c r="G36" s="47" t="s">
        <v>157</v>
      </c>
      <c r="H36" s="111">
        <f>SUM(H37:H46)</f>
        <v>0</v>
      </c>
    </row>
    <row r="37" spans="1:8" s="2" customFormat="1" ht="12.75" hidden="1" x14ac:dyDescent="0.2">
      <c r="A37" s="247"/>
      <c r="B37" s="250"/>
      <c r="C37" s="258"/>
      <c r="D37" s="308"/>
      <c r="E37" s="259"/>
      <c r="F37" s="55"/>
      <c r="G37" s="52">
        <f t="shared" ref="G37:G46" si="2">G15</f>
        <v>0</v>
      </c>
      <c r="H37" s="54">
        <f>ROUNDUP((F37/168*G37),2)</f>
        <v>0</v>
      </c>
    </row>
    <row r="38" spans="1:8" s="2" customFormat="1" ht="12.75" hidden="1" customHeight="1" x14ac:dyDescent="0.2">
      <c r="A38" s="247"/>
      <c r="B38" s="250"/>
      <c r="C38" s="258"/>
      <c r="D38" s="308"/>
      <c r="E38" s="259"/>
      <c r="F38" s="55"/>
      <c r="G38" s="55">
        <f t="shared" si="2"/>
        <v>0</v>
      </c>
      <c r="H38" s="56">
        <f t="shared" ref="H38:H46" si="3">ROUNDUP((F38/168*G38),2)</f>
        <v>0</v>
      </c>
    </row>
    <row r="39" spans="1:8" s="2" customFormat="1" ht="12.75" hidden="1" customHeight="1" x14ac:dyDescent="0.2">
      <c r="A39" s="247"/>
      <c r="B39" s="250"/>
      <c r="C39" s="258"/>
      <c r="D39" s="308"/>
      <c r="E39" s="259"/>
      <c r="F39" s="55"/>
      <c r="G39" s="55">
        <f t="shared" si="2"/>
        <v>0</v>
      </c>
      <c r="H39" s="56">
        <f t="shared" si="3"/>
        <v>0</v>
      </c>
    </row>
    <row r="40" spans="1:8" s="2" customFormat="1" ht="12.75" hidden="1" customHeight="1" x14ac:dyDescent="0.2">
      <c r="A40" s="247"/>
      <c r="B40" s="250"/>
      <c r="C40" s="258"/>
      <c r="D40" s="308"/>
      <c r="E40" s="259"/>
      <c r="F40" s="55"/>
      <c r="G40" s="55">
        <f t="shared" si="2"/>
        <v>0</v>
      </c>
      <c r="H40" s="56">
        <f t="shared" si="3"/>
        <v>0</v>
      </c>
    </row>
    <row r="41" spans="1:8" s="2" customFormat="1" ht="12.75" hidden="1" customHeight="1" x14ac:dyDescent="0.2">
      <c r="A41" s="247"/>
      <c r="B41" s="250"/>
      <c r="C41" s="258"/>
      <c r="D41" s="308"/>
      <c r="E41" s="259"/>
      <c r="F41" s="55"/>
      <c r="G41" s="55">
        <f t="shared" si="2"/>
        <v>0</v>
      </c>
      <c r="H41" s="56">
        <f t="shared" si="3"/>
        <v>0</v>
      </c>
    </row>
    <row r="42" spans="1:8" s="2" customFormat="1" ht="12.75" hidden="1" customHeight="1" x14ac:dyDescent="0.2">
      <c r="A42" s="247"/>
      <c r="B42" s="250"/>
      <c r="C42" s="258"/>
      <c r="D42" s="308"/>
      <c r="E42" s="259"/>
      <c r="F42" s="55"/>
      <c r="G42" s="55">
        <f t="shared" si="2"/>
        <v>0</v>
      </c>
      <c r="H42" s="56">
        <f t="shared" si="3"/>
        <v>0</v>
      </c>
    </row>
    <row r="43" spans="1:8" s="2" customFormat="1" ht="12.75" hidden="1" customHeight="1" x14ac:dyDescent="0.2">
      <c r="A43" s="247"/>
      <c r="B43" s="250"/>
      <c r="C43" s="258"/>
      <c r="D43" s="308"/>
      <c r="E43" s="259"/>
      <c r="F43" s="55"/>
      <c r="G43" s="55">
        <f t="shared" si="2"/>
        <v>0</v>
      </c>
      <c r="H43" s="56">
        <f t="shared" si="3"/>
        <v>0</v>
      </c>
    </row>
    <row r="44" spans="1:8" s="2" customFormat="1" ht="12.75" hidden="1" customHeight="1" x14ac:dyDescent="0.2">
      <c r="A44" s="247"/>
      <c r="B44" s="250"/>
      <c r="C44" s="258"/>
      <c r="D44" s="308"/>
      <c r="E44" s="259"/>
      <c r="F44" s="55"/>
      <c r="G44" s="55">
        <f t="shared" si="2"/>
        <v>0</v>
      </c>
      <c r="H44" s="56">
        <f t="shared" si="3"/>
        <v>0</v>
      </c>
    </row>
    <row r="45" spans="1:8" s="2" customFormat="1" ht="12.75" hidden="1" customHeight="1" x14ac:dyDescent="0.2">
      <c r="A45" s="247"/>
      <c r="B45" s="250"/>
      <c r="C45" s="258"/>
      <c r="D45" s="308"/>
      <c r="E45" s="259"/>
      <c r="F45" s="55"/>
      <c r="G45" s="55">
        <f t="shared" si="2"/>
        <v>0</v>
      </c>
      <c r="H45" s="56">
        <f t="shared" si="3"/>
        <v>0</v>
      </c>
    </row>
    <row r="46" spans="1:8" s="2" customFormat="1" ht="12.75" hidden="1" customHeight="1" x14ac:dyDescent="0.2">
      <c r="A46" s="248"/>
      <c r="B46" s="251"/>
      <c r="C46" s="305"/>
      <c r="D46" s="306"/>
      <c r="E46" s="307"/>
      <c r="F46" s="57"/>
      <c r="G46" s="57">
        <f t="shared" si="2"/>
        <v>0</v>
      </c>
      <c r="H46" s="58">
        <f t="shared" si="3"/>
        <v>0</v>
      </c>
    </row>
    <row r="47" spans="1:8" s="2" customFormat="1" ht="25.5" hidden="1" x14ac:dyDescent="0.2">
      <c r="A47" s="246" t="s">
        <v>53</v>
      </c>
      <c r="B47" s="249" t="s">
        <v>54</v>
      </c>
      <c r="C47" s="287" t="s">
        <v>349</v>
      </c>
      <c r="D47" s="288"/>
      <c r="E47" s="47" t="s">
        <v>161</v>
      </c>
      <c r="F47" s="190" t="s">
        <v>39</v>
      </c>
      <c r="G47" s="47" t="s">
        <v>157</v>
      </c>
      <c r="H47" s="111">
        <f>SUM(H48:H67)</f>
        <v>0</v>
      </c>
    </row>
    <row r="48" spans="1:8" s="2" customFormat="1" ht="12.75" hidden="1" customHeight="1" x14ac:dyDescent="0.2">
      <c r="A48" s="247"/>
      <c r="B48" s="250"/>
      <c r="C48" s="294">
        <f t="shared" ref="C48:C57" si="4">C15</f>
        <v>0</v>
      </c>
      <c r="D48" s="295"/>
      <c r="E48" s="292">
        <v>5</v>
      </c>
      <c r="F48" s="52">
        <f>F15</f>
        <v>0</v>
      </c>
      <c r="G48" s="52">
        <f>G15</f>
        <v>0</v>
      </c>
      <c r="H48" s="54">
        <f>ROUNDUP((F48*$E$48%)/168*G48,2)</f>
        <v>0</v>
      </c>
    </row>
    <row r="49" spans="1:8" s="2" customFormat="1" ht="12.75" hidden="1" customHeight="1" x14ac:dyDescent="0.2">
      <c r="A49" s="247"/>
      <c r="B49" s="250"/>
      <c r="C49" s="274">
        <f t="shared" si="4"/>
        <v>0</v>
      </c>
      <c r="D49" s="276"/>
      <c r="E49" s="293"/>
      <c r="F49" s="59">
        <f t="shared" ref="F49:G57" si="5">F16</f>
        <v>0</v>
      </c>
      <c r="G49" s="73">
        <f t="shared" si="5"/>
        <v>0</v>
      </c>
      <c r="H49" s="56">
        <f t="shared" ref="H49:H67" si="6">ROUNDUP((F49*$E$48%)/168*G49,2)</f>
        <v>0</v>
      </c>
    </row>
    <row r="50" spans="1:8" s="2" customFormat="1" ht="12.75" hidden="1" customHeight="1" x14ac:dyDescent="0.2">
      <c r="A50" s="247"/>
      <c r="B50" s="250"/>
      <c r="C50" s="274">
        <f t="shared" si="4"/>
        <v>0</v>
      </c>
      <c r="D50" s="276"/>
      <c r="E50" s="293"/>
      <c r="F50" s="59">
        <f t="shared" si="5"/>
        <v>0</v>
      </c>
      <c r="G50" s="73">
        <f t="shared" si="5"/>
        <v>0</v>
      </c>
      <c r="H50" s="56">
        <f t="shared" si="6"/>
        <v>0</v>
      </c>
    </row>
    <row r="51" spans="1:8" s="2" customFormat="1" ht="12.75" hidden="1" customHeight="1" x14ac:dyDescent="0.2">
      <c r="A51" s="247"/>
      <c r="B51" s="250"/>
      <c r="C51" s="274">
        <f t="shared" si="4"/>
        <v>0</v>
      </c>
      <c r="D51" s="276"/>
      <c r="E51" s="293"/>
      <c r="F51" s="59">
        <f t="shared" si="5"/>
        <v>0</v>
      </c>
      <c r="G51" s="73">
        <f t="shared" si="5"/>
        <v>0</v>
      </c>
      <c r="H51" s="56">
        <f t="shared" si="6"/>
        <v>0</v>
      </c>
    </row>
    <row r="52" spans="1:8" s="2" customFormat="1" ht="12.75" hidden="1" customHeight="1" x14ac:dyDescent="0.2">
      <c r="A52" s="247"/>
      <c r="B52" s="250"/>
      <c r="C52" s="274">
        <f t="shared" si="4"/>
        <v>0</v>
      </c>
      <c r="D52" s="276"/>
      <c r="E52" s="293"/>
      <c r="F52" s="59">
        <f t="shared" si="5"/>
        <v>0</v>
      </c>
      <c r="G52" s="73">
        <f t="shared" si="5"/>
        <v>0</v>
      </c>
      <c r="H52" s="56">
        <f t="shared" si="6"/>
        <v>0</v>
      </c>
    </row>
    <row r="53" spans="1:8" s="2" customFormat="1" ht="12.75" hidden="1" customHeight="1" x14ac:dyDescent="0.2">
      <c r="A53" s="247"/>
      <c r="B53" s="250"/>
      <c r="C53" s="274">
        <f t="shared" si="4"/>
        <v>0</v>
      </c>
      <c r="D53" s="276"/>
      <c r="E53" s="293"/>
      <c r="F53" s="59">
        <f t="shared" si="5"/>
        <v>0</v>
      </c>
      <c r="G53" s="73">
        <f t="shared" si="5"/>
        <v>0</v>
      </c>
      <c r="H53" s="56">
        <f t="shared" si="6"/>
        <v>0</v>
      </c>
    </row>
    <row r="54" spans="1:8" s="2" customFormat="1" ht="12.75" hidden="1" customHeight="1" x14ac:dyDescent="0.2">
      <c r="A54" s="247"/>
      <c r="B54" s="250"/>
      <c r="C54" s="274">
        <f t="shared" si="4"/>
        <v>0</v>
      </c>
      <c r="D54" s="276"/>
      <c r="E54" s="293"/>
      <c r="F54" s="59">
        <f t="shared" si="5"/>
        <v>0</v>
      </c>
      <c r="G54" s="73">
        <f t="shared" si="5"/>
        <v>0</v>
      </c>
      <c r="H54" s="56">
        <f t="shared" si="6"/>
        <v>0</v>
      </c>
    </row>
    <row r="55" spans="1:8" s="2" customFormat="1" ht="12.75" hidden="1" customHeight="1" x14ac:dyDescent="0.2">
      <c r="A55" s="247"/>
      <c r="B55" s="250"/>
      <c r="C55" s="274">
        <f t="shared" si="4"/>
        <v>0</v>
      </c>
      <c r="D55" s="276"/>
      <c r="E55" s="293"/>
      <c r="F55" s="59">
        <f t="shared" si="5"/>
        <v>0</v>
      </c>
      <c r="G55" s="73">
        <f t="shared" si="5"/>
        <v>0</v>
      </c>
      <c r="H55" s="56">
        <f t="shared" si="6"/>
        <v>0</v>
      </c>
    </row>
    <row r="56" spans="1:8" s="2" customFormat="1" ht="12.75" hidden="1" customHeight="1" x14ac:dyDescent="0.2">
      <c r="A56" s="247"/>
      <c r="B56" s="250"/>
      <c r="C56" s="274">
        <f t="shared" si="4"/>
        <v>0</v>
      </c>
      <c r="D56" s="276"/>
      <c r="E56" s="293"/>
      <c r="F56" s="59">
        <f t="shared" si="5"/>
        <v>0</v>
      </c>
      <c r="G56" s="73">
        <f t="shared" si="5"/>
        <v>0</v>
      </c>
      <c r="H56" s="56">
        <f t="shared" si="6"/>
        <v>0</v>
      </c>
    </row>
    <row r="57" spans="1:8" s="2" customFormat="1" ht="12.75" hidden="1" customHeight="1" x14ac:dyDescent="0.2">
      <c r="A57" s="247"/>
      <c r="B57" s="250"/>
      <c r="C57" s="274">
        <f t="shared" si="4"/>
        <v>0</v>
      </c>
      <c r="D57" s="276"/>
      <c r="E57" s="293"/>
      <c r="F57" s="59">
        <f t="shared" si="5"/>
        <v>0</v>
      </c>
      <c r="G57" s="73">
        <f t="shared" si="5"/>
        <v>0</v>
      </c>
      <c r="H57" s="56">
        <f t="shared" si="6"/>
        <v>0</v>
      </c>
    </row>
    <row r="58" spans="1:8" s="2" customFormat="1" ht="12.75" hidden="1" x14ac:dyDescent="0.2">
      <c r="A58" s="247"/>
      <c r="B58" s="250"/>
      <c r="C58" s="274" t="str">
        <f>C26</f>
        <v>Vecākais speciālists Izglītības koordinācijas nodaļā</v>
      </c>
      <c r="D58" s="276"/>
      <c r="E58" s="293"/>
      <c r="F58" s="59">
        <f>F26</f>
        <v>1287</v>
      </c>
      <c r="G58" s="59"/>
      <c r="H58" s="56">
        <f t="shared" si="6"/>
        <v>0</v>
      </c>
    </row>
    <row r="59" spans="1:8" s="2" customFormat="1" ht="12.75" hidden="1" customHeight="1" x14ac:dyDescent="0.2">
      <c r="A59" s="247"/>
      <c r="B59" s="250"/>
      <c r="C59" s="274">
        <f t="shared" ref="C59:C67" si="7">C27</f>
        <v>0</v>
      </c>
      <c r="D59" s="276"/>
      <c r="E59" s="293"/>
      <c r="F59" s="59">
        <f t="shared" ref="F59:G67" si="8">F27</f>
        <v>0</v>
      </c>
      <c r="G59" s="73">
        <f t="shared" si="8"/>
        <v>0</v>
      </c>
      <c r="H59" s="56">
        <f t="shared" si="6"/>
        <v>0</v>
      </c>
    </row>
    <row r="60" spans="1:8" s="2" customFormat="1" ht="12.75" hidden="1" customHeight="1" x14ac:dyDescent="0.2">
      <c r="A60" s="247"/>
      <c r="B60" s="250"/>
      <c r="C60" s="274">
        <f t="shared" si="7"/>
        <v>0</v>
      </c>
      <c r="D60" s="276"/>
      <c r="E60" s="293"/>
      <c r="F60" s="59">
        <f t="shared" si="8"/>
        <v>0</v>
      </c>
      <c r="G60" s="73">
        <f t="shared" si="8"/>
        <v>0</v>
      </c>
      <c r="H60" s="56">
        <f t="shared" si="6"/>
        <v>0</v>
      </c>
    </row>
    <row r="61" spans="1:8" s="2" customFormat="1" ht="12.75" hidden="1" customHeight="1" x14ac:dyDescent="0.2">
      <c r="A61" s="247"/>
      <c r="B61" s="250"/>
      <c r="C61" s="274">
        <f t="shared" si="7"/>
        <v>0</v>
      </c>
      <c r="D61" s="276"/>
      <c r="E61" s="293"/>
      <c r="F61" s="59">
        <f t="shared" si="8"/>
        <v>0</v>
      </c>
      <c r="G61" s="73">
        <f t="shared" si="8"/>
        <v>0</v>
      </c>
      <c r="H61" s="56">
        <f t="shared" si="6"/>
        <v>0</v>
      </c>
    </row>
    <row r="62" spans="1:8" s="2" customFormat="1" ht="12.75" hidden="1" customHeight="1" x14ac:dyDescent="0.2">
      <c r="A62" s="247"/>
      <c r="B62" s="250"/>
      <c r="C62" s="274">
        <f t="shared" si="7"/>
        <v>0</v>
      </c>
      <c r="D62" s="276"/>
      <c r="E62" s="293"/>
      <c r="F62" s="59">
        <f t="shared" si="8"/>
        <v>0</v>
      </c>
      <c r="G62" s="73">
        <f t="shared" si="8"/>
        <v>0</v>
      </c>
      <c r="H62" s="56">
        <f t="shared" si="6"/>
        <v>0</v>
      </c>
    </row>
    <row r="63" spans="1:8" s="2" customFormat="1" ht="12.75" hidden="1" customHeight="1" x14ac:dyDescent="0.2">
      <c r="A63" s="247"/>
      <c r="B63" s="250"/>
      <c r="C63" s="274">
        <f t="shared" si="7"/>
        <v>0</v>
      </c>
      <c r="D63" s="276"/>
      <c r="E63" s="293"/>
      <c r="F63" s="59">
        <f t="shared" si="8"/>
        <v>0</v>
      </c>
      <c r="G63" s="73">
        <f t="shared" si="8"/>
        <v>0</v>
      </c>
      <c r="H63" s="56">
        <f t="shared" si="6"/>
        <v>0</v>
      </c>
    </row>
    <row r="64" spans="1:8" s="2" customFormat="1" ht="12.75" hidden="1" customHeight="1" x14ac:dyDescent="0.2">
      <c r="A64" s="247"/>
      <c r="B64" s="250"/>
      <c r="C64" s="274">
        <f t="shared" si="7"/>
        <v>0</v>
      </c>
      <c r="D64" s="276"/>
      <c r="E64" s="293"/>
      <c r="F64" s="59">
        <f t="shared" si="8"/>
        <v>0</v>
      </c>
      <c r="G64" s="73">
        <f t="shared" si="8"/>
        <v>0</v>
      </c>
      <c r="H64" s="56">
        <f t="shared" si="6"/>
        <v>0</v>
      </c>
    </row>
    <row r="65" spans="1:8" s="2" customFormat="1" ht="12.75" hidden="1" customHeight="1" x14ac:dyDescent="0.2">
      <c r="A65" s="247"/>
      <c r="B65" s="250"/>
      <c r="C65" s="274">
        <f t="shared" si="7"/>
        <v>0</v>
      </c>
      <c r="D65" s="276"/>
      <c r="E65" s="293"/>
      <c r="F65" s="59">
        <f t="shared" si="8"/>
        <v>0</v>
      </c>
      <c r="G65" s="73">
        <f t="shared" si="8"/>
        <v>0</v>
      </c>
      <c r="H65" s="56">
        <f t="shared" si="6"/>
        <v>0</v>
      </c>
    </row>
    <row r="66" spans="1:8" s="2" customFormat="1" ht="12.75" hidden="1" customHeight="1" x14ac:dyDescent="0.2">
      <c r="A66" s="247"/>
      <c r="B66" s="250"/>
      <c r="C66" s="274">
        <f t="shared" si="7"/>
        <v>0</v>
      </c>
      <c r="D66" s="276"/>
      <c r="E66" s="293"/>
      <c r="F66" s="59">
        <f t="shared" si="8"/>
        <v>0</v>
      </c>
      <c r="G66" s="73">
        <f t="shared" si="8"/>
        <v>0</v>
      </c>
      <c r="H66" s="56">
        <f t="shared" si="6"/>
        <v>0</v>
      </c>
    </row>
    <row r="67" spans="1:8" s="2" customFormat="1" ht="12.75" hidden="1" customHeight="1" x14ac:dyDescent="0.2">
      <c r="A67" s="248"/>
      <c r="B67" s="251"/>
      <c r="C67" s="296">
        <f t="shared" si="7"/>
        <v>0</v>
      </c>
      <c r="D67" s="298"/>
      <c r="E67" s="302"/>
      <c r="F67" s="59">
        <f t="shared" si="8"/>
        <v>0</v>
      </c>
      <c r="G67" s="73">
        <f t="shared" si="8"/>
        <v>0</v>
      </c>
      <c r="H67" s="56">
        <f t="shared" si="6"/>
        <v>0</v>
      </c>
    </row>
    <row r="68" spans="1:8" s="2" customFormat="1" ht="25.5" hidden="1" x14ac:dyDescent="0.2">
      <c r="A68" s="246" t="s">
        <v>55</v>
      </c>
      <c r="B68" s="249" t="s">
        <v>56</v>
      </c>
      <c r="C68" s="287" t="s">
        <v>349</v>
      </c>
      <c r="D68" s="288"/>
      <c r="E68" s="47" t="s">
        <v>161</v>
      </c>
      <c r="F68" s="190" t="s">
        <v>39</v>
      </c>
      <c r="G68" s="47" t="s">
        <v>157</v>
      </c>
      <c r="H68" s="111">
        <f>SUM(H69:H88)</f>
        <v>0</v>
      </c>
    </row>
    <row r="69" spans="1:8" s="2" customFormat="1" ht="12.75" hidden="1" x14ac:dyDescent="0.2">
      <c r="A69" s="247"/>
      <c r="B69" s="250"/>
      <c r="C69" s="274">
        <f>C15</f>
        <v>0</v>
      </c>
      <c r="D69" s="276"/>
      <c r="E69" s="292">
        <v>5</v>
      </c>
      <c r="F69" s="59">
        <f>F15</f>
        <v>0</v>
      </c>
      <c r="G69" s="59">
        <f>G15</f>
        <v>0</v>
      </c>
      <c r="H69" s="56">
        <f>ROUNDUP((F69*$E$69%)/168*G69,2)</f>
        <v>0</v>
      </c>
    </row>
    <row r="70" spans="1:8" s="2" customFormat="1" ht="12.75" hidden="1" x14ac:dyDescent="0.2">
      <c r="A70" s="247"/>
      <c r="B70" s="250"/>
      <c r="C70" s="274">
        <f>C16</f>
        <v>0</v>
      </c>
      <c r="D70" s="276"/>
      <c r="E70" s="293"/>
      <c r="F70" s="59">
        <f>F16</f>
        <v>0</v>
      </c>
      <c r="G70" s="59">
        <f>G16</f>
        <v>0</v>
      </c>
      <c r="H70" s="56">
        <f t="shared" ref="H70:H88" si="9">ROUNDUP((F70*$E$69%)/168*G70,2)</f>
        <v>0</v>
      </c>
    </row>
    <row r="71" spans="1:8" s="2" customFormat="1" ht="12.75" hidden="1" customHeight="1" x14ac:dyDescent="0.2">
      <c r="A71" s="247"/>
      <c r="B71" s="250"/>
      <c r="C71" s="274">
        <f t="shared" ref="C71:C81" si="10">C17</f>
        <v>0</v>
      </c>
      <c r="D71" s="276"/>
      <c r="E71" s="293"/>
      <c r="F71" s="59">
        <f t="shared" ref="F71:G78" si="11">F17</f>
        <v>0</v>
      </c>
      <c r="G71" s="59">
        <f t="shared" si="11"/>
        <v>0</v>
      </c>
      <c r="H71" s="56">
        <f t="shared" si="9"/>
        <v>0</v>
      </c>
    </row>
    <row r="72" spans="1:8" s="2" customFormat="1" ht="12.75" hidden="1" x14ac:dyDescent="0.2">
      <c r="A72" s="247"/>
      <c r="B72" s="250"/>
      <c r="C72" s="274">
        <f t="shared" si="10"/>
        <v>0</v>
      </c>
      <c r="D72" s="276"/>
      <c r="E72" s="293"/>
      <c r="F72" s="59">
        <f t="shared" si="11"/>
        <v>0</v>
      </c>
      <c r="G72" s="59">
        <f t="shared" si="11"/>
        <v>0</v>
      </c>
      <c r="H72" s="56">
        <f t="shared" si="9"/>
        <v>0</v>
      </c>
    </row>
    <row r="73" spans="1:8" s="2" customFormat="1" ht="12.75" hidden="1" x14ac:dyDescent="0.2">
      <c r="A73" s="247"/>
      <c r="B73" s="250"/>
      <c r="C73" s="274">
        <f t="shared" si="10"/>
        <v>0</v>
      </c>
      <c r="D73" s="276"/>
      <c r="E73" s="293"/>
      <c r="F73" s="59">
        <f t="shared" si="11"/>
        <v>0</v>
      </c>
      <c r="G73" s="59">
        <f t="shared" si="11"/>
        <v>0</v>
      </c>
      <c r="H73" s="56">
        <f t="shared" si="9"/>
        <v>0</v>
      </c>
    </row>
    <row r="74" spans="1:8" s="2" customFormat="1" ht="12.75" hidden="1" x14ac:dyDescent="0.2">
      <c r="A74" s="247"/>
      <c r="B74" s="250"/>
      <c r="C74" s="274">
        <f t="shared" si="10"/>
        <v>0</v>
      </c>
      <c r="D74" s="276"/>
      <c r="E74" s="293"/>
      <c r="F74" s="59">
        <f t="shared" si="11"/>
        <v>0</v>
      </c>
      <c r="G74" s="59">
        <f t="shared" si="11"/>
        <v>0</v>
      </c>
      <c r="H74" s="56">
        <f t="shared" si="9"/>
        <v>0</v>
      </c>
    </row>
    <row r="75" spans="1:8" s="2" customFormat="1" ht="12.75" hidden="1" x14ac:dyDescent="0.2">
      <c r="A75" s="247"/>
      <c r="B75" s="250"/>
      <c r="C75" s="274">
        <f t="shared" si="10"/>
        <v>0</v>
      </c>
      <c r="D75" s="276"/>
      <c r="E75" s="293"/>
      <c r="F75" s="59">
        <f t="shared" si="11"/>
        <v>0</v>
      </c>
      <c r="G75" s="59">
        <f t="shared" si="11"/>
        <v>0</v>
      </c>
      <c r="H75" s="56">
        <f t="shared" si="9"/>
        <v>0</v>
      </c>
    </row>
    <row r="76" spans="1:8" s="2" customFormat="1" ht="12.75" hidden="1" x14ac:dyDescent="0.2">
      <c r="A76" s="247"/>
      <c r="B76" s="250"/>
      <c r="C76" s="274">
        <f t="shared" si="10"/>
        <v>0</v>
      </c>
      <c r="D76" s="276"/>
      <c r="E76" s="293"/>
      <c r="F76" s="59">
        <f t="shared" si="11"/>
        <v>0</v>
      </c>
      <c r="G76" s="59">
        <f t="shared" si="11"/>
        <v>0</v>
      </c>
      <c r="H76" s="56">
        <f t="shared" si="9"/>
        <v>0</v>
      </c>
    </row>
    <row r="77" spans="1:8" s="2" customFormat="1" ht="12.75" hidden="1" x14ac:dyDescent="0.2">
      <c r="A77" s="247"/>
      <c r="B77" s="250"/>
      <c r="C77" s="274">
        <f t="shared" si="10"/>
        <v>0</v>
      </c>
      <c r="D77" s="276"/>
      <c r="E77" s="293"/>
      <c r="F77" s="59">
        <f t="shared" si="11"/>
        <v>0</v>
      </c>
      <c r="G77" s="59">
        <f t="shared" si="11"/>
        <v>0</v>
      </c>
      <c r="H77" s="56">
        <f t="shared" si="9"/>
        <v>0</v>
      </c>
    </row>
    <row r="78" spans="1:8" s="2" customFormat="1" ht="12.75" hidden="1" x14ac:dyDescent="0.2">
      <c r="A78" s="247"/>
      <c r="B78" s="250"/>
      <c r="C78" s="274">
        <f t="shared" si="10"/>
        <v>0</v>
      </c>
      <c r="D78" s="276"/>
      <c r="E78" s="293"/>
      <c r="F78" s="59">
        <f t="shared" si="11"/>
        <v>0</v>
      </c>
      <c r="G78" s="59">
        <f t="shared" si="11"/>
        <v>0</v>
      </c>
      <c r="H78" s="56">
        <f t="shared" si="9"/>
        <v>0</v>
      </c>
    </row>
    <row r="79" spans="1:8" s="2" customFormat="1" ht="12.75" hidden="1" x14ac:dyDescent="0.2">
      <c r="A79" s="247"/>
      <c r="B79" s="250"/>
      <c r="C79" s="274" t="str">
        <f>C26</f>
        <v>Vecākais speciālists Izglītības koordinācijas nodaļā</v>
      </c>
      <c r="D79" s="276"/>
      <c r="E79" s="293"/>
      <c r="F79" s="59">
        <f>F26</f>
        <v>1287</v>
      </c>
      <c r="G79" s="59"/>
      <c r="H79" s="56">
        <f t="shared" si="9"/>
        <v>0</v>
      </c>
    </row>
    <row r="80" spans="1:8" s="2" customFormat="1" ht="12.75" hidden="1" x14ac:dyDescent="0.2">
      <c r="A80" s="247"/>
      <c r="B80" s="250"/>
      <c r="C80" s="274">
        <f>C27</f>
        <v>0</v>
      </c>
      <c r="D80" s="276"/>
      <c r="E80" s="293"/>
      <c r="F80" s="59">
        <f t="shared" ref="F80:G88" si="12">F27</f>
        <v>0</v>
      </c>
      <c r="G80" s="59">
        <f t="shared" si="12"/>
        <v>0</v>
      </c>
      <c r="H80" s="56">
        <f t="shared" si="9"/>
        <v>0</v>
      </c>
    </row>
    <row r="81" spans="1:8" s="2" customFormat="1" ht="12.75" hidden="1" x14ac:dyDescent="0.2">
      <c r="A81" s="247"/>
      <c r="B81" s="250"/>
      <c r="C81" s="274">
        <f t="shared" si="10"/>
        <v>0</v>
      </c>
      <c r="D81" s="276"/>
      <c r="E81" s="293"/>
      <c r="F81" s="59">
        <f t="shared" si="12"/>
        <v>0</v>
      </c>
      <c r="G81" s="59">
        <f t="shared" si="12"/>
        <v>0</v>
      </c>
      <c r="H81" s="56">
        <f t="shared" si="9"/>
        <v>0</v>
      </c>
    </row>
    <row r="82" spans="1:8" s="2" customFormat="1" ht="12.75" hidden="1" x14ac:dyDescent="0.2">
      <c r="A82" s="247"/>
      <c r="B82" s="250"/>
      <c r="C82" s="274">
        <f>C30</f>
        <v>0</v>
      </c>
      <c r="D82" s="276"/>
      <c r="E82" s="293"/>
      <c r="F82" s="59">
        <f t="shared" si="12"/>
        <v>0</v>
      </c>
      <c r="G82" s="59">
        <f t="shared" si="12"/>
        <v>0</v>
      </c>
      <c r="H82" s="56">
        <f t="shared" si="9"/>
        <v>0</v>
      </c>
    </row>
    <row r="83" spans="1:8" s="2" customFormat="1" ht="12.75" hidden="1" x14ac:dyDescent="0.2">
      <c r="A83" s="247"/>
      <c r="B83" s="250"/>
      <c r="C83" s="274">
        <f>C31</f>
        <v>0</v>
      </c>
      <c r="D83" s="276"/>
      <c r="E83" s="293"/>
      <c r="F83" s="59">
        <f t="shared" si="12"/>
        <v>0</v>
      </c>
      <c r="G83" s="59">
        <f t="shared" si="12"/>
        <v>0</v>
      </c>
      <c r="H83" s="56">
        <f t="shared" si="9"/>
        <v>0</v>
      </c>
    </row>
    <row r="84" spans="1:8" s="2" customFormat="1" ht="12.75" hidden="1" x14ac:dyDescent="0.2">
      <c r="A84" s="247"/>
      <c r="B84" s="250"/>
      <c r="C84" s="274">
        <f>C32</f>
        <v>0</v>
      </c>
      <c r="D84" s="276"/>
      <c r="E84" s="293"/>
      <c r="F84" s="59">
        <f t="shared" si="12"/>
        <v>0</v>
      </c>
      <c r="G84" s="59">
        <f t="shared" si="12"/>
        <v>0</v>
      </c>
      <c r="H84" s="56">
        <f t="shared" si="9"/>
        <v>0</v>
      </c>
    </row>
    <row r="85" spans="1:8" s="2" customFormat="1" ht="12.75" hidden="1" x14ac:dyDescent="0.2">
      <c r="A85" s="247"/>
      <c r="B85" s="250"/>
      <c r="C85" s="274">
        <f>C33</f>
        <v>0</v>
      </c>
      <c r="D85" s="276"/>
      <c r="E85" s="293"/>
      <c r="F85" s="59">
        <f t="shared" si="12"/>
        <v>0</v>
      </c>
      <c r="G85" s="59">
        <f t="shared" si="12"/>
        <v>0</v>
      </c>
      <c r="H85" s="56">
        <f t="shared" si="9"/>
        <v>0</v>
      </c>
    </row>
    <row r="86" spans="1:8" s="2" customFormat="1" ht="12.75" hidden="1" x14ac:dyDescent="0.2">
      <c r="A86" s="247"/>
      <c r="B86" s="250"/>
      <c r="C86" s="274">
        <f>C34</f>
        <v>0</v>
      </c>
      <c r="D86" s="276"/>
      <c r="E86" s="293"/>
      <c r="F86" s="59">
        <f t="shared" si="12"/>
        <v>0</v>
      </c>
      <c r="G86" s="59">
        <f t="shared" si="12"/>
        <v>0</v>
      </c>
      <c r="H86" s="56">
        <f t="shared" si="9"/>
        <v>0</v>
      </c>
    </row>
    <row r="87" spans="1:8" s="2" customFormat="1" ht="12.75" hidden="1" x14ac:dyDescent="0.2">
      <c r="A87" s="247"/>
      <c r="B87" s="250"/>
      <c r="C87" s="182"/>
      <c r="D87" s="183"/>
      <c r="E87" s="293"/>
      <c r="F87" s="59">
        <f t="shared" si="12"/>
        <v>0</v>
      </c>
      <c r="G87" s="59">
        <f t="shared" si="12"/>
        <v>0</v>
      </c>
      <c r="H87" s="56">
        <f t="shared" si="9"/>
        <v>0</v>
      </c>
    </row>
    <row r="88" spans="1:8" s="2" customFormat="1" ht="12.75" hidden="1" x14ac:dyDescent="0.2">
      <c r="A88" s="247"/>
      <c r="B88" s="250"/>
      <c r="C88" s="274">
        <f>C35</f>
        <v>0</v>
      </c>
      <c r="D88" s="276"/>
      <c r="E88" s="293"/>
      <c r="F88" s="59">
        <f t="shared" si="12"/>
        <v>0</v>
      </c>
      <c r="G88" s="59">
        <f t="shared" si="12"/>
        <v>0</v>
      </c>
      <c r="H88" s="56">
        <f t="shared" si="9"/>
        <v>0</v>
      </c>
    </row>
    <row r="89" spans="1:8" s="2" customFormat="1" ht="25.5" hidden="1" x14ac:dyDescent="0.2">
      <c r="A89" s="246" t="s">
        <v>57</v>
      </c>
      <c r="B89" s="249" t="s">
        <v>58</v>
      </c>
      <c r="C89" s="287" t="s">
        <v>349</v>
      </c>
      <c r="D89" s="288"/>
      <c r="E89" s="47" t="s">
        <v>161</v>
      </c>
      <c r="F89" s="190" t="s">
        <v>39</v>
      </c>
      <c r="G89" s="47" t="s">
        <v>157</v>
      </c>
      <c r="H89" s="111">
        <f>SUM(H90:H109)</f>
        <v>0</v>
      </c>
    </row>
    <row r="90" spans="1:8" s="2" customFormat="1" ht="12.75" hidden="1" x14ac:dyDescent="0.2">
      <c r="A90" s="247"/>
      <c r="B90" s="250"/>
      <c r="C90" s="274">
        <f t="shared" ref="C90:C99" si="13">C15</f>
        <v>0</v>
      </c>
      <c r="D90" s="276"/>
      <c r="E90" s="292">
        <v>10</v>
      </c>
      <c r="F90" s="59">
        <f t="shared" ref="F90:G99" si="14">F15</f>
        <v>0</v>
      </c>
      <c r="G90" s="59">
        <f t="shared" si="14"/>
        <v>0</v>
      </c>
      <c r="H90" s="56">
        <f>ROUNDUP((F90*$E$90%)/168*$G$90,2)</f>
        <v>0</v>
      </c>
    </row>
    <row r="91" spans="1:8" s="2" customFormat="1" ht="12.75" hidden="1" x14ac:dyDescent="0.2">
      <c r="A91" s="247"/>
      <c r="B91" s="250"/>
      <c r="C91" s="274">
        <f t="shared" si="13"/>
        <v>0</v>
      </c>
      <c r="D91" s="276"/>
      <c r="E91" s="293"/>
      <c r="F91" s="59">
        <f t="shared" si="14"/>
        <v>0</v>
      </c>
      <c r="G91" s="73">
        <f t="shared" si="14"/>
        <v>0</v>
      </c>
      <c r="H91" s="56">
        <f t="shared" ref="H91:H109" si="15">ROUNDUP((F91*$E$90%)/168*$G$90,2)</f>
        <v>0</v>
      </c>
    </row>
    <row r="92" spans="1:8" s="2" customFormat="1" ht="12.75" hidden="1" x14ac:dyDescent="0.2">
      <c r="A92" s="247"/>
      <c r="B92" s="250"/>
      <c r="C92" s="274">
        <f t="shared" si="13"/>
        <v>0</v>
      </c>
      <c r="D92" s="276"/>
      <c r="E92" s="293"/>
      <c r="F92" s="59">
        <f t="shared" si="14"/>
        <v>0</v>
      </c>
      <c r="G92" s="73">
        <f t="shared" si="14"/>
        <v>0</v>
      </c>
      <c r="H92" s="56">
        <f t="shared" si="15"/>
        <v>0</v>
      </c>
    </row>
    <row r="93" spans="1:8" s="2" customFormat="1" ht="12.75" hidden="1" customHeight="1" x14ac:dyDescent="0.2">
      <c r="A93" s="247"/>
      <c r="B93" s="250"/>
      <c r="C93" s="274">
        <f t="shared" si="13"/>
        <v>0</v>
      </c>
      <c r="D93" s="276"/>
      <c r="E93" s="293"/>
      <c r="F93" s="59">
        <f t="shared" si="14"/>
        <v>0</v>
      </c>
      <c r="G93" s="73">
        <f t="shared" si="14"/>
        <v>0</v>
      </c>
      <c r="H93" s="56">
        <f t="shared" si="15"/>
        <v>0</v>
      </c>
    </row>
    <row r="94" spans="1:8" s="2" customFormat="1" ht="12.75" hidden="1" x14ac:dyDescent="0.2">
      <c r="A94" s="247"/>
      <c r="B94" s="250"/>
      <c r="C94" s="274">
        <f t="shared" si="13"/>
        <v>0</v>
      </c>
      <c r="D94" s="276"/>
      <c r="E94" s="293"/>
      <c r="F94" s="59">
        <f t="shared" si="14"/>
        <v>0</v>
      </c>
      <c r="G94" s="73">
        <f t="shared" si="14"/>
        <v>0</v>
      </c>
      <c r="H94" s="56">
        <f t="shared" si="15"/>
        <v>0</v>
      </c>
    </row>
    <row r="95" spans="1:8" s="2" customFormat="1" ht="12.75" hidden="1" x14ac:dyDescent="0.2">
      <c r="A95" s="247"/>
      <c r="B95" s="250"/>
      <c r="C95" s="274">
        <f t="shared" si="13"/>
        <v>0</v>
      </c>
      <c r="D95" s="276"/>
      <c r="E95" s="293"/>
      <c r="F95" s="59">
        <f t="shared" si="14"/>
        <v>0</v>
      </c>
      <c r="G95" s="73">
        <f t="shared" si="14"/>
        <v>0</v>
      </c>
      <c r="H95" s="56">
        <f t="shared" si="15"/>
        <v>0</v>
      </c>
    </row>
    <row r="96" spans="1:8" s="2" customFormat="1" ht="12.75" hidden="1" x14ac:dyDescent="0.2">
      <c r="A96" s="247"/>
      <c r="B96" s="250"/>
      <c r="C96" s="274">
        <f t="shared" si="13"/>
        <v>0</v>
      </c>
      <c r="D96" s="276"/>
      <c r="E96" s="293"/>
      <c r="F96" s="59">
        <f t="shared" si="14"/>
        <v>0</v>
      </c>
      <c r="G96" s="73">
        <f t="shared" si="14"/>
        <v>0</v>
      </c>
      <c r="H96" s="56">
        <f t="shared" si="15"/>
        <v>0</v>
      </c>
    </row>
    <row r="97" spans="1:8" s="2" customFormat="1" ht="12.75" hidden="1" x14ac:dyDescent="0.2">
      <c r="A97" s="247"/>
      <c r="B97" s="250"/>
      <c r="C97" s="274">
        <f t="shared" si="13"/>
        <v>0</v>
      </c>
      <c r="D97" s="276"/>
      <c r="E97" s="293"/>
      <c r="F97" s="59">
        <f t="shared" si="14"/>
        <v>0</v>
      </c>
      <c r="G97" s="73">
        <f t="shared" si="14"/>
        <v>0</v>
      </c>
      <c r="H97" s="56">
        <f t="shared" si="15"/>
        <v>0</v>
      </c>
    </row>
    <row r="98" spans="1:8" s="2" customFormat="1" ht="12.75" hidden="1" x14ac:dyDescent="0.2">
      <c r="A98" s="247"/>
      <c r="B98" s="250"/>
      <c r="C98" s="274">
        <f t="shared" si="13"/>
        <v>0</v>
      </c>
      <c r="D98" s="276"/>
      <c r="E98" s="293"/>
      <c r="F98" s="59">
        <f t="shared" si="14"/>
        <v>0</v>
      </c>
      <c r="G98" s="73">
        <f t="shared" si="14"/>
        <v>0</v>
      </c>
      <c r="H98" s="56">
        <f t="shared" si="15"/>
        <v>0</v>
      </c>
    </row>
    <row r="99" spans="1:8" s="2" customFormat="1" ht="12.75" hidden="1" x14ac:dyDescent="0.2">
      <c r="A99" s="247"/>
      <c r="B99" s="250"/>
      <c r="C99" s="274">
        <f t="shared" si="13"/>
        <v>0</v>
      </c>
      <c r="D99" s="276"/>
      <c r="E99" s="293"/>
      <c r="F99" s="59">
        <f t="shared" si="14"/>
        <v>0</v>
      </c>
      <c r="G99" s="73">
        <f t="shared" si="14"/>
        <v>0</v>
      </c>
      <c r="H99" s="56">
        <f t="shared" si="15"/>
        <v>0</v>
      </c>
    </row>
    <row r="100" spans="1:8" s="2" customFormat="1" ht="12.75" hidden="1" x14ac:dyDescent="0.2">
      <c r="A100" s="247"/>
      <c r="B100" s="250"/>
      <c r="C100" s="274" t="str">
        <f t="shared" ref="C100:C109" si="16">C26</f>
        <v>Vecākais speciālists Izglītības koordinācijas nodaļā</v>
      </c>
      <c r="D100" s="276"/>
      <c r="E100" s="293"/>
      <c r="F100" s="59">
        <f t="shared" ref="F100:G109" si="17">F26</f>
        <v>1287</v>
      </c>
      <c r="G100" s="59"/>
      <c r="H100" s="56">
        <f>ROUNDUP((F100*$E$90%)/168*$G$100,2)</f>
        <v>0</v>
      </c>
    </row>
    <row r="101" spans="1:8" s="2" customFormat="1" ht="12.75" hidden="1" x14ac:dyDescent="0.2">
      <c r="A101" s="247"/>
      <c r="B101" s="250"/>
      <c r="C101" s="274">
        <f t="shared" si="16"/>
        <v>0</v>
      </c>
      <c r="D101" s="276"/>
      <c r="E101" s="293"/>
      <c r="F101" s="59">
        <f t="shared" si="17"/>
        <v>0</v>
      </c>
      <c r="G101" s="59">
        <f t="shared" si="17"/>
        <v>0</v>
      </c>
      <c r="H101" s="56">
        <f t="shared" si="15"/>
        <v>0</v>
      </c>
    </row>
    <row r="102" spans="1:8" s="2" customFormat="1" ht="12.75" hidden="1" x14ac:dyDescent="0.2">
      <c r="A102" s="247"/>
      <c r="B102" s="250"/>
      <c r="C102" s="274">
        <f t="shared" si="16"/>
        <v>0</v>
      </c>
      <c r="D102" s="276"/>
      <c r="E102" s="293"/>
      <c r="F102" s="59">
        <f t="shared" si="17"/>
        <v>0</v>
      </c>
      <c r="G102" s="59">
        <f t="shared" si="17"/>
        <v>0</v>
      </c>
      <c r="H102" s="56">
        <f t="shared" si="15"/>
        <v>0</v>
      </c>
    </row>
    <row r="103" spans="1:8" s="2" customFormat="1" ht="12.75" hidden="1" x14ac:dyDescent="0.2">
      <c r="A103" s="247"/>
      <c r="B103" s="250"/>
      <c r="C103" s="274">
        <f t="shared" si="16"/>
        <v>0</v>
      </c>
      <c r="D103" s="276"/>
      <c r="E103" s="293"/>
      <c r="F103" s="59">
        <f t="shared" si="17"/>
        <v>0</v>
      </c>
      <c r="G103" s="59">
        <f t="shared" si="17"/>
        <v>0</v>
      </c>
      <c r="H103" s="56">
        <f t="shared" si="15"/>
        <v>0</v>
      </c>
    </row>
    <row r="104" spans="1:8" s="2" customFormat="1" ht="12.75" hidden="1" x14ac:dyDescent="0.2">
      <c r="A104" s="247"/>
      <c r="B104" s="250"/>
      <c r="C104" s="274">
        <f t="shared" si="16"/>
        <v>0</v>
      </c>
      <c r="D104" s="276"/>
      <c r="E104" s="293"/>
      <c r="F104" s="59">
        <f t="shared" si="17"/>
        <v>0</v>
      </c>
      <c r="G104" s="59">
        <f t="shared" si="17"/>
        <v>0</v>
      </c>
      <c r="H104" s="56">
        <f t="shared" si="15"/>
        <v>0</v>
      </c>
    </row>
    <row r="105" spans="1:8" s="2" customFormat="1" ht="12.75" hidden="1" x14ac:dyDescent="0.2">
      <c r="A105" s="247"/>
      <c r="B105" s="250"/>
      <c r="C105" s="274">
        <f t="shared" si="16"/>
        <v>0</v>
      </c>
      <c r="D105" s="276"/>
      <c r="E105" s="293"/>
      <c r="F105" s="59">
        <f t="shared" si="17"/>
        <v>0</v>
      </c>
      <c r="G105" s="59">
        <f t="shared" si="17"/>
        <v>0</v>
      </c>
      <c r="H105" s="56">
        <f t="shared" si="15"/>
        <v>0</v>
      </c>
    </row>
    <row r="106" spans="1:8" s="2" customFormat="1" ht="12.75" hidden="1" x14ac:dyDescent="0.2">
      <c r="A106" s="247"/>
      <c r="B106" s="250"/>
      <c r="C106" s="274">
        <f t="shared" si="16"/>
        <v>0</v>
      </c>
      <c r="D106" s="276"/>
      <c r="E106" s="293"/>
      <c r="F106" s="59">
        <f t="shared" si="17"/>
        <v>0</v>
      </c>
      <c r="G106" s="59">
        <f t="shared" si="17"/>
        <v>0</v>
      </c>
      <c r="H106" s="56">
        <f t="shared" si="15"/>
        <v>0</v>
      </c>
    </row>
    <row r="107" spans="1:8" s="2" customFormat="1" ht="12.75" hidden="1" x14ac:dyDescent="0.2">
      <c r="A107" s="247"/>
      <c r="B107" s="250"/>
      <c r="C107" s="274">
        <f t="shared" si="16"/>
        <v>0</v>
      </c>
      <c r="D107" s="276"/>
      <c r="E107" s="293"/>
      <c r="F107" s="59">
        <f t="shared" si="17"/>
        <v>0</v>
      </c>
      <c r="G107" s="59">
        <f t="shared" si="17"/>
        <v>0</v>
      </c>
      <c r="H107" s="56">
        <f t="shared" si="15"/>
        <v>0</v>
      </c>
    </row>
    <row r="108" spans="1:8" s="2" customFormat="1" ht="12.75" hidden="1" x14ac:dyDescent="0.2">
      <c r="A108" s="247"/>
      <c r="B108" s="250"/>
      <c r="C108" s="274">
        <f t="shared" si="16"/>
        <v>0</v>
      </c>
      <c r="D108" s="276"/>
      <c r="E108" s="293"/>
      <c r="F108" s="59">
        <f t="shared" si="17"/>
        <v>0</v>
      </c>
      <c r="G108" s="59">
        <f t="shared" si="17"/>
        <v>0</v>
      </c>
      <c r="H108" s="56">
        <f t="shared" si="15"/>
        <v>0</v>
      </c>
    </row>
    <row r="109" spans="1:8" s="2" customFormat="1" ht="12.75" hidden="1" x14ac:dyDescent="0.2">
      <c r="A109" s="248"/>
      <c r="B109" s="251"/>
      <c r="C109" s="274">
        <f t="shared" si="16"/>
        <v>0</v>
      </c>
      <c r="D109" s="276"/>
      <c r="E109" s="302"/>
      <c r="F109" s="59">
        <f t="shared" si="17"/>
        <v>0</v>
      </c>
      <c r="G109" s="59">
        <f t="shared" si="17"/>
        <v>0</v>
      </c>
      <c r="H109" s="56">
        <f t="shared" si="15"/>
        <v>0</v>
      </c>
    </row>
    <row r="110" spans="1:8" s="5" customFormat="1" ht="12.75" x14ac:dyDescent="0.2">
      <c r="A110" s="49" t="s">
        <v>65</v>
      </c>
      <c r="B110" s="277" t="s">
        <v>66</v>
      </c>
      <c r="C110" s="277"/>
      <c r="D110" s="277"/>
      <c r="E110" s="277"/>
      <c r="F110" s="277"/>
      <c r="G110" s="277"/>
      <c r="H110" s="43">
        <f>SUM(H111,H112,H133)</f>
        <v>2.2399999999999998</v>
      </c>
    </row>
    <row r="111" spans="1:8" s="2" customFormat="1" ht="12.75" x14ac:dyDescent="0.2">
      <c r="A111" s="181" t="s">
        <v>67</v>
      </c>
      <c r="B111" s="304" t="s">
        <v>163</v>
      </c>
      <c r="C111" s="304"/>
      <c r="D111" s="304"/>
      <c r="E111" s="304"/>
      <c r="F111" s="304"/>
      <c r="G111" s="304"/>
      <c r="H111" s="44">
        <f>ROUNDUP((H13+H112)*0.2409,2)</f>
        <v>1.93</v>
      </c>
    </row>
    <row r="112" spans="1:8" s="2" customFormat="1" ht="25.5" x14ac:dyDescent="0.2">
      <c r="A112" s="246" t="s">
        <v>70</v>
      </c>
      <c r="B112" s="263" t="s">
        <v>71</v>
      </c>
      <c r="C112" s="287" t="s">
        <v>349</v>
      </c>
      <c r="D112" s="288"/>
      <c r="E112" s="47" t="s">
        <v>161</v>
      </c>
      <c r="F112" s="190" t="s">
        <v>39</v>
      </c>
      <c r="G112" s="47" t="s">
        <v>157</v>
      </c>
      <c r="H112" s="111">
        <f>SUM(H113:H132)</f>
        <v>0.31</v>
      </c>
    </row>
    <row r="113" spans="1:8" s="2" customFormat="1" ht="12.75" hidden="1" x14ac:dyDescent="0.2">
      <c r="A113" s="247"/>
      <c r="B113" s="264"/>
      <c r="C113" s="274">
        <f t="shared" ref="C113:C122" si="18">C15</f>
        <v>0</v>
      </c>
      <c r="D113" s="276"/>
      <c r="E113" s="292">
        <v>4</v>
      </c>
      <c r="F113" s="59">
        <f t="shared" ref="F113:G122" si="19">F15</f>
        <v>0</v>
      </c>
      <c r="G113" s="59">
        <f t="shared" si="19"/>
        <v>0</v>
      </c>
      <c r="H113" s="56">
        <f>ROUNDUP((F113*$E$113%)/168*G113,2)</f>
        <v>0</v>
      </c>
    </row>
    <row r="114" spans="1:8" s="2" customFormat="1" ht="12.75" hidden="1" x14ac:dyDescent="0.2">
      <c r="A114" s="247"/>
      <c r="B114" s="264"/>
      <c r="C114" s="274">
        <f t="shared" si="18"/>
        <v>0</v>
      </c>
      <c r="D114" s="276"/>
      <c r="E114" s="293"/>
      <c r="F114" s="59">
        <f t="shared" si="19"/>
        <v>0</v>
      </c>
      <c r="G114" s="73">
        <f t="shared" si="19"/>
        <v>0</v>
      </c>
      <c r="H114" s="56">
        <f t="shared" ref="H114:H132" si="20">ROUNDUP((F114*$E$113%)/168*G114,2)</f>
        <v>0</v>
      </c>
    </row>
    <row r="115" spans="1:8" s="2" customFormat="1" ht="12.75" hidden="1" x14ac:dyDescent="0.2">
      <c r="A115" s="247"/>
      <c r="B115" s="264"/>
      <c r="C115" s="274">
        <f t="shared" si="18"/>
        <v>0</v>
      </c>
      <c r="D115" s="276"/>
      <c r="E115" s="293"/>
      <c r="F115" s="59">
        <f t="shared" si="19"/>
        <v>0</v>
      </c>
      <c r="G115" s="73">
        <f t="shared" si="19"/>
        <v>0</v>
      </c>
      <c r="H115" s="56">
        <f t="shared" si="20"/>
        <v>0</v>
      </c>
    </row>
    <row r="116" spans="1:8" s="2" customFormat="1" ht="12.75" hidden="1" x14ac:dyDescent="0.2">
      <c r="A116" s="247"/>
      <c r="B116" s="264"/>
      <c r="C116" s="274">
        <f t="shared" si="18"/>
        <v>0</v>
      </c>
      <c r="D116" s="276"/>
      <c r="E116" s="293"/>
      <c r="F116" s="59">
        <f t="shared" si="19"/>
        <v>0</v>
      </c>
      <c r="G116" s="73">
        <f t="shared" si="19"/>
        <v>0</v>
      </c>
      <c r="H116" s="56">
        <f t="shared" si="20"/>
        <v>0</v>
      </c>
    </row>
    <row r="117" spans="1:8" s="2" customFormat="1" ht="12.75" hidden="1" x14ac:dyDescent="0.2">
      <c r="A117" s="247"/>
      <c r="B117" s="264"/>
      <c r="C117" s="274">
        <f t="shared" si="18"/>
        <v>0</v>
      </c>
      <c r="D117" s="276"/>
      <c r="E117" s="293"/>
      <c r="F117" s="59">
        <f t="shared" si="19"/>
        <v>0</v>
      </c>
      <c r="G117" s="73">
        <f t="shared" si="19"/>
        <v>0</v>
      </c>
      <c r="H117" s="56">
        <f t="shared" si="20"/>
        <v>0</v>
      </c>
    </row>
    <row r="118" spans="1:8" s="2" customFormat="1" ht="12.75" hidden="1" x14ac:dyDescent="0.2">
      <c r="A118" s="247"/>
      <c r="B118" s="264"/>
      <c r="C118" s="274">
        <f t="shared" si="18"/>
        <v>0</v>
      </c>
      <c r="D118" s="276"/>
      <c r="E118" s="293"/>
      <c r="F118" s="59">
        <f t="shared" si="19"/>
        <v>0</v>
      </c>
      <c r="G118" s="73">
        <f t="shared" si="19"/>
        <v>0</v>
      </c>
      <c r="H118" s="56">
        <f t="shared" si="20"/>
        <v>0</v>
      </c>
    </row>
    <row r="119" spans="1:8" s="2" customFormat="1" ht="12.75" hidden="1" x14ac:dyDescent="0.2">
      <c r="A119" s="247"/>
      <c r="B119" s="264"/>
      <c r="C119" s="274">
        <f t="shared" si="18"/>
        <v>0</v>
      </c>
      <c r="D119" s="276"/>
      <c r="E119" s="293"/>
      <c r="F119" s="59">
        <f t="shared" si="19"/>
        <v>0</v>
      </c>
      <c r="G119" s="73">
        <f t="shared" si="19"/>
        <v>0</v>
      </c>
      <c r="H119" s="56">
        <f t="shared" si="20"/>
        <v>0</v>
      </c>
    </row>
    <row r="120" spans="1:8" s="2" customFormat="1" ht="12.75" hidden="1" x14ac:dyDescent="0.2">
      <c r="A120" s="247"/>
      <c r="B120" s="264"/>
      <c r="C120" s="274">
        <f t="shared" si="18"/>
        <v>0</v>
      </c>
      <c r="D120" s="276"/>
      <c r="E120" s="293"/>
      <c r="F120" s="59">
        <f t="shared" si="19"/>
        <v>0</v>
      </c>
      <c r="G120" s="73">
        <f t="shared" si="19"/>
        <v>0</v>
      </c>
      <c r="H120" s="56">
        <f t="shared" si="20"/>
        <v>0</v>
      </c>
    </row>
    <row r="121" spans="1:8" s="2" customFormat="1" ht="12.75" hidden="1" x14ac:dyDescent="0.2">
      <c r="A121" s="247"/>
      <c r="B121" s="264"/>
      <c r="C121" s="274">
        <f t="shared" si="18"/>
        <v>0</v>
      </c>
      <c r="D121" s="276"/>
      <c r="E121" s="293"/>
      <c r="F121" s="59">
        <f t="shared" si="19"/>
        <v>0</v>
      </c>
      <c r="G121" s="73">
        <f t="shared" si="19"/>
        <v>0</v>
      </c>
      <c r="H121" s="56">
        <f t="shared" si="20"/>
        <v>0</v>
      </c>
    </row>
    <row r="122" spans="1:8" s="2" customFormat="1" ht="12.75" hidden="1" x14ac:dyDescent="0.2">
      <c r="A122" s="247"/>
      <c r="B122" s="264"/>
      <c r="C122" s="274">
        <f t="shared" si="18"/>
        <v>0</v>
      </c>
      <c r="D122" s="276"/>
      <c r="E122" s="293"/>
      <c r="F122" s="59">
        <f t="shared" si="19"/>
        <v>0</v>
      </c>
      <c r="G122" s="73">
        <f t="shared" si="19"/>
        <v>0</v>
      </c>
      <c r="H122" s="56">
        <f t="shared" si="20"/>
        <v>0</v>
      </c>
    </row>
    <row r="123" spans="1:8" s="2" customFormat="1" ht="12.75" x14ac:dyDescent="0.2">
      <c r="A123" s="247"/>
      <c r="B123" s="264"/>
      <c r="C123" s="274" t="str">
        <f t="shared" ref="C123:C132" si="21">C26</f>
        <v>Vecākais speciālists Izglītības koordinācijas nodaļā</v>
      </c>
      <c r="D123" s="276"/>
      <c r="E123" s="293"/>
      <c r="F123" s="59">
        <f t="shared" ref="F123:G132" si="22">F26</f>
        <v>1287</v>
      </c>
      <c r="G123" s="59">
        <f t="shared" si="22"/>
        <v>1</v>
      </c>
      <c r="H123" s="56">
        <f t="shared" si="20"/>
        <v>0.31</v>
      </c>
    </row>
    <row r="124" spans="1:8" s="2" customFormat="1" ht="12.75" hidden="1" x14ac:dyDescent="0.2">
      <c r="A124" s="247"/>
      <c r="B124" s="264"/>
      <c r="C124" s="274">
        <f t="shared" si="21"/>
        <v>0</v>
      </c>
      <c r="D124" s="276"/>
      <c r="E124" s="293"/>
      <c r="F124" s="59">
        <f t="shared" si="22"/>
        <v>0</v>
      </c>
      <c r="G124" s="59">
        <f t="shared" si="22"/>
        <v>0</v>
      </c>
      <c r="H124" s="56">
        <f t="shared" si="20"/>
        <v>0</v>
      </c>
    </row>
    <row r="125" spans="1:8" s="2" customFormat="1" ht="12.75" hidden="1" x14ac:dyDescent="0.2">
      <c r="A125" s="247"/>
      <c r="B125" s="264"/>
      <c r="C125" s="274">
        <f t="shared" si="21"/>
        <v>0</v>
      </c>
      <c r="D125" s="276"/>
      <c r="E125" s="293"/>
      <c r="F125" s="59">
        <f t="shared" si="22"/>
        <v>0</v>
      </c>
      <c r="G125" s="59">
        <f t="shared" si="22"/>
        <v>0</v>
      </c>
      <c r="H125" s="56">
        <f t="shared" si="20"/>
        <v>0</v>
      </c>
    </row>
    <row r="126" spans="1:8" s="2" customFormat="1" ht="12.75" hidden="1" x14ac:dyDescent="0.2">
      <c r="A126" s="247"/>
      <c r="B126" s="264"/>
      <c r="C126" s="274">
        <f t="shared" si="21"/>
        <v>0</v>
      </c>
      <c r="D126" s="276"/>
      <c r="E126" s="293"/>
      <c r="F126" s="59">
        <f t="shared" si="22"/>
        <v>0</v>
      </c>
      <c r="G126" s="59">
        <f t="shared" si="22"/>
        <v>0</v>
      </c>
      <c r="H126" s="56">
        <f t="shared" si="20"/>
        <v>0</v>
      </c>
    </row>
    <row r="127" spans="1:8" s="2" customFormat="1" ht="12.75" hidden="1" x14ac:dyDescent="0.2">
      <c r="A127" s="247"/>
      <c r="B127" s="264"/>
      <c r="C127" s="274">
        <f t="shared" si="21"/>
        <v>0</v>
      </c>
      <c r="D127" s="276"/>
      <c r="E127" s="293"/>
      <c r="F127" s="59">
        <f t="shared" si="22"/>
        <v>0</v>
      </c>
      <c r="G127" s="59">
        <f t="shared" si="22"/>
        <v>0</v>
      </c>
      <c r="H127" s="56">
        <f t="shared" si="20"/>
        <v>0</v>
      </c>
    </row>
    <row r="128" spans="1:8" s="2" customFormat="1" ht="12.75" hidden="1" x14ac:dyDescent="0.2">
      <c r="A128" s="247"/>
      <c r="B128" s="264"/>
      <c r="C128" s="274">
        <f t="shared" si="21"/>
        <v>0</v>
      </c>
      <c r="D128" s="276"/>
      <c r="E128" s="293"/>
      <c r="F128" s="59">
        <f t="shared" si="22"/>
        <v>0</v>
      </c>
      <c r="G128" s="59">
        <f t="shared" si="22"/>
        <v>0</v>
      </c>
      <c r="H128" s="56">
        <f t="shared" si="20"/>
        <v>0</v>
      </c>
    </row>
    <row r="129" spans="1:8" s="2" customFormat="1" ht="12.75" hidden="1" x14ac:dyDescent="0.2">
      <c r="A129" s="247"/>
      <c r="B129" s="264"/>
      <c r="C129" s="274">
        <f t="shared" si="21"/>
        <v>0</v>
      </c>
      <c r="D129" s="276"/>
      <c r="E129" s="293"/>
      <c r="F129" s="59">
        <f t="shared" si="22"/>
        <v>0</v>
      </c>
      <c r="G129" s="59">
        <f t="shared" si="22"/>
        <v>0</v>
      </c>
      <c r="H129" s="56">
        <f t="shared" si="20"/>
        <v>0</v>
      </c>
    </row>
    <row r="130" spans="1:8" s="2" customFormat="1" ht="12.75" hidden="1" x14ac:dyDescent="0.2">
      <c r="A130" s="247"/>
      <c r="B130" s="264"/>
      <c r="C130" s="274">
        <f t="shared" si="21"/>
        <v>0</v>
      </c>
      <c r="D130" s="276"/>
      <c r="E130" s="293"/>
      <c r="F130" s="59">
        <f t="shared" si="22"/>
        <v>0</v>
      </c>
      <c r="G130" s="59">
        <f t="shared" si="22"/>
        <v>0</v>
      </c>
      <c r="H130" s="56">
        <f t="shared" si="20"/>
        <v>0</v>
      </c>
    </row>
    <row r="131" spans="1:8" s="2" customFormat="1" ht="12.75" hidden="1" x14ac:dyDescent="0.2">
      <c r="A131" s="247"/>
      <c r="B131" s="264"/>
      <c r="C131" s="274">
        <f t="shared" si="21"/>
        <v>0</v>
      </c>
      <c r="D131" s="276"/>
      <c r="E131" s="293"/>
      <c r="F131" s="59">
        <f t="shared" si="22"/>
        <v>0</v>
      </c>
      <c r="G131" s="59">
        <f t="shared" si="22"/>
        <v>0</v>
      </c>
      <c r="H131" s="56">
        <f t="shared" si="20"/>
        <v>0</v>
      </c>
    </row>
    <row r="132" spans="1:8" s="2" customFormat="1" ht="12.75" hidden="1" x14ac:dyDescent="0.2">
      <c r="A132" s="248"/>
      <c r="B132" s="265"/>
      <c r="C132" s="274">
        <f t="shared" si="21"/>
        <v>0</v>
      </c>
      <c r="D132" s="276"/>
      <c r="E132" s="302"/>
      <c r="F132" s="59">
        <f t="shared" si="22"/>
        <v>0</v>
      </c>
      <c r="G132" s="59">
        <f t="shared" si="22"/>
        <v>0</v>
      </c>
      <c r="H132" s="56">
        <f t="shared" si="20"/>
        <v>0</v>
      </c>
    </row>
    <row r="133" spans="1:8" s="2" customFormat="1" ht="25.5" hidden="1" x14ac:dyDescent="0.2">
      <c r="A133" s="246" t="s">
        <v>82</v>
      </c>
      <c r="B133" s="388" t="s">
        <v>83</v>
      </c>
      <c r="C133" s="287" t="s">
        <v>349</v>
      </c>
      <c r="D133" s="288"/>
      <c r="E133" s="47" t="s">
        <v>161</v>
      </c>
      <c r="F133" s="190" t="s">
        <v>39</v>
      </c>
      <c r="G133" s="47" t="s">
        <v>157</v>
      </c>
      <c r="H133" s="111">
        <f>SUM(H134:H153)</f>
        <v>0</v>
      </c>
    </row>
    <row r="134" spans="1:8" s="2" customFormat="1" ht="12.75" hidden="1" x14ac:dyDescent="0.2">
      <c r="A134" s="247"/>
      <c r="B134" s="389"/>
      <c r="C134" s="274">
        <f t="shared" ref="C134:C143" si="23">C15</f>
        <v>0</v>
      </c>
      <c r="D134" s="276"/>
      <c r="E134" s="292">
        <v>1</v>
      </c>
      <c r="F134" s="59">
        <f t="shared" ref="F134:G143" si="24">F15</f>
        <v>0</v>
      </c>
      <c r="G134" s="59">
        <f t="shared" si="24"/>
        <v>0</v>
      </c>
      <c r="H134" s="56">
        <f>ROUNDUP((F134*$E$134%)/168*G134,2)</f>
        <v>0</v>
      </c>
    </row>
    <row r="135" spans="1:8" s="2" customFormat="1" ht="12.75" hidden="1" x14ac:dyDescent="0.2">
      <c r="A135" s="247"/>
      <c r="B135" s="389"/>
      <c r="C135" s="274">
        <f t="shared" si="23"/>
        <v>0</v>
      </c>
      <c r="D135" s="276"/>
      <c r="E135" s="293"/>
      <c r="F135" s="59">
        <f t="shared" si="24"/>
        <v>0</v>
      </c>
      <c r="G135" s="73">
        <f t="shared" si="24"/>
        <v>0</v>
      </c>
      <c r="H135" s="56">
        <f t="shared" ref="H135:H153" si="25">ROUNDUP((F135*$E$134%)/168*G135,2)</f>
        <v>0</v>
      </c>
    </row>
    <row r="136" spans="1:8" s="2" customFormat="1" ht="12.75" hidden="1" x14ac:dyDescent="0.2">
      <c r="A136" s="247"/>
      <c r="B136" s="389"/>
      <c r="C136" s="274">
        <f t="shared" si="23"/>
        <v>0</v>
      </c>
      <c r="D136" s="276"/>
      <c r="E136" s="293"/>
      <c r="F136" s="59">
        <f t="shared" si="24"/>
        <v>0</v>
      </c>
      <c r="G136" s="73">
        <f t="shared" si="24"/>
        <v>0</v>
      </c>
      <c r="H136" s="56">
        <f t="shared" si="25"/>
        <v>0</v>
      </c>
    </row>
    <row r="137" spans="1:8" s="2" customFormat="1" ht="12.75" hidden="1" x14ac:dyDescent="0.2">
      <c r="A137" s="247"/>
      <c r="B137" s="389"/>
      <c r="C137" s="274">
        <f t="shared" si="23"/>
        <v>0</v>
      </c>
      <c r="D137" s="276"/>
      <c r="E137" s="293"/>
      <c r="F137" s="59">
        <f t="shared" si="24"/>
        <v>0</v>
      </c>
      <c r="G137" s="73">
        <f t="shared" si="24"/>
        <v>0</v>
      </c>
      <c r="H137" s="56">
        <f t="shared" si="25"/>
        <v>0</v>
      </c>
    </row>
    <row r="138" spans="1:8" s="2" customFormat="1" ht="12.75" hidden="1" x14ac:dyDescent="0.2">
      <c r="A138" s="247"/>
      <c r="B138" s="389"/>
      <c r="C138" s="274">
        <f t="shared" si="23"/>
        <v>0</v>
      </c>
      <c r="D138" s="276"/>
      <c r="E138" s="293"/>
      <c r="F138" s="59">
        <f t="shared" si="24"/>
        <v>0</v>
      </c>
      <c r="G138" s="73">
        <f t="shared" si="24"/>
        <v>0</v>
      </c>
      <c r="H138" s="56">
        <f t="shared" si="25"/>
        <v>0</v>
      </c>
    </row>
    <row r="139" spans="1:8" s="2" customFormat="1" ht="12.75" hidden="1" x14ac:dyDescent="0.2">
      <c r="A139" s="247"/>
      <c r="B139" s="389"/>
      <c r="C139" s="274">
        <f t="shared" si="23"/>
        <v>0</v>
      </c>
      <c r="D139" s="276"/>
      <c r="E139" s="293"/>
      <c r="F139" s="59">
        <f t="shared" si="24"/>
        <v>0</v>
      </c>
      <c r="G139" s="73">
        <f t="shared" si="24"/>
        <v>0</v>
      </c>
      <c r="H139" s="56">
        <f t="shared" si="25"/>
        <v>0</v>
      </c>
    </row>
    <row r="140" spans="1:8" s="2" customFormat="1" ht="12.75" hidden="1" x14ac:dyDescent="0.2">
      <c r="A140" s="247"/>
      <c r="B140" s="389"/>
      <c r="C140" s="274">
        <f t="shared" si="23"/>
        <v>0</v>
      </c>
      <c r="D140" s="276"/>
      <c r="E140" s="293"/>
      <c r="F140" s="59">
        <f t="shared" si="24"/>
        <v>0</v>
      </c>
      <c r="G140" s="73">
        <f t="shared" si="24"/>
        <v>0</v>
      </c>
      <c r="H140" s="56">
        <f t="shared" si="25"/>
        <v>0</v>
      </c>
    </row>
    <row r="141" spans="1:8" s="2" customFormat="1" ht="12.75" hidden="1" x14ac:dyDescent="0.2">
      <c r="A141" s="247"/>
      <c r="B141" s="389"/>
      <c r="C141" s="274">
        <f t="shared" si="23"/>
        <v>0</v>
      </c>
      <c r="D141" s="276"/>
      <c r="E141" s="293"/>
      <c r="F141" s="59">
        <f t="shared" si="24"/>
        <v>0</v>
      </c>
      <c r="G141" s="73">
        <f t="shared" si="24"/>
        <v>0</v>
      </c>
      <c r="H141" s="56">
        <f t="shared" si="25"/>
        <v>0</v>
      </c>
    </row>
    <row r="142" spans="1:8" s="2" customFormat="1" ht="12.75" hidden="1" x14ac:dyDescent="0.2">
      <c r="A142" s="247"/>
      <c r="B142" s="389"/>
      <c r="C142" s="274">
        <f t="shared" si="23"/>
        <v>0</v>
      </c>
      <c r="D142" s="276"/>
      <c r="E142" s="293"/>
      <c r="F142" s="59">
        <f t="shared" si="24"/>
        <v>0</v>
      </c>
      <c r="G142" s="73">
        <f t="shared" si="24"/>
        <v>0</v>
      </c>
      <c r="H142" s="56">
        <f t="shared" si="25"/>
        <v>0</v>
      </c>
    </row>
    <row r="143" spans="1:8" s="2" customFormat="1" ht="12.75" hidden="1" x14ac:dyDescent="0.2">
      <c r="A143" s="247"/>
      <c r="B143" s="389"/>
      <c r="C143" s="274">
        <f t="shared" si="23"/>
        <v>0</v>
      </c>
      <c r="D143" s="276"/>
      <c r="E143" s="293"/>
      <c r="F143" s="59">
        <f t="shared" si="24"/>
        <v>0</v>
      </c>
      <c r="G143" s="73">
        <f t="shared" si="24"/>
        <v>0</v>
      </c>
      <c r="H143" s="56">
        <f t="shared" si="25"/>
        <v>0</v>
      </c>
    </row>
    <row r="144" spans="1:8" s="2" customFormat="1" ht="12.75" hidden="1" x14ac:dyDescent="0.2">
      <c r="A144" s="247"/>
      <c r="B144" s="389"/>
      <c r="C144" s="274" t="str">
        <f t="shared" ref="C144:C153" si="26">C26</f>
        <v>Vecākais speciālists Izglītības koordinācijas nodaļā</v>
      </c>
      <c r="D144" s="276"/>
      <c r="E144" s="293"/>
      <c r="F144" s="59">
        <f t="shared" ref="F144:G153" si="27">F26</f>
        <v>1287</v>
      </c>
      <c r="G144" s="59"/>
      <c r="H144" s="56">
        <f t="shared" si="25"/>
        <v>0</v>
      </c>
    </row>
    <row r="145" spans="1:8" s="2" customFormat="1" ht="12.75" hidden="1" x14ac:dyDescent="0.2">
      <c r="A145" s="247"/>
      <c r="B145" s="389"/>
      <c r="C145" s="274">
        <f t="shared" si="26"/>
        <v>0</v>
      </c>
      <c r="D145" s="276"/>
      <c r="E145" s="293"/>
      <c r="F145" s="59">
        <f t="shared" si="27"/>
        <v>0</v>
      </c>
      <c r="G145" s="59">
        <f t="shared" si="27"/>
        <v>0</v>
      </c>
      <c r="H145" s="56">
        <f t="shared" si="25"/>
        <v>0</v>
      </c>
    </row>
    <row r="146" spans="1:8" s="2" customFormat="1" ht="12.75" hidden="1" x14ac:dyDescent="0.2">
      <c r="A146" s="247"/>
      <c r="B146" s="389"/>
      <c r="C146" s="274">
        <f t="shared" si="26"/>
        <v>0</v>
      </c>
      <c r="D146" s="276"/>
      <c r="E146" s="293"/>
      <c r="F146" s="59">
        <f t="shared" si="27"/>
        <v>0</v>
      </c>
      <c r="G146" s="59">
        <f t="shared" si="27"/>
        <v>0</v>
      </c>
      <c r="H146" s="56">
        <f t="shared" si="25"/>
        <v>0</v>
      </c>
    </row>
    <row r="147" spans="1:8" s="2" customFormat="1" ht="12.75" hidden="1" x14ac:dyDescent="0.2">
      <c r="A147" s="247"/>
      <c r="B147" s="389"/>
      <c r="C147" s="274">
        <f t="shared" si="26"/>
        <v>0</v>
      </c>
      <c r="D147" s="276"/>
      <c r="E147" s="293"/>
      <c r="F147" s="59">
        <f t="shared" si="27"/>
        <v>0</v>
      </c>
      <c r="G147" s="59">
        <f t="shared" si="27"/>
        <v>0</v>
      </c>
      <c r="H147" s="56">
        <f t="shared" si="25"/>
        <v>0</v>
      </c>
    </row>
    <row r="148" spans="1:8" s="2" customFormat="1" ht="12.75" hidden="1" x14ac:dyDescent="0.2">
      <c r="A148" s="247"/>
      <c r="B148" s="389"/>
      <c r="C148" s="274">
        <f t="shared" si="26"/>
        <v>0</v>
      </c>
      <c r="D148" s="276"/>
      <c r="E148" s="293"/>
      <c r="F148" s="59">
        <f t="shared" si="27"/>
        <v>0</v>
      </c>
      <c r="G148" s="59">
        <f t="shared" si="27"/>
        <v>0</v>
      </c>
      <c r="H148" s="56">
        <f t="shared" si="25"/>
        <v>0</v>
      </c>
    </row>
    <row r="149" spans="1:8" s="2" customFormat="1" ht="12.75" hidden="1" x14ac:dyDescent="0.2">
      <c r="A149" s="247"/>
      <c r="B149" s="389"/>
      <c r="C149" s="274">
        <f t="shared" si="26"/>
        <v>0</v>
      </c>
      <c r="D149" s="276"/>
      <c r="E149" s="293"/>
      <c r="F149" s="59">
        <f t="shared" si="27"/>
        <v>0</v>
      </c>
      <c r="G149" s="59">
        <f t="shared" si="27"/>
        <v>0</v>
      </c>
      <c r="H149" s="56">
        <f t="shared" si="25"/>
        <v>0</v>
      </c>
    </row>
    <row r="150" spans="1:8" s="2" customFormat="1" ht="12.75" hidden="1" x14ac:dyDescent="0.2">
      <c r="A150" s="247"/>
      <c r="B150" s="389"/>
      <c r="C150" s="274">
        <f t="shared" si="26"/>
        <v>0</v>
      </c>
      <c r="D150" s="276"/>
      <c r="E150" s="293"/>
      <c r="F150" s="59">
        <f t="shared" si="27"/>
        <v>0</v>
      </c>
      <c r="G150" s="59">
        <f t="shared" si="27"/>
        <v>0</v>
      </c>
      <c r="H150" s="56">
        <f t="shared" si="25"/>
        <v>0</v>
      </c>
    </row>
    <row r="151" spans="1:8" s="2" customFormat="1" ht="12.75" hidden="1" x14ac:dyDescent="0.2">
      <c r="A151" s="247"/>
      <c r="B151" s="389"/>
      <c r="C151" s="274">
        <f t="shared" si="26"/>
        <v>0</v>
      </c>
      <c r="D151" s="276"/>
      <c r="E151" s="293"/>
      <c r="F151" s="59">
        <f t="shared" si="27"/>
        <v>0</v>
      </c>
      <c r="G151" s="59">
        <f t="shared" si="27"/>
        <v>0</v>
      </c>
      <c r="H151" s="56">
        <f t="shared" si="25"/>
        <v>0</v>
      </c>
    </row>
    <row r="152" spans="1:8" s="2" customFormat="1" ht="12.75" hidden="1" x14ac:dyDescent="0.2">
      <c r="A152" s="247"/>
      <c r="B152" s="389"/>
      <c r="C152" s="274">
        <f t="shared" si="26"/>
        <v>0</v>
      </c>
      <c r="D152" s="276"/>
      <c r="E152" s="293"/>
      <c r="F152" s="59">
        <f t="shared" si="27"/>
        <v>0</v>
      </c>
      <c r="G152" s="59">
        <f t="shared" si="27"/>
        <v>0</v>
      </c>
      <c r="H152" s="56">
        <f t="shared" si="25"/>
        <v>0</v>
      </c>
    </row>
    <row r="153" spans="1:8" s="2" customFormat="1" ht="12.75" hidden="1" x14ac:dyDescent="0.2">
      <c r="A153" s="248"/>
      <c r="B153" s="390"/>
      <c r="C153" s="274">
        <f t="shared" si="26"/>
        <v>0</v>
      </c>
      <c r="D153" s="276"/>
      <c r="E153" s="302"/>
      <c r="F153" s="59">
        <f t="shared" si="27"/>
        <v>0</v>
      </c>
      <c r="G153" s="59">
        <f t="shared" si="27"/>
        <v>0</v>
      </c>
      <c r="H153" s="56">
        <f t="shared" si="25"/>
        <v>0</v>
      </c>
    </row>
    <row r="154" spans="1:8" s="2" customFormat="1" ht="12.75" x14ac:dyDescent="0.2">
      <c r="A154" s="49" t="s">
        <v>84</v>
      </c>
      <c r="B154" s="277" t="s">
        <v>17</v>
      </c>
      <c r="C154" s="277"/>
      <c r="D154" s="277"/>
      <c r="E154" s="277"/>
      <c r="F154" s="277"/>
      <c r="G154" s="277"/>
      <c r="H154" s="43">
        <f>SUM(H155,H178,H201)</f>
        <v>0.14000000000000001</v>
      </c>
    </row>
    <row r="155" spans="1:8" s="2" customFormat="1" ht="12.75" hidden="1" x14ac:dyDescent="0.2">
      <c r="A155" s="42">
        <v>2100</v>
      </c>
      <c r="B155" s="277" t="s">
        <v>204</v>
      </c>
      <c r="C155" s="277"/>
      <c r="D155" s="277"/>
      <c r="E155" s="277"/>
      <c r="F155" s="277"/>
      <c r="G155" s="277"/>
      <c r="H155" s="43">
        <f>SUM(H156,H167)</f>
        <v>0</v>
      </c>
    </row>
    <row r="156" spans="1:8" s="2" customFormat="1" ht="25.5" hidden="1" x14ac:dyDescent="0.2">
      <c r="A156" s="260"/>
      <c r="B156" s="263"/>
      <c r="C156" s="266"/>
      <c r="D156" s="267"/>
      <c r="E156" s="268"/>
      <c r="F156" s="51" t="s">
        <v>167</v>
      </c>
      <c r="G156" s="47" t="s">
        <v>157</v>
      </c>
      <c r="H156" s="111">
        <f>SUM(H157:H166)</f>
        <v>0</v>
      </c>
    </row>
    <row r="157" spans="1:8" s="2" customFormat="1" ht="12.75" hidden="1" x14ac:dyDescent="0.2">
      <c r="A157" s="261"/>
      <c r="B157" s="264"/>
      <c r="C157" s="255"/>
      <c r="D157" s="256"/>
      <c r="E157" s="257"/>
      <c r="F157" s="74"/>
      <c r="G157" s="74"/>
      <c r="H157" s="75"/>
    </row>
    <row r="158" spans="1:8" s="2" customFormat="1" ht="12.75" hidden="1" x14ac:dyDescent="0.2">
      <c r="A158" s="261"/>
      <c r="B158" s="264"/>
      <c r="C158" s="252"/>
      <c r="D158" s="253"/>
      <c r="E158" s="254"/>
      <c r="F158" s="76"/>
      <c r="G158" s="76"/>
      <c r="H158" s="77"/>
    </row>
    <row r="159" spans="1:8" s="2" customFormat="1" ht="12.75" hidden="1" x14ac:dyDescent="0.2">
      <c r="A159" s="261"/>
      <c r="B159" s="264"/>
      <c r="C159" s="252"/>
      <c r="D159" s="253"/>
      <c r="E159" s="254"/>
      <c r="F159" s="76"/>
      <c r="G159" s="76"/>
      <c r="H159" s="77"/>
    </row>
    <row r="160" spans="1:8" s="2" customFormat="1" ht="12.75" hidden="1" x14ac:dyDescent="0.2">
      <c r="A160" s="261"/>
      <c r="B160" s="264"/>
      <c r="C160" s="252"/>
      <c r="D160" s="253"/>
      <c r="E160" s="254"/>
      <c r="F160" s="76"/>
      <c r="G160" s="76"/>
      <c r="H160" s="77"/>
    </row>
    <row r="161" spans="1:8" s="2" customFormat="1" ht="12.75" hidden="1" x14ac:dyDescent="0.2">
      <c r="A161" s="261"/>
      <c r="B161" s="264"/>
      <c r="C161" s="252"/>
      <c r="D161" s="253"/>
      <c r="E161" s="254"/>
      <c r="F161" s="76"/>
      <c r="G161" s="76"/>
      <c r="H161" s="77"/>
    </row>
    <row r="162" spans="1:8" s="2" customFormat="1" ht="12.75" hidden="1" x14ac:dyDescent="0.2">
      <c r="A162" s="261"/>
      <c r="B162" s="264"/>
      <c r="C162" s="252"/>
      <c r="D162" s="253"/>
      <c r="E162" s="254"/>
      <c r="F162" s="76"/>
      <c r="G162" s="76"/>
      <c r="H162" s="77"/>
    </row>
    <row r="163" spans="1:8" s="2" customFormat="1" ht="12.75" hidden="1" x14ac:dyDescent="0.2">
      <c r="A163" s="261"/>
      <c r="B163" s="264"/>
      <c r="C163" s="252"/>
      <c r="D163" s="253"/>
      <c r="E163" s="254"/>
      <c r="F163" s="76"/>
      <c r="G163" s="76"/>
      <c r="H163" s="77"/>
    </row>
    <row r="164" spans="1:8" s="2" customFormat="1" ht="12.75" hidden="1" x14ac:dyDescent="0.2">
      <c r="A164" s="261"/>
      <c r="B164" s="264"/>
      <c r="C164" s="252"/>
      <c r="D164" s="253"/>
      <c r="E164" s="254"/>
      <c r="F164" s="76"/>
      <c r="G164" s="76"/>
      <c r="H164" s="77"/>
    </row>
    <row r="165" spans="1:8" s="2" customFormat="1" ht="12.75" hidden="1" x14ac:dyDescent="0.2">
      <c r="A165" s="261"/>
      <c r="B165" s="264"/>
      <c r="C165" s="252"/>
      <c r="D165" s="253"/>
      <c r="E165" s="254"/>
      <c r="F165" s="76"/>
      <c r="G165" s="76"/>
      <c r="H165" s="77"/>
    </row>
    <row r="166" spans="1:8" s="2" customFormat="1" ht="12.75" hidden="1" x14ac:dyDescent="0.2">
      <c r="A166" s="262"/>
      <c r="B166" s="265"/>
      <c r="C166" s="269"/>
      <c r="D166" s="270"/>
      <c r="E166" s="271"/>
      <c r="F166" s="78"/>
      <c r="G166" s="78"/>
      <c r="H166" s="79">
        <f>ROUNDUP(F166/168*G166,2)</f>
        <v>0</v>
      </c>
    </row>
    <row r="167" spans="1:8" s="2" customFormat="1" ht="25.5" hidden="1" x14ac:dyDescent="0.2">
      <c r="A167" s="260"/>
      <c r="B167" s="263"/>
      <c r="C167" s="266"/>
      <c r="D167" s="267"/>
      <c r="E167" s="268"/>
      <c r="F167" s="51" t="s">
        <v>167</v>
      </c>
      <c r="G167" s="47" t="s">
        <v>157</v>
      </c>
      <c r="H167" s="111">
        <f>SUM(H168:H177)</f>
        <v>0</v>
      </c>
    </row>
    <row r="168" spans="1:8" s="2" customFormat="1" ht="12.75" hidden="1" x14ac:dyDescent="0.2">
      <c r="A168" s="261"/>
      <c r="B168" s="264"/>
      <c r="C168" s="255"/>
      <c r="D168" s="256"/>
      <c r="E168" s="257"/>
      <c r="F168" s="74"/>
      <c r="G168" s="74"/>
      <c r="H168" s="75"/>
    </row>
    <row r="169" spans="1:8" s="2" customFormat="1" ht="12.75" hidden="1" x14ac:dyDescent="0.2">
      <c r="A169" s="261"/>
      <c r="B169" s="264"/>
      <c r="C169" s="252"/>
      <c r="D169" s="253"/>
      <c r="E169" s="254"/>
      <c r="F169" s="76"/>
      <c r="G169" s="76"/>
      <c r="H169" s="77"/>
    </row>
    <row r="170" spans="1:8" s="2" customFormat="1" ht="12.75" hidden="1" x14ac:dyDescent="0.2">
      <c r="A170" s="261"/>
      <c r="B170" s="264"/>
      <c r="C170" s="252"/>
      <c r="D170" s="253"/>
      <c r="E170" s="254"/>
      <c r="F170" s="76"/>
      <c r="G170" s="76"/>
      <c r="H170" s="77"/>
    </row>
    <row r="171" spans="1:8" s="2" customFormat="1" ht="12.75" hidden="1" x14ac:dyDescent="0.2">
      <c r="A171" s="261"/>
      <c r="B171" s="264"/>
      <c r="C171" s="252"/>
      <c r="D171" s="253"/>
      <c r="E171" s="254"/>
      <c r="F171" s="76"/>
      <c r="G171" s="76"/>
      <c r="H171" s="77"/>
    </row>
    <row r="172" spans="1:8" s="2" customFormat="1" ht="12.75" hidden="1" x14ac:dyDescent="0.2">
      <c r="A172" s="261"/>
      <c r="B172" s="264"/>
      <c r="C172" s="252"/>
      <c r="D172" s="253"/>
      <c r="E172" s="254"/>
      <c r="F172" s="76"/>
      <c r="G172" s="76"/>
      <c r="H172" s="77"/>
    </row>
    <row r="173" spans="1:8" s="2" customFormat="1" ht="12.75" hidden="1" x14ac:dyDescent="0.2">
      <c r="A173" s="261"/>
      <c r="B173" s="264"/>
      <c r="C173" s="252"/>
      <c r="D173" s="253"/>
      <c r="E173" s="254"/>
      <c r="F173" s="76"/>
      <c r="G173" s="76"/>
      <c r="H173" s="77"/>
    </row>
    <row r="174" spans="1:8" s="2" customFormat="1" ht="12.75" hidden="1" x14ac:dyDescent="0.2">
      <c r="A174" s="261"/>
      <c r="B174" s="264"/>
      <c r="C174" s="252"/>
      <c r="D174" s="253"/>
      <c r="E174" s="254"/>
      <c r="F174" s="76"/>
      <c r="G174" s="76"/>
      <c r="H174" s="77"/>
    </row>
    <row r="175" spans="1:8" s="2" customFormat="1" ht="12.75" hidden="1" x14ac:dyDescent="0.2">
      <c r="A175" s="261"/>
      <c r="B175" s="264"/>
      <c r="C175" s="252"/>
      <c r="D175" s="253"/>
      <c r="E175" s="254"/>
      <c r="F175" s="76"/>
      <c r="G175" s="76"/>
      <c r="H175" s="77"/>
    </row>
    <row r="176" spans="1:8" s="2" customFormat="1" ht="12.75" hidden="1" x14ac:dyDescent="0.2">
      <c r="A176" s="261"/>
      <c r="B176" s="264"/>
      <c r="C176" s="252"/>
      <c r="D176" s="253"/>
      <c r="E176" s="254"/>
      <c r="F176" s="76"/>
      <c r="G176" s="76"/>
      <c r="H176" s="77"/>
    </row>
    <row r="177" spans="1:8" s="2" customFormat="1" ht="12.75" hidden="1" x14ac:dyDescent="0.2">
      <c r="A177" s="262"/>
      <c r="B177" s="265"/>
      <c r="C177" s="269"/>
      <c r="D177" s="270"/>
      <c r="E177" s="271"/>
      <c r="F177" s="78"/>
      <c r="G177" s="78"/>
      <c r="H177" s="79">
        <f>ROUNDUP(F177/168*G177,2)</f>
        <v>0</v>
      </c>
    </row>
    <row r="178" spans="1:8" s="2" customFormat="1" ht="12.75" hidden="1" x14ac:dyDescent="0.2">
      <c r="A178" s="48" t="s">
        <v>85</v>
      </c>
      <c r="B178" s="277" t="s">
        <v>86</v>
      </c>
      <c r="C178" s="277"/>
      <c r="D178" s="277"/>
      <c r="E178" s="277"/>
      <c r="F178" s="277"/>
      <c r="G178" s="277"/>
      <c r="H178" s="43">
        <f>SUM(H179)</f>
        <v>0</v>
      </c>
    </row>
    <row r="179" spans="1:8" s="2" customFormat="1" hidden="1" x14ac:dyDescent="0.2">
      <c r="A179" s="246"/>
      <c r="B179" s="249"/>
      <c r="C179" s="266"/>
      <c r="D179" s="267"/>
      <c r="E179" s="268"/>
      <c r="F179" s="47" t="s">
        <v>167</v>
      </c>
      <c r="G179" s="47" t="s">
        <v>166</v>
      </c>
      <c r="H179" s="111">
        <f>SUM(H180:H189)</f>
        <v>0</v>
      </c>
    </row>
    <row r="180" spans="1:8" s="2" customFormat="1" ht="12.75" hidden="1" x14ac:dyDescent="0.2">
      <c r="A180" s="247"/>
      <c r="B180" s="250"/>
      <c r="C180" s="255"/>
      <c r="D180" s="256"/>
      <c r="E180" s="257"/>
      <c r="F180" s="74"/>
      <c r="G180" s="74"/>
      <c r="H180" s="75">
        <f>ROUND(F180*G180,2)</f>
        <v>0</v>
      </c>
    </row>
    <row r="181" spans="1:8" s="2" customFormat="1" ht="12.75" hidden="1" x14ac:dyDescent="0.2">
      <c r="A181" s="247"/>
      <c r="B181" s="250"/>
      <c r="C181" s="252"/>
      <c r="D181" s="253"/>
      <c r="E181" s="254"/>
      <c r="F181" s="76"/>
      <c r="G181" s="76"/>
      <c r="H181" s="77">
        <f>ROUND(F181*G181,2)</f>
        <v>0</v>
      </c>
    </row>
    <row r="182" spans="1:8" s="2" customFormat="1" ht="12.75" hidden="1" x14ac:dyDescent="0.2">
      <c r="A182" s="247"/>
      <c r="B182" s="250"/>
      <c r="C182" s="252"/>
      <c r="D182" s="253"/>
      <c r="E182" s="254"/>
      <c r="F182" s="76"/>
      <c r="G182" s="76"/>
      <c r="H182" s="77">
        <f t="shared" ref="H182:H189" si="28">ROUND(F182*G182,2)</f>
        <v>0</v>
      </c>
    </row>
    <row r="183" spans="1:8" s="2" customFormat="1" ht="12.75" hidden="1" x14ac:dyDescent="0.2">
      <c r="A183" s="247"/>
      <c r="B183" s="250"/>
      <c r="C183" s="252"/>
      <c r="D183" s="253"/>
      <c r="E183" s="254"/>
      <c r="F183" s="76"/>
      <c r="G183" s="76"/>
      <c r="H183" s="77">
        <f t="shared" si="28"/>
        <v>0</v>
      </c>
    </row>
    <row r="184" spans="1:8" s="2" customFormat="1" ht="12.75" hidden="1" x14ac:dyDescent="0.2">
      <c r="A184" s="247"/>
      <c r="B184" s="250"/>
      <c r="C184" s="252"/>
      <c r="D184" s="253"/>
      <c r="E184" s="254"/>
      <c r="F184" s="76"/>
      <c r="G184" s="76"/>
      <c r="H184" s="77">
        <f t="shared" si="28"/>
        <v>0</v>
      </c>
    </row>
    <row r="185" spans="1:8" s="2" customFormat="1" ht="12.75" hidden="1" x14ac:dyDescent="0.2">
      <c r="A185" s="247"/>
      <c r="B185" s="250"/>
      <c r="C185" s="252"/>
      <c r="D185" s="253"/>
      <c r="E185" s="254"/>
      <c r="F185" s="76"/>
      <c r="G185" s="76"/>
      <c r="H185" s="77">
        <f t="shared" si="28"/>
        <v>0</v>
      </c>
    </row>
    <row r="186" spans="1:8" s="2" customFormat="1" ht="12.75" hidden="1" x14ac:dyDescent="0.2">
      <c r="A186" s="247"/>
      <c r="B186" s="250"/>
      <c r="C186" s="252"/>
      <c r="D186" s="253"/>
      <c r="E186" s="254"/>
      <c r="F186" s="76"/>
      <c r="G186" s="76"/>
      <c r="H186" s="77">
        <f t="shared" si="28"/>
        <v>0</v>
      </c>
    </row>
    <row r="187" spans="1:8" s="2" customFormat="1" ht="12.75" hidden="1" x14ac:dyDescent="0.2">
      <c r="A187" s="247"/>
      <c r="B187" s="250"/>
      <c r="C187" s="252"/>
      <c r="D187" s="253"/>
      <c r="E187" s="254"/>
      <c r="F187" s="76"/>
      <c r="G187" s="76"/>
      <c r="H187" s="77">
        <f t="shared" si="28"/>
        <v>0</v>
      </c>
    </row>
    <row r="188" spans="1:8" s="2" customFormat="1" ht="12.75" hidden="1" x14ac:dyDescent="0.2">
      <c r="A188" s="247"/>
      <c r="B188" s="250"/>
      <c r="C188" s="252"/>
      <c r="D188" s="253"/>
      <c r="E188" s="254"/>
      <c r="F188" s="76"/>
      <c r="G188" s="76"/>
      <c r="H188" s="77">
        <f t="shared" si="28"/>
        <v>0</v>
      </c>
    </row>
    <row r="189" spans="1:8" s="2" customFormat="1" ht="12.75" hidden="1" x14ac:dyDescent="0.2">
      <c r="A189" s="248"/>
      <c r="B189" s="251"/>
      <c r="C189" s="269"/>
      <c r="D189" s="270"/>
      <c r="E189" s="271"/>
      <c r="F189" s="78"/>
      <c r="G189" s="78"/>
      <c r="H189" s="79">
        <f t="shared" si="28"/>
        <v>0</v>
      </c>
    </row>
    <row r="190" spans="1:8" s="2" customFormat="1" ht="25.5" hidden="1" x14ac:dyDescent="0.2">
      <c r="A190" s="246"/>
      <c r="B190" s="249"/>
      <c r="C190" s="266"/>
      <c r="D190" s="267"/>
      <c r="E190" s="268"/>
      <c r="F190" s="51" t="s">
        <v>167</v>
      </c>
      <c r="G190" s="47" t="s">
        <v>157</v>
      </c>
      <c r="H190" s="111">
        <f>SUM(H191:H200)</f>
        <v>0</v>
      </c>
    </row>
    <row r="191" spans="1:8" s="2" customFormat="1" ht="12.75" hidden="1" x14ac:dyDescent="0.2">
      <c r="A191" s="247"/>
      <c r="B191" s="250"/>
      <c r="C191" s="255"/>
      <c r="D191" s="256"/>
      <c r="E191" s="257"/>
      <c r="F191" s="74"/>
      <c r="G191" s="74"/>
      <c r="H191" s="75">
        <f>ROUNDUP(F191/168*G191,2)</f>
        <v>0</v>
      </c>
    </row>
    <row r="192" spans="1:8" s="2" customFormat="1" ht="12.75" hidden="1" x14ac:dyDescent="0.2">
      <c r="A192" s="247"/>
      <c r="B192" s="250"/>
      <c r="C192" s="252"/>
      <c r="D192" s="253"/>
      <c r="E192" s="254"/>
      <c r="F192" s="76"/>
      <c r="G192" s="76"/>
      <c r="H192" s="77">
        <f t="shared" ref="H192:H200" si="29">ROUNDUP(F192/168*G192,2)</f>
        <v>0</v>
      </c>
    </row>
    <row r="193" spans="1:8" s="2" customFormat="1" ht="12.75" hidden="1" x14ac:dyDescent="0.2">
      <c r="A193" s="247"/>
      <c r="B193" s="250"/>
      <c r="C193" s="252"/>
      <c r="D193" s="253"/>
      <c r="E193" s="254"/>
      <c r="F193" s="76"/>
      <c r="G193" s="76"/>
      <c r="H193" s="77">
        <f t="shared" si="29"/>
        <v>0</v>
      </c>
    </row>
    <row r="194" spans="1:8" s="2" customFormat="1" ht="12.75" hidden="1" x14ac:dyDescent="0.2">
      <c r="A194" s="247"/>
      <c r="B194" s="250"/>
      <c r="C194" s="252"/>
      <c r="D194" s="253"/>
      <c r="E194" s="254"/>
      <c r="F194" s="76"/>
      <c r="G194" s="76"/>
      <c r="H194" s="77">
        <f t="shared" si="29"/>
        <v>0</v>
      </c>
    </row>
    <row r="195" spans="1:8" s="2" customFormat="1" ht="12.75" hidden="1" x14ac:dyDescent="0.2">
      <c r="A195" s="247"/>
      <c r="B195" s="250"/>
      <c r="C195" s="252"/>
      <c r="D195" s="253"/>
      <c r="E195" s="254"/>
      <c r="F195" s="76"/>
      <c r="G195" s="76"/>
      <c r="H195" s="77">
        <f t="shared" si="29"/>
        <v>0</v>
      </c>
    </row>
    <row r="196" spans="1:8" s="2" customFormat="1" ht="12.75" hidden="1" x14ac:dyDescent="0.2">
      <c r="A196" s="247"/>
      <c r="B196" s="250"/>
      <c r="C196" s="252"/>
      <c r="D196" s="253"/>
      <c r="E196" s="254"/>
      <c r="F196" s="76"/>
      <c r="G196" s="76"/>
      <c r="H196" s="77">
        <f t="shared" si="29"/>
        <v>0</v>
      </c>
    </row>
    <row r="197" spans="1:8" s="2" customFormat="1" ht="12.75" hidden="1" x14ac:dyDescent="0.2">
      <c r="A197" s="247"/>
      <c r="B197" s="250"/>
      <c r="C197" s="252"/>
      <c r="D197" s="253"/>
      <c r="E197" s="254"/>
      <c r="F197" s="76"/>
      <c r="G197" s="76"/>
      <c r="H197" s="77">
        <f t="shared" si="29"/>
        <v>0</v>
      </c>
    </row>
    <row r="198" spans="1:8" s="2" customFormat="1" ht="12.75" hidden="1" x14ac:dyDescent="0.2">
      <c r="A198" s="247"/>
      <c r="B198" s="250"/>
      <c r="C198" s="252"/>
      <c r="D198" s="253"/>
      <c r="E198" s="254"/>
      <c r="F198" s="76"/>
      <c r="G198" s="76"/>
      <c r="H198" s="77">
        <f t="shared" si="29"/>
        <v>0</v>
      </c>
    </row>
    <row r="199" spans="1:8" s="2" customFormat="1" ht="12.75" hidden="1" x14ac:dyDescent="0.2">
      <c r="A199" s="247"/>
      <c r="B199" s="250"/>
      <c r="C199" s="252"/>
      <c r="D199" s="253"/>
      <c r="E199" s="254"/>
      <c r="F199" s="76"/>
      <c r="G199" s="76"/>
      <c r="H199" s="77">
        <f t="shared" si="29"/>
        <v>0</v>
      </c>
    </row>
    <row r="200" spans="1:8" s="2" customFormat="1" ht="12.75" hidden="1" x14ac:dyDescent="0.2">
      <c r="A200" s="248"/>
      <c r="B200" s="251"/>
      <c r="C200" s="269"/>
      <c r="D200" s="270"/>
      <c r="E200" s="271"/>
      <c r="F200" s="78"/>
      <c r="G200" s="78"/>
      <c r="H200" s="79">
        <f t="shared" si="29"/>
        <v>0</v>
      </c>
    </row>
    <row r="201" spans="1:8" s="2" customFormat="1" ht="12.75" customHeight="1" x14ac:dyDescent="0.2">
      <c r="A201" s="48" t="s">
        <v>93</v>
      </c>
      <c r="B201" s="277" t="s">
        <v>94</v>
      </c>
      <c r="C201" s="277"/>
      <c r="D201" s="277"/>
      <c r="E201" s="277"/>
      <c r="F201" s="277"/>
      <c r="G201" s="277"/>
      <c r="H201" s="43">
        <f>SUM(H202,H213)</f>
        <v>0.14000000000000001</v>
      </c>
    </row>
    <row r="202" spans="1:8" s="2" customFormat="1" x14ac:dyDescent="0.2">
      <c r="A202" s="246">
        <v>2311</v>
      </c>
      <c r="B202" s="249" t="s">
        <v>19</v>
      </c>
      <c r="C202" s="266" t="s">
        <v>171</v>
      </c>
      <c r="D202" s="267"/>
      <c r="E202" s="268"/>
      <c r="F202" s="47" t="s">
        <v>326</v>
      </c>
      <c r="G202" s="47" t="s">
        <v>166</v>
      </c>
      <c r="H202" s="111">
        <f>SUM(H203:H212)</f>
        <v>0.14000000000000001</v>
      </c>
    </row>
    <row r="203" spans="1:8" s="2" customFormat="1" ht="12.75" x14ac:dyDescent="0.2">
      <c r="A203" s="247"/>
      <c r="B203" s="250"/>
      <c r="C203" s="255" t="s">
        <v>214</v>
      </c>
      <c r="D203" s="256"/>
      <c r="E203" s="257"/>
      <c r="F203" s="74">
        <v>0.02</v>
      </c>
      <c r="G203" s="74">
        <v>2</v>
      </c>
      <c r="H203" s="75">
        <f>ROUND(F203*G203,2)</f>
        <v>0.04</v>
      </c>
    </row>
    <row r="204" spans="1:8" s="2" customFormat="1" ht="12.75" customHeight="1" x14ac:dyDescent="0.2">
      <c r="A204" s="247"/>
      <c r="B204" s="250"/>
      <c r="C204" s="252" t="s">
        <v>172</v>
      </c>
      <c r="D204" s="253"/>
      <c r="E204" s="254"/>
      <c r="F204" s="76">
        <v>0.05</v>
      </c>
      <c r="G204" s="76">
        <v>2</v>
      </c>
      <c r="H204" s="77">
        <f>ROUND(F204*G204,2)</f>
        <v>0.1</v>
      </c>
    </row>
    <row r="205" spans="1:8" s="2" customFormat="1" ht="12.75" hidden="1" x14ac:dyDescent="0.2">
      <c r="A205" s="247"/>
      <c r="B205" s="250"/>
      <c r="C205" s="252"/>
      <c r="D205" s="253"/>
      <c r="E205" s="254"/>
      <c r="F205" s="76"/>
      <c r="G205" s="76"/>
      <c r="H205" s="77">
        <f t="shared" ref="H205:H212" si="30">ROUND(F205*G205,2)</f>
        <v>0</v>
      </c>
    </row>
    <row r="206" spans="1:8" s="2" customFormat="1" ht="12.75" hidden="1" x14ac:dyDescent="0.2">
      <c r="A206" s="247"/>
      <c r="B206" s="250"/>
      <c r="C206" s="252"/>
      <c r="D206" s="253"/>
      <c r="E206" s="254"/>
      <c r="F206" s="76"/>
      <c r="G206" s="76"/>
      <c r="H206" s="77">
        <f t="shared" si="30"/>
        <v>0</v>
      </c>
    </row>
    <row r="207" spans="1:8" s="2" customFormat="1" ht="12.75" hidden="1" x14ac:dyDescent="0.2">
      <c r="A207" s="247"/>
      <c r="B207" s="250"/>
      <c r="C207" s="252"/>
      <c r="D207" s="253"/>
      <c r="E207" s="254"/>
      <c r="F207" s="76"/>
      <c r="G207" s="76"/>
      <c r="H207" s="77">
        <f t="shared" si="30"/>
        <v>0</v>
      </c>
    </row>
    <row r="208" spans="1:8" s="2" customFormat="1" ht="12.75" hidden="1" x14ac:dyDescent="0.2">
      <c r="A208" s="247"/>
      <c r="B208" s="250"/>
      <c r="C208" s="252"/>
      <c r="D208" s="253"/>
      <c r="E208" s="254"/>
      <c r="F208" s="76"/>
      <c r="G208" s="76"/>
      <c r="H208" s="77">
        <f t="shared" si="30"/>
        <v>0</v>
      </c>
    </row>
    <row r="209" spans="1:8" s="2" customFormat="1" ht="12.75" hidden="1" x14ac:dyDescent="0.2">
      <c r="A209" s="247"/>
      <c r="B209" s="250"/>
      <c r="C209" s="252"/>
      <c r="D209" s="253"/>
      <c r="E209" s="254"/>
      <c r="F209" s="76"/>
      <c r="G209" s="76"/>
      <c r="H209" s="77">
        <f t="shared" si="30"/>
        <v>0</v>
      </c>
    </row>
    <row r="210" spans="1:8" s="2" customFormat="1" ht="12.75" hidden="1" x14ac:dyDescent="0.2">
      <c r="A210" s="247"/>
      <c r="B210" s="250"/>
      <c r="C210" s="252"/>
      <c r="D210" s="253"/>
      <c r="E210" s="254"/>
      <c r="F210" s="76"/>
      <c r="G210" s="76"/>
      <c r="H210" s="77">
        <f t="shared" si="30"/>
        <v>0</v>
      </c>
    </row>
    <row r="211" spans="1:8" s="2" customFormat="1" ht="12.75" hidden="1" x14ac:dyDescent="0.2">
      <c r="A211" s="247"/>
      <c r="B211" s="250"/>
      <c r="C211" s="252"/>
      <c r="D211" s="253"/>
      <c r="E211" s="254"/>
      <c r="F211" s="76"/>
      <c r="G211" s="76"/>
      <c r="H211" s="77">
        <f t="shared" si="30"/>
        <v>0</v>
      </c>
    </row>
    <row r="212" spans="1:8" s="2" customFormat="1" ht="12.75" hidden="1" x14ac:dyDescent="0.2">
      <c r="A212" s="248"/>
      <c r="B212" s="251"/>
      <c r="C212" s="269"/>
      <c r="D212" s="270"/>
      <c r="E212" s="271"/>
      <c r="F212" s="78"/>
      <c r="G212" s="78"/>
      <c r="H212" s="79">
        <f t="shared" si="30"/>
        <v>0</v>
      </c>
    </row>
    <row r="213" spans="1:8" s="2" customFormat="1" ht="25.5" hidden="1" x14ac:dyDescent="0.2">
      <c r="A213" s="246">
        <v>2350</v>
      </c>
      <c r="B213" s="249" t="s">
        <v>24</v>
      </c>
      <c r="C213" s="266"/>
      <c r="D213" s="267"/>
      <c r="E213" s="268"/>
      <c r="F213" s="51" t="s">
        <v>167</v>
      </c>
      <c r="G213" s="47" t="s">
        <v>157</v>
      </c>
      <c r="H213" s="50">
        <f>SUM(H214:H223)</f>
        <v>0</v>
      </c>
    </row>
    <row r="214" spans="1:8" s="2" customFormat="1" ht="12.75" hidden="1" customHeight="1" x14ac:dyDescent="0.2">
      <c r="A214" s="247"/>
      <c r="B214" s="250"/>
      <c r="C214" s="255"/>
      <c r="D214" s="256"/>
      <c r="E214" s="257"/>
      <c r="F214" s="74"/>
      <c r="G214" s="74"/>
      <c r="H214" s="75">
        <f>ROUNDUP(F214/168*G214,2)</f>
        <v>0</v>
      </c>
    </row>
    <row r="215" spans="1:8" s="2" customFormat="1" ht="12.75" hidden="1" x14ac:dyDescent="0.2">
      <c r="A215" s="247"/>
      <c r="B215" s="250"/>
      <c r="C215" s="252"/>
      <c r="D215" s="253"/>
      <c r="E215" s="254"/>
      <c r="F215" s="76"/>
      <c r="G215" s="76"/>
      <c r="H215" s="77">
        <f t="shared" ref="H215:H223" si="31">ROUNDUP(F215/168*G215,2)</f>
        <v>0</v>
      </c>
    </row>
    <row r="216" spans="1:8" s="2" customFormat="1" ht="12.75" hidden="1" x14ac:dyDescent="0.2">
      <c r="A216" s="247"/>
      <c r="B216" s="250"/>
      <c r="C216" s="252"/>
      <c r="D216" s="253"/>
      <c r="E216" s="254"/>
      <c r="F216" s="76"/>
      <c r="G216" s="76"/>
      <c r="H216" s="77">
        <f t="shared" si="31"/>
        <v>0</v>
      </c>
    </row>
    <row r="217" spans="1:8" s="2" customFormat="1" ht="12.75" hidden="1" x14ac:dyDescent="0.2">
      <c r="A217" s="247"/>
      <c r="B217" s="250"/>
      <c r="C217" s="252"/>
      <c r="D217" s="253"/>
      <c r="E217" s="254"/>
      <c r="F217" s="76"/>
      <c r="G217" s="76"/>
      <c r="H217" s="77">
        <f t="shared" si="31"/>
        <v>0</v>
      </c>
    </row>
    <row r="218" spans="1:8" s="2" customFormat="1" ht="12.75" hidden="1" x14ac:dyDescent="0.2">
      <c r="A218" s="247"/>
      <c r="B218" s="250"/>
      <c r="C218" s="252"/>
      <c r="D218" s="253"/>
      <c r="E218" s="254"/>
      <c r="F218" s="76"/>
      <c r="G218" s="76"/>
      <c r="H218" s="77">
        <f t="shared" si="31"/>
        <v>0</v>
      </c>
    </row>
    <row r="219" spans="1:8" s="2" customFormat="1" ht="12.75" hidden="1" x14ac:dyDescent="0.2">
      <c r="A219" s="247"/>
      <c r="B219" s="250"/>
      <c r="C219" s="252"/>
      <c r="D219" s="253"/>
      <c r="E219" s="254"/>
      <c r="F219" s="76"/>
      <c r="G219" s="76"/>
      <c r="H219" s="77">
        <f t="shared" si="31"/>
        <v>0</v>
      </c>
    </row>
    <row r="220" spans="1:8" s="2" customFormat="1" ht="12.75" hidden="1" x14ac:dyDescent="0.2">
      <c r="A220" s="247"/>
      <c r="B220" s="250"/>
      <c r="C220" s="252"/>
      <c r="D220" s="253"/>
      <c r="E220" s="254"/>
      <c r="F220" s="76"/>
      <c r="G220" s="76"/>
      <c r="H220" s="77">
        <f t="shared" si="31"/>
        <v>0</v>
      </c>
    </row>
    <row r="221" spans="1:8" s="2" customFormat="1" ht="12.75" hidden="1" x14ac:dyDescent="0.2">
      <c r="A221" s="247"/>
      <c r="B221" s="250"/>
      <c r="C221" s="252"/>
      <c r="D221" s="253"/>
      <c r="E221" s="254"/>
      <c r="F221" s="76"/>
      <c r="G221" s="76"/>
      <c r="H221" s="77">
        <f t="shared" si="31"/>
        <v>0</v>
      </c>
    </row>
    <row r="222" spans="1:8" s="2" customFormat="1" ht="12.75" hidden="1" x14ac:dyDescent="0.2">
      <c r="A222" s="247"/>
      <c r="B222" s="250"/>
      <c r="C222" s="252"/>
      <c r="D222" s="253"/>
      <c r="E222" s="254"/>
      <c r="F222" s="76"/>
      <c r="G222" s="76"/>
      <c r="H222" s="77">
        <f t="shared" si="31"/>
        <v>0</v>
      </c>
    </row>
    <row r="223" spans="1:8" s="2" customFormat="1" ht="12.75" hidden="1" x14ac:dyDescent="0.2">
      <c r="A223" s="248"/>
      <c r="B223" s="251"/>
      <c r="C223" s="269"/>
      <c r="D223" s="270"/>
      <c r="E223" s="271"/>
      <c r="F223" s="78"/>
      <c r="G223" s="78"/>
      <c r="H223" s="79">
        <f t="shared" si="31"/>
        <v>0</v>
      </c>
    </row>
    <row r="224" spans="1:8" s="2" customFormat="1" ht="12.75" hidden="1" x14ac:dyDescent="0.2">
      <c r="A224" s="49" t="s">
        <v>109</v>
      </c>
      <c r="B224" s="277" t="s">
        <v>25</v>
      </c>
      <c r="C224" s="277"/>
      <c r="D224" s="277"/>
      <c r="E224" s="277"/>
      <c r="F224" s="277"/>
      <c r="G224" s="277"/>
      <c r="H224" s="43">
        <f>SUM(H225,H237)</f>
        <v>0</v>
      </c>
    </row>
    <row r="225" spans="1:8" s="2" customFormat="1" ht="12.75" hidden="1" customHeight="1" x14ac:dyDescent="0.2">
      <c r="A225" s="48">
        <v>5120</v>
      </c>
      <c r="B225" s="277" t="s">
        <v>168</v>
      </c>
      <c r="C225" s="277"/>
      <c r="D225" s="277"/>
      <c r="E225" s="277"/>
      <c r="F225" s="277"/>
      <c r="G225" s="277"/>
      <c r="H225" s="43">
        <f>SUM(H226)</f>
        <v>0</v>
      </c>
    </row>
    <row r="226" spans="1:8" s="2" customFormat="1" ht="25.5" hidden="1" x14ac:dyDescent="0.2">
      <c r="A226" s="331">
        <v>5121</v>
      </c>
      <c r="B226" s="279" t="s">
        <v>169</v>
      </c>
      <c r="C226" s="190" t="s">
        <v>171</v>
      </c>
      <c r="D226" s="47" t="s">
        <v>170</v>
      </c>
      <c r="E226" s="190" t="s">
        <v>166</v>
      </c>
      <c r="F226" s="190" t="s">
        <v>167</v>
      </c>
      <c r="G226" s="47" t="s">
        <v>157</v>
      </c>
      <c r="H226" s="111">
        <f>SUM(H227:H236)</f>
        <v>0</v>
      </c>
    </row>
    <row r="227" spans="1:8" s="2" customFormat="1" ht="12.75" hidden="1" x14ac:dyDescent="0.2">
      <c r="A227" s="332"/>
      <c r="B227" s="280"/>
      <c r="C227" s="67"/>
      <c r="D227" s="282">
        <v>20</v>
      </c>
      <c r="E227" s="67"/>
      <c r="F227" s="67"/>
      <c r="G227" s="67"/>
      <c r="H227" s="54">
        <f>ROUNDUP(F227*$D$227%/12/168*E227*$G$227,2)</f>
        <v>0</v>
      </c>
    </row>
    <row r="228" spans="1:8" s="2" customFormat="1" ht="12.75" hidden="1" x14ac:dyDescent="0.2">
      <c r="A228" s="332"/>
      <c r="B228" s="280"/>
      <c r="C228" s="68"/>
      <c r="D228" s="283"/>
      <c r="E228" s="68"/>
      <c r="F228" s="68"/>
      <c r="G228" s="68"/>
      <c r="H228" s="56">
        <f t="shared" ref="H228:H236" si="32">ROUNDUP(F228*$D$227%/12/168*E228*$G$227,2)</f>
        <v>0</v>
      </c>
    </row>
    <row r="229" spans="1:8" s="2" customFormat="1" ht="12.75" hidden="1" x14ac:dyDescent="0.2">
      <c r="A229" s="332"/>
      <c r="B229" s="280"/>
      <c r="C229" s="68"/>
      <c r="D229" s="283"/>
      <c r="E229" s="68"/>
      <c r="F229" s="68"/>
      <c r="G229" s="68"/>
      <c r="H229" s="56">
        <f t="shared" si="32"/>
        <v>0</v>
      </c>
    </row>
    <row r="230" spans="1:8" s="2" customFormat="1" ht="12.75" hidden="1" x14ac:dyDescent="0.2">
      <c r="A230" s="332"/>
      <c r="B230" s="280"/>
      <c r="C230" s="68"/>
      <c r="D230" s="283"/>
      <c r="E230" s="68"/>
      <c r="F230" s="68"/>
      <c r="G230" s="68"/>
      <c r="H230" s="56">
        <f t="shared" si="32"/>
        <v>0</v>
      </c>
    </row>
    <row r="231" spans="1:8" s="2" customFormat="1" ht="12.75" hidden="1" x14ac:dyDescent="0.2">
      <c r="A231" s="332"/>
      <c r="B231" s="280"/>
      <c r="C231" s="68"/>
      <c r="D231" s="283"/>
      <c r="E231" s="68"/>
      <c r="F231" s="68"/>
      <c r="G231" s="68"/>
      <c r="H231" s="56">
        <f t="shared" si="32"/>
        <v>0</v>
      </c>
    </row>
    <row r="232" spans="1:8" s="2" customFormat="1" ht="12.75" hidden="1" x14ac:dyDescent="0.2">
      <c r="A232" s="332"/>
      <c r="B232" s="280"/>
      <c r="C232" s="68"/>
      <c r="D232" s="283"/>
      <c r="E232" s="68"/>
      <c r="F232" s="68"/>
      <c r="G232" s="68"/>
      <c r="H232" s="56">
        <f t="shared" si="32"/>
        <v>0</v>
      </c>
    </row>
    <row r="233" spans="1:8" s="2" customFormat="1" ht="12.75" hidden="1" x14ac:dyDescent="0.2">
      <c r="A233" s="332"/>
      <c r="B233" s="280"/>
      <c r="C233" s="68"/>
      <c r="D233" s="283"/>
      <c r="E233" s="68"/>
      <c r="F233" s="68"/>
      <c r="G233" s="68"/>
      <c r="H233" s="56">
        <f t="shared" si="32"/>
        <v>0</v>
      </c>
    </row>
    <row r="234" spans="1:8" s="2" customFormat="1" ht="12.75" hidden="1" x14ac:dyDescent="0.2">
      <c r="A234" s="332"/>
      <c r="B234" s="280"/>
      <c r="C234" s="68"/>
      <c r="D234" s="283"/>
      <c r="E234" s="68"/>
      <c r="F234" s="68"/>
      <c r="G234" s="68"/>
      <c r="H234" s="56">
        <f t="shared" si="32"/>
        <v>0</v>
      </c>
    </row>
    <row r="235" spans="1:8" s="2" customFormat="1" ht="12.75" hidden="1" x14ac:dyDescent="0.2">
      <c r="A235" s="332"/>
      <c r="B235" s="280"/>
      <c r="C235" s="68"/>
      <c r="D235" s="283"/>
      <c r="E235" s="68"/>
      <c r="F235" s="68"/>
      <c r="G235" s="68"/>
      <c r="H235" s="56">
        <f t="shared" si="32"/>
        <v>0</v>
      </c>
    </row>
    <row r="236" spans="1:8" s="2" customFormat="1" ht="12.75" hidden="1" x14ac:dyDescent="0.2">
      <c r="A236" s="333"/>
      <c r="B236" s="281"/>
      <c r="C236" s="70"/>
      <c r="D236" s="284"/>
      <c r="E236" s="70"/>
      <c r="F236" s="70"/>
      <c r="G236" s="70"/>
      <c r="H236" s="58">
        <f t="shared" si="32"/>
        <v>0</v>
      </c>
    </row>
    <row r="237" spans="1:8" s="2" customFormat="1" ht="12.75" hidden="1" x14ac:dyDescent="0.2">
      <c r="A237" s="48" t="s">
        <v>110</v>
      </c>
      <c r="B237" s="277" t="s">
        <v>111</v>
      </c>
      <c r="C237" s="277"/>
      <c r="D237" s="277"/>
      <c r="E237" s="277"/>
      <c r="F237" s="277"/>
      <c r="G237" s="277"/>
      <c r="H237" s="43">
        <f>SUM(H238,H249)</f>
        <v>0</v>
      </c>
    </row>
    <row r="238" spans="1:8" s="2" customFormat="1" ht="25.5" hidden="1" x14ac:dyDescent="0.2">
      <c r="A238" s="331" t="s">
        <v>117</v>
      </c>
      <c r="B238" s="279" t="s">
        <v>33</v>
      </c>
      <c r="C238" s="190" t="s">
        <v>171</v>
      </c>
      <c r="D238" s="47" t="s">
        <v>170</v>
      </c>
      <c r="E238" s="190" t="s">
        <v>166</v>
      </c>
      <c r="F238" s="190" t="s">
        <v>167</v>
      </c>
      <c r="G238" s="47" t="s">
        <v>157</v>
      </c>
      <c r="H238" s="111">
        <f>SUM(H239:H248)</f>
        <v>0</v>
      </c>
    </row>
    <row r="239" spans="1:8" s="2" customFormat="1" ht="12.75" hidden="1" x14ac:dyDescent="0.2">
      <c r="A239" s="332"/>
      <c r="B239" s="280"/>
      <c r="C239" s="67"/>
      <c r="D239" s="282">
        <v>20</v>
      </c>
      <c r="E239" s="67"/>
      <c r="F239" s="67"/>
      <c r="G239" s="67"/>
      <c r="H239" s="54">
        <f>ROUNDUP(F239*$D$239%/12/168*E239*$G$239,2)</f>
        <v>0</v>
      </c>
    </row>
    <row r="240" spans="1:8" s="2" customFormat="1" ht="12.75" hidden="1" x14ac:dyDescent="0.2">
      <c r="A240" s="332"/>
      <c r="B240" s="280"/>
      <c r="C240" s="68"/>
      <c r="D240" s="283"/>
      <c r="E240" s="68"/>
      <c r="F240" s="68"/>
      <c r="G240" s="68"/>
      <c r="H240" s="56">
        <f t="shared" ref="H240:H248" si="33">ROUNDUP(F240*$D$239%/12/168*E240*$G$239,2)</f>
        <v>0</v>
      </c>
    </row>
    <row r="241" spans="1:8" s="2" customFormat="1" ht="12.75" hidden="1" x14ac:dyDescent="0.2">
      <c r="A241" s="332"/>
      <c r="B241" s="280"/>
      <c r="C241" s="68"/>
      <c r="D241" s="283"/>
      <c r="E241" s="68"/>
      <c r="F241" s="68"/>
      <c r="G241" s="68"/>
      <c r="H241" s="56">
        <f t="shared" si="33"/>
        <v>0</v>
      </c>
    </row>
    <row r="242" spans="1:8" s="2" customFormat="1" ht="12.75" hidden="1" x14ac:dyDescent="0.2">
      <c r="A242" s="332"/>
      <c r="B242" s="280"/>
      <c r="C242" s="68"/>
      <c r="D242" s="283"/>
      <c r="E242" s="68"/>
      <c r="F242" s="68"/>
      <c r="G242" s="68"/>
      <c r="H242" s="56">
        <f t="shared" si="33"/>
        <v>0</v>
      </c>
    </row>
    <row r="243" spans="1:8" s="2" customFormat="1" ht="12.75" hidden="1" x14ac:dyDescent="0.2">
      <c r="A243" s="332"/>
      <c r="B243" s="280"/>
      <c r="C243" s="68"/>
      <c r="D243" s="283"/>
      <c r="E243" s="68"/>
      <c r="F243" s="68"/>
      <c r="G243" s="68"/>
      <c r="H243" s="56">
        <f t="shared" si="33"/>
        <v>0</v>
      </c>
    </row>
    <row r="244" spans="1:8" s="2" customFormat="1" ht="12.75" hidden="1" x14ac:dyDescent="0.2">
      <c r="A244" s="332"/>
      <c r="B244" s="280"/>
      <c r="C244" s="68"/>
      <c r="D244" s="283"/>
      <c r="E244" s="68"/>
      <c r="F244" s="68"/>
      <c r="G244" s="68"/>
      <c r="H244" s="56">
        <f t="shared" si="33"/>
        <v>0</v>
      </c>
    </row>
    <row r="245" spans="1:8" s="2" customFormat="1" ht="12.75" hidden="1" x14ac:dyDescent="0.2">
      <c r="A245" s="332"/>
      <c r="B245" s="280"/>
      <c r="C245" s="68"/>
      <c r="D245" s="283"/>
      <c r="E245" s="68"/>
      <c r="F245" s="68"/>
      <c r="G245" s="68"/>
      <c r="H245" s="56">
        <f t="shared" si="33"/>
        <v>0</v>
      </c>
    </row>
    <row r="246" spans="1:8" s="2" customFormat="1" ht="12.75" hidden="1" x14ac:dyDescent="0.2">
      <c r="A246" s="332"/>
      <c r="B246" s="280"/>
      <c r="C246" s="68"/>
      <c r="D246" s="283"/>
      <c r="E246" s="68"/>
      <c r="F246" s="68"/>
      <c r="G246" s="68"/>
      <c r="H246" s="56">
        <f t="shared" si="33"/>
        <v>0</v>
      </c>
    </row>
    <row r="247" spans="1:8" s="2" customFormat="1" ht="12.75" hidden="1" x14ac:dyDescent="0.2">
      <c r="A247" s="332"/>
      <c r="B247" s="280"/>
      <c r="C247" s="68"/>
      <c r="D247" s="283"/>
      <c r="E247" s="68"/>
      <c r="F247" s="68"/>
      <c r="G247" s="68"/>
      <c r="H247" s="56">
        <f t="shared" si="33"/>
        <v>0</v>
      </c>
    </row>
    <row r="248" spans="1:8" s="2" customFormat="1" ht="12.75" hidden="1" x14ac:dyDescent="0.2">
      <c r="A248" s="333"/>
      <c r="B248" s="281"/>
      <c r="C248" s="70"/>
      <c r="D248" s="284"/>
      <c r="E248" s="70"/>
      <c r="F248" s="70"/>
      <c r="G248" s="70"/>
      <c r="H248" s="58">
        <f t="shared" si="33"/>
        <v>0</v>
      </c>
    </row>
    <row r="249" spans="1:8" s="2" customFormat="1" ht="25.5" hidden="1" x14ac:dyDescent="0.2">
      <c r="A249" s="331" t="s">
        <v>118</v>
      </c>
      <c r="B249" s="279" t="s">
        <v>31</v>
      </c>
      <c r="C249" s="190" t="s">
        <v>171</v>
      </c>
      <c r="D249" s="47" t="s">
        <v>170</v>
      </c>
      <c r="E249" s="190" t="s">
        <v>166</v>
      </c>
      <c r="F249" s="190" t="s">
        <v>167</v>
      </c>
      <c r="G249" s="47" t="s">
        <v>157</v>
      </c>
      <c r="H249" s="111">
        <f>SUM(H250:H259)</f>
        <v>0</v>
      </c>
    </row>
    <row r="250" spans="1:8" s="2" customFormat="1" ht="12.75" hidden="1" x14ac:dyDescent="0.2">
      <c r="A250" s="332"/>
      <c r="B250" s="280"/>
      <c r="C250" s="67"/>
      <c r="D250" s="282">
        <v>20</v>
      </c>
      <c r="E250" s="67"/>
      <c r="F250" s="67"/>
      <c r="G250" s="67"/>
      <c r="H250" s="54">
        <f>ROUNDUP(F250*$D$250%/12/168*E250*$G$250,2)</f>
        <v>0</v>
      </c>
    </row>
    <row r="251" spans="1:8" s="2" customFormat="1" ht="12.75" hidden="1" x14ac:dyDescent="0.2">
      <c r="A251" s="332"/>
      <c r="B251" s="280"/>
      <c r="C251" s="68"/>
      <c r="D251" s="283"/>
      <c r="E251" s="68"/>
      <c r="F251" s="68"/>
      <c r="G251" s="68"/>
      <c r="H251" s="56">
        <f t="shared" ref="H251:H259" si="34">ROUNDUP(F251*$D$250%/12/168*E251*$G$250,2)</f>
        <v>0</v>
      </c>
    </row>
    <row r="252" spans="1:8" s="2" customFormat="1" ht="12.75" hidden="1" x14ac:dyDescent="0.2">
      <c r="A252" s="332"/>
      <c r="B252" s="280"/>
      <c r="C252" s="68"/>
      <c r="D252" s="283"/>
      <c r="E252" s="68"/>
      <c r="F252" s="68"/>
      <c r="G252" s="68"/>
      <c r="H252" s="56">
        <f t="shared" si="34"/>
        <v>0</v>
      </c>
    </row>
    <row r="253" spans="1:8" s="2" customFormat="1" ht="12.75" hidden="1" x14ac:dyDescent="0.2">
      <c r="A253" s="332"/>
      <c r="B253" s="280"/>
      <c r="C253" s="68"/>
      <c r="D253" s="283"/>
      <c r="E253" s="68"/>
      <c r="F253" s="68"/>
      <c r="G253" s="68"/>
      <c r="H253" s="56">
        <f t="shared" si="34"/>
        <v>0</v>
      </c>
    </row>
    <row r="254" spans="1:8" s="2" customFormat="1" ht="12.75" hidden="1" x14ac:dyDescent="0.2">
      <c r="A254" s="332"/>
      <c r="B254" s="280"/>
      <c r="C254" s="68"/>
      <c r="D254" s="283"/>
      <c r="E254" s="68"/>
      <c r="F254" s="68"/>
      <c r="G254" s="68"/>
      <c r="H254" s="56">
        <f t="shared" si="34"/>
        <v>0</v>
      </c>
    </row>
    <row r="255" spans="1:8" s="2" customFormat="1" ht="12.75" hidden="1" x14ac:dyDescent="0.2">
      <c r="A255" s="332"/>
      <c r="B255" s="280"/>
      <c r="C255" s="68"/>
      <c r="D255" s="283"/>
      <c r="E255" s="68"/>
      <c r="F255" s="68"/>
      <c r="G255" s="68"/>
      <c r="H255" s="56">
        <f t="shared" si="34"/>
        <v>0</v>
      </c>
    </row>
    <row r="256" spans="1:8" s="2" customFormat="1" ht="12.75" hidden="1" x14ac:dyDescent="0.2">
      <c r="A256" s="332"/>
      <c r="B256" s="280"/>
      <c r="C256" s="68"/>
      <c r="D256" s="283"/>
      <c r="E256" s="68"/>
      <c r="F256" s="68"/>
      <c r="G256" s="68"/>
      <c r="H256" s="56">
        <f t="shared" si="34"/>
        <v>0</v>
      </c>
    </row>
    <row r="257" spans="1:9" s="2" customFormat="1" ht="12.75" hidden="1" x14ac:dyDescent="0.2">
      <c r="A257" s="332"/>
      <c r="B257" s="280"/>
      <c r="C257" s="68"/>
      <c r="D257" s="283"/>
      <c r="E257" s="68"/>
      <c r="F257" s="68"/>
      <c r="G257" s="68"/>
      <c r="H257" s="56">
        <f t="shared" si="34"/>
        <v>0</v>
      </c>
    </row>
    <row r="258" spans="1:9" s="2" customFormat="1" ht="12.75" hidden="1" x14ac:dyDescent="0.2">
      <c r="A258" s="332"/>
      <c r="B258" s="280"/>
      <c r="C258" s="68"/>
      <c r="D258" s="283"/>
      <c r="E258" s="68"/>
      <c r="F258" s="68"/>
      <c r="G258" s="68"/>
      <c r="H258" s="56">
        <f t="shared" si="34"/>
        <v>0</v>
      </c>
    </row>
    <row r="259" spans="1:9" s="2" customFormat="1" ht="12.75" hidden="1" x14ac:dyDescent="0.2">
      <c r="A259" s="332"/>
      <c r="B259" s="280"/>
      <c r="C259" s="68"/>
      <c r="D259" s="284"/>
      <c r="E259" s="68"/>
      <c r="F259" s="68"/>
      <c r="G259" s="70"/>
      <c r="H259" s="56">
        <f t="shared" si="34"/>
        <v>0</v>
      </c>
    </row>
    <row r="260" spans="1:9" s="2" customFormat="1" ht="12.75" x14ac:dyDescent="0.2">
      <c r="A260" s="289" t="s">
        <v>120</v>
      </c>
      <c r="B260" s="290"/>
      <c r="C260" s="290"/>
      <c r="D260" s="290"/>
      <c r="E260" s="290"/>
      <c r="F260" s="290"/>
      <c r="G260" s="291"/>
      <c r="H260" s="45">
        <f>SUM(H224,H154,H12)</f>
        <v>10.050000000000001</v>
      </c>
    </row>
    <row r="261" spans="1:9" s="2" customFormat="1" ht="6" customHeight="1" x14ac:dyDescent="0.2">
      <c r="A261" s="321"/>
      <c r="B261" s="321"/>
      <c r="C261" s="321"/>
      <c r="D261" s="321"/>
      <c r="E261" s="321"/>
      <c r="F261" s="321"/>
      <c r="G261" s="321"/>
      <c r="H261" s="321"/>
    </row>
    <row r="262" spans="1:9" s="2" customFormat="1" ht="12.75" x14ac:dyDescent="0.2">
      <c r="A262" s="322" t="s">
        <v>18</v>
      </c>
      <c r="B262" s="323"/>
      <c r="C262" s="323"/>
      <c r="D262" s="323"/>
      <c r="E262" s="323"/>
      <c r="F262" s="323"/>
      <c r="G262" s="323"/>
      <c r="H262" s="324"/>
    </row>
    <row r="263" spans="1:9" s="2" customFormat="1" ht="12.75" x14ac:dyDescent="0.2">
      <c r="A263" s="42" t="s">
        <v>36</v>
      </c>
      <c r="B263" s="277" t="s">
        <v>14</v>
      </c>
      <c r="C263" s="277"/>
      <c r="D263" s="277"/>
      <c r="E263" s="277"/>
      <c r="F263" s="277"/>
      <c r="G263" s="277"/>
      <c r="H263" s="43">
        <f>SUM(H264,H361)</f>
        <v>2.0099999999999998</v>
      </c>
    </row>
    <row r="264" spans="1:9" s="2" customFormat="1" ht="12.75" x14ac:dyDescent="0.2">
      <c r="A264" s="49" t="s">
        <v>37</v>
      </c>
      <c r="B264" s="277" t="s">
        <v>38</v>
      </c>
      <c r="C264" s="277"/>
      <c r="D264" s="277"/>
      <c r="E264" s="277"/>
      <c r="F264" s="277"/>
      <c r="G264" s="277"/>
      <c r="H264" s="43">
        <f>SUM(H265,H276,H287,H298,H340,H319,)</f>
        <v>1.5499999999999998</v>
      </c>
    </row>
    <row r="265" spans="1:9" s="2" customFormat="1" ht="25.5" x14ac:dyDescent="0.2">
      <c r="A265" s="246" t="s">
        <v>42</v>
      </c>
      <c r="B265" s="249" t="s">
        <v>43</v>
      </c>
      <c r="C265" s="287" t="s">
        <v>349</v>
      </c>
      <c r="D265" s="288"/>
      <c r="E265" s="47" t="s">
        <v>164</v>
      </c>
      <c r="F265" s="190" t="s">
        <v>39</v>
      </c>
      <c r="G265" s="47" t="s">
        <v>157</v>
      </c>
      <c r="H265" s="111">
        <f>SUM(H266:H275)</f>
        <v>0.38</v>
      </c>
    </row>
    <row r="266" spans="1:9" s="2" customFormat="1" ht="12.75" x14ac:dyDescent="0.2">
      <c r="A266" s="247"/>
      <c r="B266" s="250"/>
      <c r="C266" s="294" t="s">
        <v>191</v>
      </c>
      <c r="D266" s="295"/>
      <c r="E266" s="187">
        <v>16</v>
      </c>
      <c r="F266" s="62">
        <v>3125</v>
      </c>
      <c r="G266" s="61">
        <v>0.02</v>
      </c>
      <c r="H266" s="54">
        <f>ROUNDUP((F266/168*G266),2)</f>
        <v>0.38</v>
      </c>
      <c r="I266" s="2" t="s">
        <v>217</v>
      </c>
    </row>
    <row r="267" spans="1:9" s="2" customFormat="1" ht="12.75" hidden="1" x14ac:dyDescent="0.2">
      <c r="A267" s="247"/>
      <c r="B267" s="250"/>
      <c r="C267" s="274"/>
      <c r="D267" s="276"/>
      <c r="E267" s="188"/>
      <c r="F267" s="64"/>
      <c r="G267" s="63"/>
      <c r="H267" s="56">
        <f t="shared" ref="H267:H286" si="35">ROUNDUP((F267/168*G267),2)</f>
        <v>0</v>
      </c>
    </row>
    <row r="268" spans="1:9" s="2" customFormat="1" ht="12.75" hidden="1" x14ac:dyDescent="0.2">
      <c r="A268" s="247"/>
      <c r="B268" s="250"/>
      <c r="C268" s="274"/>
      <c r="D268" s="276"/>
      <c r="E268" s="188"/>
      <c r="F268" s="64"/>
      <c r="G268" s="63"/>
      <c r="H268" s="56">
        <f t="shared" si="35"/>
        <v>0</v>
      </c>
    </row>
    <row r="269" spans="1:9" s="2" customFormat="1" ht="12.75" hidden="1" x14ac:dyDescent="0.2">
      <c r="A269" s="247"/>
      <c r="B269" s="250"/>
      <c r="C269" s="274"/>
      <c r="D269" s="276"/>
      <c r="E269" s="188"/>
      <c r="F269" s="64"/>
      <c r="G269" s="63"/>
      <c r="H269" s="56">
        <f t="shared" si="35"/>
        <v>0</v>
      </c>
    </row>
    <row r="270" spans="1:9" s="2" customFormat="1" ht="12.75" hidden="1" x14ac:dyDescent="0.2">
      <c r="A270" s="247"/>
      <c r="B270" s="250"/>
      <c r="C270" s="274"/>
      <c r="D270" s="276"/>
      <c r="E270" s="188"/>
      <c r="F270" s="64"/>
      <c r="G270" s="63"/>
      <c r="H270" s="56">
        <f t="shared" si="35"/>
        <v>0</v>
      </c>
    </row>
    <row r="271" spans="1:9" s="2" customFormat="1" ht="12.75" hidden="1" x14ac:dyDescent="0.2">
      <c r="A271" s="247"/>
      <c r="B271" s="250"/>
      <c r="C271" s="274"/>
      <c r="D271" s="276"/>
      <c r="E271" s="188"/>
      <c r="F271" s="64"/>
      <c r="G271" s="63"/>
      <c r="H271" s="56">
        <f t="shared" si="35"/>
        <v>0</v>
      </c>
    </row>
    <row r="272" spans="1:9" s="2" customFormat="1" ht="12.75" hidden="1" x14ac:dyDescent="0.2">
      <c r="A272" s="247"/>
      <c r="B272" s="250"/>
      <c r="C272" s="274"/>
      <c r="D272" s="276"/>
      <c r="E272" s="188"/>
      <c r="F272" s="64"/>
      <c r="G272" s="63"/>
      <c r="H272" s="56">
        <f t="shared" si="35"/>
        <v>0</v>
      </c>
    </row>
    <row r="273" spans="1:9" s="2" customFormat="1" ht="12.75" hidden="1" x14ac:dyDescent="0.2">
      <c r="A273" s="247"/>
      <c r="B273" s="250"/>
      <c r="C273" s="274"/>
      <c r="D273" s="276"/>
      <c r="E273" s="188"/>
      <c r="F273" s="64"/>
      <c r="G273" s="63"/>
      <c r="H273" s="56">
        <f t="shared" si="35"/>
        <v>0</v>
      </c>
    </row>
    <row r="274" spans="1:9" s="2" customFormat="1" ht="12.75" hidden="1" x14ac:dyDescent="0.2">
      <c r="A274" s="247"/>
      <c r="B274" s="250"/>
      <c r="C274" s="274"/>
      <c r="D274" s="276"/>
      <c r="E274" s="188"/>
      <c r="F274" s="64"/>
      <c r="G274" s="63"/>
      <c r="H274" s="56">
        <f t="shared" si="35"/>
        <v>0</v>
      </c>
    </row>
    <row r="275" spans="1:9" s="2" customFormat="1" ht="12.75" hidden="1" x14ac:dyDescent="0.2">
      <c r="A275" s="248"/>
      <c r="B275" s="251"/>
      <c r="C275" s="296"/>
      <c r="D275" s="298"/>
      <c r="E275" s="189"/>
      <c r="F275" s="66"/>
      <c r="G275" s="65"/>
      <c r="H275" s="58">
        <f t="shared" si="35"/>
        <v>0</v>
      </c>
    </row>
    <row r="276" spans="1:9" s="2" customFormat="1" ht="25.5" x14ac:dyDescent="0.2">
      <c r="A276" s="246" t="s">
        <v>44</v>
      </c>
      <c r="B276" s="249" t="s">
        <v>45</v>
      </c>
      <c r="C276" s="287" t="s">
        <v>349</v>
      </c>
      <c r="D276" s="288"/>
      <c r="E276" s="47" t="s">
        <v>164</v>
      </c>
      <c r="F276" s="190" t="s">
        <v>39</v>
      </c>
      <c r="G276" s="47" t="s">
        <v>157</v>
      </c>
      <c r="H276" s="111">
        <f>SUM(H277:H286)</f>
        <v>1.1499999999999999</v>
      </c>
    </row>
    <row r="277" spans="1:9" s="2" customFormat="1" ht="12.75" x14ac:dyDescent="0.2">
      <c r="A277" s="247"/>
      <c r="B277" s="250"/>
      <c r="C277" s="274" t="s">
        <v>357</v>
      </c>
      <c r="D277" s="276"/>
      <c r="E277" s="188">
        <v>10</v>
      </c>
      <c r="F277" s="64">
        <v>1287</v>
      </c>
      <c r="G277" s="63">
        <v>8.4000000000000005E-2</v>
      </c>
      <c r="H277" s="54">
        <f t="shared" si="35"/>
        <v>0.65</v>
      </c>
      <c r="I277" s="2" t="s">
        <v>212</v>
      </c>
    </row>
    <row r="278" spans="1:9" s="2" customFormat="1" ht="12.75" x14ac:dyDescent="0.2">
      <c r="A278" s="247"/>
      <c r="B278" s="250"/>
      <c r="C278" s="274" t="s">
        <v>311</v>
      </c>
      <c r="D278" s="276"/>
      <c r="E278" s="188">
        <v>7</v>
      </c>
      <c r="F278" s="64">
        <v>996</v>
      </c>
      <c r="G278" s="63">
        <v>8.4000000000000005E-2</v>
      </c>
      <c r="H278" s="56">
        <f t="shared" si="35"/>
        <v>0.5</v>
      </c>
    </row>
    <row r="279" spans="1:9" s="2" customFormat="1" ht="12.75" hidden="1" x14ac:dyDescent="0.2">
      <c r="A279" s="247"/>
      <c r="B279" s="250"/>
      <c r="C279" s="274"/>
      <c r="D279" s="276"/>
      <c r="E279" s="188"/>
      <c r="F279" s="64"/>
      <c r="G279" s="63"/>
      <c r="H279" s="56">
        <f t="shared" si="35"/>
        <v>0</v>
      </c>
    </row>
    <row r="280" spans="1:9" s="2" customFormat="1" ht="12.75" hidden="1" x14ac:dyDescent="0.2">
      <c r="A280" s="247"/>
      <c r="B280" s="250"/>
      <c r="C280" s="274"/>
      <c r="D280" s="276"/>
      <c r="E280" s="188"/>
      <c r="F280" s="64"/>
      <c r="G280" s="63"/>
      <c r="H280" s="56">
        <f t="shared" si="35"/>
        <v>0</v>
      </c>
    </row>
    <row r="281" spans="1:9" s="2" customFormat="1" ht="12.75" hidden="1" x14ac:dyDescent="0.2">
      <c r="A281" s="247"/>
      <c r="B281" s="250"/>
      <c r="C281" s="274"/>
      <c r="D281" s="276"/>
      <c r="E281" s="188"/>
      <c r="F281" s="64"/>
      <c r="G281" s="63"/>
      <c r="H281" s="56">
        <f t="shared" si="35"/>
        <v>0</v>
      </c>
    </row>
    <row r="282" spans="1:9" s="2" customFormat="1" ht="12.75" hidden="1" x14ac:dyDescent="0.2">
      <c r="A282" s="247"/>
      <c r="B282" s="250"/>
      <c r="C282" s="274"/>
      <c r="D282" s="276"/>
      <c r="E282" s="188"/>
      <c r="F282" s="64"/>
      <c r="G282" s="63"/>
      <c r="H282" s="56">
        <f t="shared" si="35"/>
        <v>0</v>
      </c>
    </row>
    <row r="283" spans="1:9" s="2" customFormat="1" ht="12.75" hidden="1" x14ac:dyDescent="0.2">
      <c r="A283" s="247"/>
      <c r="B283" s="250"/>
      <c r="C283" s="274"/>
      <c r="D283" s="276"/>
      <c r="E283" s="188"/>
      <c r="F283" s="64"/>
      <c r="G283" s="63"/>
      <c r="H283" s="56">
        <f t="shared" si="35"/>
        <v>0</v>
      </c>
    </row>
    <row r="284" spans="1:9" s="2" customFormat="1" ht="12.75" hidden="1" x14ac:dyDescent="0.2">
      <c r="A284" s="247"/>
      <c r="B284" s="250"/>
      <c r="C284" s="274"/>
      <c r="D284" s="276"/>
      <c r="E284" s="188"/>
      <c r="F284" s="64"/>
      <c r="G284" s="63"/>
      <c r="H284" s="56">
        <f t="shared" si="35"/>
        <v>0</v>
      </c>
    </row>
    <row r="285" spans="1:9" s="2" customFormat="1" ht="12.75" hidden="1" x14ac:dyDescent="0.2">
      <c r="A285" s="247"/>
      <c r="B285" s="250"/>
      <c r="C285" s="274"/>
      <c r="D285" s="276"/>
      <c r="E285" s="188"/>
      <c r="F285" s="64"/>
      <c r="G285" s="63"/>
      <c r="H285" s="56">
        <f t="shared" si="35"/>
        <v>0</v>
      </c>
    </row>
    <row r="286" spans="1:9" s="2" customFormat="1" ht="12.75" hidden="1" x14ac:dyDescent="0.2">
      <c r="A286" s="248"/>
      <c r="B286" s="251"/>
      <c r="C286" s="296"/>
      <c r="D286" s="298"/>
      <c r="E286" s="189"/>
      <c r="F286" s="66"/>
      <c r="G286" s="65"/>
      <c r="H286" s="58">
        <f t="shared" si="35"/>
        <v>0</v>
      </c>
    </row>
    <row r="287" spans="1:9" s="2" customFormat="1" ht="25.5" x14ac:dyDescent="0.2">
      <c r="A287" s="303" t="s">
        <v>51</v>
      </c>
      <c r="B287" s="304" t="s">
        <v>15</v>
      </c>
      <c r="C287" s="266" t="s">
        <v>158</v>
      </c>
      <c r="D287" s="267"/>
      <c r="E287" s="268"/>
      <c r="F287" s="51" t="s">
        <v>159</v>
      </c>
      <c r="G287" s="47" t="s">
        <v>157</v>
      </c>
      <c r="H287" s="111">
        <f>SUM(H288:H297)</f>
        <v>0.02</v>
      </c>
    </row>
    <row r="288" spans="1:9" s="2" customFormat="1" ht="12.75" x14ac:dyDescent="0.2">
      <c r="A288" s="303"/>
      <c r="B288" s="304"/>
      <c r="C288" s="294" t="s">
        <v>179</v>
      </c>
      <c r="D288" s="301"/>
      <c r="E288" s="295"/>
      <c r="F288" s="62">
        <v>135</v>
      </c>
      <c r="G288" s="61">
        <f>G266</f>
        <v>0.02</v>
      </c>
      <c r="H288" s="54">
        <f>ROUNDUP((F288/168*G288),2)</f>
        <v>0.02</v>
      </c>
    </row>
    <row r="289" spans="1:8" s="2" customFormat="1" ht="12.75" hidden="1" x14ac:dyDescent="0.2">
      <c r="A289" s="303"/>
      <c r="B289" s="304"/>
      <c r="C289" s="274"/>
      <c r="D289" s="275"/>
      <c r="E289" s="276"/>
      <c r="F289" s="64"/>
      <c r="G289" s="63">
        <f t="shared" ref="G289:G297" si="36">G267</f>
        <v>0</v>
      </c>
      <c r="H289" s="56">
        <f t="shared" ref="H289:H297" si="37">ROUNDUP((F289/168*G289),2)</f>
        <v>0</v>
      </c>
    </row>
    <row r="290" spans="1:8" s="2" customFormat="1" ht="12.75" hidden="1" x14ac:dyDescent="0.2">
      <c r="A290" s="303"/>
      <c r="B290" s="304"/>
      <c r="C290" s="274"/>
      <c r="D290" s="275"/>
      <c r="E290" s="276"/>
      <c r="F290" s="64"/>
      <c r="G290" s="63">
        <f t="shared" si="36"/>
        <v>0</v>
      </c>
      <c r="H290" s="56">
        <f t="shared" si="37"/>
        <v>0</v>
      </c>
    </row>
    <row r="291" spans="1:8" s="2" customFormat="1" ht="12.75" hidden="1" x14ac:dyDescent="0.2">
      <c r="A291" s="303"/>
      <c r="B291" s="304"/>
      <c r="C291" s="274"/>
      <c r="D291" s="275"/>
      <c r="E291" s="276"/>
      <c r="F291" s="64"/>
      <c r="G291" s="63">
        <f t="shared" si="36"/>
        <v>0</v>
      </c>
      <c r="H291" s="56">
        <f t="shared" si="37"/>
        <v>0</v>
      </c>
    </row>
    <row r="292" spans="1:8" s="2" customFormat="1" ht="12.75" hidden="1" x14ac:dyDescent="0.2">
      <c r="A292" s="303"/>
      <c r="B292" s="304"/>
      <c r="C292" s="274"/>
      <c r="D292" s="275"/>
      <c r="E292" s="276"/>
      <c r="F292" s="64"/>
      <c r="G292" s="63">
        <f t="shared" si="36"/>
        <v>0</v>
      </c>
      <c r="H292" s="56">
        <f t="shared" si="37"/>
        <v>0</v>
      </c>
    </row>
    <row r="293" spans="1:8" s="2" customFormat="1" ht="12.75" hidden="1" x14ac:dyDescent="0.2">
      <c r="A293" s="303"/>
      <c r="B293" s="304"/>
      <c r="C293" s="274"/>
      <c r="D293" s="275"/>
      <c r="E293" s="276"/>
      <c r="F293" s="64"/>
      <c r="G293" s="63">
        <f t="shared" si="36"/>
        <v>0</v>
      </c>
      <c r="H293" s="56">
        <f t="shared" si="37"/>
        <v>0</v>
      </c>
    </row>
    <row r="294" spans="1:8" s="2" customFormat="1" ht="12.75" hidden="1" x14ac:dyDescent="0.2">
      <c r="A294" s="303"/>
      <c r="B294" s="304"/>
      <c r="C294" s="274"/>
      <c r="D294" s="275"/>
      <c r="E294" s="276"/>
      <c r="F294" s="64"/>
      <c r="G294" s="63">
        <f t="shared" si="36"/>
        <v>0</v>
      </c>
      <c r="H294" s="56">
        <f t="shared" si="37"/>
        <v>0</v>
      </c>
    </row>
    <row r="295" spans="1:8" s="2" customFormat="1" ht="12.75" hidden="1" x14ac:dyDescent="0.2">
      <c r="A295" s="303"/>
      <c r="B295" s="304"/>
      <c r="C295" s="274"/>
      <c r="D295" s="275"/>
      <c r="E295" s="276"/>
      <c r="F295" s="64"/>
      <c r="G295" s="63">
        <f t="shared" si="36"/>
        <v>0</v>
      </c>
      <c r="H295" s="56">
        <f t="shared" si="37"/>
        <v>0</v>
      </c>
    </row>
    <row r="296" spans="1:8" s="2" customFormat="1" ht="12.75" hidden="1" x14ac:dyDescent="0.2">
      <c r="A296" s="303"/>
      <c r="B296" s="304"/>
      <c r="C296" s="274"/>
      <c r="D296" s="275"/>
      <c r="E296" s="276"/>
      <c r="F296" s="64"/>
      <c r="G296" s="63">
        <f t="shared" si="36"/>
        <v>0</v>
      </c>
      <c r="H296" s="56">
        <f t="shared" si="37"/>
        <v>0</v>
      </c>
    </row>
    <row r="297" spans="1:8" s="2" customFormat="1" ht="12.75" hidden="1" x14ac:dyDescent="0.2">
      <c r="A297" s="303"/>
      <c r="B297" s="304"/>
      <c r="C297" s="296"/>
      <c r="D297" s="297"/>
      <c r="E297" s="298"/>
      <c r="F297" s="66"/>
      <c r="G297" s="65">
        <f t="shared" si="36"/>
        <v>0</v>
      </c>
      <c r="H297" s="58">
        <f t="shared" si="37"/>
        <v>0</v>
      </c>
    </row>
    <row r="298" spans="1:8" s="2" customFormat="1" ht="25.5" hidden="1" x14ac:dyDescent="0.2">
      <c r="A298" s="303" t="s">
        <v>53</v>
      </c>
      <c r="B298" s="304" t="s">
        <v>54</v>
      </c>
      <c r="C298" s="287" t="s">
        <v>349</v>
      </c>
      <c r="D298" s="288"/>
      <c r="E298" s="47" t="s">
        <v>161</v>
      </c>
      <c r="F298" s="190" t="s">
        <v>39</v>
      </c>
      <c r="G298" s="47" t="s">
        <v>157</v>
      </c>
      <c r="H298" s="111">
        <f>SUM(H299:H318)</f>
        <v>0</v>
      </c>
    </row>
    <row r="299" spans="1:8" s="2" customFormat="1" ht="12.75" hidden="1" customHeight="1" x14ac:dyDescent="0.2">
      <c r="A299" s="303"/>
      <c r="B299" s="304"/>
      <c r="C299" s="299" t="str">
        <f>C266</f>
        <v>VP koledžas direktors</v>
      </c>
      <c r="D299" s="300"/>
      <c r="E299" s="292">
        <v>5</v>
      </c>
      <c r="F299" s="52">
        <f>F266</f>
        <v>3125</v>
      </c>
      <c r="G299" s="53"/>
      <c r="H299" s="54">
        <f>ROUNDUP((F299*$E$299%)/168*G299,2)</f>
        <v>0</v>
      </c>
    </row>
    <row r="300" spans="1:8" s="2" customFormat="1" ht="12.75" hidden="1" customHeight="1" x14ac:dyDescent="0.2">
      <c r="A300" s="303"/>
      <c r="B300" s="304"/>
      <c r="C300" s="258">
        <f t="shared" ref="C300:F308" si="38">C267</f>
        <v>0</v>
      </c>
      <c r="D300" s="259"/>
      <c r="E300" s="293"/>
      <c r="F300" s="59">
        <f t="shared" si="38"/>
        <v>0</v>
      </c>
      <c r="G300" s="55"/>
      <c r="H300" s="56">
        <f t="shared" ref="H300:H318" si="39">ROUNDUP((F300*$E$299%)/168*G300,2)</f>
        <v>0</v>
      </c>
    </row>
    <row r="301" spans="1:8" s="2" customFormat="1" ht="12.75" hidden="1" customHeight="1" x14ac:dyDescent="0.2">
      <c r="A301" s="303"/>
      <c r="B301" s="304"/>
      <c r="C301" s="258">
        <f t="shared" si="38"/>
        <v>0</v>
      </c>
      <c r="D301" s="259"/>
      <c r="E301" s="293"/>
      <c r="F301" s="59">
        <f t="shared" si="38"/>
        <v>0</v>
      </c>
      <c r="G301" s="55"/>
      <c r="H301" s="56">
        <f t="shared" si="39"/>
        <v>0</v>
      </c>
    </row>
    <row r="302" spans="1:8" s="2" customFormat="1" ht="12.75" hidden="1" customHeight="1" x14ac:dyDescent="0.2">
      <c r="A302" s="303"/>
      <c r="B302" s="304"/>
      <c r="C302" s="258">
        <f t="shared" si="38"/>
        <v>0</v>
      </c>
      <c r="D302" s="259"/>
      <c r="E302" s="293"/>
      <c r="F302" s="59">
        <f t="shared" si="38"/>
        <v>0</v>
      </c>
      <c r="G302" s="55"/>
      <c r="H302" s="56">
        <f t="shared" si="39"/>
        <v>0</v>
      </c>
    </row>
    <row r="303" spans="1:8" s="2" customFormat="1" ht="12.75" hidden="1" customHeight="1" x14ac:dyDescent="0.2">
      <c r="A303" s="303"/>
      <c r="B303" s="304"/>
      <c r="C303" s="258">
        <f t="shared" si="38"/>
        <v>0</v>
      </c>
      <c r="D303" s="259"/>
      <c r="E303" s="293"/>
      <c r="F303" s="59">
        <f t="shared" si="38"/>
        <v>0</v>
      </c>
      <c r="G303" s="55"/>
      <c r="H303" s="56">
        <f t="shared" si="39"/>
        <v>0</v>
      </c>
    </row>
    <row r="304" spans="1:8" s="2" customFormat="1" ht="12.75" hidden="1" customHeight="1" x14ac:dyDescent="0.2">
      <c r="A304" s="303"/>
      <c r="B304" s="304"/>
      <c r="C304" s="258">
        <f t="shared" si="38"/>
        <v>0</v>
      </c>
      <c r="D304" s="259"/>
      <c r="E304" s="293"/>
      <c r="F304" s="59">
        <f t="shared" si="38"/>
        <v>0</v>
      </c>
      <c r="G304" s="55"/>
      <c r="H304" s="56">
        <f t="shared" si="39"/>
        <v>0</v>
      </c>
    </row>
    <row r="305" spans="1:8" s="2" customFormat="1" ht="12.75" hidden="1" customHeight="1" x14ac:dyDescent="0.2">
      <c r="A305" s="303"/>
      <c r="B305" s="304"/>
      <c r="C305" s="258">
        <f t="shared" si="38"/>
        <v>0</v>
      </c>
      <c r="D305" s="259"/>
      <c r="E305" s="293"/>
      <c r="F305" s="59">
        <f t="shared" si="38"/>
        <v>0</v>
      </c>
      <c r="G305" s="55"/>
      <c r="H305" s="56">
        <f t="shared" si="39"/>
        <v>0</v>
      </c>
    </row>
    <row r="306" spans="1:8" s="2" customFormat="1" ht="12.75" hidden="1" customHeight="1" x14ac:dyDescent="0.2">
      <c r="A306" s="303"/>
      <c r="B306" s="304"/>
      <c r="C306" s="258">
        <f t="shared" si="38"/>
        <v>0</v>
      </c>
      <c r="D306" s="259"/>
      <c r="E306" s="293"/>
      <c r="F306" s="59">
        <f t="shared" si="38"/>
        <v>0</v>
      </c>
      <c r="G306" s="55"/>
      <c r="H306" s="56">
        <f t="shared" si="39"/>
        <v>0</v>
      </c>
    </row>
    <row r="307" spans="1:8" s="2" customFormat="1" ht="12.75" hidden="1" customHeight="1" x14ac:dyDescent="0.2">
      <c r="A307" s="303"/>
      <c r="B307" s="304"/>
      <c r="C307" s="258">
        <f t="shared" si="38"/>
        <v>0</v>
      </c>
      <c r="D307" s="259"/>
      <c r="E307" s="293"/>
      <c r="F307" s="59">
        <f t="shared" si="38"/>
        <v>0</v>
      </c>
      <c r="G307" s="55"/>
      <c r="H307" s="56">
        <f t="shared" si="39"/>
        <v>0</v>
      </c>
    </row>
    <row r="308" spans="1:8" s="2" customFormat="1" ht="12.75" hidden="1" customHeight="1" x14ac:dyDescent="0.2">
      <c r="A308" s="303"/>
      <c r="B308" s="304"/>
      <c r="C308" s="258">
        <f t="shared" si="38"/>
        <v>0</v>
      </c>
      <c r="D308" s="259"/>
      <c r="E308" s="293"/>
      <c r="F308" s="59">
        <f t="shared" si="38"/>
        <v>0</v>
      </c>
      <c r="G308" s="55"/>
      <c r="H308" s="56">
        <f t="shared" si="39"/>
        <v>0</v>
      </c>
    </row>
    <row r="309" spans="1:8" s="2" customFormat="1" ht="12.75" hidden="1" x14ac:dyDescent="0.2">
      <c r="A309" s="303"/>
      <c r="B309" s="304"/>
      <c r="C309" s="258" t="str">
        <f>C277</f>
        <v xml:space="preserve">Vecākais grāmatvedis </v>
      </c>
      <c r="D309" s="259"/>
      <c r="E309" s="293"/>
      <c r="F309" s="59">
        <f>F277</f>
        <v>1287</v>
      </c>
      <c r="G309" s="55"/>
      <c r="H309" s="56">
        <f t="shared" si="39"/>
        <v>0</v>
      </c>
    </row>
    <row r="310" spans="1:8" s="2" customFormat="1" ht="12.75" hidden="1" x14ac:dyDescent="0.2">
      <c r="A310" s="303"/>
      <c r="B310" s="304"/>
      <c r="C310" s="258" t="str">
        <f t="shared" ref="C310:G318" si="40">C278</f>
        <v>Lietvedis</v>
      </c>
      <c r="D310" s="259"/>
      <c r="E310" s="293"/>
      <c r="F310" s="59">
        <f t="shared" si="40"/>
        <v>996</v>
      </c>
      <c r="G310" s="55"/>
      <c r="H310" s="56">
        <f>ROUNDUP((F310*$E$299%)/168*G310,2)</f>
        <v>0</v>
      </c>
    </row>
    <row r="311" spans="1:8" s="2" customFormat="1" ht="12.75" hidden="1" x14ac:dyDescent="0.2">
      <c r="A311" s="303"/>
      <c r="B311" s="304"/>
      <c r="C311" s="258">
        <f t="shared" si="40"/>
        <v>0</v>
      </c>
      <c r="D311" s="259"/>
      <c r="E311" s="293"/>
      <c r="F311" s="59">
        <f t="shared" si="40"/>
        <v>0</v>
      </c>
      <c r="G311" s="55">
        <f t="shared" si="40"/>
        <v>0</v>
      </c>
      <c r="H311" s="56">
        <f t="shared" si="39"/>
        <v>0</v>
      </c>
    </row>
    <row r="312" spans="1:8" s="2" customFormat="1" ht="12.75" hidden="1" x14ac:dyDescent="0.2">
      <c r="A312" s="303"/>
      <c r="B312" s="304"/>
      <c r="C312" s="258">
        <f t="shared" si="40"/>
        <v>0</v>
      </c>
      <c r="D312" s="259"/>
      <c r="E312" s="293"/>
      <c r="F312" s="59">
        <f t="shared" si="40"/>
        <v>0</v>
      </c>
      <c r="G312" s="55">
        <f t="shared" si="40"/>
        <v>0</v>
      </c>
      <c r="H312" s="56">
        <f t="shared" si="39"/>
        <v>0</v>
      </c>
    </row>
    <row r="313" spans="1:8" s="2" customFormat="1" ht="12.75" hidden="1" x14ac:dyDescent="0.2">
      <c r="A313" s="303"/>
      <c r="B313" s="304"/>
      <c r="C313" s="258">
        <f t="shared" si="40"/>
        <v>0</v>
      </c>
      <c r="D313" s="259"/>
      <c r="E313" s="293"/>
      <c r="F313" s="59">
        <f t="shared" si="40"/>
        <v>0</v>
      </c>
      <c r="G313" s="55">
        <f t="shared" si="40"/>
        <v>0</v>
      </c>
      <c r="H313" s="56">
        <f t="shared" si="39"/>
        <v>0</v>
      </c>
    </row>
    <row r="314" spans="1:8" s="2" customFormat="1" ht="12.75" hidden="1" x14ac:dyDescent="0.2">
      <c r="A314" s="303"/>
      <c r="B314" s="304"/>
      <c r="C314" s="258">
        <f t="shared" si="40"/>
        <v>0</v>
      </c>
      <c r="D314" s="259"/>
      <c r="E314" s="293"/>
      <c r="F314" s="59">
        <f t="shared" si="40"/>
        <v>0</v>
      </c>
      <c r="G314" s="55">
        <f t="shared" si="40"/>
        <v>0</v>
      </c>
      <c r="H314" s="56">
        <f t="shared" si="39"/>
        <v>0</v>
      </c>
    </row>
    <row r="315" spans="1:8" s="2" customFormat="1" ht="12.75" hidden="1" x14ac:dyDescent="0.2">
      <c r="A315" s="303"/>
      <c r="B315" s="304"/>
      <c r="C315" s="258">
        <f t="shared" si="40"/>
        <v>0</v>
      </c>
      <c r="D315" s="259"/>
      <c r="E315" s="293"/>
      <c r="F315" s="59">
        <f t="shared" si="40"/>
        <v>0</v>
      </c>
      <c r="G315" s="55">
        <f t="shared" si="40"/>
        <v>0</v>
      </c>
      <c r="H315" s="56">
        <f t="shared" si="39"/>
        <v>0</v>
      </c>
    </row>
    <row r="316" spans="1:8" s="2" customFormat="1" ht="12.75" hidden="1" x14ac:dyDescent="0.2">
      <c r="A316" s="303"/>
      <c r="B316" s="304"/>
      <c r="C316" s="258">
        <f t="shared" si="40"/>
        <v>0</v>
      </c>
      <c r="D316" s="259"/>
      <c r="E316" s="293"/>
      <c r="F316" s="59">
        <f t="shared" si="40"/>
        <v>0</v>
      </c>
      <c r="G316" s="55">
        <f t="shared" si="40"/>
        <v>0</v>
      </c>
      <c r="H316" s="56">
        <f t="shared" si="39"/>
        <v>0</v>
      </c>
    </row>
    <row r="317" spans="1:8" s="2" customFormat="1" ht="12" hidden="1" customHeight="1" x14ac:dyDescent="0.2">
      <c r="A317" s="303"/>
      <c r="B317" s="304"/>
      <c r="C317" s="258">
        <f t="shared" si="40"/>
        <v>0</v>
      </c>
      <c r="D317" s="259"/>
      <c r="E317" s="293"/>
      <c r="F317" s="59">
        <f t="shared" si="40"/>
        <v>0</v>
      </c>
      <c r="G317" s="55">
        <f t="shared" si="40"/>
        <v>0</v>
      </c>
      <c r="H317" s="56">
        <f t="shared" si="39"/>
        <v>0</v>
      </c>
    </row>
    <row r="318" spans="1:8" s="2" customFormat="1" ht="12.75" hidden="1" x14ac:dyDescent="0.2">
      <c r="A318" s="303"/>
      <c r="B318" s="304"/>
      <c r="C318" s="258">
        <f t="shared" si="40"/>
        <v>0</v>
      </c>
      <c r="D318" s="259"/>
      <c r="E318" s="293"/>
      <c r="F318" s="59">
        <f t="shared" si="40"/>
        <v>0</v>
      </c>
      <c r="G318" s="55">
        <f t="shared" si="40"/>
        <v>0</v>
      </c>
      <c r="H318" s="56">
        <f t="shared" si="39"/>
        <v>0</v>
      </c>
    </row>
    <row r="319" spans="1:8" s="2" customFormat="1" ht="25.5" hidden="1" x14ac:dyDescent="0.2">
      <c r="A319" s="303" t="s">
        <v>55</v>
      </c>
      <c r="B319" s="304" t="s">
        <v>56</v>
      </c>
      <c r="C319" s="287" t="s">
        <v>349</v>
      </c>
      <c r="D319" s="288"/>
      <c r="E319" s="47" t="s">
        <v>161</v>
      </c>
      <c r="F319" s="190" t="s">
        <v>39</v>
      </c>
      <c r="G319" s="47" t="s">
        <v>157</v>
      </c>
      <c r="H319" s="111">
        <f>SUM(H320:H339)</f>
        <v>0</v>
      </c>
    </row>
    <row r="320" spans="1:8" s="2" customFormat="1" ht="12.75" hidden="1" x14ac:dyDescent="0.2">
      <c r="A320" s="303"/>
      <c r="B320" s="304"/>
      <c r="C320" s="299" t="str">
        <f t="shared" ref="C320:C329" si="41">C266</f>
        <v>VP koledžas direktors</v>
      </c>
      <c r="D320" s="300"/>
      <c r="E320" s="313">
        <v>5</v>
      </c>
      <c r="F320" s="52">
        <f t="shared" ref="F320:F329" si="42">F266</f>
        <v>3125</v>
      </c>
      <c r="G320" s="142"/>
      <c r="H320" s="54">
        <f>ROUNDUP((F320*$E$320%)/168*G320,2)</f>
        <v>0</v>
      </c>
    </row>
    <row r="321" spans="1:8" s="2" customFormat="1" ht="12.75" hidden="1" x14ac:dyDescent="0.2">
      <c r="A321" s="303"/>
      <c r="B321" s="304"/>
      <c r="C321" s="258">
        <f t="shared" si="41"/>
        <v>0</v>
      </c>
      <c r="D321" s="259"/>
      <c r="E321" s="314"/>
      <c r="F321" s="59">
        <f t="shared" si="42"/>
        <v>0</v>
      </c>
      <c r="G321" s="55"/>
      <c r="H321" s="56">
        <f t="shared" ref="H321:H339" si="43">ROUNDUP((F321*$E$320%)/168*G321,2)</f>
        <v>0</v>
      </c>
    </row>
    <row r="322" spans="1:8" s="2" customFormat="1" ht="12.75" hidden="1" x14ac:dyDescent="0.2">
      <c r="A322" s="303"/>
      <c r="B322" s="304"/>
      <c r="C322" s="258">
        <f t="shared" si="41"/>
        <v>0</v>
      </c>
      <c r="D322" s="259"/>
      <c r="E322" s="314"/>
      <c r="F322" s="59">
        <f t="shared" si="42"/>
        <v>0</v>
      </c>
      <c r="G322" s="55"/>
      <c r="H322" s="56">
        <f t="shared" si="43"/>
        <v>0</v>
      </c>
    </row>
    <row r="323" spans="1:8" s="2" customFormat="1" ht="12.75" hidden="1" x14ac:dyDescent="0.2">
      <c r="A323" s="303"/>
      <c r="B323" s="304"/>
      <c r="C323" s="258">
        <f t="shared" si="41"/>
        <v>0</v>
      </c>
      <c r="D323" s="259"/>
      <c r="E323" s="314"/>
      <c r="F323" s="59">
        <f t="shared" si="42"/>
        <v>0</v>
      </c>
      <c r="G323" s="55"/>
      <c r="H323" s="56">
        <f t="shared" si="43"/>
        <v>0</v>
      </c>
    </row>
    <row r="324" spans="1:8" s="2" customFormat="1" ht="12.75" hidden="1" x14ac:dyDescent="0.2">
      <c r="A324" s="303"/>
      <c r="B324" s="304"/>
      <c r="C324" s="258">
        <f t="shared" si="41"/>
        <v>0</v>
      </c>
      <c r="D324" s="259"/>
      <c r="E324" s="314"/>
      <c r="F324" s="59">
        <f t="shared" si="42"/>
        <v>0</v>
      </c>
      <c r="G324" s="55"/>
      <c r="H324" s="56">
        <f t="shared" si="43"/>
        <v>0</v>
      </c>
    </row>
    <row r="325" spans="1:8" s="2" customFormat="1" ht="12.75" hidden="1" x14ac:dyDescent="0.2">
      <c r="A325" s="303"/>
      <c r="B325" s="304"/>
      <c r="C325" s="258">
        <f t="shared" si="41"/>
        <v>0</v>
      </c>
      <c r="D325" s="259"/>
      <c r="E325" s="314"/>
      <c r="F325" s="59">
        <f t="shared" si="42"/>
        <v>0</v>
      </c>
      <c r="G325" s="55"/>
      <c r="H325" s="56">
        <f t="shared" si="43"/>
        <v>0</v>
      </c>
    </row>
    <row r="326" spans="1:8" s="2" customFormat="1" ht="12.75" hidden="1" x14ac:dyDescent="0.2">
      <c r="A326" s="303"/>
      <c r="B326" s="304"/>
      <c r="C326" s="258">
        <f t="shared" si="41"/>
        <v>0</v>
      </c>
      <c r="D326" s="259"/>
      <c r="E326" s="314"/>
      <c r="F326" s="59">
        <f t="shared" si="42"/>
        <v>0</v>
      </c>
      <c r="G326" s="55"/>
      <c r="H326" s="56">
        <f t="shared" si="43"/>
        <v>0</v>
      </c>
    </row>
    <row r="327" spans="1:8" s="2" customFormat="1" ht="12.75" hidden="1" x14ac:dyDescent="0.2">
      <c r="A327" s="303"/>
      <c r="B327" s="304"/>
      <c r="C327" s="258">
        <f t="shared" si="41"/>
        <v>0</v>
      </c>
      <c r="D327" s="259"/>
      <c r="E327" s="314"/>
      <c r="F327" s="59">
        <f t="shared" si="42"/>
        <v>0</v>
      </c>
      <c r="G327" s="55"/>
      <c r="H327" s="56">
        <f t="shared" si="43"/>
        <v>0</v>
      </c>
    </row>
    <row r="328" spans="1:8" s="2" customFormat="1" ht="12.75" hidden="1" x14ac:dyDescent="0.2">
      <c r="A328" s="303"/>
      <c r="B328" s="304"/>
      <c r="C328" s="258">
        <f t="shared" si="41"/>
        <v>0</v>
      </c>
      <c r="D328" s="259"/>
      <c r="E328" s="314"/>
      <c r="F328" s="59">
        <f t="shared" si="42"/>
        <v>0</v>
      </c>
      <c r="G328" s="55"/>
      <c r="H328" s="56">
        <f t="shared" si="43"/>
        <v>0</v>
      </c>
    </row>
    <row r="329" spans="1:8" s="2" customFormat="1" ht="12.75" hidden="1" x14ac:dyDescent="0.2">
      <c r="A329" s="303"/>
      <c r="B329" s="304"/>
      <c r="C329" s="258">
        <f t="shared" si="41"/>
        <v>0</v>
      </c>
      <c r="D329" s="259"/>
      <c r="E329" s="314"/>
      <c r="F329" s="59">
        <f t="shared" si="42"/>
        <v>0</v>
      </c>
      <c r="G329" s="55"/>
      <c r="H329" s="56">
        <f t="shared" si="43"/>
        <v>0</v>
      </c>
    </row>
    <row r="330" spans="1:8" s="2" customFormat="1" ht="12.75" hidden="1" x14ac:dyDescent="0.2">
      <c r="A330" s="303"/>
      <c r="B330" s="304"/>
      <c r="C330" s="258" t="str">
        <f t="shared" ref="C330:C339" si="44">C277</f>
        <v xml:space="preserve">Vecākais grāmatvedis </v>
      </c>
      <c r="D330" s="259"/>
      <c r="E330" s="314"/>
      <c r="F330" s="59">
        <f t="shared" ref="F330:G339" si="45">F277</f>
        <v>1287</v>
      </c>
      <c r="G330" s="55"/>
      <c r="H330" s="56">
        <f t="shared" si="43"/>
        <v>0</v>
      </c>
    </row>
    <row r="331" spans="1:8" s="2" customFormat="1" ht="12.75" hidden="1" x14ac:dyDescent="0.2">
      <c r="A331" s="303"/>
      <c r="B331" s="304"/>
      <c r="C331" s="258" t="str">
        <f t="shared" si="44"/>
        <v>Lietvedis</v>
      </c>
      <c r="D331" s="259"/>
      <c r="E331" s="314"/>
      <c r="F331" s="59">
        <f t="shared" si="45"/>
        <v>996</v>
      </c>
      <c r="G331" s="55"/>
      <c r="H331" s="56">
        <f t="shared" si="43"/>
        <v>0</v>
      </c>
    </row>
    <row r="332" spans="1:8" s="2" customFormat="1" ht="12.75" hidden="1" x14ac:dyDescent="0.2">
      <c r="A332" s="303"/>
      <c r="B332" s="304"/>
      <c r="C332" s="258">
        <f t="shared" si="44"/>
        <v>0</v>
      </c>
      <c r="D332" s="259"/>
      <c r="E332" s="314"/>
      <c r="F332" s="59">
        <f t="shared" si="45"/>
        <v>0</v>
      </c>
      <c r="G332" s="55">
        <f t="shared" si="45"/>
        <v>0</v>
      </c>
      <c r="H332" s="56">
        <f t="shared" si="43"/>
        <v>0</v>
      </c>
    </row>
    <row r="333" spans="1:8" s="2" customFormat="1" ht="12.75" hidden="1" x14ac:dyDescent="0.2">
      <c r="A333" s="303"/>
      <c r="B333" s="304"/>
      <c r="C333" s="258">
        <f t="shared" si="44"/>
        <v>0</v>
      </c>
      <c r="D333" s="259"/>
      <c r="E333" s="314"/>
      <c r="F333" s="59">
        <f t="shared" si="45"/>
        <v>0</v>
      </c>
      <c r="G333" s="55">
        <f t="shared" si="45"/>
        <v>0</v>
      </c>
      <c r="H333" s="56">
        <f t="shared" si="43"/>
        <v>0</v>
      </c>
    </row>
    <row r="334" spans="1:8" s="2" customFormat="1" ht="12.75" hidden="1" x14ac:dyDescent="0.2">
      <c r="A334" s="303"/>
      <c r="B334" s="304"/>
      <c r="C334" s="258">
        <f t="shared" si="44"/>
        <v>0</v>
      </c>
      <c r="D334" s="259"/>
      <c r="E334" s="314"/>
      <c r="F334" s="59">
        <f t="shared" si="45"/>
        <v>0</v>
      </c>
      <c r="G334" s="55">
        <f t="shared" si="45"/>
        <v>0</v>
      </c>
      <c r="H334" s="56">
        <f t="shared" si="43"/>
        <v>0</v>
      </c>
    </row>
    <row r="335" spans="1:8" s="2" customFormat="1" ht="12.75" hidden="1" x14ac:dyDescent="0.2">
      <c r="A335" s="303"/>
      <c r="B335" s="304"/>
      <c r="C335" s="258">
        <f t="shared" si="44"/>
        <v>0</v>
      </c>
      <c r="D335" s="259"/>
      <c r="E335" s="314"/>
      <c r="F335" s="59">
        <f t="shared" si="45"/>
        <v>0</v>
      </c>
      <c r="G335" s="55">
        <f t="shared" si="45"/>
        <v>0</v>
      </c>
      <c r="H335" s="56">
        <f t="shared" si="43"/>
        <v>0</v>
      </c>
    </row>
    <row r="336" spans="1:8" s="2" customFormat="1" ht="12.75" hidden="1" x14ac:dyDescent="0.2">
      <c r="A336" s="303"/>
      <c r="B336" s="304"/>
      <c r="C336" s="258">
        <f t="shared" si="44"/>
        <v>0</v>
      </c>
      <c r="D336" s="259"/>
      <c r="E336" s="314"/>
      <c r="F336" s="59">
        <f t="shared" si="45"/>
        <v>0</v>
      </c>
      <c r="G336" s="55">
        <f t="shared" si="45"/>
        <v>0</v>
      </c>
      <c r="H336" s="56">
        <f t="shared" si="43"/>
        <v>0</v>
      </c>
    </row>
    <row r="337" spans="1:8" s="2" customFormat="1" ht="12.75" hidden="1" x14ac:dyDescent="0.2">
      <c r="A337" s="303"/>
      <c r="B337" s="304"/>
      <c r="C337" s="258">
        <f t="shared" si="44"/>
        <v>0</v>
      </c>
      <c r="D337" s="259"/>
      <c r="E337" s="314"/>
      <c r="F337" s="59">
        <f t="shared" si="45"/>
        <v>0</v>
      </c>
      <c r="G337" s="55">
        <f t="shared" si="45"/>
        <v>0</v>
      </c>
      <c r="H337" s="56">
        <f t="shared" si="43"/>
        <v>0</v>
      </c>
    </row>
    <row r="338" spans="1:8" s="2" customFormat="1" ht="12.75" hidden="1" x14ac:dyDescent="0.2">
      <c r="A338" s="303"/>
      <c r="B338" s="304"/>
      <c r="C338" s="258">
        <f t="shared" si="44"/>
        <v>0</v>
      </c>
      <c r="D338" s="259"/>
      <c r="E338" s="314"/>
      <c r="F338" s="59">
        <f t="shared" si="45"/>
        <v>0</v>
      </c>
      <c r="G338" s="55">
        <f t="shared" si="45"/>
        <v>0</v>
      </c>
      <c r="H338" s="56">
        <f t="shared" si="43"/>
        <v>0</v>
      </c>
    </row>
    <row r="339" spans="1:8" s="2" customFormat="1" ht="10.5" hidden="1" customHeight="1" x14ac:dyDescent="0.2">
      <c r="A339" s="303"/>
      <c r="B339" s="304"/>
      <c r="C339" s="258">
        <f t="shared" si="44"/>
        <v>0</v>
      </c>
      <c r="D339" s="259"/>
      <c r="E339" s="315"/>
      <c r="F339" s="60">
        <f t="shared" si="45"/>
        <v>0</v>
      </c>
      <c r="G339" s="57">
        <f t="shared" si="45"/>
        <v>0</v>
      </c>
      <c r="H339" s="58">
        <f t="shared" si="43"/>
        <v>0</v>
      </c>
    </row>
    <row r="340" spans="1:8" s="2" customFormat="1" ht="25.5" hidden="1" x14ac:dyDescent="0.2">
      <c r="A340" s="246" t="s">
        <v>57</v>
      </c>
      <c r="B340" s="249" t="s">
        <v>58</v>
      </c>
      <c r="C340" s="287" t="s">
        <v>349</v>
      </c>
      <c r="D340" s="288"/>
      <c r="E340" s="47" t="s">
        <v>161</v>
      </c>
      <c r="F340" s="190" t="s">
        <v>39</v>
      </c>
      <c r="G340" s="47" t="s">
        <v>157</v>
      </c>
      <c r="H340" s="111">
        <f>SUM(H341:H360)</f>
        <v>0</v>
      </c>
    </row>
    <row r="341" spans="1:8" s="2" customFormat="1" ht="12.75" hidden="1" x14ac:dyDescent="0.2">
      <c r="A341" s="247"/>
      <c r="B341" s="250"/>
      <c r="C341" s="309" t="str">
        <f t="shared" ref="C341:C350" si="46">C266</f>
        <v>VP koledžas direktors</v>
      </c>
      <c r="D341" s="310"/>
      <c r="E341" s="282">
        <v>10</v>
      </c>
      <c r="F341" s="67">
        <f t="shared" ref="F341:F350" si="47">F266</f>
        <v>3125</v>
      </c>
      <c r="G341" s="53"/>
      <c r="H341" s="54">
        <f>ROUNDUP((F341*$E$341%)/168*G341,2)</f>
        <v>0</v>
      </c>
    </row>
    <row r="342" spans="1:8" s="2" customFormat="1" ht="12.75" hidden="1" x14ac:dyDescent="0.2">
      <c r="A342" s="247"/>
      <c r="B342" s="250"/>
      <c r="C342" s="311">
        <f t="shared" si="46"/>
        <v>0</v>
      </c>
      <c r="D342" s="312"/>
      <c r="E342" s="283"/>
      <c r="F342" s="68">
        <f t="shared" si="47"/>
        <v>0</v>
      </c>
      <c r="G342" s="55"/>
      <c r="H342" s="56">
        <f t="shared" ref="H342:H360" si="48">ROUNDUP((F342*$E$341%)/168*G342,2)</f>
        <v>0</v>
      </c>
    </row>
    <row r="343" spans="1:8" s="2" customFormat="1" ht="12.75" hidden="1" x14ac:dyDescent="0.2">
      <c r="A343" s="247"/>
      <c r="B343" s="250"/>
      <c r="C343" s="311">
        <f t="shared" si="46"/>
        <v>0</v>
      </c>
      <c r="D343" s="312"/>
      <c r="E343" s="283"/>
      <c r="F343" s="68">
        <f t="shared" si="47"/>
        <v>0</v>
      </c>
      <c r="G343" s="55"/>
      <c r="H343" s="56">
        <f t="shared" si="48"/>
        <v>0</v>
      </c>
    </row>
    <row r="344" spans="1:8" s="2" customFormat="1" ht="12.75" hidden="1" x14ac:dyDescent="0.2">
      <c r="A344" s="247"/>
      <c r="B344" s="250"/>
      <c r="C344" s="311">
        <f t="shared" si="46"/>
        <v>0</v>
      </c>
      <c r="D344" s="312"/>
      <c r="E344" s="283"/>
      <c r="F344" s="68">
        <f t="shared" si="47"/>
        <v>0</v>
      </c>
      <c r="G344" s="55"/>
      <c r="H344" s="56">
        <f t="shared" si="48"/>
        <v>0</v>
      </c>
    </row>
    <row r="345" spans="1:8" s="2" customFormat="1" ht="12.75" hidden="1" x14ac:dyDescent="0.2">
      <c r="A345" s="247"/>
      <c r="B345" s="250"/>
      <c r="C345" s="311">
        <f t="shared" si="46"/>
        <v>0</v>
      </c>
      <c r="D345" s="312"/>
      <c r="E345" s="283"/>
      <c r="F345" s="68">
        <f t="shared" si="47"/>
        <v>0</v>
      </c>
      <c r="G345" s="55"/>
      <c r="H345" s="56">
        <f t="shared" si="48"/>
        <v>0</v>
      </c>
    </row>
    <row r="346" spans="1:8" s="2" customFormat="1" ht="12.75" hidden="1" x14ac:dyDescent="0.2">
      <c r="A346" s="247"/>
      <c r="B346" s="250"/>
      <c r="C346" s="311">
        <f t="shared" si="46"/>
        <v>0</v>
      </c>
      <c r="D346" s="312"/>
      <c r="E346" s="283"/>
      <c r="F346" s="68">
        <f t="shared" si="47"/>
        <v>0</v>
      </c>
      <c r="G346" s="55"/>
      <c r="H346" s="56">
        <f t="shared" si="48"/>
        <v>0</v>
      </c>
    </row>
    <row r="347" spans="1:8" s="2" customFormat="1" ht="12.75" hidden="1" x14ac:dyDescent="0.2">
      <c r="A347" s="247"/>
      <c r="B347" s="250"/>
      <c r="C347" s="311">
        <f t="shared" si="46"/>
        <v>0</v>
      </c>
      <c r="D347" s="312"/>
      <c r="E347" s="283"/>
      <c r="F347" s="68">
        <f t="shared" si="47"/>
        <v>0</v>
      </c>
      <c r="G347" s="55"/>
      <c r="H347" s="56">
        <f t="shared" si="48"/>
        <v>0</v>
      </c>
    </row>
    <row r="348" spans="1:8" s="2" customFormat="1" ht="12.75" hidden="1" x14ac:dyDescent="0.2">
      <c r="A348" s="247"/>
      <c r="B348" s="250"/>
      <c r="C348" s="311">
        <f t="shared" si="46"/>
        <v>0</v>
      </c>
      <c r="D348" s="312"/>
      <c r="E348" s="283"/>
      <c r="F348" s="68">
        <f t="shared" si="47"/>
        <v>0</v>
      </c>
      <c r="G348" s="55"/>
      <c r="H348" s="56">
        <f t="shared" si="48"/>
        <v>0</v>
      </c>
    </row>
    <row r="349" spans="1:8" s="2" customFormat="1" ht="12.75" hidden="1" x14ac:dyDescent="0.2">
      <c r="A349" s="247"/>
      <c r="B349" s="250"/>
      <c r="C349" s="311">
        <f t="shared" si="46"/>
        <v>0</v>
      </c>
      <c r="D349" s="312"/>
      <c r="E349" s="283"/>
      <c r="F349" s="68">
        <f t="shared" si="47"/>
        <v>0</v>
      </c>
      <c r="G349" s="55"/>
      <c r="H349" s="56">
        <f t="shared" si="48"/>
        <v>0</v>
      </c>
    </row>
    <row r="350" spans="1:8" s="2" customFormat="1" ht="12.75" hidden="1" x14ac:dyDescent="0.2">
      <c r="A350" s="247"/>
      <c r="B350" s="250"/>
      <c r="C350" s="311">
        <f t="shared" si="46"/>
        <v>0</v>
      </c>
      <c r="D350" s="312"/>
      <c r="E350" s="283"/>
      <c r="F350" s="68">
        <f t="shared" si="47"/>
        <v>0</v>
      </c>
      <c r="G350" s="55"/>
      <c r="H350" s="56">
        <f t="shared" si="48"/>
        <v>0</v>
      </c>
    </row>
    <row r="351" spans="1:8" s="2" customFormat="1" ht="12.75" hidden="1" x14ac:dyDescent="0.2">
      <c r="A351" s="247"/>
      <c r="B351" s="250"/>
      <c r="C351" s="274" t="str">
        <f t="shared" ref="C351:C360" si="49">C277</f>
        <v xml:space="preserve">Vecākais grāmatvedis </v>
      </c>
      <c r="D351" s="276"/>
      <c r="E351" s="283"/>
      <c r="F351" s="69">
        <f t="shared" ref="F351:G360" si="50">F277</f>
        <v>1287</v>
      </c>
      <c r="G351" s="55"/>
      <c r="H351" s="56">
        <f t="shared" si="48"/>
        <v>0</v>
      </c>
    </row>
    <row r="352" spans="1:8" s="2" customFormat="1" ht="12.75" hidden="1" x14ac:dyDescent="0.2">
      <c r="A352" s="247"/>
      <c r="B352" s="250"/>
      <c r="C352" s="274" t="str">
        <f t="shared" si="49"/>
        <v>Lietvedis</v>
      </c>
      <c r="D352" s="276"/>
      <c r="E352" s="283"/>
      <c r="F352" s="69">
        <f t="shared" si="50"/>
        <v>996</v>
      </c>
      <c r="G352" s="55"/>
      <c r="H352" s="56">
        <f t="shared" si="48"/>
        <v>0</v>
      </c>
    </row>
    <row r="353" spans="1:8" s="2" customFormat="1" ht="12.75" hidden="1" customHeight="1" x14ac:dyDescent="0.2">
      <c r="A353" s="247"/>
      <c r="B353" s="250"/>
      <c r="C353" s="311">
        <f t="shared" si="49"/>
        <v>0</v>
      </c>
      <c r="D353" s="312"/>
      <c r="E353" s="283"/>
      <c r="F353" s="69">
        <f t="shared" si="50"/>
        <v>0</v>
      </c>
      <c r="G353" s="55">
        <f t="shared" si="50"/>
        <v>0</v>
      </c>
      <c r="H353" s="56">
        <f t="shared" si="48"/>
        <v>0</v>
      </c>
    </row>
    <row r="354" spans="1:8" s="2" customFormat="1" ht="12.75" hidden="1" customHeight="1" x14ac:dyDescent="0.2">
      <c r="A354" s="247"/>
      <c r="B354" s="250"/>
      <c r="C354" s="311">
        <f t="shared" si="49"/>
        <v>0</v>
      </c>
      <c r="D354" s="312"/>
      <c r="E354" s="283"/>
      <c r="F354" s="69">
        <f t="shared" si="50"/>
        <v>0</v>
      </c>
      <c r="G354" s="55">
        <f t="shared" si="50"/>
        <v>0</v>
      </c>
      <c r="H354" s="56">
        <f t="shared" si="48"/>
        <v>0</v>
      </c>
    </row>
    <row r="355" spans="1:8" s="2" customFormat="1" ht="12.75" hidden="1" customHeight="1" x14ac:dyDescent="0.2">
      <c r="A355" s="247"/>
      <c r="B355" s="250"/>
      <c r="C355" s="311">
        <f t="shared" si="49"/>
        <v>0</v>
      </c>
      <c r="D355" s="312"/>
      <c r="E355" s="283"/>
      <c r="F355" s="69">
        <f t="shared" si="50"/>
        <v>0</v>
      </c>
      <c r="G355" s="55">
        <f t="shared" si="50"/>
        <v>0</v>
      </c>
      <c r="H355" s="56">
        <f t="shared" si="48"/>
        <v>0</v>
      </c>
    </row>
    <row r="356" spans="1:8" s="2" customFormat="1" ht="12.75" hidden="1" customHeight="1" x14ac:dyDescent="0.2">
      <c r="A356" s="247"/>
      <c r="B356" s="250"/>
      <c r="C356" s="311">
        <f t="shared" si="49"/>
        <v>0</v>
      </c>
      <c r="D356" s="312"/>
      <c r="E356" s="283"/>
      <c r="F356" s="69">
        <f t="shared" si="50"/>
        <v>0</v>
      </c>
      <c r="G356" s="55">
        <f t="shared" si="50"/>
        <v>0</v>
      </c>
      <c r="H356" s="56">
        <f t="shared" si="48"/>
        <v>0</v>
      </c>
    </row>
    <row r="357" spans="1:8" s="2" customFormat="1" ht="12.75" hidden="1" customHeight="1" x14ac:dyDescent="0.2">
      <c r="A357" s="247"/>
      <c r="B357" s="250"/>
      <c r="C357" s="311">
        <f t="shared" si="49"/>
        <v>0</v>
      </c>
      <c r="D357" s="312"/>
      <c r="E357" s="283"/>
      <c r="F357" s="69">
        <f t="shared" si="50"/>
        <v>0</v>
      </c>
      <c r="G357" s="55">
        <f t="shared" si="50"/>
        <v>0</v>
      </c>
      <c r="H357" s="56">
        <f t="shared" si="48"/>
        <v>0</v>
      </c>
    </row>
    <row r="358" spans="1:8" s="2" customFormat="1" ht="12.75" hidden="1" customHeight="1" x14ac:dyDescent="0.2">
      <c r="A358" s="247"/>
      <c r="B358" s="250"/>
      <c r="C358" s="311">
        <f t="shared" si="49"/>
        <v>0</v>
      </c>
      <c r="D358" s="312"/>
      <c r="E358" s="283"/>
      <c r="F358" s="69">
        <f t="shared" si="50"/>
        <v>0</v>
      </c>
      <c r="G358" s="55">
        <f t="shared" si="50"/>
        <v>0</v>
      </c>
      <c r="H358" s="56">
        <f t="shared" si="48"/>
        <v>0</v>
      </c>
    </row>
    <row r="359" spans="1:8" s="2" customFormat="1" ht="12.75" hidden="1" customHeight="1" x14ac:dyDescent="0.2">
      <c r="A359" s="247"/>
      <c r="B359" s="250"/>
      <c r="C359" s="311">
        <f t="shared" si="49"/>
        <v>0</v>
      </c>
      <c r="D359" s="312"/>
      <c r="E359" s="283"/>
      <c r="F359" s="69">
        <f t="shared" si="50"/>
        <v>0</v>
      </c>
      <c r="G359" s="55">
        <f t="shared" si="50"/>
        <v>0</v>
      </c>
      <c r="H359" s="56">
        <f t="shared" si="48"/>
        <v>0</v>
      </c>
    </row>
    <row r="360" spans="1:8" s="2" customFormat="1" ht="12.75" hidden="1" x14ac:dyDescent="0.2">
      <c r="A360" s="248"/>
      <c r="B360" s="251"/>
      <c r="C360" s="311">
        <f t="shared" si="49"/>
        <v>0</v>
      </c>
      <c r="D360" s="312"/>
      <c r="E360" s="284"/>
      <c r="F360" s="71">
        <f t="shared" si="50"/>
        <v>0</v>
      </c>
      <c r="G360" s="57">
        <f t="shared" si="50"/>
        <v>0</v>
      </c>
      <c r="H360" s="58">
        <f t="shared" si="48"/>
        <v>0</v>
      </c>
    </row>
    <row r="361" spans="1:8" s="2" customFormat="1" ht="12.75" x14ac:dyDescent="0.2">
      <c r="A361" s="49" t="s">
        <v>65</v>
      </c>
      <c r="B361" s="277" t="s">
        <v>66</v>
      </c>
      <c r="C361" s="277"/>
      <c r="D361" s="277"/>
      <c r="E361" s="277"/>
      <c r="F361" s="277"/>
      <c r="G361" s="277"/>
      <c r="H361" s="43">
        <f>SUM(H362,H363,H384)</f>
        <v>0.46</v>
      </c>
    </row>
    <row r="362" spans="1:8" s="2" customFormat="1" ht="12.75" x14ac:dyDescent="0.2">
      <c r="A362" s="181" t="s">
        <v>67</v>
      </c>
      <c r="B362" s="304" t="s">
        <v>163</v>
      </c>
      <c r="C362" s="304"/>
      <c r="D362" s="304"/>
      <c r="E362" s="304"/>
      <c r="F362" s="304"/>
      <c r="G362" s="304"/>
      <c r="H362" s="44">
        <f>ROUNDUP((H264+H363)*0.2359,2)</f>
        <v>0.39</v>
      </c>
    </row>
    <row r="363" spans="1:8" s="2" customFormat="1" ht="25.5" x14ac:dyDescent="0.2">
      <c r="A363" s="246" t="s">
        <v>70</v>
      </c>
      <c r="B363" s="249" t="s">
        <v>71</v>
      </c>
      <c r="C363" s="287" t="s">
        <v>349</v>
      </c>
      <c r="D363" s="288"/>
      <c r="E363" s="47" t="s">
        <v>161</v>
      </c>
      <c r="F363" s="190" t="s">
        <v>39</v>
      </c>
      <c r="G363" s="47" t="s">
        <v>157</v>
      </c>
      <c r="H363" s="111">
        <f>SUM(H364:H383)</f>
        <v>7.0000000000000007E-2</v>
      </c>
    </row>
    <row r="364" spans="1:8" s="2" customFormat="1" ht="12.75" customHeight="1" x14ac:dyDescent="0.2">
      <c r="A364" s="247"/>
      <c r="B364" s="250"/>
      <c r="C364" s="294" t="str">
        <f t="shared" ref="C364:C373" si="51">C266</f>
        <v>VP koledžas direktors</v>
      </c>
      <c r="D364" s="295"/>
      <c r="E364" s="316">
        <v>4</v>
      </c>
      <c r="F364" s="62">
        <f t="shared" ref="F364:G373" si="52">F266</f>
        <v>3125</v>
      </c>
      <c r="G364" s="144">
        <f t="shared" si="52"/>
        <v>0.02</v>
      </c>
      <c r="H364" s="56">
        <f>ROUNDUP((F364*$E$364%)/168*G364,2)</f>
        <v>0.02</v>
      </c>
    </row>
    <row r="365" spans="1:8" s="2" customFormat="1" ht="12.75" hidden="1" customHeight="1" x14ac:dyDescent="0.2">
      <c r="A365" s="247"/>
      <c r="B365" s="250"/>
      <c r="C365" s="274">
        <f t="shared" si="51"/>
        <v>0</v>
      </c>
      <c r="D365" s="276"/>
      <c r="E365" s="317"/>
      <c r="F365" s="64">
        <f t="shared" si="52"/>
        <v>0</v>
      </c>
      <c r="G365" s="64">
        <f t="shared" si="52"/>
        <v>0</v>
      </c>
      <c r="H365" s="56">
        <f t="shared" ref="H365:H383" si="53">ROUNDUP((F365*$E$364%)/168*G365,2)</f>
        <v>0</v>
      </c>
    </row>
    <row r="366" spans="1:8" s="2" customFormat="1" ht="12.75" hidden="1" customHeight="1" x14ac:dyDescent="0.2">
      <c r="A366" s="247"/>
      <c r="B366" s="250"/>
      <c r="C366" s="274">
        <f t="shared" si="51"/>
        <v>0</v>
      </c>
      <c r="D366" s="276"/>
      <c r="E366" s="317"/>
      <c r="F366" s="64">
        <f t="shared" si="52"/>
        <v>0</v>
      </c>
      <c r="G366" s="64">
        <f t="shared" si="52"/>
        <v>0</v>
      </c>
      <c r="H366" s="56">
        <f t="shared" si="53"/>
        <v>0</v>
      </c>
    </row>
    <row r="367" spans="1:8" s="2" customFormat="1" ht="12.75" hidden="1" customHeight="1" x14ac:dyDescent="0.2">
      <c r="A367" s="247"/>
      <c r="B367" s="250"/>
      <c r="C367" s="274">
        <f t="shared" si="51"/>
        <v>0</v>
      </c>
      <c r="D367" s="276"/>
      <c r="E367" s="317"/>
      <c r="F367" s="64">
        <f t="shared" si="52"/>
        <v>0</v>
      </c>
      <c r="G367" s="64">
        <f t="shared" si="52"/>
        <v>0</v>
      </c>
      <c r="H367" s="56">
        <f t="shared" si="53"/>
        <v>0</v>
      </c>
    </row>
    <row r="368" spans="1:8" s="2" customFormat="1" ht="12.75" hidden="1" customHeight="1" x14ac:dyDescent="0.2">
      <c r="A368" s="247"/>
      <c r="B368" s="250"/>
      <c r="C368" s="274">
        <f t="shared" si="51"/>
        <v>0</v>
      </c>
      <c r="D368" s="276"/>
      <c r="E368" s="317"/>
      <c r="F368" s="64">
        <f t="shared" si="52"/>
        <v>0</v>
      </c>
      <c r="G368" s="64">
        <f t="shared" si="52"/>
        <v>0</v>
      </c>
      <c r="H368" s="56">
        <f t="shared" si="53"/>
        <v>0</v>
      </c>
    </row>
    <row r="369" spans="1:8" s="2" customFormat="1" ht="12.75" hidden="1" customHeight="1" x14ac:dyDescent="0.2">
      <c r="A369" s="247"/>
      <c r="B369" s="250"/>
      <c r="C369" s="274">
        <f t="shared" si="51"/>
        <v>0</v>
      </c>
      <c r="D369" s="276"/>
      <c r="E369" s="317"/>
      <c r="F369" s="64">
        <f t="shared" si="52"/>
        <v>0</v>
      </c>
      <c r="G369" s="64">
        <f t="shared" si="52"/>
        <v>0</v>
      </c>
      <c r="H369" s="56">
        <f t="shared" si="53"/>
        <v>0</v>
      </c>
    </row>
    <row r="370" spans="1:8" s="2" customFormat="1" ht="12.75" hidden="1" customHeight="1" x14ac:dyDescent="0.2">
      <c r="A370" s="247"/>
      <c r="B370" s="250"/>
      <c r="C370" s="274">
        <f t="shared" si="51"/>
        <v>0</v>
      </c>
      <c r="D370" s="276"/>
      <c r="E370" s="317"/>
      <c r="F370" s="64">
        <f t="shared" si="52"/>
        <v>0</v>
      </c>
      <c r="G370" s="64">
        <f t="shared" si="52"/>
        <v>0</v>
      </c>
      <c r="H370" s="56">
        <f t="shared" si="53"/>
        <v>0</v>
      </c>
    </row>
    <row r="371" spans="1:8" s="2" customFormat="1" ht="12.75" hidden="1" customHeight="1" x14ac:dyDescent="0.2">
      <c r="A371" s="247"/>
      <c r="B371" s="250"/>
      <c r="C371" s="274">
        <f t="shared" si="51"/>
        <v>0</v>
      </c>
      <c r="D371" s="276"/>
      <c r="E371" s="317"/>
      <c r="F371" s="64">
        <f t="shared" si="52"/>
        <v>0</v>
      </c>
      <c r="G371" s="64">
        <f t="shared" si="52"/>
        <v>0</v>
      </c>
      <c r="H371" s="56">
        <f t="shared" si="53"/>
        <v>0</v>
      </c>
    </row>
    <row r="372" spans="1:8" s="2" customFormat="1" ht="12.75" hidden="1" customHeight="1" x14ac:dyDescent="0.2">
      <c r="A372" s="247"/>
      <c r="B372" s="250"/>
      <c r="C372" s="274">
        <f t="shared" si="51"/>
        <v>0</v>
      </c>
      <c r="D372" s="276"/>
      <c r="E372" s="317"/>
      <c r="F372" s="64">
        <f t="shared" si="52"/>
        <v>0</v>
      </c>
      <c r="G372" s="64">
        <f t="shared" si="52"/>
        <v>0</v>
      </c>
      <c r="H372" s="56">
        <f t="shared" si="53"/>
        <v>0</v>
      </c>
    </row>
    <row r="373" spans="1:8" s="2" customFormat="1" ht="12.75" hidden="1" customHeight="1" x14ac:dyDescent="0.2">
      <c r="A373" s="247"/>
      <c r="B373" s="250"/>
      <c r="C373" s="274">
        <f t="shared" si="51"/>
        <v>0</v>
      </c>
      <c r="D373" s="276"/>
      <c r="E373" s="317"/>
      <c r="F373" s="64">
        <f t="shared" si="52"/>
        <v>0</v>
      </c>
      <c r="G373" s="64">
        <f t="shared" si="52"/>
        <v>0</v>
      </c>
      <c r="H373" s="56">
        <f t="shared" si="53"/>
        <v>0</v>
      </c>
    </row>
    <row r="374" spans="1:8" s="2" customFormat="1" ht="12.75" x14ac:dyDescent="0.2">
      <c r="A374" s="247"/>
      <c r="B374" s="250"/>
      <c r="C374" s="274" t="str">
        <f t="shared" ref="C374:C383" si="54">C277</f>
        <v xml:space="preserve">Vecākais grāmatvedis </v>
      </c>
      <c r="D374" s="276"/>
      <c r="E374" s="317"/>
      <c r="F374" s="64">
        <f t="shared" ref="F374:G383" si="55">F277</f>
        <v>1287</v>
      </c>
      <c r="G374" s="55">
        <f t="shared" si="55"/>
        <v>8.4000000000000005E-2</v>
      </c>
      <c r="H374" s="56">
        <f t="shared" si="53"/>
        <v>0.03</v>
      </c>
    </row>
    <row r="375" spans="1:8" s="2" customFormat="1" ht="12.75" x14ac:dyDescent="0.2">
      <c r="A375" s="247"/>
      <c r="B375" s="250"/>
      <c r="C375" s="274" t="str">
        <f t="shared" si="54"/>
        <v>Lietvedis</v>
      </c>
      <c r="D375" s="276"/>
      <c r="E375" s="317"/>
      <c r="F375" s="64">
        <f t="shared" si="55"/>
        <v>996</v>
      </c>
      <c r="G375" s="55">
        <f t="shared" si="55"/>
        <v>8.4000000000000005E-2</v>
      </c>
      <c r="H375" s="56">
        <f t="shared" si="53"/>
        <v>0.02</v>
      </c>
    </row>
    <row r="376" spans="1:8" s="2" customFormat="1" ht="12.75" hidden="1" x14ac:dyDescent="0.2">
      <c r="A376" s="247"/>
      <c r="B376" s="250"/>
      <c r="C376" s="274">
        <f t="shared" si="54"/>
        <v>0</v>
      </c>
      <c r="D376" s="276"/>
      <c r="E376" s="317"/>
      <c r="F376" s="64">
        <f t="shared" si="55"/>
        <v>0</v>
      </c>
      <c r="G376" s="55">
        <f t="shared" si="55"/>
        <v>0</v>
      </c>
      <c r="H376" s="56">
        <f t="shared" si="53"/>
        <v>0</v>
      </c>
    </row>
    <row r="377" spans="1:8" s="2" customFormat="1" ht="12.75" hidden="1" x14ac:dyDescent="0.2">
      <c r="A377" s="247"/>
      <c r="B377" s="250"/>
      <c r="C377" s="274">
        <f t="shared" si="54"/>
        <v>0</v>
      </c>
      <c r="D377" s="276"/>
      <c r="E377" s="317"/>
      <c r="F377" s="64">
        <f t="shared" si="55"/>
        <v>0</v>
      </c>
      <c r="G377" s="55">
        <f t="shared" si="55"/>
        <v>0</v>
      </c>
      <c r="H377" s="56">
        <f t="shared" si="53"/>
        <v>0</v>
      </c>
    </row>
    <row r="378" spans="1:8" s="2" customFormat="1" ht="12.75" hidden="1" x14ac:dyDescent="0.2">
      <c r="A378" s="247"/>
      <c r="B378" s="250"/>
      <c r="C378" s="274">
        <f t="shared" si="54"/>
        <v>0</v>
      </c>
      <c r="D378" s="276"/>
      <c r="E378" s="317"/>
      <c r="F378" s="64">
        <f t="shared" si="55"/>
        <v>0</v>
      </c>
      <c r="G378" s="55">
        <f t="shared" si="55"/>
        <v>0</v>
      </c>
      <c r="H378" s="56">
        <f t="shared" si="53"/>
        <v>0</v>
      </c>
    </row>
    <row r="379" spans="1:8" s="2" customFormat="1" ht="12.75" hidden="1" x14ac:dyDescent="0.2">
      <c r="A379" s="247"/>
      <c r="B379" s="250"/>
      <c r="C379" s="274">
        <f t="shared" si="54"/>
        <v>0</v>
      </c>
      <c r="D379" s="276"/>
      <c r="E379" s="317"/>
      <c r="F379" s="64">
        <f t="shared" si="55"/>
        <v>0</v>
      </c>
      <c r="G379" s="55">
        <f t="shared" si="55"/>
        <v>0</v>
      </c>
      <c r="H379" s="56">
        <f t="shared" si="53"/>
        <v>0</v>
      </c>
    </row>
    <row r="380" spans="1:8" s="2" customFormat="1" ht="12.75" hidden="1" x14ac:dyDescent="0.2">
      <c r="A380" s="247"/>
      <c r="B380" s="250"/>
      <c r="C380" s="274">
        <f t="shared" si="54"/>
        <v>0</v>
      </c>
      <c r="D380" s="276"/>
      <c r="E380" s="317"/>
      <c r="F380" s="64">
        <f t="shared" si="55"/>
        <v>0</v>
      </c>
      <c r="G380" s="55">
        <f t="shared" si="55"/>
        <v>0</v>
      </c>
      <c r="H380" s="56">
        <f t="shared" si="53"/>
        <v>0</v>
      </c>
    </row>
    <row r="381" spans="1:8" s="2" customFormat="1" ht="12.75" hidden="1" x14ac:dyDescent="0.2">
      <c r="A381" s="247"/>
      <c r="B381" s="250"/>
      <c r="C381" s="274">
        <f t="shared" si="54"/>
        <v>0</v>
      </c>
      <c r="D381" s="276"/>
      <c r="E381" s="317"/>
      <c r="F381" s="64">
        <f t="shared" si="55"/>
        <v>0</v>
      </c>
      <c r="G381" s="55">
        <f t="shared" si="55"/>
        <v>0</v>
      </c>
      <c r="H381" s="56">
        <f t="shared" si="53"/>
        <v>0</v>
      </c>
    </row>
    <row r="382" spans="1:8" s="2" customFormat="1" ht="12.75" hidden="1" x14ac:dyDescent="0.2">
      <c r="A382" s="247"/>
      <c r="B382" s="250"/>
      <c r="C382" s="274">
        <f t="shared" si="54"/>
        <v>0</v>
      </c>
      <c r="D382" s="276"/>
      <c r="E382" s="317"/>
      <c r="F382" s="64">
        <f t="shared" si="55"/>
        <v>0</v>
      </c>
      <c r="G382" s="55">
        <f t="shared" si="55"/>
        <v>0</v>
      </c>
      <c r="H382" s="56">
        <f t="shared" si="53"/>
        <v>0</v>
      </c>
    </row>
    <row r="383" spans="1:8" s="2" customFormat="1" ht="12.75" hidden="1" x14ac:dyDescent="0.2">
      <c r="A383" s="248"/>
      <c r="B383" s="251"/>
      <c r="C383" s="274">
        <f t="shared" si="54"/>
        <v>0</v>
      </c>
      <c r="D383" s="276"/>
      <c r="E383" s="318"/>
      <c r="F383" s="66">
        <f t="shared" si="55"/>
        <v>0</v>
      </c>
      <c r="G383" s="55">
        <f t="shared" si="55"/>
        <v>0</v>
      </c>
      <c r="H383" s="58">
        <f t="shared" si="53"/>
        <v>0</v>
      </c>
    </row>
    <row r="384" spans="1:8" s="2" customFormat="1" ht="25.5" hidden="1" x14ac:dyDescent="0.2">
      <c r="A384" s="246" t="s">
        <v>82</v>
      </c>
      <c r="B384" s="249" t="s">
        <v>83</v>
      </c>
      <c r="C384" s="287" t="s">
        <v>349</v>
      </c>
      <c r="D384" s="288"/>
      <c r="E384" s="47" t="s">
        <v>161</v>
      </c>
      <c r="F384" s="190" t="s">
        <v>39</v>
      </c>
      <c r="G384" s="47" t="s">
        <v>157</v>
      </c>
      <c r="H384" s="111">
        <f>SUM(H385:H404)</f>
        <v>0</v>
      </c>
    </row>
    <row r="385" spans="1:8" s="2" customFormat="1" ht="12.75" hidden="1" customHeight="1" x14ac:dyDescent="0.2">
      <c r="A385" s="247"/>
      <c r="B385" s="250"/>
      <c r="C385" s="294" t="str">
        <f t="shared" ref="C385:C394" si="56">C266</f>
        <v>VP koledžas direktors</v>
      </c>
      <c r="D385" s="295"/>
      <c r="E385" s="316">
        <v>1</v>
      </c>
      <c r="F385" s="62">
        <f t="shared" ref="F385:F394" si="57">F266</f>
        <v>3125</v>
      </c>
      <c r="G385" s="55"/>
      <c r="H385" s="54">
        <f>ROUNDUP((F385*$E$385%)/168*G385,2)</f>
        <v>0</v>
      </c>
    </row>
    <row r="386" spans="1:8" s="2" customFormat="1" ht="12.75" hidden="1" x14ac:dyDescent="0.2">
      <c r="A386" s="247"/>
      <c r="B386" s="250"/>
      <c r="C386" s="274">
        <f t="shared" si="56"/>
        <v>0</v>
      </c>
      <c r="D386" s="276"/>
      <c r="E386" s="317"/>
      <c r="F386" s="64">
        <f t="shared" si="57"/>
        <v>0</v>
      </c>
      <c r="G386" s="55"/>
      <c r="H386" s="56">
        <f t="shared" ref="H386:H404" si="58">ROUNDUP((F386*$E$385%)/168*G386,2)</f>
        <v>0</v>
      </c>
    </row>
    <row r="387" spans="1:8" s="2" customFormat="1" ht="12.75" hidden="1" x14ac:dyDescent="0.2">
      <c r="A387" s="247"/>
      <c r="B387" s="250"/>
      <c r="C387" s="274">
        <f t="shared" si="56"/>
        <v>0</v>
      </c>
      <c r="D387" s="276"/>
      <c r="E387" s="317"/>
      <c r="F387" s="64">
        <f t="shared" si="57"/>
        <v>0</v>
      </c>
      <c r="G387" s="55"/>
      <c r="H387" s="56">
        <f t="shared" si="58"/>
        <v>0</v>
      </c>
    </row>
    <row r="388" spans="1:8" s="2" customFormat="1" ht="12.75" hidden="1" x14ac:dyDescent="0.2">
      <c r="A388" s="247"/>
      <c r="B388" s="250"/>
      <c r="C388" s="274">
        <f t="shared" si="56"/>
        <v>0</v>
      </c>
      <c r="D388" s="276"/>
      <c r="E388" s="317"/>
      <c r="F388" s="64">
        <f t="shared" si="57"/>
        <v>0</v>
      </c>
      <c r="G388" s="55"/>
      <c r="H388" s="56">
        <f t="shared" si="58"/>
        <v>0</v>
      </c>
    </row>
    <row r="389" spans="1:8" s="2" customFormat="1" ht="12.75" hidden="1" x14ac:dyDescent="0.2">
      <c r="A389" s="247"/>
      <c r="B389" s="250"/>
      <c r="C389" s="274">
        <f t="shared" si="56"/>
        <v>0</v>
      </c>
      <c r="D389" s="276"/>
      <c r="E389" s="317"/>
      <c r="F389" s="64">
        <f t="shared" si="57"/>
        <v>0</v>
      </c>
      <c r="G389" s="55"/>
      <c r="H389" s="56">
        <f t="shared" si="58"/>
        <v>0</v>
      </c>
    </row>
    <row r="390" spans="1:8" s="2" customFormat="1" ht="12.75" hidden="1" x14ac:dyDescent="0.2">
      <c r="A390" s="247"/>
      <c r="B390" s="250"/>
      <c r="C390" s="274">
        <f t="shared" si="56"/>
        <v>0</v>
      </c>
      <c r="D390" s="276"/>
      <c r="E390" s="317"/>
      <c r="F390" s="64">
        <f t="shared" si="57"/>
        <v>0</v>
      </c>
      <c r="G390" s="55"/>
      <c r="H390" s="56">
        <f t="shared" si="58"/>
        <v>0</v>
      </c>
    </row>
    <row r="391" spans="1:8" s="2" customFormat="1" ht="12.75" hidden="1" x14ac:dyDescent="0.2">
      <c r="A391" s="247"/>
      <c r="B391" s="250"/>
      <c r="C391" s="274">
        <f t="shared" si="56"/>
        <v>0</v>
      </c>
      <c r="D391" s="276"/>
      <c r="E391" s="317"/>
      <c r="F391" s="64">
        <f t="shared" si="57"/>
        <v>0</v>
      </c>
      <c r="G391" s="55"/>
      <c r="H391" s="56">
        <f t="shared" si="58"/>
        <v>0</v>
      </c>
    </row>
    <row r="392" spans="1:8" s="2" customFormat="1" ht="12.75" hidden="1" x14ac:dyDescent="0.2">
      <c r="A392" s="247"/>
      <c r="B392" s="250"/>
      <c r="C392" s="274">
        <f t="shared" si="56"/>
        <v>0</v>
      </c>
      <c r="D392" s="276"/>
      <c r="E392" s="317"/>
      <c r="F392" s="64">
        <f t="shared" si="57"/>
        <v>0</v>
      </c>
      <c r="G392" s="55"/>
      <c r="H392" s="56">
        <f t="shared" si="58"/>
        <v>0</v>
      </c>
    </row>
    <row r="393" spans="1:8" s="2" customFormat="1" ht="12.75" hidden="1" x14ac:dyDescent="0.2">
      <c r="A393" s="247"/>
      <c r="B393" s="250"/>
      <c r="C393" s="274">
        <f t="shared" si="56"/>
        <v>0</v>
      </c>
      <c r="D393" s="276"/>
      <c r="E393" s="317"/>
      <c r="F393" s="64">
        <f t="shared" si="57"/>
        <v>0</v>
      </c>
      <c r="G393" s="55"/>
      <c r="H393" s="56">
        <f t="shared" si="58"/>
        <v>0</v>
      </c>
    </row>
    <row r="394" spans="1:8" s="2" customFormat="1" ht="12.75" hidden="1" x14ac:dyDescent="0.2">
      <c r="A394" s="247"/>
      <c r="B394" s="250"/>
      <c r="C394" s="274">
        <f t="shared" si="56"/>
        <v>0</v>
      </c>
      <c r="D394" s="276"/>
      <c r="E394" s="317"/>
      <c r="F394" s="64">
        <f t="shared" si="57"/>
        <v>0</v>
      </c>
      <c r="G394" s="55"/>
      <c r="H394" s="56">
        <f t="shared" si="58"/>
        <v>0</v>
      </c>
    </row>
    <row r="395" spans="1:8" s="2" customFormat="1" ht="12.75" hidden="1" x14ac:dyDescent="0.2">
      <c r="A395" s="247"/>
      <c r="B395" s="250"/>
      <c r="C395" s="274" t="str">
        <f t="shared" ref="C395:C404" si="59">C277</f>
        <v xml:space="preserve">Vecākais grāmatvedis </v>
      </c>
      <c r="D395" s="276"/>
      <c r="E395" s="317"/>
      <c r="F395" s="64">
        <f t="shared" ref="F395:G404" si="60">F277</f>
        <v>1287</v>
      </c>
      <c r="G395" s="55"/>
      <c r="H395" s="56">
        <f t="shared" si="58"/>
        <v>0</v>
      </c>
    </row>
    <row r="396" spans="1:8" s="2" customFormat="1" ht="12.75" hidden="1" x14ac:dyDescent="0.2">
      <c r="A396" s="247"/>
      <c r="B396" s="250"/>
      <c r="C396" s="274" t="str">
        <f t="shared" si="59"/>
        <v>Lietvedis</v>
      </c>
      <c r="D396" s="276"/>
      <c r="E396" s="317"/>
      <c r="F396" s="64">
        <f t="shared" si="60"/>
        <v>996</v>
      </c>
      <c r="G396" s="55"/>
      <c r="H396" s="56">
        <f t="shared" si="58"/>
        <v>0</v>
      </c>
    </row>
    <row r="397" spans="1:8" s="2" customFormat="1" ht="12.75" hidden="1" x14ac:dyDescent="0.2">
      <c r="A397" s="247"/>
      <c r="B397" s="250"/>
      <c r="C397" s="274">
        <f t="shared" si="59"/>
        <v>0</v>
      </c>
      <c r="D397" s="276"/>
      <c r="E397" s="317"/>
      <c r="F397" s="64">
        <f t="shared" si="60"/>
        <v>0</v>
      </c>
      <c r="G397" s="64">
        <f t="shared" si="60"/>
        <v>0</v>
      </c>
      <c r="H397" s="56">
        <f t="shared" si="58"/>
        <v>0</v>
      </c>
    </row>
    <row r="398" spans="1:8" s="2" customFormat="1" ht="12.75" hidden="1" x14ac:dyDescent="0.2">
      <c r="A398" s="247"/>
      <c r="B398" s="250"/>
      <c r="C398" s="274">
        <f t="shared" si="59"/>
        <v>0</v>
      </c>
      <c r="D398" s="276"/>
      <c r="E398" s="317"/>
      <c r="F398" s="64">
        <f t="shared" si="60"/>
        <v>0</v>
      </c>
      <c r="G398" s="64">
        <f t="shared" si="60"/>
        <v>0</v>
      </c>
      <c r="H398" s="56">
        <f t="shared" si="58"/>
        <v>0</v>
      </c>
    </row>
    <row r="399" spans="1:8" s="2" customFormat="1" ht="12.75" hidden="1" x14ac:dyDescent="0.2">
      <c r="A399" s="247"/>
      <c r="B399" s="250"/>
      <c r="C399" s="274">
        <f t="shared" si="59"/>
        <v>0</v>
      </c>
      <c r="D399" s="276"/>
      <c r="E399" s="317"/>
      <c r="F399" s="64">
        <f t="shared" si="60"/>
        <v>0</v>
      </c>
      <c r="G399" s="64">
        <f t="shared" si="60"/>
        <v>0</v>
      </c>
      <c r="H399" s="56">
        <f t="shared" si="58"/>
        <v>0</v>
      </c>
    </row>
    <row r="400" spans="1:8" s="2" customFormat="1" ht="12.75" hidden="1" x14ac:dyDescent="0.2">
      <c r="A400" s="247"/>
      <c r="B400" s="250"/>
      <c r="C400" s="274">
        <f t="shared" si="59"/>
        <v>0</v>
      </c>
      <c r="D400" s="276"/>
      <c r="E400" s="317"/>
      <c r="F400" s="64">
        <f t="shared" si="60"/>
        <v>0</v>
      </c>
      <c r="G400" s="64">
        <f t="shared" si="60"/>
        <v>0</v>
      </c>
      <c r="H400" s="56">
        <f t="shared" si="58"/>
        <v>0</v>
      </c>
    </row>
    <row r="401" spans="1:9" s="2" customFormat="1" ht="12.75" hidden="1" x14ac:dyDescent="0.2">
      <c r="A401" s="247"/>
      <c r="B401" s="250"/>
      <c r="C401" s="274">
        <f t="shared" si="59"/>
        <v>0</v>
      </c>
      <c r="D401" s="276"/>
      <c r="E401" s="317"/>
      <c r="F401" s="64">
        <f t="shared" si="60"/>
        <v>0</v>
      </c>
      <c r="G401" s="64">
        <f t="shared" si="60"/>
        <v>0</v>
      </c>
      <c r="H401" s="56">
        <f t="shared" si="58"/>
        <v>0</v>
      </c>
    </row>
    <row r="402" spans="1:9" s="2" customFormat="1" ht="12.75" hidden="1" x14ac:dyDescent="0.2">
      <c r="A402" s="247"/>
      <c r="B402" s="250"/>
      <c r="C402" s="274">
        <f t="shared" si="59"/>
        <v>0</v>
      </c>
      <c r="D402" s="276"/>
      <c r="E402" s="317"/>
      <c r="F402" s="64">
        <f t="shared" si="60"/>
        <v>0</v>
      </c>
      <c r="G402" s="64">
        <f t="shared" si="60"/>
        <v>0</v>
      </c>
      <c r="H402" s="56">
        <f t="shared" si="58"/>
        <v>0</v>
      </c>
    </row>
    <row r="403" spans="1:9" s="2" customFormat="1" ht="12.75" hidden="1" x14ac:dyDescent="0.2">
      <c r="A403" s="247"/>
      <c r="B403" s="250"/>
      <c r="C403" s="274">
        <f t="shared" si="59"/>
        <v>0</v>
      </c>
      <c r="D403" s="276"/>
      <c r="E403" s="317"/>
      <c r="F403" s="64">
        <f t="shared" si="60"/>
        <v>0</v>
      </c>
      <c r="G403" s="64">
        <f t="shared" si="60"/>
        <v>0</v>
      </c>
      <c r="H403" s="56">
        <f t="shared" si="58"/>
        <v>0</v>
      </c>
    </row>
    <row r="404" spans="1:9" s="2" customFormat="1" ht="12.75" hidden="1" x14ac:dyDescent="0.2">
      <c r="A404" s="248"/>
      <c r="B404" s="251"/>
      <c r="C404" s="296">
        <f t="shared" si="59"/>
        <v>0</v>
      </c>
      <c r="D404" s="298"/>
      <c r="E404" s="318"/>
      <c r="F404" s="66">
        <f t="shared" si="60"/>
        <v>0</v>
      </c>
      <c r="G404" s="66">
        <f t="shared" si="60"/>
        <v>0</v>
      </c>
      <c r="H404" s="58">
        <f t="shared" si="58"/>
        <v>0</v>
      </c>
    </row>
    <row r="405" spans="1:9" s="2" customFormat="1" ht="12.75" x14ac:dyDescent="0.2">
      <c r="A405" s="49" t="s">
        <v>84</v>
      </c>
      <c r="B405" s="277" t="s">
        <v>17</v>
      </c>
      <c r="C405" s="277"/>
      <c r="D405" s="277"/>
      <c r="E405" s="277"/>
      <c r="F405" s="277"/>
      <c r="G405" s="277"/>
      <c r="H405" s="43">
        <f>SUM(H406,H429)</f>
        <v>0.92000000000000015</v>
      </c>
    </row>
    <row r="406" spans="1:9" s="2" customFormat="1" ht="12.75" x14ac:dyDescent="0.2">
      <c r="A406" s="48" t="s">
        <v>85</v>
      </c>
      <c r="B406" s="277" t="s">
        <v>86</v>
      </c>
      <c r="C406" s="277"/>
      <c r="D406" s="277"/>
      <c r="E406" s="277"/>
      <c r="F406" s="277"/>
      <c r="G406" s="277"/>
      <c r="H406" s="43">
        <f>SUM(H407,H418)</f>
        <v>6.0000000000000005E-2</v>
      </c>
    </row>
    <row r="407" spans="1:9" s="2" customFormat="1" ht="25.5" x14ac:dyDescent="0.2">
      <c r="A407" s="246">
        <v>2220</v>
      </c>
      <c r="B407" s="249" t="s">
        <v>88</v>
      </c>
      <c r="C407" s="266" t="s">
        <v>171</v>
      </c>
      <c r="D407" s="267"/>
      <c r="E407" s="268"/>
      <c r="F407" s="47" t="s">
        <v>327</v>
      </c>
      <c r="G407" s="47" t="s">
        <v>157</v>
      </c>
      <c r="H407" s="111">
        <f>SUM(H408:H417)</f>
        <v>6.0000000000000005E-2</v>
      </c>
    </row>
    <row r="408" spans="1:9" s="2" customFormat="1" ht="36" x14ac:dyDescent="0.2">
      <c r="A408" s="247"/>
      <c r="B408" s="250"/>
      <c r="C408" s="255" t="s">
        <v>198</v>
      </c>
      <c r="D408" s="256"/>
      <c r="E408" s="257"/>
      <c r="F408" s="74">
        <f>ROUND(7*1.147,2)</f>
        <v>8.0299999999999994</v>
      </c>
      <c r="G408" s="74">
        <f>G26+G266+G277+G278</f>
        <v>1.1880000000000002</v>
      </c>
      <c r="H408" s="75">
        <f>ROUNDUP(F408/168*G408,2)</f>
        <v>6.0000000000000005E-2</v>
      </c>
      <c r="I408" s="149" t="s">
        <v>384</v>
      </c>
    </row>
    <row r="409" spans="1:9" s="2" customFormat="1" ht="12" hidden="1" customHeight="1" x14ac:dyDescent="0.2">
      <c r="A409" s="247"/>
      <c r="B409" s="250"/>
      <c r="C409" s="252"/>
      <c r="D409" s="253"/>
      <c r="E409" s="254"/>
      <c r="F409" s="76"/>
      <c r="G409" s="76"/>
      <c r="H409" s="77">
        <f t="shared" ref="H409:H417" si="61">ROUNDUP(F409/168*G409,2)</f>
        <v>0</v>
      </c>
    </row>
    <row r="410" spans="1:9" s="2" customFormat="1" ht="12" hidden="1" customHeight="1" x14ac:dyDescent="0.2">
      <c r="A410" s="247"/>
      <c r="B410" s="250"/>
      <c r="C410" s="252"/>
      <c r="D410" s="253"/>
      <c r="E410" s="254"/>
      <c r="F410" s="76"/>
      <c r="G410" s="76"/>
      <c r="H410" s="77">
        <f t="shared" si="61"/>
        <v>0</v>
      </c>
    </row>
    <row r="411" spans="1:9" s="2" customFormat="1" ht="12" hidden="1" customHeight="1" x14ac:dyDescent="0.2">
      <c r="A411" s="247"/>
      <c r="B411" s="250"/>
      <c r="C411" s="252"/>
      <c r="D411" s="253"/>
      <c r="E411" s="254"/>
      <c r="F411" s="76"/>
      <c r="G411" s="76"/>
      <c r="H411" s="77">
        <f t="shared" si="61"/>
        <v>0</v>
      </c>
    </row>
    <row r="412" spans="1:9" s="2" customFormat="1" ht="12" hidden="1" customHeight="1" x14ac:dyDescent="0.2">
      <c r="A412" s="247"/>
      <c r="B412" s="250"/>
      <c r="C412" s="252"/>
      <c r="D412" s="253"/>
      <c r="E412" s="254"/>
      <c r="F412" s="76"/>
      <c r="G412" s="76"/>
      <c r="H412" s="77">
        <f t="shared" si="61"/>
        <v>0</v>
      </c>
    </row>
    <row r="413" spans="1:9" s="2" customFormat="1" ht="12" hidden="1" customHeight="1" x14ac:dyDescent="0.2">
      <c r="A413" s="247"/>
      <c r="B413" s="250"/>
      <c r="C413" s="252"/>
      <c r="D413" s="253"/>
      <c r="E413" s="254"/>
      <c r="F413" s="76"/>
      <c r="G413" s="76"/>
      <c r="H413" s="77">
        <f t="shared" si="61"/>
        <v>0</v>
      </c>
    </row>
    <row r="414" spans="1:9" s="2" customFormat="1" ht="12" hidden="1" customHeight="1" x14ac:dyDescent="0.2">
      <c r="A414" s="247"/>
      <c r="B414" s="250"/>
      <c r="C414" s="252"/>
      <c r="D414" s="253"/>
      <c r="E414" s="254"/>
      <c r="F414" s="76"/>
      <c r="G414" s="76"/>
      <c r="H414" s="77">
        <f t="shared" si="61"/>
        <v>0</v>
      </c>
    </row>
    <row r="415" spans="1:9" s="2" customFormat="1" ht="12" hidden="1" customHeight="1" x14ac:dyDescent="0.2">
      <c r="A415" s="247"/>
      <c r="B415" s="250"/>
      <c r="C415" s="252"/>
      <c r="D415" s="253"/>
      <c r="E415" s="254"/>
      <c r="F415" s="76"/>
      <c r="G415" s="76"/>
      <c r="H415" s="77">
        <f t="shared" si="61"/>
        <v>0</v>
      </c>
    </row>
    <row r="416" spans="1:9" s="2" customFormat="1" ht="12" hidden="1" customHeight="1" x14ac:dyDescent="0.2">
      <c r="A416" s="247"/>
      <c r="B416" s="250"/>
      <c r="C416" s="252"/>
      <c r="D416" s="253"/>
      <c r="E416" s="254"/>
      <c r="F416" s="76"/>
      <c r="G416" s="76"/>
      <c r="H416" s="77">
        <f t="shared" si="61"/>
        <v>0</v>
      </c>
    </row>
    <row r="417" spans="1:9" s="2" customFormat="1" ht="12" hidden="1" customHeight="1" x14ac:dyDescent="0.2">
      <c r="A417" s="248"/>
      <c r="B417" s="251"/>
      <c r="C417" s="269"/>
      <c r="D417" s="270"/>
      <c r="E417" s="271"/>
      <c r="F417" s="78"/>
      <c r="G417" s="78"/>
      <c r="H417" s="79">
        <f t="shared" si="61"/>
        <v>0</v>
      </c>
    </row>
    <row r="418" spans="1:9" s="2" customFormat="1" ht="12" hidden="1" customHeight="1" x14ac:dyDescent="0.2">
      <c r="A418" s="246"/>
      <c r="B418" s="249"/>
      <c r="C418" s="266" t="s">
        <v>171</v>
      </c>
      <c r="D418" s="267"/>
      <c r="E418" s="268"/>
      <c r="F418" s="47" t="s">
        <v>167</v>
      </c>
      <c r="G418" s="47" t="s">
        <v>157</v>
      </c>
      <c r="H418" s="111">
        <f>SUM(H419:H428)</f>
        <v>0</v>
      </c>
    </row>
    <row r="419" spans="1:9" s="2" customFormat="1" ht="12" hidden="1" customHeight="1" x14ac:dyDescent="0.2">
      <c r="A419" s="247"/>
      <c r="B419" s="250"/>
      <c r="C419" s="255"/>
      <c r="D419" s="256"/>
      <c r="E419" s="257"/>
      <c r="F419" s="74"/>
      <c r="G419" s="74"/>
      <c r="H419" s="75">
        <f>ROUNDUP(F419/168*G419,2)</f>
        <v>0</v>
      </c>
    </row>
    <row r="420" spans="1:9" s="2" customFormat="1" ht="12" hidden="1" customHeight="1" x14ac:dyDescent="0.2">
      <c r="A420" s="247"/>
      <c r="B420" s="250"/>
      <c r="C420" s="252"/>
      <c r="D420" s="253"/>
      <c r="E420" s="254"/>
      <c r="F420" s="76"/>
      <c r="G420" s="76"/>
      <c r="H420" s="77">
        <f t="shared" ref="H420:H428" si="62">ROUNDUP(F420/168*G420,2)</f>
        <v>0</v>
      </c>
    </row>
    <row r="421" spans="1:9" s="2" customFormat="1" ht="12" hidden="1" customHeight="1" x14ac:dyDescent="0.2">
      <c r="A421" s="247"/>
      <c r="B421" s="250"/>
      <c r="C421" s="252"/>
      <c r="D421" s="253"/>
      <c r="E421" s="254"/>
      <c r="F421" s="76"/>
      <c r="G421" s="76"/>
      <c r="H421" s="77">
        <f t="shared" si="62"/>
        <v>0</v>
      </c>
    </row>
    <row r="422" spans="1:9" s="2" customFormat="1" ht="12" hidden="1" customHeight="1" x14ac:dyDescent="0.2">
      <c r="A422" s="247"/>
      <c r="B422" s="250"/>
      <c r="C422" s="252"/>
      <c r="D422" s="253"/>
      <c r="E422" s="254"/>
      <c r="F422" s="76"/>
      <c r="G422" s="76"/>
      <c r="H422" s="77">
        <f t="shared" si="62"/>
        <v>0</v>
      </c>
    </row>
    <row r="423" spans="1:9" s="2" customFormat="1" ht="12" hidden="1" customHeight="1" x14ac:dyDescent="0.2">
      <c r="A423" s="247"/>
      <c r="B423" s="250"/>
      <c r="C423" s="252"/>
      <c r="D423" s="253"/>
      <c r="E423" s="254"/>
      <c r="F423" s="76"/>
      <c r="G423" s="76"/>
      <c r="H423" s="77">
        <f t="shared" si="62"/>
        <v>0</v>
      </c>
    </row>
    <row r="424" spans="1:9" s="2" customFormat="1" ht="12" hidden="1" customHeight="1" x14ac:dyDescent="0.2">
      <c r="A424" s="247"/>
      <c r="B424" s="250"/>
      <c r="C424" s="252"/>
      <c r="D424" s="253"/>
      <c r="E424" s="254"/>
      <c r="F424" s="76"/>
      <c r="G424" s="76"/>
      <c r="H424" s="77">
        <f t="shared" si="62"/>
        <v>0</v>
      </c>
    </row>
    <row r="425" spans="1:9" s="2" customFormat="1" ht="12" hidden="1" customHeight="1" x14ac:dyDescent="0.2">
      <c r="A425" s="247"/>
      <c r="B425" s="250"/>
      <c r="C425" s="252"/>
      <c r="D425" s="253"/>
      <c r="E425" s="254"/>
      <c r="F425" s="76"/>
      <c r="G425" s="76"/>
      <c r="H425" s="77">
        <f t="shared" si="62"/>
        <v>0</v>
      </c>
    </row>
    <row r="426" spans="1:9" s="2" customFormat="1" ht="12" hidden="1" customHeight="1" x14ac:dyDescent="0.2">
      <c r="A426" s="247"/>
      <c r="B426" s="250"/>
      <c r="C426" s="252"/>
      <c r="D426" s="253"/>
      <c r="E426" s="254"/>
      <c r="F426" s="76"/>
      <c r="G426" s="76"/>
      <c r="H426" s="77"/>
    </row>
    <row r="427" spans="1:9" s="2" customFormat="1" ht="12" hidden="1" customHeight="1" x14ac:dyDescent="0.2">
      <c r="A427" s="247"/>
      <c r="B427" s="250"/>
      <c r="C427" s="252"/>
      <c r="D427" s="253"/>
      <c r="E427" s="254"/>
      <c r="F427" s="76"/>
      <c r="G427" s="76"/>
      <c r="H427" s="77">
        <f t="shared" si="62"/>
        <v>0</v>
      </c>
    </row>
    <row r="428" spans="1:9" s="2" customFormat="1" ht="12.75" hidden="1" x14ac:dyDescent="0.2">
      <c r="A428" s="248"/>
      <c r="B428" s="251"/>
      <c r="C428" s="269"/>
      <c r="D428" s="270"/>
      <c r="E428" s="271"/>
      <c r="F428" s="78"/>
      <c r="G428" s="78"/>
      <c r="H428" s="79">
        <f t="shared" si="62"/>
        <v>0</v>
      </c>
    </row>
    <row r="429" spans="1:9" s="2" customFormat="1" ht="12.75" x14ac:dyDescent="0.2">
      <c r="A429" s="48" t="s">
        <v>93</v>
      </c>
      <c r="B429" s="277" t="s">
        <v>94</v>
      </c>
      <c r="C429" s="277"/>
      <c r="D429" s="277"/>
      <c r="E429" s="277"/>
      <c r="F429" s="277"/>
      <c r="G429" s="277"/>
      <c r="H429" s="43">
        <f>SUM(H430,H452,H441)</f>
        <v>0.8600000000000001</v>
      </c>
    </row>
    <row r="430" spans="1:9" s="2" customFormat="1" ht="15" customHeight="1" x14ac:dyDescent="0.2">
      <c r="A430" s="246">
        <v>2311</v>
      </c>
      <c r="B430" s="249" t="s">
        <v>19</v>
      </c>
      <c r="C430" s="266" t="s">
        <v>171</v>
      </c>
      <c r="D430" s="267"/>
      <c r="E430" s="268"/>
      <c r="F430" s="47" t="s">
        <v>326</v>
      </c>
      <c r="G430" s="47" t="s">
        <v>166</v>
      </c>
      <c r="H430" s="111">
        <f>SUM(H431:H440)</f>
        <v>7.0000000000000007E-2</v>
      </c>
    </row>
    <row r="431" spans="1:9" s="2" customFormat="1" ht="12.75" x14ac:dyDescent="0.2">
      <c r="A431" s="247"/>
      <c r="B431" s="250"/>
      <c r="C431" s="255" t="s">
        <v>214</v>
      </c>
      <c r="D431" s="256"/>
      <c r="E431" s="257"/>
      <c r="F431" s="74">
        <f>ROUND(0.02*1.095,2)</f>
        <v>0.02</v>
      </c>
      <c r="G431" s="74">
        <v>1</v>
      </c>
      <c r="H431" s="75">
        <f>ROUND(F431*G431,2)</f>
        <v>0.02</v>
      </c>
      <c r="I431" s="2" t="s">
        <v>308</v>
      </c>
    </row>
    <row r="432" spans="1:9" s="2" customFormat="1" ht="12.75" x14ac:dyDescent="0.2">
      <c r="A432" s="247"/>
      <c r="B432" s="250"/>
      <c r="C432" s="252" t="s">
        <v>173</v>
      </c>
      <c r="D432" s="253"/>
      <c r="E432" s="254"/>
      <c r="F432" s="76">
        <f>ROUND(0.05*1.095,2)</f>
        <v>0.05</v>
      </c>
      <c r="G432" s="76">
        <v>1</v>
      </c>
      <c r="H432" s="77">
        <f>ROUND(F432*G432,2)</f>
        <v>0.05</v>
      </c>
    </row>
    <row r="433" spans="1:8" s="2" customFormat="1" ht="12.75" hidden="1" x14ac:dyDescent="0.2">
      <c r="A433" s="247"/>
      <c r="B433" s="250"/>
      <c r="C433" s="252"/>
      <c r="D433" s="253"/>
      <c r="E433" s="254"/>
      <c r="F433" s="76"/>
      <c r="G433" s="76"/>
      <c r="H433" s="77">
        <f t="shared" ref="H433:H440" si="63">ROUND(F433*G433,2)</f>
        <v>0</v>
      </c>
    </row>
    <row r="434" spans="1:8" s="2" customFormat="1" ht="12.75" hidden="1" x14ac:dyDescent="0.2">
      <c r="A434" s="247"/>
      <c r="B434" s="250"/>
      <c r="C434" s="252"/>
      <c r="D434" s="253"/>
      <c r="E434" s="254"/>
      <c r="F434" s="76"/>
      <c r="G434" s="76"/>
      <c r="H434" s="77">
        <f t="shared" si="63"/>
        <v>0</v>
      </c>
    </row>
    <row r="435" spans="1:8" s="2" customFormat="1" ht="12.75" hidden="1" x14ac:dyDescent="0.2">
      <c r="A435" s="247"/>
      <c r="B435" s="250"/>
      <c r="C435" s="252"/>
      <c r="D435" s="253"/>
      <c r="E435" s="254"/>
      <c r="F435" s="76"/>
      <c r="G435" s="76"/>
      <c r="H435" s="77">
        <f t="shared" si="63"/>
        <v>0</v>
      </c>
    </row>
    <row r="436" spans="1:8" s="2" customFormat="1" ht="12.75" hidden="1" x14ac:dyDescent="0.2">
      <c r="A436" s="247"/>
      <c r="B436" s="250"/>
      <c r="C436" s="252"/>
      <c r="D436" s="253"/>
      <c r="E436" s="254"/>
      <c r="F436" s="76"/>
      <c r="G436" s="76"/>
      <c r="H436" s="77">
        <f t="shared" si="63"/>
        <v>0</v>
      </c>
    </row>
    <row r="437" spans="1:8" s="2" customFormat="1" ht="12.75" hidden="1" x14ac:dyDescent="0.2">
      <c r="A437" s="247"/>
      <c r="B437" s="250"/>
      <c r="C437" s="252"/>
      <c r="D437" s="253"/>
      <c r="E437" s="254"/>
      <c r="F437" s="76"/>
      <c r="G437" s="76"/>
      <c r="H437" s="77">
        <f t="shared" si="63"/>
        <v>0</v>
      </c>
    </row>
    <row r="438" spans="1:8" s="2" customFormat="1" ht="12.75" hidden="1" x14ac:dyDescent="0.2">
      <c r="A438" s="247"/>
      <c r="B438" s="250"/>
      <c r="C438" s="252"/>
      <c r="D438" s="253"/>
      <c r="E438" s="254"/>
      <c r="F438" s="76"/>
      <c r="G438" s="76"/>
      <c r="H438" s="77">
        <f t="shared" si="63"/>
        <v>0</v>
      </c>
    </row>
    <row r="439" spans="1:8" s="2" customFormat="1" ht="12.75" hidden="1" x14ac:dyDescent="0.2">
      <c r="A439" s="247"/>
      <c r="B439" s="250"/>
      <c r="C439" s="252"/>
      <c r="D439" s="253"/>
      <c r="E439" s="254"/>
      <c r="F439" s="76"/>
      <c r="G439" s="76"/>
      <c r="H439" s="77">
        <f t="shared" si="63"/>
        <v>0</v>
      </c>
    </row>
    <row r="440" spans="1:8" s="2" customFormat="1" ht="12.75" hidden="1" x14ac:dyDescent="0.2">
      <c r="A440" s="248"/>
      <c r="B440" s="251"/>
      <c r="C440" s="269"/>
      <c r="D440" s="270"/>
      <c r="E440" s="271"/>
      <c r="F440" s="78"/>
      <c r="G440" s="78"/>
      <c r="H440" s="79">
        <f t="shared" si="63"/>
        <v>0</v>
      </c>
    </row>
    <row r="441" spans="1:8" s="2" customFormat="1" ht="38.25" x14ac:dyDescent="0.2">
      <c r="A441" s="246">
        <v>2312</v>
      </c>
      <c r="B441" s="249" t="s">
        <v>319</v>
      </c>
      <c r="C441" s="266" t="s">
        <v>171</v>
      </c>
      <c r="D441" s="267"/>
      <c r="E441" s="51" t="s">
        <v>325</v>
      </c>
      <c r="F441" s="51" t="s">
        <v>322</v>
      </c>
      <c r="G441" s="47" t="s">
        <v>157</v>
      </c>
      <c r="H441" s="111">
        <f>SUM(H442:H451)</f>
        <v>0.04</v>
      </c>
    </row>
    <row r="442" spans="1:8" s="2" customFormat="1" ht="12.75" x14ac:dyDescent="0.2">
      <c r="A442" s="247"/>
      <c r="B442" s="250"/>
      <c r="C442" s="255" t="s">
        <v>320</v>
      </c>
      <c r="D442" s="256"/>
      <c r="E442" s="74">
        <v>165</v>
      </c>
      <c r="F442" s="74">
        <v>5</v>
      </c>
      <c r="G442" s="154">
        <f>G26+G277+G278</f>
        <v>1.1680000000000001</v>
      </c>
      <c r="H442" s="75">
        <f>ROUNDUP(E442/F442/12/168*G442,2)</f>
        <v>0.02</v>
      </c>
    </row>
    <row r="443" spans="1:8" s="2" customFormat="1" ht="12.75" x14ac:dyDescent="0.2">
      <c r="A443" s="247"/>
      <c r="B443" s="250"/>
      <c r="C443" s="252" t="s">
        <v>321</v>
      </c>
      <c r="D443" s="253"/>
      <c r="E443" s="153">
        <v>157</v>
      </c>
      <c r="F443" s="76">
        <v>5</v>
      </c>
      <c r="G443" s="155">
        <f>G442</f>
        <v>1.1680000000000001</v>
      </c>
      <c r="H443" s="77">
        <f>ROUNDUP(E443/F443/12/168*G443,2)</f>
        <v>0.02</v>
      </c>
    </row>
    <row r="444" spans="1:8" s="2" customFormat="1" ht="12.75" hidden="1" x14ac:dyDescent="0.2">
      <c r="A444" s="247"/>
      <c r="B444" s="250"/>
      <c r="C444" s="252"/>
      <c r="D444" s="253"/>
      <c r="E444" s="177"/>
      <c r="F444" s="76"/>
      <c r="G444" s="76"/>
      <c r="H444" s="77">
        <f t="shared" ref="H444:H451" si="64">ROUNDUP(F444/168*G444,2)</f>
        <v>0</v>
      </c>
    </row>
    <row r="445" spans="1:8" s="2" customFormat="1" ht="12.75" hidden="1" x14ac:dyDescent="0.2">
      <c r="A445" s="247"/>
      <c r="B445" s="250"/>
      <c r="C445" s="252"/>
      <c r="D445" s="253"/>
      <c r="E445" s="177"/>
      <c r="F445" s="76"/>
      <c r="G445" s="76"/>
      <c r="H445" s="77">
        <f t="shared" si="64"/>
        <v>0</v>
      </c>
    </row>
    <row r="446" spans="1:8" s="2" customFormat="1" ht="12.75" hidden="1" x14ac:dyDescent="0.2">
      <c r="A446" s="247"/>
      <c r="B446" s="250"/>
      <c r="C446" s="252"/>
      <c r="D446" s="253"/>
      <c r="E446" s="177"/>
      <c r="F446" s="76"/>
      <c r="G446" s="76"/>
      <c r="H446" s="77">
        <f t="shared" si="64"/>
        <v>0</v>
      </c>
    </row>
    <row r="447" spans="1:8" s="2" customFormat="1" ht="12.75" hidden="1" x14ac:dyDescent="0.2">
      <c r="A447" s="247"/>
      <c r="B447" s="250"/>
      <c r="C447" s="252"/>
      <c r="D447" s="253"/>
      <c r="E447" s="177"/>
      <c r="F447" s="76"/>
      <c r="G447" s="76"/>
      <c r="H447" s="77">
        <f t="shared" si="64"/>
        <v>0</v>
      </c>
    </row>
    <row r="448" spans="1:8" s="2" customFormat="1" ht="12.75" hidden="1" x14ac:dyDescent="0.2">
      <c r="A448" s="247"/>
      <c r="B448" s="250"/>
      <c r="C448" s="252"/>
      <c r="D448" s="253"/>
      <c r="E448" s="177"/>
      <c r="F448" s="76"/>
      <c r="G448" s="76"/>
      <c r="H448" s="77">
        <f t="shared" si="64"/>
        <v>0</v>
      </c>
    </row>
    <row r="449" spans="1:9" s="2" customFormat="1" ht="12.75" hidden="1" x14ac:dyDescent="0.2">
      <c r="A449" s="247"/>
      <c r="B449" s="250"/>
      <c r="C449" s="252"/>
      <c r="D449" s="253"/>
      <c r="E449" s="177"/>
      <c r="F449" s="76"/>
      <c r="G449" s="76"/>
      <c r="H449" s="77">
        <f t="shared" si="64"/>
        <v>0</v>
      </c>
    </row>
    <row r="450" spans="1:9" s="2" customFormat="1" ht="12.75" hidden="1" x14ac:dyDescent="0.2">
      <c r="A450" s="247"/>
      <c r="B450" s="250"/>
      <c r="C450" s="252"/>
      <c r="D450" s="253"/>
      <c r="E450" s="177"/>
      <c r="F450" s="76"/>
      <c r="G450" s="76"/>
      <c r="H450" s="77">
        <f t="shared" si="64"/>
        <v>0</v>
      </c>
    </row>
    <row r="451" spans="1:9" s="2" customFormat="1" ht="12.75" hidden="1" x14ac:dyDescent="0.2">
      <c r="A451" s="248"/>
      <c r="B451" s="251"/>
      <c r="C451" s="252"/>
      <c r="D451" s="253"/>
      <c r="E451" s="177"/>
      <c r="F451" s="78"/>
      <c r="G451" s="78"/>
      <c r="H451" s="79">
        <f t="shared" si="64"/>
        <v>0</v>
      </c>
    </row>
    <row r="452" spans="1:9" s="2" customFormat="1" ht="25.5" x14ac:dyDescent="0.2">
      <c r="A452" s="246">
        <v>2350</v>
      </c>
      <c r="B452" s="249" t="s">
        <v>391</v>
      </c>
      <c r="C452" s="266" t="s">
        <v>171</v>
      </c>
      <c r="D452" s="267"/>
      <c r="E452" s="268"/>
      <c r="F452" s="51" t="s">
        <v>327</v>
      </c>
      <c r="G452" s="47" t="s">
        <v>157</v>
      </c>
      <c r="H452" s="111">
        <f>SUM(H453:H462)</f>
        <v>0.75000000000000011</v>
      </c>
    </row>
    <row r="453" spans="1:9" s="2" customFormat="1" ht="26.25" customHeight="1" x14ac:dyDescent="0.2">
      <c r="A453" s="247"/>
      <c r="B453" s="250"/>
      <c r="C453" s="255" t="s">
        <v>218</v>
      </c>
      <c r="D453" s="256"/>
      <c r="E453" s="257"/>
      <c r="F453" s="74">
        <f>ROUND(85*1.162,2)</f>
        <v>98.77</v>
      </c>
      <c r="G453" s="154">
        <f>G442</f>
        <v>1.1680000000000001</v>
      </c>
      <c r="H453" s="75">
        <f>ROUNDUP(F453/168*G453,2)</f>
        <v>0.69000000000000006</v>
      </c>
      <c r="I453" s="149" t="s">
        <v>383</v>
      </c>
    </row>
    <row r="454" spans="1:9" s="2" customFormat="1" ht="36" x14ac:dyDescent="0.2">
      <c r="A454" s="247"/>
      <c r="B454" s="250"/>
      <c r="C454" s="252" t="s">
        <v>215</v>
      </c>
      <c r="D454" s="253"/>
      <c r="E454" s="254"/>
      <c r="F454" s="76">
        <f>ROUND(7*1.162,2)</f>
        <v>8.1300000000000008</v>
      </c>
      <c r="G454" s="76">
        <f>G408</f>
        <v>1.1880000000000002</v>
      </c>
      <c r="H454" s="77">
        <f t="shared" ref="H454:H462" si="65">ROUNDUP(F454/168*G454,2)</f>
        <v>6.0000000000000005E-2</v>
      </c>
      <c r="I454" s="149" t="s">
        <v>382</v>
      </c>
    </row>
    <row r="455" spans="1:9" s="2" customFormat="1" ht="12.75" hidden="1" x14ac:dyDescent="0.2">
      <c r="A455" s="247"/>
      <c r="B455" s="250"/>
      <c r="C455" s="252"/>
      <c r="D455" s="253"/>
      <c r="E455" s="254"/>
      <c r="F455" s="76"/>
      <c r="G455" s="76"/>
      <c r="H455" s="77">
        <f t="shared" si="65"/>
        <v>0</v>
      </c>
    </row>
    <row r="456" spans="1:9" s="2" customFormat="1" ht="12.75" hidden="1" x14ac:dyDescent="0.2">
      <c r="A456" s="247"/>
      <c r="B456" s="250"/>
      <c r="C456" s="252"/>
      <c r="D456" s="253"/>
      <c r="E456" s="254"/>
      <c r="F456" s="76"/>
      <c r="G456" s="76"/>
      <c r="H456" s="77">
        <f t="shared" si="65"/>
        <v>0</v>
      </c>
    </row>
    <row r="457" spans="1:9" s="2" customFormat="1" ht="12.75" hidden="1" x14ac:dyDescent="0.2">
      <c r="A457" s="247"/>
      <c r="B457" s="250"/>
      <c r="C457" s="252"/>
      <c r="D457" s="253"/>
      <c r="E457" s="254"/>
      <c r="F457" s="76"/>
      <c r="G457" s="76"/>
      <c r="H457" s="77">
        <f t="shared" si="65"/>
        <v>0</v>
      </c>
    </row>
    <row r="458" spans="1:9" s="2" customFormat="1" ht="12.75" hidden="1" x14ac:dyDescent="0.2">
      <c r="A458" s="247"/>
      <c r="B458" s="250"/>
      <c r="C458" s="252"/>
      <c r="D458" s="253"/>
      <c r="E458" s="254"/>
      <c r="F458" s="76"/>
      <c r="G458" s="76"/>
      <c r="H458" s="77">
        <f t="shared" si="65"/>
        <v>0</v>
      </c>
    </row>
    <row r="459" spans="1:9" s="2" customFormat="1" ht="12.75" hidden="1" x14ac:dyDescent="0.2">
      <c r="A459" s="247"/>
      <c r="B459" s="250"/>
      <c r="C459" s="252"/>
      <c r="D459" s="253"/>
      <c r="E459" s="254"/>
      <c r="F459" s="76"/>
      <c r="G459" s="76"/>
      <c r="H459" s="77">
        <f t="shared" si="65"/>
        <v>0</v>
      </c>
    </row>
    <row r="460" spans="1:9" s="2" customFormat="1" ht="12.75" hidden="1" x14ac:dyDescent="0.2">
      <c r="A460" s="247"/>
      <c r="B460" s="250"/>
      <c r="C460" s="252"/>
      <c r="D460" s="253"/>
      <c r="E460" s="254"/>
      <c r="F460" s="76"/>
      <c r="G460" s="76"/>
      <c r="H460" s="77">
        <f t="shared" si="65"/>
        <v>0</v>
      </c>
    </row>
    <row r="461" spans="1:9" s="2" customFormat="1" ht="12.75" hidden="1" x14ac:dyDescent="0.2">
      <c r="A461" s="247"/>
      <c r="B461" s="250"/>
      <c r="C461" s="252"/>
      <c r="D461" s="253"/>
      <c r="E461" s="254"/>
      <c r="F461" s="76"/>
      <c r="G461" s="76"/>
      <c r="H461" s="77">
        <f t="shared" si="65"/>
        <v>0</v>
      </c>
    </row>
    <row r="462" spans="1:9" s="2" customFormat="1" ht="12.75" hidden="1" x14ac:dyDescent="0.2">
      <c r="A462" s="248"/>
      <c r="B462" s="251"/>
      <c r="C462" s="269"/>
      <c r="D462" s="270"/>
      <c r="E462" s="271"/>
      <c r="F462" s="78"/>
      <c r="G462" s="78"/>
      <c r="H462" s="79">
        <f t="shared" si="65"/>
        <v>0</v>
      </c>
    </row>
    <row r="463" spans="1:9" s="2" customFormat="1" ht="12.75" x14ac:dyDescent="0.2">
      <c r="A463" s="49" t="s">
        <v>109</v>
      </c>
      <c r="B463" s="277" t="s">
        <v>25</v>
      </c>
      <c r="C463" s="277"/>
      <c r="D463" s="277"/>
      <c r="E463" s="277"/>
      <c r="F463" s="277"/>
      <c r="G463" s="277"/>
      <c r="H463" s="43">
        <f>SUM(H464,H476)</f>
        <v>0.15000000000000002</v>
      </c>
    </row>
    <row r="464" spans="1:9" s="2" customFormat="1" ht="12.75" hidden="1" x14ac:dyDescent="0.2">
      <c r="A464" s="48">
        <v>5120</v>
      </c>
      <c r="B464" s="277" t="s">
        <v>168</v>
      </c>
      <c r="C464" s="277"/>
      <c r="D464" s="277"/>
      <c r="E464" s="277"/>
      <c r="F464" s="277"/>
      <c r="G464" s="277"/>
      <c r="H464" s="43">
        <f>SUM(H466:H475)</f>
        <v>0</v>
      </c>
    </row>
    <row r="465" spans="1:8" s="2" customFormat="1" ht="25.5" hidden="1" x14ac:dyDescent="0.2">
      <c r="A465" s="331">
        <v>5121</v>
      </c>
      <c r="B465" s="279" t="s">
        <v>169</v>
      </c>
      <c r="C465" s="287" t="s">
        <v>171</v>
      </c>
      <c r="D465" s="288"/>
      <c r="E465" s="47" t="s">
        <v>170</v>
      </c>
      <c r="F465" s="190" t="s">
        <v>325</v>
      </c>
      <c r="G465" s="47" t="s">
        <v>157</v>
      </c>
      <c r="H465" s="111">
        <f>SUM(H466:H475)</f>
        <v>0</v>
      </c>
    </row>
    <row r="466" spans="1:8" s="2" customFormat="1" ht="12.75" hidden="1" x14ac:dyDescent="0.2">
      <c r="A466" s="332"/>
      <c r="B466" s="280"/>
      <c r="C466" s="309"/>
      <c r="D466" s="310"/>
      <c r="E466" s="282"/>
      <c r="F466" s="67"/>
      <c r="G466" s="156"/>
      <c r="H466" s="54">
        <f>ROUNDUP(F466*$E$478%/12/168*G466,2)</f>
        <v>0</v>
      </c>
    </row>
    <row r="467" spans="1:8" s="2" customFormat="1" ht="12.75" hidden="1" x14ac:dyDescent="0.2">
      <c r="A467" s="332"/>
      <c r="B467" s="280"/>
      <c r="C467" s="311"/>
      <c r="D467" s="312"/>
      <c r="E467" s="283"/>
      <c r="F467" s="68"/>
      <c r="G467" s="68"/>
      <c r="H467" s="56">
        <f>ROUNDUP(F467*$E$478%/12/168*G467,2)</f>
        <v>0</v>
      </c>
    </row>
    <row r="468" spans="1:8" s="2" customFormat="1" ht="12.75" hidden="1" x14ac:dyDescent="0.2">
      <c r="A468" s="332"/>
      <c r="B468" s="280"/>
      <c r="C468" s="311"/>
      <c r="D468" s="312"/>
      <c r="E468" s="283"/>
      <c r="F468" s="68"/>
      <c r="G468" s="68"/>
      <c r="H468" s="56">
        <f t="shared" ref="H468:H475" si="66">ROUNDUP(F468*$D$489%/12/168*E468*$G$489,2)</f>
        <v>0</v>
      </c>
    </row>
    <row r="469" spans="1:8" s="2" customFormat="1" ht="12.75" hidden="1" x14ac:dyDescent="0.2">
      <c r="A469" s="332"/>
      <c r="B469" s="280"/>
      <c r="C469" s="311"/>
      <c r="D469" s="312"/>
      <c r="E469" s="283"/>
      <c r="F469" s="68"/>
      <c r="G469" s="68"/>
      <c r="H469" s="56">
        <f t="shared" si="66"/>
        <v>0</v>
      </c>
    </row>
    <row r="470" spans="1:8" s="2" customFormat="1" ht="12.75" hidden="1" x14ac:dyDescent="0.2">
      <c r="A470" s="332"/>
      <c r="B470" s="280"/>
      <c r="C470" s="311"/>
      <c r="D470" s="312"/>
      <c r="E470" s="283"/>
      <c r="F470" s="68"/>
      <c r="G470" s="68"/>
      <c r="H470" s="56">
        <f t="shared" si="66"/>
        <v>0</v>
      </c>
    </row>
    <row r="471" spans="1:8" s="2" customFormat="1" ht="13.5" hidden="1" customHeight="1" x14ac:dyDescent="0.2">
      <c r="A471" s="332"/>
      <c r="B471" s="280"/>
      <c r="C471" s="311"/>
      <c r="D471" s="312"/>
      <c r="E471" s="283"/>
      <c r="F471" s="68"/>
      <c r="G471" s="68"/>
      <c r="H471" s="56">
        <f t="shared" si="66"/>
        <v>0</v>
      </c>
    </row>
    <row r="472" spans="1:8" s="2" customFormat="1" ht="12.75" hidden="1" customHeight="1" x14ac:dyDescent="0.2">
      <c r="A472" s="332"/>
      <c r="B472" s="280"/>
      <c r="C472" s="311"/>
      <c r="D472" s="312"/>
      <c r="E472" s="283"/>
      <c r="F472" s="68"/>
      <c r="G472" s="68"/>
      <c r="H472" s="56">
        <f t="shared" si="66"/>
        <v>0</v>
      </c>
    </row>
    <row r="473" spans="1:8" s="2" customFormat="1" ht="12.75" hidden="1" customHeight="1" x14ac:dyDescent="0.2">
      <c r="A473" s="332"/>
      <c r="B473" s="280"/>
      <c r="C473" s="311"/>
      <c r="D473" s="312"/>
      <c r="E473" s="283"/>
      <c r="F473" s="68"/>
      <c r="G473" s="68"/>
      <c r="H473" s="56">
        <f t="shared" si="66"/>
        <v>0</v>
      </c>
    </row>
    <row r="474" spans="1:8" s="2" customFormat="1" ht="12.75" hidden="1" customHeight="1" x14ac:dyDescent="0.2">
      <c r="A474" s="332"/>
      <c r="B474" s="280"/>
      <c r="C474" s="311"/>
      <c r="D474" s="312"/>
      <c r="E474" s="283"/>
      <c r="F474" s="68"/>
      <c r="G474" s="68"/>
      <c r="H474" s="56">
        <f t="shared" si="66"/>
        <v>0</v>
      </c>
    </row>
    <row r="475" spans="1:8" s="2" customFormat="1" ht="12.75" hidden="1" customHeight="1" x14ac:dyDescent="0.2">
      <c r="A475" s="333"/>
      <c r="B475" s="281"/>
      <c r="C475" s="311"/>
      <c r="D475" s="312"/>
      <c r="E475" s="284"/>
      <c r="F475" s="70"/>
      <c r="G475" s="70"/>
      <c r="H475" s="58">
        <f t="shared" si="66"/>
        <v>0</v>
      </c>
    </row>
    <row r="476" spans="1:8" s="2" customFormat="1" ht="12.75" x14ac:dyDescent="0.2">
      <c r="A476" s="48" t="s">
        <v>110</v>
      </c>
      <c r="B476" s="277" t="s">
        <v>392</v>
      </c>
      <c r="C476" s="277"/>
      <c r="D476" s="277"/>
      <c r="E476" s="277"/>
      <c r="F476" s="277"/>
      <c r="G476" s="277"/>
      <c r="H476" s="43">
        <f>SUM(H477,H488)</f>
        <v>0.15000000000000002</v>
      </c>
    </row>
    <row r="477" spans="1:8" s="2" customFormat="1" ht="25.5" x14ac:dyDescent="0.2">
      <c r="A477" s="331" t="s">
        <v>117</v>
      </c>
      <c r="B477" s="279" t="s">
        <v>33</v>
      </c>
      <c r="C477" s="287" t="s">
        <v>171</v>
      </c>
      <c r="D477" s="288"/>
      <c r="E477" s="47" t="s">
        <v>170</v>
      </c>
      <c r="F477" s="190" t="s">
        <v>325</v>
      </c>
      <c r="G477" s="47" t="s">
        <v>157</v>
      </c>
      <c r="H477" s="111">
        <f>SUM(H478:H487)</f>
        <v>0.15000000000000002</v>
      </c>
    </row>
    <row r="478" spans="1:8" s="2" customFormat="1" ht="12.75" x14ac:dyDescent="0.2">
      <c r="A478" s="332"/>
      <c r="B478" s="280"/>
      <c r="C478" s="309" t="s">
        <v>323</v>
      </c>
      <c r="D478" s="310"/>
      <c r="E478" s="282">
        <v>20</v>
      </c>
      <c r="F478" s="67">
        <v>1200</v>
      </c>
      <c r="G478" s="156">
        <f>G453</f>
        <v>1.1680000000000001</v>
      </c>
      <c r="H478" s="54">
        <f>ROUNDUP(F478*$E$478%/12/168*G478,2)</f>
        <v>0.14000000000000001</v>
      </c>
    </row>
    <row r="479" spans="1:8" s="2" customFormat="1" ht="12.75" x14ac:dyDescent="0.2">
      <c r="A479" s="332"/>
      <c r="B479" s="280"/>
      <c r="C479" s="311" t="s">
        <v>324</v>
      </c>
      <c r="D479" s="312"/>
      <c r="E479" s="283"/>
      <c r="F479" s="68">
        <v>500</v>
      </c>
      <c r="G479" s="68">
        <v>8.4000000000000005E-2</v>
      </c>
      <c r="H479" s="56">
        <f>ROUNDUP(F479*$E$478%/12/168*G479,2)</f>
        <v>0.01</v>
      </c>
    </row>
    <row r="480" spans="1:8" s="2" customFormat="1" ht="12.75" hidden="1" x14ac:dyDescent="0.2">
      <c r="A480" s="332"/>
      <c r="B480" s="280"/>
      <c r="C480" s="311"/>
      <c r="D480" s="312"/>
      <c r="E480" s="283"/>
      <c r="F480" s="68"/>
      <c r="G480" s="68"/>
      <c r="H480" s="56">
        <f t="shared" ref="H480:H487" si="67">ROUNDUP(F480*$D$489%/12/168*E480*$G$489,2)</f>
        <v>0</v>
      </c>
    </row>
    <row r="481" spans="1:8" s="2" customFormat="1" ht="12.75" hidden="1" x14ac:dyDescent="0.2">
      <c r="A481" s="332"/>
      <c r="B481" s="280"/>
      <c r="C481" s="311"/>
      <c r="D481" s="312"/>
      <c r="E481" s="283"/>
      <c r="F481" s="68"/>
      <c r="G481" s="68"/>
      <c r="H481" s="56">
        <f t="shared" si="67"/>
        <v>0</v>
      </c>
    </row>
    <row r="482" spans="1:8" s="2" customFormat="1" ht="12.75" hidden="1" x14ac:dyDescent="0.2">
      <c r="A482" s="332"/>
      <c r="B482" s="280"/>
      <c r="C482" s="311"/>
      <c r="D482" s="312"/>
      <c r="E482" s="283"/>
      <c r="F482" s="68"/>
      <c r="G482" s="68"/>
      <c r="H482" s="56">
        <f t="shared" si="67"/>
        <v>0</v>
      </c>
    </row>
    <row r="483" spans="1:8" s="2" customFormat="1" ht="12.75" hidden="1" customHeight="1" x14ac:dyDescent="0.2">
      <c r="A483" s="332"/>
      <c r="B483" s="280"/>
      <c r="C483" s="311"/>
      <c r="D483" s="312"/>
      <c r="E483" s="283"/>
      <c r="F483" s="68"/>
      <c r="G483" s="68"/>
      <c r="H483" s="56">
        <f t="shared" si="67"/>
        <v>0</v>
      </c>
    </row>
    <row r="484" spans="1:8" s="2" customFormat="1" ht="12.75" hidden="1" customHeight="1" x14ac:dyDescent="0.2">
      <c r="A484" s="332"/>
      <c r="B484" s="280"/>
      <c r="C484" s="311"/>
      <c r="D484" s="312"/>
      <c r="E484" s="283"/>
      <c r="F484" s="68"/>
      <c r="G484" s="68"/>
      <c r="H484" s="56">
        <f t="shared" si="67"/>
        <v>0</v>
      </c>
    </row>
    <row r="485" spans="1:8" s="2" customFormat="1" ht="12.75" hidden="1" customHeight="1" x14ac:dyDescent="0.2">
      <c r="A485" s="332"/>
      <c r="B485" s="280"/>
      <c r="C485" s="311"/>
      <c r="D485" s="312"/>
      <c r="E485" s="283"/>
      <c r="F485" s="68"/>
      <c r="G485" s="68"/>
      <c r="H485" s="56">
        <f t="shared" si="67"/>
        <v>0</v>
      </c>
    </row>
    <row r="486" spans="1:8" s="2" customFormat="1" ht="12.75" hidden="1" customHeight="1" x14ac:dyDescent="0.2">
      <c r="A486" s="332"/>
      <c r="B486" s="280"/>
      <c r="C486" s="311"/>
      <c r="D486" s="312"/>
      <c r="E486" s="283"/>
      <c r="F486" s="68"/>
      <c r="G486" s="68"/>
      <c r="H486" s="56">
        <f t="shared" si="67"/>
        <v>0</v>
      </c>
    </row>
    <row r="487" spans="1:8" s="2" customFormat="1" ht="12.75" hidden="1" customHeight="1" x14ac:dyDescent="0.2">
      <c r="A487" s="333"/>
      <c r="B487" s="281"/>
      <c r="C487" s="311"/>
      <c r="D487" s="312"/>
      <c r="E487" s="284"/>
      <c r="F487" s="70"/>
      <c r="G487" s="70"/>
      <c r="H487" s="58">
        <f t="shared" si="67"/>
        <v>0</v>
      </c>
    </row>
    <row r="488" spans="1:8" s="2" customFormat="1" ht="25.5" hidden="1" x14ac:dyDescent="0.2">
      <c r="A488" s="331" t="s">
        <v>118</v>
      </c>
      <c r="B488" s="279" t="s">
        <v>31</v>
      </c>
      <c r="C488" s="190" t="s">
        <v>171</v>
      </c>
      <c r="D488" s="47" t="s">
        <v>170</v>
      </c>
      <c r="E488" s="190" t="s">
        <v>166</v>
      </c>
      <c r="F488" s="190" t="s">
        <v>167</v>
      </c>
      <c r="G488" s="47" t="s">
        <v>157</v>
      </c>
      <c r="H488" s="111">
        <f>SUM(H489:H498)</f>
        <v>0</v>
      </c>
    </row>
    <row r="489" spans="1:8" s="2" customFormat="1" ht="12.75" hidden="1" x14ac:dyDescent="0.2">
      <c r="A489" s="332"/>
      <c r="B489" s="280"/>
      <c r="C489" s="67"/>
      <c r="D489" s="282">
        <v>20</v>
      </c>
      <c r="E489" s="67"/>
      <c r="F489" s="67"/>
      <c r="G489" s="67"/>
      <c r="H489" s="54">
        <f>ROUNDUP(F489*$D$466%/12/168*E489*$G$466,2)</f>
        <v>0</v>
      </c>
    </row>
    <row r="490" spans="1:8" s="2" customFormat="1" ht="12.75" hidden="1" x14ac:dyDescent="0.2">
      <c r="A490" s="332"/>
      <c r="B490" s="280"/>
      <c r="C490" s="68"/>
      <c r="D490" s="283"/>
      <c r="E490" s="68"/>
      <c r="F490" s="68"/>
      <c r="G490" s="68"/>
      <c r="H490" s="56">
        <f t="shared" ref="H490:H498" si="68">ROUNDUP(F490*$D$466%/12/168*E490*$G$466,2)</f>
        <v>0</v>
      </c>
    </row>
    <row r="491" spans="1:8" s="2" customFormat="1" ht="12.75" hidden="1" x14ac:dyDescent="0.2">
      <c r="A491" s="332"/>
      <c r="B491" s="280"/>
      <c r="C491" s="68"/>
      <c r="D491" s="283"/>
      <c r="E491" s="68"/>
      <c r="F491" s="68"/>
      <c r="G491" s="68"/>
      <c r="H491" s="56">
        <f t="shared" si="68"/>
        <v>0</v>
      </c>
    </row>
    <row r="492" spans="1:8" s="2" customFormat="1" ht="12.75" hidden="1" x14ac:dyDescent="0.2">
      <c r="A492" s="332"/>
      <c r="B492" s="280"/>
      <c r="C492" s="68"/>
      <c r="D492" s="283"/>
      <c r="E492" s="68"/>
      <c r="F492" s="68"/>
      <c r="G492" s="68"/>
      <c r="H492" s="56">
        <f t="shared" si="68"/>
        <v>0</v>
      </c>
    </row>
    <row r="493" spans="1:8" s="2" customFormat="1" ht="12.75" hidden="1" x14ac:dyDescent="0.2">
      <c r="A493" s="332"/>
      <c r="B493" s="280"/>
      <c r="C493" s="68"/>
      <c r="D493" s="283"/>
      <c r="E493" s="68"/>
      <c r="F493" s="68"/>
      <c r="G493" s="68"/>
      <c r="H493" s="56">
        <f t="shared" si="68"/>
        <v>0</v>
      </c>
    </row>
    <row r="494" spans="1:8" s="2" customFormat="1" ht="12.75" hidden="1" x14ac:dyDescent="0.2">
      <c r="A494" s="332"/>
      <c r="B494" s="280"/>
      <c r="C494" s="68"/>
      <c r="D494" s="283"/>
      <c r="E494" s="68"/>
      <c r="F494" s="68"/>
      <c r="G494" s="68"/>
      <c r="H494" s="56">
        <f t="shared" si="68"/>
        <v>0</v>
      </c>
    </row>
    <row r="495" spans="1:8" s="2" customFormat="1" ht="12.75" hidden="1" x14ac:dyDescent="0.2">
      <c r="A495" s="332"/>
      <c r="B495" s="280"/>
      <c r="C495" s="68"/>
      <c r="D495" s="283"/>
      <c r="E495" s="68"/>
      <c r="F495" s="68"/>
      <c r="G495" s="68"/>
      <c r="H495" s="56">
        <f t="shared" si="68"/>
        <v>0</v>
      </c>
    </row>
    <row r="496" spans="1:8" s="2" customFormat="1" ht="12.75" hidden="1" x14ac:dyDescent="0.2">
      <c r="A496" s="332"/>
      <c r="B496" s="280"/>
      <c r="C496" s="68"/>
      <c r="D496" s="283"/>
      <c r="E496" s="68"/>
      <c r="F496" s="68"/>
      <c r="G496" s="68"/>
      <c r="H496" s="56">
        <f t="shared" si="68"/>
        <v>0</v>
      </c>
    </row>
    <row r="497" spans="1:8" s="2" customFormat="1" ht="12.75" hidden="1" x14ac:dyDescent="0.2">
      <c r="A497" s="332"/>
      <c r="B497" s="280"/>
      <c r="C497" s="68"/>
      <c r="D497" s="283"/>
      <c r="E497" s="68"/>
      <c r="F497" s="68"/>
      <c r="G497" s="68"/>
      <c r="H497" s="56">
        <f t="shared" si="68"/>
        <v>0</v>
      </c>
    </row>
    <row r="498" spans="1:8" s="2" customFormat="1" ht="12.75" hidden="1" x14ac:dyDescent="0.2">
      <c r="A498" s="332"/>
      <c r="B498" s="280"/>
      <c r="C498" s="68"/>
      <c r="D498" s="284"/>
      <c r="E498" s="68"/>
      <c r="F498" s="68"/>
      <c r="G498" s="68"/>
      <c r="H498" s="56">
        <f t="shared" si="68"/>
        <v>0</v>
      </c>
    </row>
    <row r="499" spans="1:8" s="2" customFormat="1" ht="12.75" x14ac:dyDescent="0.2">
      <c r="A499" s="325" t="s">
        <v>122</v>
      </c>
      <c r="B499" s="326"/>
      <c r="C499" s="326"/>
      <c r="D499" s="326"/>
      <c r="E499" s="326"/>
      <c r="F499" s="326"/>
      <c r="G499" s="327"/>
      <c r="H499" s="46">
        <f>SUM(H463,H405,H263)</f>
        <v>3.08</v>
      </c>
    </row>
    <row r="500" spans="1:8" s="2" customFormat="1" ht="12.75" x14ac:dyDescent="0.2">
      <c r="A500" s="328" t="s">
        <v>121</v>
      </c>
      <c r="B500" s="329"/>
      <c r="C500" s="329"/>
      <c r="D500" s="329"/>
      <c r="E500" s="329"/>
      <c r="F500" s="329"/>
      <c r="G500" s="330"/>
      <c r="H500" s="80">
        <f>H499+H260</f>
        <v>13.13</v>
      </c>
    </row>
    <row r="501" spans="1:8" x14ac:dyDescent="0.25">
      <c r="H501" s="29"/>
    </row>
    <row r="502" spans="1:8" hidden="1" x14ac:dyDescent="0.25">
      <c r="H502" s="30"/>
    </row>
    <row r="503" spans="1:8" hidden="1" x14ac:dyDescent="0.25"/>
    <row r="504" spans="1:8" hidden="1" x14ac:dyDescent="0.25"/>
    <row r="505" spans="1:8" hidden="1" x14ac:dyDescent="0.25"/>
    <row r="506" spans="1:8" hidden="1" x14ac:dyDescent="0.25"/>
    <row r="507" spans="1:8" hidden="1" x14ac:dyDescent="0.25"/>
    <row r="508" spans="1:8" hidden="1" x14ac:dyDescent="0.25"/>
    <row r="509" spans="1:8" hidden="1" x14ac:dyDescent="0.25"/>
    <row r="510" spans="1:8" hidden="1" x14ac:dyDescent="0.25"/>
    <row r="511" spans="1:8" hidden="1" x14ac:dyDescent="0.25"/>
    <row r="512" spans="1:8" hidden="1" x14ac:dyDescent="0.25"/>
    <row r="513" hidden="1" x14ac:dyDescent="0.25"/>
    <row r="514" hidden="1" x14ac:dyDescent="0.25"/>
    <row r="515" hidden="1" x14ac:dyDescent="0.25"/>
    <row r="516" hidden="1" x14ac:dyDescent="0.25"/>
    <row r="517" hidden="1" x14ac:dyDescent="0.25"/>
    <row r="518" hidden="1" x14ac:dyDescent="0.25"/>
    <row r="519" hidden="1" x14ac:dyDescent="0.25"/>
    <row r="520" hidden="1" x14ac:dyDescent="0.25"/>
    <row r="521" hidden="1" x14ac:dyDescent="0.25"/>
    <row r="522" hidden="1" x14ac:dyDescent="0.25"/>
    <row r="523" hidden="1" x14ac:dyDescent="0.25"/>
    <row r="524" hidden="1" x14ac:dyDescent="0.25"/>
    <row r="525" hidden="1" x14ac:dyDescent="0.25"/>
    <row r="526" hidden="1" x14ac:dyDescent="0.25"/>
    <row r="527" hidden="1" x14ac:dyDescent="0.25"/>
    <row r="528" hidden="1" x14ac:dyDescent="0.25"/>
    <row r="529" spans="1:9" hidden="1" x14ac:dyDescent="0.25"/>
    <row r="530" spans="1:9" hidden="1" x14ac:dyDescent="0.25"/>
    <row r="531" spans="1:9" hidden="1" x14ac:dyDescent="0.25"/>
    <row r="532" spans="1:9" hidden="1" x14ac:dyDescent="0.25"/>
    <row r="533" spans="1:9" hidden="1" x14ac:dyDescent="0.25"/>
    <row r="534" spans="1:9" hidden="1" x14ac:dyDescent="0.25"/>
    <row r="535" spans="1:9" hidden="1" x14ac:dyDescent="0.25"/>
    <row r="536" spans="1:9" hidden="1" x14ac:dyDescent="0.25"/>
    <row r="537" spans="1:9" hidden="1" x14ac:dyDescent="0.25"/>
    <row r="538" spans="1:9" ht="15.75" x14ac:dyDescent="0.25">
      <c r="A538" s="104" t="s">
        <v>13</v>
      </c>
      <c r="B538" s="104"/>
      <c r="C538" s="104"/>
      <c r="D538" s="104"/>
      <c r="E538" s="104"/>
      <c r="F538" s="104"/>
      <c r="G538" s="104"/>
      <c r="H538" s="105">
        <f ca="1">H539+H551+H562</f>
        <v>10.050000000000001</v>
      </c>
      <c r="I538" s="106" t="b">
        <f ca="1">H538=H260</f>
        <v>1</v>
      </c>
    </row>
    <row r="539" spans="1:9" x14ac:dyDescent="0.25">
      <c r="A539" s="98">
        <v>1000</v>
      </c>
      <c r="B539" s="97"/>
      <c r="H539" s="101">
        <f ca="1">SUM(H540,H547)</f>
        <v>9.91</v>
      </c>
    </row>
    <row r="540" spans="1:9" x14ac:dyDescent="0.25">
      <c r="A540" s="191">
        <v>1100</v>
      </c>
      <c r="B540" s="97"/>
      <c r="H540" s="100">
        <f ca="1">SUM(H541:H546)</f>
        <v>7.67</v>
      </c>
    </row>
    <row r="541" spans="1:9" x14ac:dyDescent="0.25">
      <c r="A541" s="1">
        <v>1116</v>
      </c>
      <c r="B541" s="97"/>
      <c r="H541" s="99">
        <f ca="1">SUMIF($A$14:$H$260,A541,$H$14:$H$260)</f>
        <v>0</v>
      </c>
    </row>
    <row r="542" spans="1:9" x14ac:dyDescent="0.25">
      <c r="A542" s="1">
        <v>1119</v>
      </c>
      <c r="B542" s="97"/>
      <c r="H542" s="99">
        <f t="shared" ref="H542:H546" ca="1" si="69">SUMIF($A$14:$H$260,A542,$H$14:$H$260)</f>
        <v>7.67</v>
      </c>
    </row>
    <row r="543" spans="1:9" x14ac:dyDescent="0.25">
      <c r="A543" s="1">
        <v>1143</v>
      </c>
      <c r="B543" s="97"/>
      <c r="H543" s="99">
        <f t="shared" ca="1" si="69"/>
        <v>0</v>
      </c>
    </row>
    <row r="544" spans="1:9" x14ac:dyDescent="0.25">
      <c r="A544" s="1">
        <v>1146</v>
      </c>
      <c r="B544" s="97"/>
      <c r="H544" s="99">
        <f t="shared" ca="1" si="69"/>
        <v>0</v>
      </c>
    </row>
    <row r="545" spans="1:8" x14ac:dyDescent="0.25">
      <c r="A545" s="1">
        <v>1147</v>
      </c>
      <c r="B545" s="97"/>
      <c r="H545" s="99">
        <f t="shared" ca="1" si="69"/>
        <v>0</v>
      </c>
    </row>
    <row r="546" spans="1:8" x14ac:dyDescent="0.25">
      <c r="A546" s="1">
        <v>1148</v>
      </c>
      <c r="B546" s="97"/>
      <c r="H546" s="99">
        <f t="shared" ca="1" si="69"/>
        <v>0</v>
      </c>
    </row>
    <row r="547" spans="1:8" x14ac:dyDescent="0.25">
      <c r="A547" s="191">
        <v>1200</v>
      </c>
      <c r="B547" s="97"/>
      <c r="H547" s="100">
        <f ca="1">SUM(H548:H550)</f>
        <v>2.2399999999999998</v>
      </c>
    </row>
    <row r="548" spans="1:8" x14ac:dyDescent="0.25">
      <c r="A548" s="1">
        <v>1210</v>
      </c>
      <c r="B548" s="97"/>
      <c r="H548" s="99">
        <f t="shared" ref="H548:H550" ca="1" si="70">SUMIF($A$14:$H$260,A548,$H$14:$H$260)</f>
        <v>1.93</v>
      </c>
    </row>
    <row r="549" spans="1:8" x14ac:dyDescent="0.25">
      <c r="A549" s="1">
        <v>1221</v>
      </c>
      <c r="B549" s="97"/>
      <c r="H549" s="99">
        <f t="shared" ca="1" si="70"/>
        <v>0.31</v>
      </c>
    </row>
    <row r="550" spans="1:8" x14ac:dyDescent="0.25">
      <c r="A550" s="1">
        <v>1228</v>
      </c>
      <c r="B550" s="97"/>
      <c r="H550" s="99">
        <f t="shared" ca="1" si="70"/>
        <v>0</v>
      </c>
    </row>
    <row r="551" spans="1:8" x14ac:dyDescent="0.25">
      <c r="A551" s="98">
        <v>2000</v>
      </c>
      <c r="B551" s="97"/>
      <c r="H551" s="101">
        <f ca="1">H552+H555+H557</f>
        <v>0.14000000000000001</v>
      </c>
    </row>
    <row r="552" spans="1:8" x14ac:dyDescent="0.25">
      <c r="A552" s="191">
        <v>2100</v>
      </c>
      <c r="B552" s="97"/>
      <c r="H552" s="100">
        <f ca="1">SUM(H553:H554)</f>
        <v>0</v>
      </c>
    </row>
    <row r="553" spans="1:8" x14ac:dyDescent="0.25">
      <c r="A553" s="1">
        <v>2111</v>
      </c>
      <c r="B553" s="97"/>
      <c r="H553" s="99">
        <f t="shared" ref="H553:H554" ca="1" si="71">SUMIF($A$14:$H$260,A553,$H$14:$H$260)</f>
        <v>0</v>
      </c>
    </row>
    <row r="554" spans="1:8" x14ac:dyDescent="0.25">
      <c r="A554" s="1">
        <v>2112</v>
      </c>
      <c r="B554" s="97"/>
      <c r="H554" s="99">
        <f t="shared" ca="1" si="71"/>
        <v>0</v>
      </c>
    </row>
    <row r="555" spans="1:8" x14ac:dyDescent="0.25">
      <c r="A555" s="191">
        <v>2200</v>
      </c>
      <c r="B555" s="97"/>
      <c r="H555" s="100">
        <f ca="1">SUM(H556)</f>
        <v>0</v>
      </c>
    </row>
    <row r="556" spans="1:8" x14ac:dyDescent="0.25">
      <c r="A556" s="1">
        <v>2220</v>
      </c>
      <c r="B556" s="97"/>
      <c r="H556" s="99">
        <f ca="1">SUMIF($A$14:$H$260,A556,$H$14:$H$260)</f>
        <v>0</v>
      </c>
    </row>
    <row r="557" spans="1:8" x14ac:dyDescent="0.25">
      <c r="A557" s="191">
        <v>2300</v>
      </c>
      <c r="B557" s="97"/>
      <c r="H557" s="100">
        <f ca="1">SUM(H558:H561)</f>
        <v>0.14000000000000001</v>
      </c>
    </row>
    <row r="558" spans="1:8" x14ac:dyDescent="0.25">
      <c r="A558" s="1">
        <v>2311</v>
      </c>
      <c r="B558" s="97"/>
      <c r="H558" s="99">
        <f t="shared" ref="H558:H562" ca="1" si="72">SUMIF($A$14:$H$260,A558,$H$14:$H$260)</f>
        <v>0.14000000000000001</v>
      </c>
    </row>
    <row r="559" spans="1:8" x14ac:dyDescent="0.25">
      <c r="A559" s="1">
        <v>2322</v>
      </c>
      <c r="B559" s="97"/>
      <c r="H559" s="99">
        <f t="shared" ca="1" si="72"/>
        <v>0</v>
      </c>
    </row>
    <row r="560" spans="1:8" x14ac:dyDescent="0.25">
      <c r="A560" s="1">
        <v>2329</v>
      </c>
      <c r="B560" s="97"/>
      <c r="H560" s="99">
        <f t="shared" ca="1" si="72"/>
        <v>0</v>
      </c>
    </row>
    <row r="561" spans="1:9" x14ac:dyDescent="0.25">
      <c r="A561" s="1">
        <v>2350</v>
      </c>
      <c r="B561" s="97"/>
      <c r="H561" s="99">
        <f t="shared" ca="1" si="72"/>
        <v>0</v>
      </c>
    </row>
    <row r="562" spans="1:9" x14ac:dyDescent="0.25">
      <c r="A562" s="98">
        <v>5000</v>
      </c>
      <c r="B562" s="97"/>
      <c r="H562" s="101">
        <f t="shared" ca="1" si="72"/>
        <v>0</v>
      </c>
    </row>
    <row r="563" spans="1:9" x14ac:dyDescent="0.25">
      <c r="A563" s="191">
        <v>5200</v>
      </c>
      <c r="B563" s="97"/>
      <c r="H563" s="103"/>
    </row>
    <row r="564" spans="1:9" x14ac:dyDescent="0.25">
      <c r="A564" s="1">
        <v>5231</v>
      </c>
      <c r="B564" s="97"/>
      <c r="H564" s="99">
        <f ca="1">SUMIF($A$14:$H$260,A564,$H$14:$H$260)</f>
        <v>0</v>
      </c>
    </row>
    <row r="565" spans="1:9" x14ac:dyDescent="0.25">
      <c r="B565" s="97"/>
    </row>
    <row r="566" spans="1:9" x14ac:dyDescent="0.25">
      <c r="B566" s="97"/>
    </row>
    <row r="567" spans="1:9" x14ac:dyDescent="0.25">
      <c r="B567" s="97"/>
    </row>
    <row r="568" spans="1:9" s="106" customFormat="1" ht="15.75" x14ac:dyDescent="0.25">
      <c r="A568" s="104" t="s">
        <v>18</v>
      </c>
      <c r="B568" s="104"/>
      <c r="C568" s="104"/>
      <c r="D568" s="104"/>
      <c r="E568" s="104"/>
      <c r="F568" s="104"/>
      <c r="G568" s="104"/>
      <c r="H568" s="105">
        <f ca="1">H569+H581+H593</f>
        <v>3.0799999999999996</v>
      </c>
      <c r="I568" s="106" t="b">
        <f ca="1">H568=H499</f>
        <v>1</v>
      </c>
    </row>
    <row r="569" spans="1:9" x14ac:dyDescent="0.25">
      <c r="A569" s="98">
        <v>1000</v>
      </c>
      <c r="B569" s="97"/>
      <c r="H569" s="101">
        <f ca="1">SUM(H570,H577)</f>
        <v>2.0099999999999998</v>
      </c>
    </row>
    <row r="570" spans="1:9" x14ac:dyDescent="0.25">
      <c r="A570" s="191">
        <v>1100</v>
      </c>
      <c r="B570" s="97"/>
      <c r="H570" s="100">
        <f ca="1">SUM(H571:H576)</f>
        <v>1.5499999999999998</v>
      </c>
    </row>
    <row r="571" spans="1:9" x14ac:dyDescent="0.25">
      <c r="A571" s="1">
        <v>1116</v>
      </c>
      <c r="B571" s="97"/>
      <c r="H571" s="99">
        <f t="shared" ref="H571:H576" ca="1" si="73">SUMIF($A$265:$H$515,A571,$H$265:$H$515)</f>
        <v>0.38</v>
      </c>
    </row>
    <row r="572" spans="1:9" x14ac:dyDescent="0.25">
      <c r="A572" s="1">
        <v>1119</v>
      </c>
      <c r="B572" s="97"/>
      <c r="H572" s="99">
        <f t="shared" ca="1" si="73"/>
        <v>1.1499999999999999</v>
      </c>
    </row>
    <row r="573" spans="1:9" x14ac:dyDescent="0.25">
      <c r="A573" s="1">
        <v>1143</v>
      </c>
      <c r="B573" s="97"/>
      <c r="H573" s="99">
        <f t="shared" ca="1" si="73"/>
        <v>0.02</v>
      </c>
    </row>
    <row r="574" spans="1:9" x14ac:dyDescent="0.25">
      <c r="A574" s="1">
        <v>1146</v>
      </c>
      <c r="B574" s="97"/>
      <c r="H574" s="99">
        <f t="shared" ca="1" si="73"/>
        <v>0</v>
      </c>
    </row>
    <row r="575" spans="1:9" x14ac:dyDescent="0.25">
      <c r="A575" s="1">
        <v>1147</v>
      </c>
      <c r="B575" s="97"/>
      <c r="H575" s="99">
        <f t="shared" ca="1" si="73"/>
        <v>0</v>
      </c>
    </row>
    <row r="576" spans="1:9" x14ac:dyDescent="0.25">
      <c r="A576" s="1">
        <v>1148</v>
      </c>
      <c r="B576" s="97"/>
      <c r="H576" s="99">
        <f t="shared" ca="1" si="73"/>
        <v>0</v>
      </c>
    </row>
    <row r="577" spans="1:8" x14ac:dyDescent="0.25">
      <c r="A577" s="191">
        <v>1200</v>
      </c>
      <c r="B577" s="97"/>
      <c r="H577" s="100">
        <f ca="1">SUM(H578:H580)</f>
        <v>0.46</v>
      </c>
    </row>
    <row r="578" spans="1:8" x14ac:dyDescent="0.25">
      <c r="A578" s="1">
        <v>1210</v>
      </c>
      <c r="B578" s="97"/>
      <c r="H578" s="99">
        <f ca="1">SUMIF($A$265:$H$515,A578,$H$265:$H$515)</f>
        <v>0.39</v>
      </c>
    </row>
    <row r="579" spans="1:8" x14ac:dyDescent="0.25">
      <c r="A579" s="1">
        <v>1221</v>
      </c>
      <c r="B579" s="97"/>
      <c r="H579" s="99">
        <f ca="1">SUMIF($A$265:$H$515,A579,$H$265:$H$515)</f>
        <v>7.0000000000000007E-2</v>
      </c>
    </row>
    <row r="580" spans="1:8" x14ac:dyDescent="0.25">
      <c r="A580" s="1">
        <v>1228</v>
      </c>
      <c r="B580" s="97"/>
      <c r="H580" s="99">
        <f ca="1">SUMIF($A$265:$H$515,A580,$H$265:$H$515)</f>
        <v>0</v>
      </c>
    </row>
    <row r="581" spans="1:8" x14ac:dyDescent="0.25">
      <c r="A581" s="98">
        <v>2000</v>
      </c>
      <c r="B581" s="97"/>
      <c r="H581" s="101">
        <f ca="1">H582+H585+H587</f>
        <v>0.92000000000000015</v>
      </c>
    </row>
    <row r="582" spans="1:8" x14ac:dyDescent="0.25">
      <c r="A582" s="191">
        <v>2100</v>
      </c>
      <c r="B582" s="97"/>
      <c r="H582" s="103">
        <f ca="1">SUM(H583:H584)</f>
        <v>0</v>
      </c>
    </row>
    <row r="583" spans="1:8" x14ac:dyDescent="0.25">
      <c r="A583" s="1">
        <v>2111</v>
      </c>
      <c r="B583" s="97"/>
      <c r="H583" s="2">
        <f ca="1">SUMIF($A$265:$H$515,A583,$H$265:$H$515)</f>
        <v>0</v>
      </c>
    </row>
    <row r="584" spans="1:8" x14ac:dyDescent="0.25">
      <c r="A584" s="1">
        <v>2112</v>
      </c>
      <c r="B584" s="97"/>
      <c r="H584" s="2">
        <f ca="1">SUMIF($A$265:$H$515,A584,$H$265:$H$515)</f>
        <v>0</v>
      </c>
    </row>
    <row r="585" spans="1:8" x14ac:dyDescent="0.25">
      <c r="A585" s="191">
        <v>2200</v>
      </c>
      <c r="B585" s="97"/>
      <c r="H585" s="100">
        <f ca="1">SUM(H586)</f>
        <v>6.0000000000000005E-2</v>
      </c>
    </row>
    <row r="586" spans="1:8" x14ac:dyDescent="0.25">
      <c r="A586" s="1">
        <v>2220</v>
      </c>
      <c r="B586" s="97"/>
      <c r="H586" s="99">
        <f ca="1">SUMIF($A$265:$H$515,A586,$H$265:$H$515)</f>
        <v>6.0000000000000005E-2</v>
      </c>
    </row>
    <row r="587" spans="1:8" x14ac:dyDescent="0.25">
      <c r="A587" s="191">
        <v>2300</v>
      </c>
      <c r="B587" s="97"/>
      <c r="H587" s="100">
        <f ca="1">SUM(H588:H592)</f>
        <v>0.8600000000000001</v>
      </c>
    </row>
    <row r="588" spans="1:8" x14ac:dyDescent="0.25">
      <c r="A588" s="1">
        <v>2311</v>
      </c>
      <c r="B588" s="97"/>
      <c r="H588" s="99">
        <f ca="1">SUMIF($A$265:$H$515,A588,$H$265:$H$515)</f>
        <v>7.0000000000000007E-2</v>
      </c>
    </row>
    <row r="589" spans="1:8" x14ac:dyDescent="0.25">
      <c r="A589" s="1">
        <v>2312</v>
      </c>
      <c r="B589" s="97"/>
      <c r="H589" s="99">
        <f ca="1">SUMIF($A$265:$H$515,A589,$H$265:$H$515)</f>
        <v>0.04</v>
      </c>
    </row>
    <row r="590" spans="1:8" x14ac:dyDescent="0.25">
      <c r="A590" s="1">
        <v>2322</v>
      </c>
      <c r="B590" s="97"/>
      <c r="H590" s="2">
        <f ca="1">SUMIF($A$265:$H$515,A590,$H$265:$H$515)</f>
        <v>0</v>
      </c>
    </row>
    <row r="591" spans="1:8" x14ac:dyDescent="0.25">
      <c r="A591" s="1">
        <v>2329</v>
      </c>
      <c r="B591" s="97"/>
      <c r="H591" s="2">
        <f ca="1">SUMIF($A$265:$H$515,A591,$H$265:$H$515)</f>
        <v>0</v>
      </c>
    </row>
    <row r="592" spans="1:8" x14ac:dyDescent="0.25">
      <c r="A592" s="1">
        <v>2350</v>
      </c>
      <c r="B592" s="97"/>
      <c r="H592" s="99">
        <f ca="1">SUMIF($A$265:$H$515,A592,$H$265:$H$515)</f>
        <v>0.75000000000000011</v>
      </c>
    </row>
    <row r="593" spans="1:9" x14ac:dyDescent="0.25">
      <c r="A593" s="98">
        <v>5000</v>
      </c>
      <c r="B593" s="97"/>
      <c r="H593" s="101">
        <f ca="1">H594+H596</f>
        <v>0.15000000000000002</v>
      </c>
    </row>
    <row r="594" spans="1:9" x14ac:dyDescent="0.25">
      <c r="A594" s="191">
        <v>5100</v>
      </c>
      <c r="B594" s="97"/>
      <c r="H594" s="100">
        <f ca="1">SUM(H595)</f>
        <v>0</v>
      </c>
    </row>
    <row r="595" spans="1:9" x14ac:dyDescent="0.25">
      <c r="A595" s="1">
        <v>5121</v>
      </c>
      <c r="B595" s="97"/>
      <c r="H595" s="99">
        <f ca="1">SUMIF($A$265:$H$515,A595,$H$265:$H$515)</f>
        <v>0</v>
      </c>
    </row>
    <row r="596" spans="1:9" x14ac:dyDescent="0.25">
      <c r="A596" s="191">
        <v>5200</v>
      </c>
      <c r="B596" s="97"/>
      <c r="H596" s="100">
        <f ca="1">SUM(H597:H598)</f>
        <v>0.15000000000000002</v>
      </c>
    </row>
    <row r="597" spans="1:9" x14ac:dyDescent="0.25">
      <c r="A597" s="1">
        <v>5238</v>
      </c>
      <c r="B597" s="97"/>
      <c r="H597" s="99">
        <f ca="1">SUMIF($A$265:$H$515,A597,$H$265:$H$515)</f>
        <v>0.15000000000000002</v>
      </c>
    </row>
    <row r="598" spans="1:9" x14ac:dyDescent="0.25">
      <c r="A598" s="1">
        <v>5239</v>
      </c>
      <c r="B598" s="97"/>
      <c r="H598" s="99">
        <f ca="1">SUMIF($A$265:$H$515,A598,$H$265:$H$515)</f>
        <v>0</v>
      </c>
    </row>
    <row r="599" spans="1:9" s="106" customFormat="1" ht="15.75" x14ac:dyDescent="0.25">
      <c r="A599" s="104" t="s">
        <v>278</v>
      </c>
      <c r="B599" s="104"/>
      <c r="C599" s="104"/>
      <c r="D599" s="104"/>
      <c r="E599" s="104"/>
      <c r="F599" s="104"/>
      <c r="G599" s="104"/>
      <c r="H599" s="105">
        <f ca="1">H568+H538</f>
        <v>13.13</v>
      </c>
      <c r="I599" s="106" t="b">
        <f ca="1">H599=H500</f>
        <v>1</v>
      </c>
    </row>
  </sheetData>
  <mergeCells count="533">
    <mergeCell ref="E466:E475"/>
    <mergeCell ref="C467:D467"/>
    <mergeCell ref="C468:D468"/>
    <mergeCell ref="C469:D469"/>
    <mergeCell ref="C470:D470"/>
    <mergeCell ref="C471:D471"/>
    <mergeCell ref="C472:D472"/>
    <mergeCell ref="E478:E487"/>
    <mergeCell ref="C479:D479"/>
    <mergeCell ref="C480:D480"/>
    <mergeCell ref="C481:D481"/>
    <mergeCell ref="C482:D482"/>
    <mergeCell ref="C483:D483"/>
    <mergeCell ref="C484:D484"/>
    <mergeCell ref="C485:D485"/>
    <mergeCell ref="C486:D486"/>
    <mergeCell ref="C487:D487"/>
    <mergeCell ref="D489:D498"/>
    <mergeCell ref="C473:D473"/>
    <mergeCell ref="C474:D474"/>
    <mergeCell ref="C475:D475"/>
    <mergeCell ref="C449:D449"/>
    <mergeCell ref="C450:D450"/>
    <mergeCell ref="C451:D451"/>
    <mergeCell ref="C477:D477"/>
    <mergeCell ref="C478:D478"/>
    <mergeCell ref="C465:D465"/>
    <mergeCell ref="C466:D466"/>
    <mergeCell ref="A499:G499"/>
    <mergeCell ref="A500:G500"/>
    <mergeCell ref="A452:A462"/>
    <mergeCell ref="B452:B462"/>
    <mergeCell ref="C452:E452"/>
    <mergeCell ref="C453:E453"/>
    <mergeCell ref="C454:E454"/>
    <mergeCell ref="C461:E461"/>
    <mergeCell ref="C462:E462"/>
    <mergeCell ref="B463:G463"/>
    <mergeCell ref="B464:G464"/>
    <mergeCell ref="C455:E455"/>
    <mergeCell ref="C456:E456"/>
    <mergeCell ref="C457:E457"/>
    <mergeCell ref="C458:E458"/>
    <mergeCell ref="C459:E459"/>
    <mergeCell ref="C460:E460"/>
    <mergeCell ref="A465:A475"/>
    <mergeCell ref="B465:B475"/>
    <mergeCell ref="B476:G476"/>
    <mergeCell ref="A477:A487"/>
    <mergeCell ref="B477:B487"/>
    <mergeCell ref="A488:A498"/>
    <mergeCell ref="B488:B498"/>
    <mergeCell ref="C423:E423"/>
    <mergeCell ref="C424:E424"/>
    <mergeCell ref="C425:E425"/>
    <mergeCell ref="C437:E437"/>
    <mergeCell ref="C438:E438"/>
    <mergeCell ref="C439:E439"/>
    <mergeCell ref="C440:E440"/>
    <mergeCell ref="A441:A451"/>
    <mergeCell ref="B441:B451"/>
    <mergeCell ref="C441:D441"/>
    <mergeCell ref="C442:D442"/>
    <mergeCell ref="C443:D443"/>
    <mergeCell ref="C444:D444"/>
    <mergeCell ref="C445:D445"/>
    <mergeCell ref="C446:D446"/>
    <mergeCell ref="C447:D447"/>
    <mergeCell ref="C448:D448"/>
    <mergeCell ref="A384:A404"/>
    <mergeCell ref="B384:B404"/>
    <mergeCell ref="C384:D384"/>
    <mergeCell ref="C385:D385"/>
    <mergeCell ref="C386:D386"/>
    <mergeCell ref="C428:E428"/>
    <mergeCell ref="B429:G429"/>
    <mergeCell ref="A430:A440"/>
    <mergeCell ref="B430:B440"/>
    <mergeCell ref="C430:E430"/>
    <mergeCell ref="C431:E431"/>
    <mergeCell ref="C432:E432"/>
    <mergeCell ref="C433:E433"/>
    <mergeCell ref="C434:E434"/>
    <mergeCell ref="C435:E435"/>
    <mergeCell ref="C436:E436"/>
    <mergeCell ref="C419:E419"/>
    <mergeCell ref="C420:E420"/>
    <mergeCell ref="C421:E421"/>
    <mergeCell ref="C422:E422"/>
    <mergeCell ref="B405:G405"/>
    <mergeCell ref="B406:G406"/>
    <mergeCell ref="C407:E407"/>
    <mergeCell ref="C408:E408"/>
    <mergeCell ref="C397:D397"/>
    <mergeCell ref="C398:D398"/>
    <mergeCell ref="C399:D399"/>
    <mergeCell ref="C400:D400"/>
    <mergeCell ref="C401:D401"/>
    <mergeCell ref="C402:D402"/>
    <mergeCell ref="E385:E404"/>
    <mergeCell ref="C391:D391"/>
    <mergeCell ref="C392:D392"/>
    <mergeCell ref="C393:D393"/>
    <mergeCell ref="C394:D394"/>
    <mergeCell ref="C395:D395"/>
    <mergeCell ref="C396:D396"/>
    <mergeCell ref="C387:D387"/>
    <mergeCell ref="C388:D388"/>
    <mergeCell ref="C389:D389"/>
    <mergeCell ref="C390:D390"/>
    <mergeCell ref="C403:D403"/>
    <mergeCell ref="C404:D404"/>
    <mergeCell ref="C379:D379"/>
    <mergeCell ref="C380:D380"/>
    <mergeCell ref="C381:D381"/>
    <mergeCell ref="C382:D382"/>
    <mergeCell ref="C383:D383"/>
    <mergeCell ref="C372:D372"/>
    <mergeCell ref="C373:D373"/>
    <mergeCell ref="C374:D374"/>
    <mergeCell ref="C375:D375"/>
    <mergeCell ref="C376:D376"/>
    <mergeCell ref="C377:D377"/>
    <mergeCell ref="A363:A383"/>
    <mergeCell ref="B363:B383"/>
    <mergeCell ref="C363:D363"/>
    <mergeCell ref="C364:D364"/>
    <mergeCell ref="E364:E383"/>
    <mergeCell ref="C365:D365"/>
    <mergeCell ref="C353:D353"/>
    <mergeCell ref="C354:D354"/>
    <mergeCell ref="C355:D355"/>
    <mergeCell ref="C356:D356"/>
    <mergeCell ref="C357:D357"/>
    <mergeCell ref="C358:D358"/>
    <mergeCell ref="E341:E360"/>
    <mergeCell ref="C366:D366"/>
    <mergeCell ref="C367:D367"/>
    <mergeCell ref="C368:D368"/>
    <mergeCell ref="C369:D369"/>
    <mergeCell ref="C370:D370"/>
    <mergeCell ref="C371:D371"/>
    <mergeCell ref="C359:D359"/>
    <mergeCell ref="C360:D360"/>
    <mergeCell ref="B361:G361"/>
    <mergeCell ref="B362:G362"/>
    <mergeCell ref="C378:D378"/>
    <mergeCell ref="C347:D347"/>
    <mergeCell ref="C348:D348"/>
    <mergeCell ref="C349:D349"/>
    <mergeCell ref="C350:D350"/>
    <mergeCell ref="C351:D351"/>
    <mergeCell ref="C352:D352"/>
    <mergeCell ref="A340:A360"/>
    <mergeCell ref="B340:B360"/>
    <mergeCell ref="C340:D340"/>
    <mergeCell ref="C341:D341"/>
    <mergeCell ref="C342:D342"/>
    <mergeCell ref="C343:D343"/>
    <mergeCell ref="C344:D344"/>
    <mergeCell ref="C345:D345"/>
    <mergeCell ref="C346:D346"/>
    <mergeCell ref="E320:E339"/>
    <mergeCell ref="C321:D321"/>
    <mergeCell ref="C322:D322"/>
    <mergeCell ref="C323:D323"/>
    <mergeCell ref="C324:D324"/>
    <mergeCell ref="C325:D325"/>
    <mergeCell ref="C326:D326"/>
    <mergeCell ref="C327:D327"/>
    <mergeCell ref="C328:D328"/>
    <mergeCell ref="C329:D329"/>
    <mergeCell ref="C317:D317"/>
    <mergeCell ref="C318:D318"/>
    <mergeCell ref="A319:A339"/>
    <mergeCell ref="B319:B339"/>
    <mergeCell ref="C319:D319"/>
    <mergeCell ref="C320:D320"/>
    <mergeCell ref="C330:D330"/>
    <mergeCell ref="C331:D331"/>
    <mergeCell ref="C332:D332"/>
    <mergeCell ref="C333:D333"/>
    <mergeCell ref="A298:A318"/>
    <mergeCell ref="B298:B318"/>
    <mergeCell ref="C298:D298"/>
    <mergeCell ref="C299:D299"/>
    <mergeCell ref="C334:D334"/>
    <mergeCell ref="C335:D335"/>
    <mergeCell ref="C336:D336"/>
    <mergeCell ref="C337:D337"/>
    <mergeCell ref="C338:D338"/>
    <mergeCell ref="C339:D339"/>
    <mergeCell ref="E299:E318"/>
    <mergeCell ref="C300:D300"/>
    <mergeCell ref="C301:D301"/>
    <mergeCell ref="C302:D302"/>
    <mergeCell ref="C303:D303"/>
    <mergeCell ref="C304:D304"/>
    <mergeCell ref="C292:E292"/>
    <mergeCell ref="C293:E293"/>
    <mergeCell ref="C294:E294"/>
    <mergeCell ref="C295:E295"/>
    <mergeCell ref="C296:E296"/>
    <mergeCell ref="C297:E297"/>
    <mergeCell ref="C311:D311"/>
    <mergeCell ref="C312:D312"/>
    <mergeCell ref="C313:D313"/>
    <mergeCell ref="C314:D314"/>
    <mergeCell ref="C315:D315"/>
    <mergeCell ref="C316:D316"/>
    <mergeCell ref="C305:D305"/>
    <mergeCell ref="C306:D306"/>
    <mergeCell ref="C307:D307"/>
    <mergeCell ref="C308:D308"/>
    <mergeCell ref="C309:D309"/>
    <mergeCell ref="C310:D310"/>
    <mergeCell ref="C284:D284"/>
    <mergeCell ref="C285:D285"/>
    <mergeCell ref="C286:D286"/>
    <mergeCell ref="A287:A297"/>
    <mergeCell ref="B287:B297"/>
    <mergeCell ref="C287:E287"/>
    <mergeCell ref="C288:E288"/>
    <mergeCell ref="C289:E289"/>
    <mergeCell ref="C290:E290"/>
    <mergeCell ref="C291:E291"/>
    <mergeCell ref="A276:A286"/>
    <mergeCell ref="B276:B286"/>
    <mergeCell ref="C276:D276"/>
    <mergeCell ref="C277:D277"/>
    <mergeCell ref="C278:D278"/>
    <mergeCell ref="C279:D279"/>
    <mergeCell ref="C280:D280"/>
    <mergeCell ref="C281:D281"/>
    <mergeCell ref="C282:D282"/>
    <mergeCell ref="C283:D283"/>
    <mergeCell ref="C270:D270"/>
    <mergeCell ref="C271:D271"/>
    <mergeCell ref="C272:D272"/>
    <mergeCell ref="C273:D273"/>
    <mergeCell ref="C274:D274"/>
    <mergeCell ref="C275:D275"/>
    <mergeCell ref="A262:H262"/>
    <mergeCell ref="B263:G263"/>
    <mergeCell ref="B264:G264"/>
    <mergeCell ref="A265:A275"/>
    <mergeCell ref="B265:B275"/>
    <mergeCell ref="C265:D265"/>
    <mergeCell ref="C266:D266"/>
    <mergeCell ref="C267:D267"/>
    <mergeCell ref="C268:D268"/>
    <mergeCell ref="C269:D269"/>
    <mergeCell ref="A260:G260"/>
    <mergeCell ref="A261:H261"/>
    <mergeCell ref="A226:A236"/>
    <mergeCell ref="B226:B236"/>
    <mergeCell ref="D227:D236"/>
    <mergeCell ref="B237:G237"/>
    <mergeCell ref="A238:A248"/>
    <mergeCell ref="B238:B248"/>
    <mergeCell ref="D239:D248"/>
    <mergeCell ref="B224:G224"/>
    <mergeCell ref="B225:G225"/>
    <mergeCell ref="C216:E216"/>
    <mergeCell ref="C217:E217"/>
    <mergeCell ref="C218:E218"/>
    <mergeCell ref="C219:E219"/>
    <mergeCell ref="C220:E220"/>
    <mergeCell ref="C221:E221"/>
    <mergeCell ref="A249:A259"/>
    <mergeCell ref="B249:B259"/>
    <mergeCell ref="D250:D259"/>
    <mergeCell ref="A213:A223"/>
    <mergeCell ref="B213:B223"/>
    <mergeCell ref="C213:E213"/>
    <mergeCell ref="C214:E214"/>
    <mergeCell ref="C215:E215"/>
    <mergeCell ref="C222:E222"/>
    <mergeCell ref="C223:E223"/>
    <mergeCell ref="A156:A166"/>
    <mergeCell ref="B156:B166"/>
    <mergeCell ref="C200:E200"/>
    <mergeCell ref="B201:G201"/>
    <mergeCell ref="A202:A212"/>
    <mergeCell ref="B202:B212"/>
    <mergeCell ref="C202:E202"/>
    <mergeCell ref="C203:E203"/>
    <mergeCell ref="C204:E204"/>
    <mergeCell ref="C205:E205"/>
    <mergeCell ref="C206:E206"/>
    <mergeCell ref="C207:E207"/>
    <mergeCell ref="C208:E208"/>
    <mergeCell ref="C209:E209"/>
    <mergeCell ref="C210:E210"/>
    <mergeCell ref="C211:E211"/>
    <mergeCell ref="C212:E212"/>
    <mergeCell ref="A190:A200"/>
    <mergeCell ref="B190:B200"/>
    <mergeCell ref="C190:E190"/>
    <mergeCell ref="C191:E191"/>
    <mergeCell ref="C192:E192"/>
    <mergeCell ref="C193:E193"/>
    <mergeCell ref="C194:E194"/>
    <mergeCell ref="B154:G154"/>
    <mergeCell ref="B155:G155"/>
    <mergeCell ref="C156:E156"/>
    <mergeCell ref="C157:E157"/>
    <mergeCell ref="C146:D146"/>
    <mergeCell ref="C147:D147"/>
    <mergeCell ref="C148:D148"/>
    <mergeCell ref="C149:D149"/>
    <mergeCell ref="C150:D150"/>
    <mergeCell ref="C151:D151"/>
    <mergeCell ref="E134:E153"/>
    <mergeCell ref="C135:D135"/>
    <mergeCell ref="C136:D136"/>
    <mergeCell ref="C137:D137"/>
    <mergeCell ref="C138:D138"/>
    <mergeCell ref="C139:D139"/>
    <mergeCell ref="C140:D140"/>
    <mergeCell ref="C141:D141"/>
    <mergeCell ref="C142:D142"/>
    <mergeCell ref="C143:D143"/>
    <mergeCell ref="C131:D131"/>
    <mergeCell ref="C132:D132"/>
    <mergeCell ref="A133:A153"/>
    <mergeCell ref="B133:B153"/>
    <mergeCell ref="C133:D133"/>
    <mergeCell ref="C134:D134"/>
    <mergeCell ref="C144:D144"/>
    <mergeCell ref="C145:D145"/>
    <mergeCell ref="C152:D152"/>
    <mergeCell ref="C153:D153"/>
    <mergeCell ref="B110:G110"/>
    <mergeCell ref="B111:G111"/>
    <mergeCell ref="A112:A132"/>
    <mergeCell ref="B112:B132"/>
    <mergeCell ref="C112:D112"/>
    <mergeCell ref="C113:D113"/>
    <mergeCell ref="E113:E132"/>
    <mergeCell ref="C114:D114"/>
    <mergeCell ref="C115:D115"/>
    <mergeCell ref="C116:D116"/>
    <mergeCell ref="C123:D123"/>
    <mergeCell ref="C124:D124"/>
    <mergeCell ref="C125:D125"/>
    <mergeCell ref="C126:D126"/>
    <mergeCell ref="C127:D127"/>
    <mergeCell ref="C128:D128"/>
    <mergeCell ref="C117:D117"/>
    <mergeCell ref="C118:D118"/>
    <mergeCell ref="C119:D119"/>
    <mergeCell ref="C120:D120"/>
    <mergeCell ref="C121:D121"/>
    <mergeCell ref="C122:D122"/>
    <mergeCell ref="C129:D129"/>
    <mergeCell ref="C130:D130"/>
    <mergeCell ref="E90:E109"/>
    <mergeCell ref="C91:D91"/>
    <mergeCell ref="C92:D92"/>
    <mergeCell ref="C93:D93"/>
    <mergeCell ref="C94:D94"/>
    <mergeCell ref="C95:D95"/>
    <mergeCell ref="C96:D96"/>
    <mergeCell ref="C97:D97"/>
    <mergeCell ref="C98:D98"/>
    <mergeCell ref="C99:D99"/>
    <mergeCell ref="A89:A109"/>
    <mergeCell ref="B89:B109"/>
    <mergeCell ref="C89:D89"/>
    <mergeCell ref="C90:D90"/>
    <mergeCell ref="C100:D100"/>
    <mergeCell ref="C101:D101"/>
    <mergeCell ref="C102:D102"/>
    <mergeCell ref="C103:D103"/>
    <mergeCell ref="C104:D104"/>
    <mergeCell ref="C105:D105"/>
    <mergeCell ref="C106:D106"/>
    <mergeCell ref="C107:D107"/>
    <mergeCell ref="C108:D108"/>
    <mergeCell ref="C109:D109"/>
    <mergeCell ref="A47:A67"/>
    <mergeCell ref="B47:B67"/>
    <mergeCell ref="C80:D80"/>
    <mergeCell ref="C81:D81"/>
    <mergeCell ref="C82:D82"/>
    <mergeCell ref="C83:D83"/>
    <mergeCell ref="C84:D84"/>
    <mergeCell ref="C85:D85"/>
    <mergeCell ref="C74:D74"/>
    <mergeCell ref="C75:D75"/>
    <mergeCell ref="C76:D76"/>
    <mergeCell ref="C77:D77"/>
    <mergeCell ref="C78:D78"/>
    <mergeCell ref="C79:D79"/>
    <mergeCell ref="A68:A88"/>
    <mergeCell ref="B68:B88"/>
    <mergeCell ref="C68:D68"/>
    <mergeCell ref="C69:D69"/>
    <mergeCell ref="C55:D55"/>
    <mergeCell ref="C56:D56"/>
    <mergeCell ref="C57:D57"/>
    <mergeCell ref="C58:D58"/>
    <mergeCell ref="C59:D59"/>
    <mergeCell ref="C60:D60"/>
    <mergeCell ref="E69:E88"/>
    <mergeCell ref="C70:D70"/>
    <mergeCell ref="C71:D71"/>
    <mergeCell ref="C72:D72"/>
    <mergeCell ref="C73:D73"/>
    <mergeCell ref="C86:D86"/>
    <mergeCell ref="C88:D88"/>
    <mergeCell ref="C65:D65"/>
    <mergeCell ref="C66:D66"/>
    <mergeCell ref="C67:D67"/>
    <mergeCell ref="A36:A46"/>
    <mergeCell ref="B36:B46"/>
    <mergeCell ref="C36:E36"/>
    <mergeCell ref="C37:E37"/>
    <mergeCell ref="C38:E38"/>
    <mergeCell ref="C39:E39"/>
    <mergeCell ref="C40:E40"/>
    <mergeCell ref="C41:E41"/>
    <mergeCell ref="A25:A35"/>
    <mergeCell ref="B25:B35"/>
    <mergeCell ref="C28:D28"/>
    <mergeCell ref="C29:D29"/>
    <mergeCell ref="C30:D30"/>
    <mergeCell ref="C31:D31"/>
    <mergeCell ref="C32:D32"/>
    <mergeCell ref="C33:D33"/>
    <mergeCell ref="C42:E42"/>
    <mergeCell ref="C43:E43"/>
    <mergeCell ref="C44:E44"/>
    <mergeCell ref="C45:E45"/>
    <mergeCell ref="C46:E46"/>
    <mergeCell ref="A1:H1"/>
    <mergeCell ref="A3:H3"/>
    <mergeCell ref="A5:B5"/>
    <mergeCell ref="C9:H9"/>
    <mergeCell ref="C10:H10"/>
    <mergeCell ref="A11:H11"/>
    <mergeCell ref="B12:G12"/>
    <mergeCell ref="B13:G13"/>
    <mergeCell ref="A14:A24"/>
    <mergeCell ref="B14:B24"/>
    <mergeCell ref="C14:D14"/>
    <mergeCell ref="C15:D15"/>
    <mergeCell ref="C16:D16"/>
    <mergeCell ref="C17:D17"/>
    <mergeCell ref="C18:D18"/>
    <mergeCell ref="C19:D19"/>
    <mergeCell ref="C179:E179"/>
    <mergeCell ref="C20:D20"/>
    <mergeCell ref="C21:D21"/>
    <mergeCell ref="C22:D22"/>
    <mergeCell ref="C23:D23"/>
    <mergeCell ref="C24:D24"/>
    <mergeCell ref="C25:D25"/>
    <mergeCell ref="C26:D26"/>
    <mergeCell ref="C27:D27"/>
    <mergeCell ref="C34:D34"/>
    <mergeCell ref="C35:D35"/>
    <mergeCell ref="C49:D49"/>
    <mergeCell ref="C50:D50"/>
    <mergeCell ref="C51:D51"/>
    <mergeCell ref="C52:D52"/>
    <mergeCell ref="C53:D53"/>
    <mergeCell ref="C54:D54"/>
    <mergeCell ref="C47:D47"/>
    <mergeCell ref="C48:D48"/>
    <mergeCell ref="E48:E67"/>
    <mergeCell ref="C61:D61"/>
    <mergeCell ref="C62:D62"/>
    <mergeCell ref="C63:D63"/>
    <mergeCell ref="C64:D64"/>
    <mergeCell ref="C158:E158"/>
    <mergeCell ref="C159:E159"/>
    <mergeCell ref="C160:E160"/>
    <mergeCell ref="C161:E161"/>
    <mergeCell ref="C162:E162"/>
    <mergeCell ref="C163:E163"/>
    <mergeCell ref="C164:E164"/>
    <mergeCell ref="C165:E165"/>
    <mergeCell ref="C166:E166"/>
    <mergeCell ref="C189:E189"/>
    <mergeCell ref="C195:E195"/>
    <mergeCell ref="C196:E196"/>
    <mergeCell ref="A167:A177"/>
    <mergeCell ref="B167:B177"/>
    <mergeCell ref="C167:E167"/>
    <mergeCell ref="C168:E168"/>
    <mergeCell ref="C169:E169"/>
    <mergeCell ref="C170:E170"/>
    <mergeCell ref="C171:E171"/>
    <mergeCell ref="C172:E172"/>
    <mergeCell ref="C173:E173"/>
    <mergeCell ref="C174:E174"/>
    <mergeCell ref="C175:E175"/>
    <mergeCell ref="C176:E176"/>
    <mergeCell ref="C177:E177"/>
    <mergeCell ref="C180:E180"/>
    <mergeCell ref="C181:E181"/>
    <mergeCell ref="C182:E182"/>
    <mergeCell ref="C183:E183"/>
    <mergeCell ref="C184:E184"/>
    <mergeCell ref="C185:E185"/>
    <mergeCell ref="C186:E186"/>
    <mergeCell ref="C187:E187"/>
    <mergeCell ref="C188:E188"/>
    <mergeCell ref="C426:E426"/>
    <mergeCell ref="C427:E427"/>
    <mergeCell ref="A407:A417"/>
    <mergeCell ref="B407:B417"/>
    <mergeCell ref="A418:A428"/>
    <mergeCell ref="B418:B428"/>
    <mergeCell ref="I9:I10"/>
    <mergeCell ref="C409:E409"/>
    <mergeCell ref="C410:E410"/>
    <mergeCell ref="C411:E411"/>
    <mergeCell ref="C412:E412"/>
    <mergeCell ref="C413:E413"/>
    <mergeCell ref="C414:E414"/>
    <mergeCell ref="C415:E415"/>
    <mergeCell ref="C416:E416"/>
    <mergeCell ref="C417:E417"/>
    <mergeCell ref="C418:E418"/>
    <mergeCell ref="C197:E197"/>
    <mergeCell ref="C198:E198"/>
    <mergeCell ref="C199:E199"/>
    <mergeCell ref="B178:G178"/>
    <mergeCell ref="A179:A189"/>
    <mergeCell ref="B179:B189"/>
  </mergeCells>
  <conditionalFormatting sqref="G38:H46">
    <cfRule type="cellIs" dxfId="105" priority="91" operator="equal">
      <formula>0</formula>
    </cfRule>
  </conditionalFormatting>
  <conditionalFormatting sqref="F49:H67">
    <cfRule type="cellIs" dxfId="104" priority="90" operator="equal">
      <formula>0</formula>
    </cfRule>
  </conditionalFormatting>
  <conditionalFormatting sqref="F69:H70 H71:H76 F71:G88">
    <cfRule type="cellIs" dxfId="103" priority="89" operator="equal">
      <formula>0</formula>
    </cfRule>
  </conditionalFormatting>
  <conditionalFormatting sqref="G289:G297">
    <cfRule type="cellIs" dxfId="102" priority="88" operator="equal">
      <formula>0</formula>
    </cfRule>
  </conditionalFormatting>
  <conditionalFormatting sqref="C309 C299:C300">
    <cfRule type="cellIs" dxfId="101" priority="87" operator="equal">
      <formula>0</formula>
    </cfRule>
  </conditionalFormatting>
  <conditionalFormatting sqref="F299:G310">
    <cfRule type="cellIs" dxfId="100" priority="86" operator="equal">
      <formula>0</formula>
    </cfRule>
  </conditionalFormatting>
  <conditionalFormatting sqref="F320:G320">
    <cfRule type="cellIs" dxfId="99" priority="85" operator="equal">
      <formula>0</formula>
    </cfRule>
  </conditionalFormatting>
  <conditionalFormatting sqref="F320:G339">
    <cfRule type="cellIs" dxfId="98" priority="84" operator="equal">
      <formula>0</formula>
    </cfRule>
  </conditionalFormatting>
  <conditionalFormatting sqref="G341:G360">
    <cfRule type="cellIs" dxfId="97" priority="83" operator="equal">
      <formula>0</formula>
    </cfRule>
  </conditionalFormatting>
  <conditionalFormatting sqref="C351:C352 C341:C342">
    <cfRule type="cellIs" dxfId="96" priority="82" operator="equal">
      <formula>0</formula>
    </cfRule>
  </conditionalFormatting>
  <conditionalFormatting sqref="F341:G360">
    <cfRule type="cellIs" dxfId="95" priority="81" operator="equal">
      <formula>0</formula>
    </cfRule>
  </conditionalFormatting>
  <conditionalFormatting sqref="G374:G383 G385:G396">
    <cfRule type="cellIs" dxfId="94" priority="80" operator="equal">
      <formula>0</formula>
    </cfRule>
  </conditionalFormatting>
  <conditionalFormatting sqref="G374:G383 G385:G396">
    <cfRule type="cellIs" dxfId="93" priority="79" operator="equal">
      <formula>0</formula>
    </cfRule>
  </conditionalFormatting>
  <conditionalFormatting sqref="H26:H35">
    <cfRule type="cellIs" dxfId="92" priority="78" operator="equal">
      <formula>0</formula>
    </cfRule>
  </conditionalFormatting>
  <conditionalFormatting sqref="H15:H24">
    <cfRule type="cellIs" dxfId="91" priority="77" operator="equal">
      <formula>0</formula>
    </cfRule>
  </conditionalFormatting>
  <conditionalFormatting sqref="C47:D56 C67:D67">
    <cfRule type="cellIs" dxfId="90" priority="76" operator="equal">
      <formula>0</formula>
    </cfRule>
  </conditionalFormatting>
  <conditionalFormatting sqref="C57:D66">
    <cfRule type="cellIs" dxfId="89" priority="75" operator="equal">
      <formula>0</formula>
    </cfRule>
  </conditionalFormatting>
  <conditionalFormatting sqref="C69:D88">
    <cfRule type="cellIs" dxfId="88" priority="72" operator="equal">
      <formula>0</formula>
    </cfRule>
  </conditionalFormatting>
  <conditionalFormatting sqref="C68:D68">
    <cfRule type="cellIs" dxfId="87" priority="74" operator="equal">
      <formula>0</formula>
    </cfRule>
  </conditionalFormatting>
  <conditionalFormatting sqref="H77:H88">
    <cfRule type="cellIs" dxfId="86" priority="73" operator="equal">
      <formula>0</formula>
    </cfRule>
  </conditionalFormatting>
  <conditionalFormatting sqref="F90:H90 H91:H97 F91:G109">
    <cfRule type="cellIs" dxfId="85" priority="71" operator="equal">
      <formula>0</formula>
    </cfRule>
  </conditionalFormatting>
  <conditionalFormatting sqref="C90:D109">
    <cfRule type="cellIs" dxfId="84" priority="69" operator="equal">
      <formula>0</formula>
    </cfRule>
  </conditionalFormatting>
  <conditionalFormatting sqref="H98:H109">
    <cfRule type="cellIs" dxfId="83" priority="70" operator="equal">
      <formula>0</formula>
    </cfRule>
  </conditionalFormatting>
  <conditionalFormatting sqref="C89:D89">
    <cfRule type="cellIs" dxfId="82" priority="68" operator="equal">
      <formula>0</formula>
    </cfRule>
  </conditionalFormatting>
  <conditionalFormatting sqref="C112:D112">
    <cfRule type="cellIs" dxfId="81" priority="67" operator="equal">
      <formula>0</formula>
    </cfRule>
  </conditionalFormatting>
  <conditionalFormatting sqref="F113:H113 H114:H120 F114:G132">
    <cfRule type="cellIs" dxfId="80" priority="66" operator="equal">
      <formula>0</formula>
    </cfRule>
  </conditionalFormatting>
  <conditionalFormatting sqref="C113:D132">
    <cfRule type="cellIs" dxfId="79" priority="64" operator="equal">
      <formula>0</formula>
    </cfRule>
  </conditionalFormatting>
  <conditionalFormatting sqref="H121:H132">
    <cfRule type="cellIs" dxfId="78" priority="65" operator="equal">
      <formula>0</formula>
    </cfRule>
  </conditionalFormatting>
  <conditionalFormatting sqref="F134:H134 H135:H141 F135:G153">
    <cfRule type="cellIs" dxfId="77" priority="63" operator="equal">
      <formula>0</formula>
    </cfRule>
  </conditionalFormatting>
  <conditionalFormatting sqref="C134:D153">
    <cfRule type="cellIs" dxfId="76" priority="61" operator="equal">
      <formula>0</formula>
    </cfRule>
  </conditionalFormatting>
  <conditionalFormatting sqref="H142:H153">
    <cfRule type="cellIs" dxfId="75" priority="62" operator="equal">
      <formula>0</formula>
    </cfRule>
  </conditionalFormatting>
  <conditionalFormatting sqref="C133:D133">
    <cfRule type="cellIs" dxfId="74" priority="60" operator="equal">
      <formula>0</formula>
    </cfRule>
  </conditionalFormatting>
  <conditionalFormatting sqref="F311:G318">
    <cfRule type="cellIs" dxfId="73" priority="59" operator="equal">
      <formula>0</formula>
    </cfRule>
  </conditionalFormatting>
  <conditionalFormatting sqref="C310:C318">
    <cfRule type="cellIs" dxfId="72" priority="58" operator="equal">
      <formula>0</formula>
    </cfRule>
  </conditionalFormatting>
  <conditionalFormatting sqref="C330 C320:C321">
    <cfRule type="cellIs" dxfId="71" priority="57" operator="equal">
      <formula>0</formula>
    </cfRule>
  </conditionalFormatting>
  <conditionalFormatting sqref="C331">
    <cfRule type="cellIs" dxfId="70" priority="56" operator="equal">
      <formula>0</formula>
    </cfRule>
  </conditionalFormatting>
  <conditionalFormatting sqref="C374:D383">
    <cfRule type="cellIs" dxfId="69" priority="55" operator="equal">
      <formula>0</formula>
    </cfRule>
  </conditionalFormatting>
  <conditionalFormatting sqref="F376:G383">
    <cfRule type="cellIs" dxfId="68" priority="54" operator="equal">
      <formula>0</formula>
    </cfRule>
  </conditionalFormatting>
  <conditionalFormatting sqref="C385:D385">
    <cfRule type="cellIs" dxfId="67" priority="53" operator="equal">
      <formula>0</formula>
    </cfRule>
  </conditionalFormatting>
  <conditionalFormatting sqref="C386:D404">
    <cfRule type="cellIs" dxfId="66" priority="52" operator="equal">
      <formula>0</formula>
    </cfRule>
  </conditionalFormatting>
  <conditionalFormatting sqref="F385:G404">
    <cfRule type="cellIs" dxfId="65" priority="51" operator="equal">
      <formula>0</formula>
    </cfRule>
  </conditionalFormatting>
  <conditionalFormatting sqref="C364:D373">
    <cfRule type="cellIs" dxfId="64" priority="50" operator="equal">
      <formula>0</formula>
    </cfRule>
  </conditionalFormatting>
  <conditionalFormatting sqref="F364:G373">
    <cfRule type="cellIs" dxfId="63" priority="49" operator="equal">
      <formula>0</formula>
    </cfRule>
  </conditionalFormatting>
  <conditionalFormatting sqref="H180:H189">
    <cfRule type="cellIs" dxfId="62" priority="42" operator="equal">
      <formula>0</formula>
    </cfRule>
  </conditionalFormatting>
  <conditionalFormatting sqref="G288">
    <cfRule type="cellIs" dxfId="61" priority="43" operator="equal">
      <formula>0</formula>
    </cfRule>
  </conditionalFormatting>
  <conditionalFormatting sqref="C343:C350">
    <cfRule type="cellIs" dxfId="60" priority="45" operator="equal">
      <formula>0</formula>
    </cfRule>
  </conditionalFormatting>
  <conditionalFormatting sqref="C301:C308">
    <cfRule type="cellIs" dxfId="59" priority="48" operator="equal">
      <formula>0</formula>
    </cfRule>
  </conditionalFormatting>
  <conditionalFormatting sqref="H191:H200">
    <cfRule type="cellIs" dxfId="58" priority="41" operator="equal">
      <formula>0</formula>
    </cfRule>
  </conditionalFormatting>
  <conditionalFormatting sqref="C322:C329">
    <cfRule type="cellIs" dxfId="57" priority="47" operator="equal">
      <formula>0</formula>
    </cfRule>
  </conditionalFormatting>
  <conditionalFormatting sqref="C332:C339">
    <cfRule type="cellIs" dxfId="56" priority="46" operator="equal">
      <formula>0</formula>
    </cfRule>
  </conditionalFormatting>
  <conditionalFormatting sqref="H203:H212">
    <cfRule type="cellIs" dxfId="55" priority="38" operator="equal">
      <formula>0</formula>
    </cfRule>
  </conditionalFormatting>
  <conditionalFormatting sqref="C353:C360">
    <cfRule type="cellIs" dxfId="54" priority="44" operator="equal">
      <formula>0</formula>
    </cfRule>
  </conditionalFormatting>
  <conditionalFormatting sqref="H157:H166">
    <cfRule type="cellIs" dxfId="53" priority="40" operator="equal">
      <formula>0</formula>
    </cfRule>
  </conditionalFormatting>
  <conditionalFormatting sqref="H168:H177">
    <cfRule type="cellIs" dxfId="52" priority="39" operator="equal">
      <formula>0</formula>
    </cfRule>
  </conditionalFormatting>
  <conditionalFormatting sqref="H214:H223">
    <cfRule type="cellIs" dxfId="51" priority="37" operator="equal">
      <formula>0</formula>
    </cfRule>
  </conditionalFormatting>
  <conditionalFormatting sqref="H227:H236 H239:H248 H250:H259">
    <cfRule type="cellIs" dxfId="50" priority="36" operator="equal">
      <formula>0</formula>
    </cfRule>
  </conditionalFormatting>
  <conditionalFormatting sqref="I599">
    <cfRule type="cellIs" dxfId="49" priority="29" operator="equal">
      <formula>TRUE</formula>
    </cfRule>
  </conditionalFormatting>
  <conditionalFormatting sqref="I538:I540 I565:I567">
    <cfRule type="cellIs" dxfId="48" priority="35" operator="equal">
      <formula>TRUE</formula>
    </cfRule>
  </conditionalFormatting>
  <conditionalFormatting sqref="I568">
    <cfRule type="cellIs" dxfId="47" priority="33" operator="equal">
      <formula>TRUE</formula>
    </cfRule>
  </conditionalFormatting>
  <conditionalFormatting sqref="I593">
    <cfRule type="cellIs" dxfId="46" priority="32" operator="equal">
      <formula>TRUE</formula>
    </cfRule>
  </conditionalFormatting>
  <conditionalFormatting sqref="I594">
    <cfRule type="cellIs" dxfId="45" priority="31" operator="equal">
      <formula>TRUE</formula>
    </cfRule>
  </conditionalFormatting>
  <conditionalFormatting sqref="I596">
    <cfRule type="cellIs" dxfId="44" priority="30" operator="equal">
      <formula>TRUE</formula>
    </cfRule>
  </conditionalFormatting>
  <conditionalFormatting sqref="I569:I592 I595 I597:I598">
    <cfRule type="cellIs" dxfId="43" priority="34" operator="equal">
      <formula>TRUE</formula>
    </cfRule>
  </conditionalFormatting>
  <conditionalFormatting sqref="I541:I564">
    <cfRule type="cellIs" dxfId="42" priority="28" operator="equal">
      <formula>TRUE</formula>
    </cfRule>
  </conditionalFormatting>
  <conditionalFormatting sqref="H419:H428">
    <cfRule type="cellIs" dxfId="41" priority="4" operator="equal">
      <formula>0</formula>
    </cfRule>
  </conditionalFormatting>
  <conditionalFormatting sqref="H288:H297">
    <cfRule type="cellIs" dxfId="40" priority="25" operator="equal">
      <formula>0</formula>
    </cfRule>
  </conditionalFormatting>
  <conditionalFormatting sqref="H277:H286">
    <cfRule type="cellIs" dxfId="39" priority="26" operator="equal">
      <formula>0</formula>
    </cfRule>
  </conditionalFormatting>
  <conditionalFormatting sqref="H266:H275">
    <cfRule type="cellIs" dxfId="38" priority="27" operator="equal">
      <formula>0</formula>
    </cfRule>
  </conditionalFormatting>
  <conditionalFormatting sqref="H299:H317">
    <cfRule type="cellIs" dxfId="37" priority="24" operator="equal">
      <formula>0</formula>
    </cfRule>
  </conditionalFormatting>
  <conditionalFormatting sqref="H320">
    <cfRule type="cellIs" dxfId="36" priority="23" operator="equal">
      <formula>0</formula>
    </cfRule>
  </conditionalFormatting>
  <conditionalFormatting sqref="H320:H339">
    <cfRule type="cellIs" dxfId="35" priority="22" operator="equal">
      <formula>0</formula>
    </cfRule>
  </conditionalFormatting>
  <conditionalFormatting sqref="H341">
    <cfRule type="cellIs" dxfId="34" priority="21" operator="equal">
      <formula>0</formula>
    </cfRule>
  </conditionalFormatting>
  <conditionalFormatting sqref="H341">
    <cfRule type="cellIs" dxfId="33" priority="20" operator="equal">
      <formula>0</formula>
    </cfRule>
  </conditionalFormatting>
  <conditionalFormatting sqref="H341:H360">
    <cfRule type="cellIs" dxfId="32" priority="19" operator="equal">
      <formula>0</formula>
    </cfRule>
  </conditionalFormatting>
  <conditionalFormatting sqref="H364:H383">
    <cfRule type="cellIs" dxfId="31" priority="18" operator="equal">
      <formula>0</formula>
    </cfRule>
  </conditionalFormatting>
  <conditionalFormatting sqref="H364:H383">
    <cfRule type="cellIs" dxfId="30" priority="17" operator="equal">
      <formula>0</formula>
    </cfRule>
  </conditionalFormatting>
  <conditionalFormatting sqref="H364:H383">
    <cfRule type="cellIs" dxfId="29" priority="16" operator="equal">
      <formula>0</formula>
    </cfRule>
  </conditionalFormatting>
  <conditionalFormatting sqref="H385:H404">
    <cfRule type="cellIs" dxfId="28" priority="15" operator="equal">
      <formula>0</formula>
    </cfRule>
  </conditionalFormatting>
  <conditionalFormatting sqref="H385:H404">
    <cfRule type="cellIs" dxfId="27" priority="14" operator="equal">
      <formula>0</formula>
    </cfRule>
  </conditionalFormatting>
  <conditionalFormatting sqref="H385:H404">
    <cfRule type="cellIs" dxfId="26" priority="13" operator="equal">
      <formula>0</formula>
    </cfRule>
  </conditionalFormatting>
  <conditionalFormatting sqref="H431:H440">
    <cfRule type="cellIs" dxfId="25" priority="12" operator="equal">
      <formula>0</formula>
    </cfRule>
  </conditionalFormatting>
  <conditionalFormatting sqref="H489:H498">
    <cfRule type="cellIs" dxfId="24" priority="10" operator="equal">
      <formula>0</formula>
    </cfRule>
  </conditionalFormatting>
  <conditionalFormatting sqref="H453:H462">
    <cfRule type="cellIs" dxfId="23" priority="11" operator="equal">
      <formula>0</formula>
    </cfRule>
  </conditionalFormatting>
  <conditionalFormatting sqref="H318">
    <cfRule type="cellIs" dxfId="22" priority="9" operator="equal">
      <formula>0</formula>
    </cfRule>
  </conditionalFormatting>
  <conditionalFormatting sqref="H376:H383">
    <cfRule type="cellIs" dxfId="21" priority="8" operator="equal">
      <formula>0</formula>
    </cfRule>
  </conditionalFormatting>
  <conditionalFormatting sqref="H385:H404">
    <cfRule type="cellIs" dxfId="20" priority="7" operator="equal">
      <formula>0</formula>
    </cfRule>
  </conditionalFormatting>
  <conditionalFormatting sqref="H364:H373">
    <cfRule type="cellIs" dxfId="19" priority="6" operator="equal">
      <formula>0</formula>
    </cfRule>
  </conditionalFormatting>
  <conditionalFormatting sqref="H408:H417">
    <cfRule type="cellIs" dxfId="18" priority="5" operator="equal">
      <formula>0</formula>
    </cfRule>
  </conditionalFormatting>
  <conditionalFormatting sqref="H442:H451">
    <cfRule type="cellIs" dxfId="17" priority="3" operator="equal">
      <formula>0</formula>
    </cfRule>
  </conditionalFormatting>
  <conditionalFormatting sqref="H478:H487">
    <cfRule type="cellIs" dxfId="16" priority="2" operator="equal">
      <formula>0</formula>
    </cfRule>
  </conditionalFormatting>
  <conditionalFormatting sqref="H466:H475">
    <cfRule type="cellIs" dxfId="15" priority="1" operator="equal">
      <formula>0</formula>
    </cfRule>
  </conditionalFormatting>
  <printOptions horizontalCentered="1"/>
  <pageMargins left="0.23622047244094491" right="0.23622047244094491" top="0.74803149606299213" bottom="0.15748031496062992" header="0.31496062992125984" footer="0"/>
  <pageSetup paperSize="9" scale="66" orientation="portrait" r:id="rId1"/>
  <rowBreaks count="1" manualBreakCount="1">
    <brk id="404" max="16383" man="1"/>
  </row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40"/>
  <sheetViews>
    <sheetView tabSelected="1" zoomScale="60" zoomScaleNormal="60" workbookViewId="0">
      <selection activeCell="K51" sqref="K51"/>
    </sheetView>
  </sheetViews>
  <sheetFormatPr defaultColWidth="9.140625" defaultRowHeight="15" x14ac:dyDescent="0.25"/>
  <cols>
    <col min="1" max="1" width="11.140625" style="1" customWidth="1"/>
    <col min="2" max="2" width="50.5703125" style="211" customWidth="1"/>
    <col min="3" max="3" width="12.140625" style="1" customWidth="1"/>
    <col min="4" max="4" width="10.5703125" style="1" customWidth="1"/>
    <col min="5" max="5" width="6.5703125" style="1" customWidth="1"/>
    <col min="6" max="6" width="10.7109375" style="1" customWidth="1"/>
    <col min="7" max="7" width="9.140625" style="1"/>
    <col min="8" max="8" width="6" style="1" bestFit="1" customWidth="1"/>
    <col min="9" max="12" width="9.140625" style="1"/>
    <col min="13" max="13" width="9.140625" style="1" customWidth="1"/>
    <col min="14" max="17" width="9.140625" style="1"/>
    <col min="18" max="18" width="11.7109375" style="1" customWidth="1"/>
    <col min="19" max="19" width="10.140625" style="1" customWidth="1"/>
    <col min="20" max="20" width="9.7109375" style="1" hidden="1" customWidth="1"/>
    <col min="21" max="21" width="9.140625" style="1" customWidth="1"/>
    <col min="22" max="31" width="11.28515625" style="1" customWidth="1"/>
    <col min="32" max="32" width="11.140625" style="1" customWidth="1"/>
    <col min="33" max="16384" width="9.140625" style="1"/>
  </cols>
  <sheetData>
    <row r="1" spans="1:32" ht="15" customHeight="1" x14ac:dyDescent="0.25">
      <c r="A1" s="412" t="s">
        <v>243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</row>
    <row r="2" spans="1:32" ht="15" customHeight="1" x14ac:dyDescent="0.25">
      <c r="A2" s="406"/>
      <c r="B2" s="406"/>
      <c r="C2" s="406"/>
      <c r="D2" s="406"/>
      <c r="E2" s="406"/>
      <c r="F2" s="406"/>
      <c r="G2" s="413" t="s">
        <v>273</v>
      </c>
      <c r="H2" s="414"/>
      <c r="I2" s="414"/>
      <c r="J2" s="110"/>
      <c r="K2" s="110"/>
      <c r="L2" s="110"/>
      <c r="M2" s="199"/>
      <c r="N2" s="110"/>
      <c r="O2" s="110"/>
      <c r="P2" s="110"/>
      <c r="Q2" s="110"/>
      <c r="AF2" s="215"/>
    </row>
    <row r="3" spans="1:32" ht="25.5" x14ac:dyDescent="0.25">
      <c r="A3" s="88" t="s">
        <v>244</v>
      </c>
      <c r="B3" s="408" t="s">
        <v>246</v>
      </c>
      <c r="C3" s="410" t="s">
        <v>0</v>
      </c>
      <c r="D3" s="403" t="s">
        <v>281</v>
      </c>
      <c r="E3" s="93" t="s">
        <v>247</v>
      </c>
      <c r="F3" s="93" t="s">
        <v>248</v>
      </c>
      <c r="G3" s="415" t="s">
        <v>271</v>
      </c>
      <c r="H3" s="216" t="s">
        <v>247</v>
      </c>
      <c r="I3" s="217" t="s">
        <v>248</v>
      </c>
      <c r="J3" s="418" t="s">
        <v>13</v>
      </c>
      <c r="K3" s="418"/>
      <c r="L3" s="418"/>
      <c r="M3" s="418"/>
      <c r="N3" s="418" t="s">
        <v>18</v>
      </c>
      <c r="O3" s="418"/>
      <c r="P3" s="418"/>
      <c r="Q3" s="418"/>
      <c r="R3" s="417" t="s">
        <v>274</v>
      </c>
      <c r="S3" s="398" t="s">
        <v>275</v>
      </c>
      <c r="U3" s="391" t="s">
        <v>352</v>
      </c>
      <c r="V3" s="392"/>
      <c r="W3" s="393" t="s">
        <v>13</v>
      </c>
      <c r="X3" s="393"/>
      <c r="Y3" s="393"/>
      <c r="Z3" s="393"/>
      <c r="AA3" s="393" t="s">
        <v>18</v>
      </c>
      <c r="AB3" s="393"/>
      <c r="AC3" s="393"/>
      <c r="AD3" s="393"/>
      <c r="AE3" s="394" t="s">
        <v>355</v>
      </c>
      <c r="AF3" s="215"/>
    </row>
    <row r="4" spans="1:32" x14ac:dyDescent="0.25">
      <c r="A4" s="89" t="s">
        <v>245</v>
      </c>
      <c r="B4" s="409"/>
      <c r="C4" s="411"/>
      <c r="D4" s="405"/>
      <c r="E4" s="94" t="s">
        <v>272</v>
      </c>
      <c r="F4" s="94" t="s">
        <v>272</v>
      </c>
      <c r="G4" s="416"/>
      <c r="H4" s="218" t="s">
        <v>272</v>
      </c>
      <c r="I4" s="218" t="s">
        <v>272</v>
      </c>
      <c r="J4" s="112">
        <v>1100</v>
      </c>
      <c r="K4" s="113">
        <v>1200</v>
      </c>
      <c r="L4" s="113">
        <v>2000</v>
      </c>
      <c r="M4" s="114">
        <v>5000</v>
      </c>
      <c r="N4" s="112">
        <v>1100</v>
      </c>
      <c r="O4" s="113">
        <v>1200</v>
      </c>
      <c r="P4" s="113">
        <v>2000</v>
      </c>
      <c r="Q4" s="114">
        <v>5000</v>
      </c>
      <c r="R4" s="399"/>
      <c r="S4" s="399"/>
      <c r="U4" s="205" t="s">
        <v>354</v>
      </c>
      <c r="V4" s="205" t="s">
        <v>353</v>
      </c>
      <c r="W4" s="206">
        <v>1100</v>
      </c>
      <c r="X4" s="206">
        <v>1200</v>
      </c>
      <c r="Y4" s="206">
        <v>2000</v>
      </c>
      <c r="Z4" s="206">
        <v>5000</v>
      </c>
      <c r="AA4" s="206">
        <v>1100</v>
      </c>
      <c r="AB4" s="206">
        <v>1200</v>
      </c>
      <c r="AC4" s="206">
        <v>2000</v>
      </c>
      <c r="AD4" s="206">
        <v>5000</v>
      </c>
      <c r="AE4" s="395"/>
      <c r="AF4" s="215"/>
    </row>
    <row r="5" spans="1:32" x14ac:dyDescent="0.25">
      <c r="A5" s="121" t="s">
        <v>1</v>
      </c>
      <c r="B5" s="400" t="s">
        <v>418</v>
      </c>
      <c r="C5" s="401"/>
      <c r="D5" s="401"/>
      <c r="E5" s="401"/>
      <c r="F5" s="402"/>
      <c r="G5" s="219"/>
      <c r="H5" s="219"/>
      <c r="I5" s="219"/>
      <c r="J5" s="420"/>
      <c r="K5" s="420"/>
      <c r="L5" s="420"/>
      <c r="M5" s="420"/>
      <c r="N5" s="421"/>
      <c r="O5" s="422"/>
      <c r="P5" s="422"/>
      <c r="Q5" s="423"/>
      <c r="R5" s="122"/>
      <c r="S5" s="122"/>
      <c r="U5" s="172"/>
      <c r="V5" s="172"/>
      <c r="W5" s="172"/>
      <c r="X5" s="172"/>
      <c r="Y5" s="172"/>
      <c r="Z5" s="172"/>
      <c r="AA5" s="172"/>
      <c r="AB5" s="172"/>
      <c r="AC5" s="172"/>
      <c r="AD5" s="172"/>
      <c r="AE5" s="172"/>
      <c r="AF5" s="215"/>
    </row>
    <row r="6" spans="1:32" ht="25.5" x14ac:dyDescent="0.25">
      <c r="A6" s="90" t="s">
        <v>249</v>
      </c>
      <c r="B6" s="210" t="s">
        <v>250</v>
      </c>
      <c r="C6" s="91" t="s">
        <v>393</v>
      </c>
      <c r="D6" s="95">
        <v>12.09</v>
      </c>
      <c r="E6" s="95">
        <v>0</v>
      </c>
      <c r="F6" s="95">
        <f>D6</f>
        <v>12.09</v>
      </c>
      <c r="G6" s="220">
        <f>'1.1 '!H507</f>
        <v>12.9</v>
      </c>
      <c r="H6" s="220">
        <v>0</v>
      </c>
      <c r="I6" s="221">
        <f>G6+H6</f>
        <v>12.9</v>
      </c>
      <c r="J6" s="115">
        <f ca="1">'1.1 '!H547</f>
        <v>8.0300000000000011</v>
      </c>
      <c r="K6" s="116">
        <f ca="1">'1.1 '!H554</f>
        <v>2.27</v>
      </c>
      <c r="L6" s="117">
        <f>'1.1 '!H558</f>
        <v>0</v>
      </c>
      <c r="M6" s="118">
        <f>'1.1 '!H569</f>
        <v>0</v>
      </c>
      <c r="N6" s="119">
        <f ca="1">'1.1 '!$H$577</f>
        <v>1.3</v>
      </c>
      <c r="O6" s="117">
        <f ca="1">'1.1 '!$H$584</f>
        <v>0.39</v>
      </c>
      <c r="P6" s="117">
        <f ca="1">'1.1 '!$H$588</f>
        <v>0.88000000000000012</v>
      </c>
      <c r="Q6" s="118">
        <f ca="1">'1.1 '!$H$600</f>
        <v>0.03</v>
      </c>
      <c r="R6" s="92">
        <f>I6-F6</f>
        <v>0.8100000000000005</v>
      </c>
      <c r="S6" s="96">
        <f>I6*100/F6</f>
        <v>106.69975186104219</v>
      </c>
      <c r="T6" s="171"/>
      <c r="U6" s="174">
        <v>950</v>
      </c>
      <c r="V6" s="173">
        <f>ROUND(I6*U6,0)</f>
        <v>12255</v>
      </c>
      <c r="W6" s="173">
        <f ca="1">ROUND(J6*U6,2)</f>
        <v>7628.5</v>
      </c>
      <c r="X6" s="173">
        <f ca="1">ROUND(K6*U6,2)</f>
        <v>2156.5</v>
      </c>
      <c r="Y6" s="173">
        <f>ROUND(L6*U6,2)</f>
        <v>0</v>
      </c>
      <c r="Z6" s="173"/>
      <c r="AA6" s="173">
        <f ca="1">ROUND(N6*U6,2)</f>
        <v>1235</v>
      </c>
      <c r="AB6" s="173">
        <f ca="1">ROUND(O6*U6,2)</f>
        <v>370.5</v>
      </c>
      <c r="AC6" s="173">
        <f ca="1">ROUND(P6*U6,2)</f>
        <v>836</v>
      </c>
      <c r="AD6" s="173">
        <f ca="1">ROUND(Q6*U6,2)</f>
        <v>28.5</v>
      </c>
      <c r="AE6" s="173">
        <f ca="1">W6+X6+Y6+Z6+AA6+AB6+AC6+AD6</f>
        <v>12255</v>
      </c>
      <c r="AF6" s="207"/>
    </row>
    <row r="7" spans="1:32" x14ac:dyDescent="0.25">
      <c r="A7" s="90" t="s">
        <v>251</v>
      </c>
      <c r="B7" s="210" t="s">
        <v>252</v>
      </c>
      <c r="C7" s="91" t="s">
        <v>394</v>
      </c>
      <c r="D7" s="95">
        <v>55.19</v>
      </c>
      <c r="E7" s="95">
        <v>0</v>
      </c>
      <c r="F7" s="95">
        <f>D7</f>
        <v>55.19</v>
      </c>
      <c r="G7" s="220">
        <f>'1.2'!H500</f>
        <v>59.769999999999996</v>
      </c>
      <c r="H7" s="220">
        <v>0</v>
      </c>
      <c r="I7" s="221">
        <f t="shared" ref="I7:I16" si="0">G7+H7</f>
        <v>59.769999999999996</v>
      </c>
      <c r="J7" s="115">
        <f ca="1">'1.2'!H530</f>
        <v>42.79</v>
      </c>
      <c r="K7" s="116">
        <f ca="1">'1.2'!H537</f>
        <v>12.08</v>
      </c>
      <c r="L7" s="117">
        <f>'1.2'!H541</f>
        <v>0</v>
      </c>
      <c r="M7" s="118">
        <f>'1.2'!H552</f>
        <v>0</v>
      </c>
      <c r="N7" s="119">
        <f ca="1">'1.2'!$H$560</f>
        <v>1.3</v>
      </c>
      <c r="O7" s="117">
        <f ca="1">'1.2'!$H$567</f>
        <v>0.39</v>
      </c>
      <c r="P7" s="117">
        <f ca="1">'1.2'!$H$571</f>
        <v>3.18</v>
      </c>
      <c r="Q7" s="118">
        <f ca="1">'1.2'!$H$583</f>
        <v>0.03</v>
      </c>
      <c r="R7" s="92">
        <f t="shared" ref="R7:R16" si="1">I7-F7</f>
        <v>4.5799999999999983</v>
      </c>
      <c r="S7" s="96">
        <f t="shared" ref="S7:S35" si="2">I7*100/F7</f>
        <v>108.29860481971372</v>
      </c>
      <c r="U7" s="174">
        <v>5</v>
      </c>
      <c r="V7" s="173">
        <f t="shared" ref="V7:V9" si="3">ROUND(I7*U7,0)</f>
        <v>299</v>
      </c>
      <c r="W7" s="173">
        <f t="shared" ref="W7:W34" ca="1" si="4">ROUND(J7*U7,2)</f>
        <v>213.95</v>
      </c>
      <c r="X7" s="173">
        <f t="shared" ref="X7:X35" ca="1" si="5">ROUND(K7*U7,2)</f>
        <v>60.4</v>
      </c>
      <c r="Y7" s="173">
        <f t="shared" ref="Y7:Y35" si="6">ROUND(L7*U7,2)</f>
        <v>0</v>
      </c>
      <c r="Z7" s="173"/>
      <c r="AA7" s="173">
        <f t="shared" ref="AA7:AA35" ca="1" si="7">ROUND(N7*U7,2)</f>
        <v>6.5</v>
      </c>
      <c r="AB7" s="173">
        <f t="shared" ref="AB7:AB35" ca="1" si="8">ROUND(O7*U7,2)</f>
        <v>1.95</v>
      </c>
      <c r="AC7" s="173">
        <f t="shared" ref="AC7:AC35" ca="1" si="9">ROUND(P7*U7,2)</f>
        <v>15.9</v>
      </c>
      <c r="AD7" s="173">
        <f t="shared" ref="AD7:AD35" ca="1" si="10">ROUND(Q7*U7,2)</f>
        <v>0.15</v>
      </c>
      <c r="AE7" s="173">
        <f t="shared" ref="AE7:AE35" ca="1" si="11">W7+X7+Y7+Z7+AA7+AB7+AC7+AD7</f>
        <v>298.84999999999991</v>
      </c>
      <c r="AF7" s="207"/>
    </row>
    <row r="8" spans="1:32" ht="25.5" x14ac:dyDescent="0.25">
      <c r="A8" s="90" t="s">
        <v>253</v>
      </c>
      <c r="B8" s="210" t="s">
        <v>254</v>
      </c>
      <c r="C8" s="91" t="s">
        <v>395</v>
      </c>
      <c r="D8" s="95">
        <v>117.54</v>
      </c>
      <c r="E8" s="95">
        <v>0</v>
      </c>
      <c r="F8" s="95">
        <f t="shared" ref="F8:F16" si="12">D8</f>
        <v>117.54</v>
      </c>
      <c r="G8" s="220">
        <f>'1.3'!H500</f>
        <v>115.60000000000001</v>
      </c>
      <c r="H8" s="220">
        <v>0</v>
      </c>
      <c r="I8" s="221">
        <f t="shared" si="0"/>
        <v>115.60000000000001</v>
      </c>
      <c r="J8" s="115">
        <f ca="1">'1.3'!$H$540</f>
        <v>87.490000000000009</v>
      </c>
      <c r="K8" s="116">
        <f ca="1">'1.3'!$H$547</f>
        <v>24.8</v>
      </c>
      <c r="L8" s="117">
        <f>'1.3'!$H$551</f>
        <v>0</v>
      </c>
      <c r="M8" s="118">
        <f>'1.3'!$H$562</f>
        <v>0</v>
      </c>
      <c r="N8" s="119">
        <f ca="1">'1.3'!$H$570</f>
        <v>1.3</v>
      </c>
      <c r="O8" s="117">
        <f ca="1">'1.3'!$H$577</f>
        <v>0.39</v>
      </c>
      <c r="P8" s="117">
        <f ca="1">'1.3'!$H$581</f>
        <v>1.47</v>
      </c>
      <c r="Q8" s="118">
        <f ca="1">'1.3'!$H$593</f>
        <v>0.15000000000000002</v>
      </c>
      <c r="R8" s="92">
        <f t="shared" si="1"/>
        <v>-1.9399999999999977</v>
      </c>
      <c r="S8" s="96">
        <f t="shared" si="2"/>
        <v>98.349498043219327</v>
      </c>
      <c r="U8" s="174">
        <v>1</v>
      </c>
      <c r="V8" s="173">
        <f t="shared" si="3"/>
        <v>116</v>
      </c>
      <c r="W8" s="173">
        <f t="shared" ca="1" si="4"/>
        <v>87.49</v>
      </c>
      <c r="X8" s="173">
        <f t="shared" ca="1" si="5"/>
        <v>24.8</v>
      </c>
      <c r="Y8" s="173">
        <f t="shared" si="6"/>
        <v>0</v>
      </c>
      <c r="Z8" s="173"/>
      <c r="AA8" s="173">
        <f t="shared" ca="1" si="7"/>
        <v>1.3</v>
      </c>
      <c r="AB8" s="173">
        <f t="shared" ca="1" si="8"/>
        <v>0.39</v>
      </c>
      <c r="AC8" s="173">
        <f t="shared" ca="1" si="9"/>
        <v>1.47</v>
      </c>
      <c r="AD8" s="173">
        <f t="shared" ca="1" si="10"/>
        <v>0.15</v>
      </c>
      <c r="AE8" s="173">
        <f t="shared" ca="1" si="11"/>
        <v>115.6</v>
      </c>
      <c r="AF8" s="207"/>
    </row>
    <row r="9" spans="1:32" ht="25.5" x14ac:dyDescent="0.25">
      <c r="A9" s="196" t="s">
        <v>367</v>
      </c>
      <c r="B9" s="210" t="s">
        <v>370</v>
      </c>
      <c r="C9" s="91" t="s">
        <v>396</v>
      </c>
      <c r="D9" s="403">
        <v>233.02</v>
      </c>
      <c r="E9" s="95">
        <v>0</v>
      </c>
      <c r="F9" s="95">
        <f>D9</f>
        <v>233.02</v>
      </c>
      <c r="G9" s="222">
        <f>'1.4.1'!H501</f>
        <v>229.27</v>
      </c>
      <c r="H9" s="220">
        <v>0</v>
      </c>
      <c r="I9" s="221">
        <f t="shared" si="0"/>
        <v>229.27</v>
      </c>
      <c r="J9" s="115">
        <f>'1.4.1'!H14</f>
        <v>174.89000000000001</v>
      </c>
      <c r="K9" s="116">
        <f>'1.4.1'!H111</f>
        <v>49.529999999999994</v>
      </c>
      <c r="L9" s="117">
        <f ca="1">'1.4.1'!$H$551</f>
        <v>0</v>
      </c>
      <c r="M9" s="118">
        <f ca="1">'1.4.1'!$H$562</f>
        <v>0</v>
      </c>
      <c r="N9" s="119">
        <f>'1.4.1'!H265</f>
        <v>1.3</v>
      </c>
      <c r="O9" s="117">
        <f>'1.4.1'!H362</f>
        <v>0.39</v>
      </c>
      <c r="P9" s="117">
        <f>'1.4.1'!H406</f>
        <v>2.89</v>
      </c>
      <c r="Q9" s="118">
        <f>'1.4.1'!H464</f>
        <v>0.27</v>
      </c>
      <c r="R9" s="92">
        <f t="shared" si="1"/>
        <v>-3.75</v>
      </c>
      <c r="S9" s="96">
        <f t="shared" si="2"/>
        <v>98.390696077589908</v>
      </c>
      <c r="U9" s="174">
        <v>1</v>
      </c>
      <c r="V9" s="173">
        <f t="shared" si="3"/>
        <v>229</v>
      </c>
      <c r="W9" s="173">
        <f t="shared" si="4"/>
        <v>174.89</v>
      </c>
      <c r="X9" s="173">
        <f t="shared" si="5"/>
        <v>49.53</v>
      </c>
      <c r="Y9" s="173">
        <f t="shared" ca="1" si="6"/>
        <v>0</v>
      </c>
      <c r="Z9" s="173"/>
      <c r="AA9" s="173">
        <f t="shared" si="7"/>
        <v>1.3</v>
      </c>
      <c r="AB9" s="173">
        <f t="shared" si="8"/>
        <v>0.39</v>
      </c>
      <c r="AC9" s="173">
        <f t="shared" si="9"/>
        <v>2.89</v>
      </c>
      <c r="AD9" s="173">
        <f t="shared" si="10"/>
        <v>0.27</v>
      </c>
      <c r="AE9" s="173">
        <f t="shared" ca="1" si="11"/>
        <v>229.26999999999998</v>
      </c>
      <c r="AF9" s="207"/>
    </row>
    <row r="10" spans="1:32" ht="25.5" x14ac:dyDescent="0.25">
      <c r="A10" s="198" t="s">
        <v>368</v>
      </c>
      <c r="B10" s="210" t="s">
        <v>419</v>
      </c>
      <c r="C10" s="91" t="s">
        <v>397</v>
      </c>
      <c r="D10" s="404"/>
      <c r="E10" s="95">
        <v>0</v>
      </c>
      <c r="F10" s="95">
        <f>D9</f>
        <v>233.02</v>
      </c>
      <c r="G10" s="222">
        <f>'1.4.2'!H498</f>
        <v>247.68</v>
      </c>
      <c r="H10" s="220">
        <v>0</v>
      </c>
      <c r="I10" s="221">
        <f>G10+H10</f>
        <v>247.68</v>
      </c>
      <c r="J10" s="115">
        <f>ROUND('1.4.2'!H14,5)</f>
        <v>182.78</v>
      </c>
      <c r="K10" s="116">
        <f>ROUND('1.4.2'!H111,5)</f>
        <v>54.96</v>
      </c>
      <c r="L10" s="117"/>
      <c r="M10" s="118">
        <f ca="1">'1.4.1'!$H$562</f>
        <v>0</v>
      </c>
      <c r="N10" s="119">
        <f>ROUND('1.4.2'!H262,5)</f>
        <v>4.49</v>
      </c>
      <c r="O10" s="117">
        <f>ROUND('1.4.2'!H359,5)</f>
        <v>1.3</v>
      </c>
      <c r="P10" s="117">
        <f>ROUND('1.4.2'!H403,5)</f>
        <v>3.71</v>
      </c>
      <c r="Q10" s="118">
        <f>ROUND('1.4.2'!H461,5)</f>
        <v>0.44</v>
      </c>
      <c r="R10" s="92">
        <f t="shared" ref="R10:R11" si="13">I10-F10</f>
        <v>14.659999999999997</v>
      </c>
      <c r="S10" s="96">
        <f t="shared" ref="S10:S11" si="14">I10*100/F10</f>
        <v>106.29130546734186</v>
      </c>
      <c r="U10" s="174">
        <v>1</v>
      </c>
      <c r="V10" s="173">
        <f t="shared" ref="V10" si="15">ROUND(I10*U10,0)</f>
        <v>248</v>
      </c>
      <c r="W10" s="173">
        <f t="shared" ref="W10:W11" si="16">ROUND(J10*U10,2)</f>
        <v>182.78</v>
      </c>
      <c r="X10" s="173">
        <f t="shared" ref="X10:X11" si="17">ROUND(K10*U10,2)</f>
        <v>54.96</v>
      </c>
      <c r="Y10" s="173">
        <f t="shared" ref="Y10:Y11" si="18">ROUND(L10*U10,2)</f>
        <v>0</v>
      </c>
      <c r="Z10" s="173"/>
      <c r="AA10" s="173">
        <f t="shared" ref="AA10:AA11" si="19">ROUND(N10*U10,2)</f>
        <v>4.49</v>
      </c>
      <c r="AB10" s="173">
        <f t="shared" ref="AB10:AB11" si="20">ROUND(O10*U10,2)</f>
        <v>1.3</v>
      </c>
      <c r="AC10" s="173">
        <f t="shared" ref="AC10:AC11" si="21">ROUND(P10*U10,2)</f>
        <v>3.71</v>
      </c>
      <c r="AD10" s="173">
        <f t="shared" ref="AD10:AD11" si="22">ROUND(Q10*U10,2)</f>
        <v>0.44</v>
      </c>
      <c r="AE10" s="173">
        <f t="shared" ref="AE10:AE11" si="23">W10+X10+Y10+Z10+AA10+AB10+AC10+AD10</f>
        <v>247.68000000000004</v>
      </c>
      <c r="AF10" s="207"/>
    </row>
    <row r="11" spans="1:32" ht="25.5" x14ac:dyDescent="0.25">
      <c r="A11" s="196" t="s">
        <v>369</v>
      </c>
      <c r="B11" s="210" t="s">
        <v>371</v>
      </c>
      <c r="C11" s="91" t="s">
        <v>397</v>
      </c>
      <c r="D11" s="405"/>
      <c r="E11" s="95">
        <v>0</v>
      </c>
      <c r="F11" s="95">
        <f>D9</f>
        <v>233.02</v>
      </c>
      <c r="G11" s="222">
        <f>'1.4.3'!H498</f>
        <v>92.57</v>
      </c>
      <c r="H11" s="220">
        <v>0</v>
      </c>
      <c r="I11" s="221">
        <f t="shared" ref="I11" si="24">G11+H11</f>
        <v>92.57</v>
      </c>
      <c r="J11" s="115">
        <f>'1.4.3'!H14</f>
        <v>67.650000000000006</v>
      </c>
      <c r="K11" s="116">
        <f>'1.4.3'!H111</f>
        <v>20.6</v>
      </c>
      <c r="L11" s="117">
        <f ca="1">'1.4.1'!$H$551</f>
        <v>0</v>
      </c>
      <c r="M11" s="118">
        <f ca="1">'1.4.1'!$H$562</f>
        <v>0</v>
      </c>
      <c r="N11" s="119">
        <f>'1.4.3'!H262</f>
        <v>1.9300000000000002</v>
      </c>
      <c r="O11" s="117">
        <f>'1.4.3'!H359</f>
        <v>0.56999999999999995</v>
      </c>
      <c r="P11" s="117">
        <f>'1.4.3'!H403</f>
        <v>1.6600000000000001</v>
      </c>
      <c r="Q11" s="118">
        <f>'1.4.3'!H461</f>
        <v>0.16000000000000003</v>
      </c>
      <c r="R11" s="92">
        <f t="shared" si="13"/>
        <v>-140.45000000000002</v>
      </c>
      <c r="S11" s="96">
        <f t="shared" si="14"/>
        <v>39.726203759333963</v>
      </c>
      <c r="U11" s="174">
        <v>1</v>
      </c>
      <c r="V11" s="173">
        <f>ROUNDDOWN(I11*U11,0)</f>
        <v>92</v>
      </c>
      <c r="W11" s="173">
        <f t="shared" si="16"/>
        <v>67.650000000000006</v>
      </c>
      <c r="X11" s="173">
        <f t="shared" si="17"/>
        <v>20.6</v>
      </c>
      <c r="Y11" s="173">
        <f t="shared" ca="1" si="18"/>
        <v>0</v>
      </c>
      <c r="Z11" s="173"/>
      <c r="AA11" s="173">
        <f t="shared" si="19"/>
        <v>1.93</v>
      </c>
      <c r="AB11" s="173">
        <f t="shared" si="20"/>
        <v>0.56999999999999995</v>
      </c>
      <c r="AC11" s="173">
        <f t="shared" si="21"/>
        <v>1.66</v>
      </c>
      <c r="AD11" s="173">
        <f t="shared" si="22"/>
        <v>0.16</v>
      </c>
      <c r="AE11" s="173">
        <f t="shared" ca="1" si="23"/>
        <v>92.57</v>
      </c>
      <c r="AF11" s="207"/>
    </row>
    <row r="12" spans="1:32" ht="30.75" customHeight="1" x14ac:dyDescent="0.25">
      <c r="A12" s="90" t="s">
        <v>2</v>
      </c>
      <c r="B12" s="210" t="s">
        <v>420</v>
      </c>
      <c r="C12" s="91" t="s">
        <v>398</v>
      </c>
      <c r="D12" s="95">
        <v>26.62</v>
      </c>
      <c r="E12" s="95">
        <v>0</v>
      </c>
      <c r="F12" s="95">
        <f t="shared" si="12"/>
        <v>26.62</v>
      </c>
      <c r="G12" s="220">
        <f>'2.'!H500</f>
        <v>28.82</v>
      </c>
      <c r="H12" s="220">
        <v>0</v>
      </c>
      <c r="I12" s="221">
        <f t="shared" si="0"/>
        <v>28.82</v>
      </c>
      <c r="J12" s="115">
        <f ca="1">'2.'!$H$530</f>
        <v>18.190000000000001</v>
      </c>
      <c r="K12" s="116">
        <f ca="1">'2.'!$H$537</f>
        <v>5.14</v>
      </c>
      <c r="L12" s="117">
        <f>'2.'!$H$541</f>
        <v>0</v>
      </c>
      <c r="M12" s="118">
        <f>'2.'!$H$552</f>
        <v>0</v>
      </c>
      <c r="N12" s="119">
        <f ca="1">'2.'!$H$560</f>
        <v>1.3</v>
      </c>
      <c r="O12" s="117">
        <f ca="1">'2.'!$H$567</f>
        <v>0.39</v>
      </c>
      <c r="P12" s="117">
        <f ca="1">'2.'!$H$571</f>
        <v>3.7699999999999996</v>
      </c>
      <c r="Q12" s="118">
        <f ca="1">'2.'!$H$583</f>
        <v>0.03</v>
      </c>
      <c r="R12" s="92">
        <f t="shared" si="1"/>
        <v>2.1999999999999993</v>
      </c>
      <c r="S12" s="96">
        <f t="shared" si="2"/>
        <v>108.26446280991735</v>
      </c>
      <c r="U12" s="174">
        <v>1</v>
      </c>
      <c r="V12" s="173">
        <f>ROUND(I12*U12,0)</f>
        <v>29</v>
      </c>
      <c r="W12" s="173">
        <f t="shared" ca="1" si="4"/>
        <v>18.190000000000001</v>
      </c>
      <c r="X12" s="173">
        <f t="shared" ca="1" si="5"/>
        <v>5.14</v>
      </c>
      <c r="Y12" s="173">
        <f t="shared" si="6"/>
        <v>0</v>
      </c>
      <c r="Z12" s="173"/>
      <c r="AA12" s="173">
        <f t="shared" ca="1" si="7"/>
        <v>1.3</v>
      </c>
      <c r="AB12" s="173">
        <f t="shared" ca="1" si="8"/>
        <v>0.39</v>
      </c>
      <c r="AC12" s="173">
        <f t="shared" ca="1" si="9"/>
        <v>3.77</v>
      </c>
      <c r="AD12" s="173">
        <f t="shared" ca="1" si="10"/>
        <v>0.03</v>
      </c>
      <c r="AE12" s="173">
        <f t="shared" ca="1" si="11"/>
        <v>28.820000000000004</v>
      </c>
      <c r="AF12" s="207"/>
    </row>
    <row r="13" spans="1:32" ht="25.5" x14ac:dyDescent="0.25">
      <c r="A13" s="90" t="s">
        <v>3</v>
      </c>
      <c r="B13" s="210" t="s">
        <v>422</v>
      </c>
      <c r="C13" s="91" t="s">
        <v>399</v>
      </c>
      <c r="D13" s="95">
        <v>14.49</v>
      </c>
      <c r="E13" s="95">
        <v>0</v>
      </c>
      <c r="F13" s="95">
        <f t="shared" si="12"/>
        <v>14.49</v>
      </c>
      <c r="G13" s="222">
        <f>'3.'!H500</f>
        <v>15.16</v>
      </c>
      <c r="H13" s="220">
        <v>0</v>
      </c>
      <c r="I13" s="221">
        <f t="shared" si="0"/>
        <v>15.16</v>
      </c>
      <c r="J13" s="115">
        <f ca="1">'3.'!$H$530</f>
        <v>10.119999999999999</v>
      </c>
      <c r="K13" s="116">
        <f ca="1">'3.'!$H$537</f>
        <v>2.9099999999999997</v>
      </c>
      <c r="L13" s="117">
        <f>'3.'!$H$541</f>
        <v>0</v>
      </c>
      <c r="M13" s="118">
        <f>'3.'!$H$552</f>
        <v>0</v>
      </c>
      <c r="N13" s="119">
        <f ca="1">'3.'!$H$567</f>
        <v>0.65</v>
      </c>
      <c r="O13" s="117">
        <f ca="1">'3.'!$H$574</f>
        <v>0.2</v>
      </c>
      <c r="P13" s="117">
        <f ca="1">'3.'!$H$578</f>
        <v>1.0999999999999999</v>
      </c>
      <c r="Q13" s="118">
        <f ca="1">'3.'!$H$590</f>
        <v>0.18000000000000002</v>
      </c>
      <c r="R13" s="92">
        <f t="shared" si="1"/>
        <v>0.66999999999999993</v>
      </c>
      <c r="S13" s="96">
        <f t="shared" si="2"/>
        <v>104.62387853692201</v>
      </c>
      <c r="U13" s="174">
        <v>740</v>
      </c>
      <c r="V13" s="173">
        <f>ROUND(I13*U13,0)</f>
        <v>11218</v>
      </c>
      <c r="W13" s="173">
        <f t="shared" ca="1" si="4"/>
        <v>7488.8</v>
      </c>
      <c r="X13" s="173">
        <f t="shared" ca="1" si="5"/>
        <v>2153.4</v>
      </c>
      <c r="Y13" s="173">
        <f t="shared" si="6"/>
        <v>0</v>
      </c>
      <c r="Z13" s="173"/>
      <c r="AA13" s="173">
        <f t="shared" ca="1" si="7"/>
        <v>481</v>
      </c>
      <c r="AB13" s="173">
        <f t="shared" ca="1" si="8"/>
        <v>148</v>
      </c>
      <c r="AC13" s="173">
        <f t="shared" ca="1" si="9"/>
        <v>814</v>
      </c>
      <c r="AD13" s="173">
        <f t="shared" ca="1" si="10"/>
        <v>133.19999999999999</v>
      </c>
      <c r="AE13" s="173">
        <f t="shared" ca="1" si="11"/>
        <v>11218.400000000001</v>
      </c>
      <c r="AF13" s="207"/>
    </row>
    <row r="14" spans="1:32" x14ac:dyDescent="0.25">
      <c r="A14" s="213" t="s">
        <v>372</v>
      </c>
      <c r="B14" s="210" t="s">
        <v>421</v>
      </c>
      <c r="C14" s="91" t="s">
        <v>400</v>
      </c>
      <c r="D14" s="95">
        <v>19.899999999999999</v>
      </c>
      <c r="E14" s="95">
        <v>0</v>
      </c>
      <c r="F14" s="95">
        <f t="shared" si="12"/>
        <v>19.899999999999999</v>
      </c>
      <c r="G14" s="221">
        <f>'4.1'!H500</f>
        <v>18.520000000000003</v>
      </c>
      <c r="H14" s="220">
        <v>0</v>
      </c>
      <c r="I14" s="221">
        <f t="shared" si="0"/>
        <v>18.520000000000003</v>
      </c>
      <c r="J14" s="115">
        <f ca="1">'4.1'!$H$530</f>
        <v>11.9</v>
      </c>
      <c r="K14" s="116">
        <f ca="1">'4.1'!$H$537</f>
        <v>3.4099999999999997</v>
      </c>
      <c r="L14" s="117">
        <f ca="1">'4.1'!$H$541</f>
        <v>0.21</v>
      </c>
      <c r="M14" s="118">
        <f>'4.1'!$H$552</f>
        <v>0</v>
      </c>
      <c r="N14" s="119">
        <f ca="1">'4.1'!$H$567</f>
        <v>1.1499999999999999</v>
      </c>
      <c r="O14" s="117">
        <f ca="1">'4.1'!$H$574</f>
        <v>0.34</v>
      </c>
      <c r="P14" s="117">
        <f ca="1">'4.1'!$H$578</f>
        <v>1.3</v>
      </c>
      <c r="Q14" s="118">
        <f ca="1">'4.1'!$H$590</f>
        <v>0.21000000000000002</v>
      </c>
      <c r="R14" s="92">
        <f t="shared" si="1"/>
        <v>-1.3799999999999955</v>
      </c>
      <c r="S14" s="96">
        <f t="shared" si="2"/>
        <v>93.065326633165853</v>
      </c>
      <c r="U14" s="174">
        <v>1</v>
      </c>
      <c r="V14" s="173">
        <f t="shared" ref="V14:V21" si="25">ROUND(I14*U14,0)</f>
        <v>19</v>
      </c>
      <c r="W14" s="173">
        <f t="shared" ca="1" si="4"/>
        <v>11.9</v>
      </c>
      <c r="X14" s="173">
        <f t="shared" ca="1" si="5"/>
        <v>3.41</v>
      </c>
      <c r="Y14" s="173">
        <f t="shared" ca="1" si="6"/>
        <v>0.21</v>
      </c>
      <c r="Z14" s="173"/>
      <c r="AA14" s="173">
        <f t="shared" ca="1" si="7"/>
        <v>1.1499999999999999</v>
      </c>
      <c r="AB14" s="173">
        <f t="shared" ca="1" si="8"/>
        <v>0.34</v>
      </c>
      <c r="AC14" s="173">
        <f t="shared" ca="1" si="9"/>
        <v>1.3</v>
      </c>
      <c r="AD14" s="173">
        <f t="shared" ca="1" si="10"/>
        <v>0.21</v>
      </c>
      <c r="AE14" s="173">
        <f t="shared" ca="1" si="11"/>
        <v>18.520000000000003</v>
      </c>
      <c r="AF14" s="207"/>
    </row>
    <row r="15" spans="1:32" ht="25.5" x14ac:dyDescent="0.25">
      <c r="A15" s="196" t="s">
        <v>373</v>
      </c>
      <c r="B15" s="210" t="s">
        <v>423</v>
      </c>
      <c r="C15" s="91" t="s">
        <v>400</v>
      </c>
      <c r="D15" s="95"/>
      <c r="E15" s="95"/>
      <c r="F15" s="95"/>
      <c r="G15" s="221">
        <f>'4.2'!H500</f>
        <v>23.860000000000003</v>
      </c>
      <c r="H15" s="220">
        <v>0</v>
      </c>
      <c r="I15" s="221">
        <f t="shared" ref="I15" si="26">G15+H15</f>
        <v>23.860000000000003</v>
      </c>
      <c r="J15" s="115">
        <f ca="1">'4.2'!$H$530</f>
        <v>15.73</v>
      </c>
      <c r="K15" s="116">
        <f ca="1">'4.2'!$H$537</f>
        <v>4.51</v>
      </c>
      <c r="L15" s="117">
        <f ca="1">'4.2'!$H$541</f>
        <v>0.21</v>
      </c>
      <c r="M15" s="118">
        <f>'4.1'!$H$552</f>
        <v>0</v>
      </c>
      <c r="N15" s="119">
        <f ca="1">'4.2'!$H$567</f>
        <v>1.1499999999999999</v>
      </c>
      <c r="O15" s="117">
        <f ca="1">'4.2'!$H$574</f>
        <v>0.34</v>
      </c>
      <c r="P15" s="117">
        <f ca="1">'4.2'!$H$578</f>
        <v>1.6500000000000001</v>
      </c>
      <c r="Q15" s="118">
        <f ca="1">'4.2'!$H$590</f>
        <v>0.27</v>
      </c>
      <c r="R15" s="92">
        <f t="shared" ref="R15" si="27">I15-F15</f>
        <v>23.860000000000003</v>
      </c>
      <c r="S15" s="96" t="e">
        <f t="shared" ref="S15" si="28">I15*100/F15</f>
        <v>#DIV/0!</v>
      </c>
      <c r="U15" s="174">
        <v>1</v>
      </c>
      <c r="V15" s="173">
        <f t="shared" ref="V15" si="29">ROUND(I15*U15,0)</f>
        <v>24</v>
      </c>
      <c r="W15" s="173">
        <f t="shared" ref="W15" ca="1" si="30">ROUND(J15*U15,2)</f>
        <v>15.73</v>
      </c>
      <c r="X15" s="173">
        <f t="shared" ref="X15" ca="1" si="31">ROUND(K15*U15,2)</f>
        <v>4.51</v>
      </c>
      <c r="Y15" s="173">
        <f t="shared" ref="Y15" ca="1" si="32">ROUND(L15*U15,2)</f>
        <v>0.21</v>
      </c>
      <c r="Z15" s="173"/>
      <c r="AA15" s="173">
        <f t="shared" ref="AA15" ca="1" si="33">ROUND(N15*U15,2)</f>
        <v>1.1499999999999999</v>
      </c>
      <c r="AB15" s="173">
        <f t="shared" ref="AB15" ca="1" si="34">ROUND(O15*U15,2)</f>
        <v>0.34</v>
      </c>
      <c r="AC15" s="173">
        <f t="shared" ref="AC15" ca="1" si="35">ROUND(P15*U15,2)</f>
        <v>1.65</v>
      </c>
      <c r="AD15" s="173">
        <f t="shared" ref="AD15" ca="1" si="36">ROUND(Q15*U15,2)</f>
        <v>0.27</v>
      </c>
      <c r="AE15" s="173">
        <f t="shared" ref="AE15" ca="1" si="37">W15+X15+Y15+Z15+AA15+AB15+AC15+AD15</f>
        <v>23.86</v>
      </c>
      <c r="AF15" s="207"/>
    </row>
    <row r="16" spans="1:32" x14ac:dyDescent="0.25">
      <c r="A16" s="90" t="s">
        <v>4</v>
      </c>
      <c r="B16" s="210" t="s">
        <v>424</v>
      </c>
      <c r="C16" s="91" t="s">
        <v>401</v>
      </c>
      <c r="D16" s="95">
        <v>0.08</v>
      </c>
      <c r="E16" s="95">
        <v>0</v>
      </c>
      <c r="F16" s="95">
        <f t="shared" si="12"/>
        <v>0.08</v>
      </c>
      <c r="G16" s="222">
        <f>'5.'!H500</f>
        <v>9.9999999999999992E-2</v>
      </c>
      <c r="H16" s="220">
        <v>0</v>
      </c>
      <c r="I16" s="221">
        <f t="shared" si="0"/>
        <v>9.9999999999999992E-2</v>
      </c>
      <c r="J16" s="200">
        <f ca="1">ROUND('5.'!$H$530/1000,2)</f>
        <v>0.01</v>
      </c>
      <c r="K16" s="201">
        <f ca="1">ROUND('5.'!$H$537/1000,3)</f>
        <v>2E-3</v>
      </c>
      <c r="L16" s="201">
        <f ca="1">ROUND('5.'!$H$541/1000,2)</f>
        <v>7.0000000000000007E-2</v>
      </c>
      <c r="M16" s="197">
        <f>'5.'!$H$553/1000</f>
        <v>0</v>
      </c>
      <c r="N16" s="200">
        <f ca="1">ROUND('5.'!$H$568/1000,2)</f>
        <v>0.01</v>
      </c>
      <c r="O16" s="201">
        <f ca="1">ROUNDUP('5.'!$H$575/1000,3)</f>
        <v>3.0000000000000001E-3</v>
      </c>
      <c r="P16" s="201">
        <f ca="1">ROUND('5.'!$H$579/1000,4)</f>
        <v>4.0000000000000001E-3</v>
      </c>
      <c r="Q16" s="202">
        <f ca="1">ROUNDUP('5.'!$H$591/1000,3)</f>
        <v>1E-3</v>
      </c>
      <c r="R16" s="92">
        <f t="shared" si="1"/>
        <v>1.999999999999999E-2</v>
      </c>
      <c r="S16" s="96">
        <f t="shared" si="2"/>
        <v>125</v>
      </c>
      <c r="T16" s="1" t="b">
        <f t="shared" ref="T16:T35" ca="1" si="38">SUM(J16:Q16)=I16</f>
        <v>1</v>
      </c>
      <c r="U16" s="174">
        <v>12000</v>
      </c>
      <c r="V16" s="173">
        <f t="shared" si="25"/>
        <v>1200</v>
      </c>
      <c r="W16" s="173">
        <f ca="1">ROUND(J16*U16,4)</f>
        <v>120</v>
      </c>
      <c r="X16" s="173">
        <f ca="1">ROUND(K16*U16,4)</f>
        <v>24</v>
      </c>
      <c r="Y16" s="173">
        <f ca="1">ROUND(L16*U16,4)</f>
        <v>840</v>
      </c>
      <c r="Z16" s="173"/>
      <c r="AA16" s="173">
        <f ca="1">ROUND(N16*U16,4)</f>
        <v>120</v>
      </c>
      <c r="AB16" s="173">
        <f ca="1">ROUND(O16*U16,4)</f>
        <v>36</v>
      </c>
      <c r="AC16" s="173">
        <f ca="1">ROUND(P16*U16,4)</f>
        <v>48</v>
      </c>
      <c r="AD16" s="173">
        <f ca="1">ROUND(Q16*U16,4)</f>
        <v>12</v>
      </c>
      <c r="AE16" s="173">
        <f ca="1">W16+X16+Y16+Z16+AA16+AB16+AC16+AD16</f>
        <v>1200</v>
      </c>
      <c r="AF16" s="207"/>
    </row>
    <row r="17" spans="1:32" ht="15" customHeight="1" x14ac:dyDescent="0.25">
      <c r="A17" s="121" t="s">
        <v>5</v>
      </c>
      <c r="B17" s="400" t="s">
        <v>442</v>
      </c>
      <c r="C17" s="401"/>
      <c r="D17" s="401"/>
      <c r="E17" s="401"/>
      <c r="F17" s="402"/>
      <c r="G17" s="122"/>
      <c r="H17" s="122"/>
      <c r="I17" s="122"/>
      <c r="J17" s="420"/>
      <c r="K17" s="420"/>
      <c r="L17" s="420"/>
      <c r="M17" s="420"/>
      <c r="N17" s="421"/>
      <c r="O17" s="422"/>
      <c r="P17" s="422"/>
      <c r="Q17" s="423"/>
      <c r="R17" s="122"/>
      <c r="S17" s="122"/>
      <c r="U17" s="174"/>
      <c r="V17" s="173"/>
      <c r="W17" s="173"/>
      <c r="X17" s="173"/>
      <c r="Y17" s="173"/>
      <c r="Z17" s="173"/>
      <c r="AA17" s="173"/>
      <c r="AB17" s="173"/>
      <c r="AC17" s="173"/>
      <c r="AD17" s="173"/>
      <c r="AE17" s="173"/>
      <c r="AF17" s="207"/>
    </row>
    <row r="18" spans="1:32" ht="51" x14ac:dyDescent="0.25">
      <c r="A18" s="90" t="s">
        <v>255</v>
      </c>
      <c r="B18" s="210" t="s">
        <v>425</v>
      </c>
      <c r="C18" s="91" t="s">
        <v>427</v>
      </c>
      <c r="D18" s="95">
        <v>64.02</v>
      </c>
      <c r="E18" s="95">
        <v>0</v>
      </c>
      <c r="F18" s="95">
        <f>D18</f>
        <v>64.02</v>
      </c>
      <c r="G18" s="222">
        <f>'6.1.'!H500</f>
        <v>66.52</v>
      </c>
      <c r="H18" s="220">
        <v>0</v>
      </c>
      <c r="I18" s="221">
        <f>G18+H18</f>
        <v>66.52</v>
      </c>
      <c r="J18" s="115">
        <f ca="1">ROUND('6.1.'!$H$530,3)</f>
        <v>10.71</v>
      </c>
      <c r="K18" s="116">
        <f ca="1">ROUND('6.1.'!$H$537,3)</f>
        <v>3.03</v>
      </c>
      <c r="L18" s="116">
        <f ca="1">ROUNDDOWN('6.1.'!$H$541,3)</f>
        <v>11.98</v>
      </c>
      <c r="M18" s="208">
        <f>'6.1.'!$H$552</f>
        <v>0</v>
      </c>
      <c r="N18" s="115">
        <f ca="1">ROUNDDOWN('6.1.'!$H$560,3)</f>
        <v>26.72</v>
      </c>
      <c r="O18" s="116">
        <f ca="1">ROUNDDOWN('6.1.'!$H$567,3)</f>
        <v>7.62</v>
      </c>
      <c r="P18" s="116">
        <f ca="1">'6.1.'!$H$571</f>
        <v>6.08</v>
      </c>
      <c r="Q18" s="208">
        <f ca="1">'6.1.'!$H$583</f>
        <v>0.38</v>
      </c>
      <c r="R18" s="92">
        <f>I18-F18</f>
        <v>2.5</v>
      </c>
      <c r="S18" s="96">
        <f>I18*100/F18</f>
        <v>103.90502967822556</v>
      </c>
      <c r="T18" s="1" t="b">
        <f t="shared" ca="1" si="38"/>
        <v>1</v>
      </c>
      <c r="U18" s="174">
        <v>120</v>
      </c>
      <c r="V18" s="173">
        <f>ROUND(I18*U18,0)</f>
        <v>7982</v>
      </c>
      <c r="W18" s="173">
        <f t="shared" ca="1" si="4"/>
        <v>1285.2</v>
      </c>
      <c r="X18" s="173">
        <f t="shared" ca="1" si="5"/>
        <v>363.6</v>
      </c>
      <c r="Y18" s="173">
        <f t="shared" ca="1" si="6"/>
        <v>1437.6</v>
      </c>
      <c r="Z18" s="173"/>
      <c r="AA18" s="173">
        <f ca="1">ROUNDDOWN(N18*U18,2)</f>
        <v>3206.4</v>
      </c>
      <c r="AB18" s="173">
        <f t="shared" ca="1" si="8"/>
        <v>914.4</v>
      </c>
      <c r="AC18" s="173">
        <f t="shared" ca="1" si="9"/>
        <v>729.6</v>
      </c>
      <c r="AD18" s="173">
        <f t="shared" ca="1" si="10"/>
        <v>45.6</v>
      </c>
      <c r="AE18" s="173">
        <f t="shared" ca="1" si="11"/>
        <v>7982.4000000000005</v>
      </c>
      <c r="AF18" s="207"/>
    </row>
    <row r="19" spans="1:32" ht="51" x14ac:dyDescent="0.25">
      <c r="A19" s="90" t="s">
        <v>256</v>
      </c>
      <c r="B19" s="210" t="s">
        <v>426</v>
      </c>
      <c r="C19" s="91" t="s">
        <v>427</v>
      </c>
      <c r="D19" s="95">
        <v>141.68</v>
      </c>
      <c r="E19" s="95">
        <v>0</v>
      </c>
      <c r="F19" s="95">
        <f>D19</f>
        <v>141.68</v>
      </c>
      <c r="G19" s="222">
        <f>ROUND('6.2.'!H523,2)</f>
        <v>178.13</v>
      </c>
      <c r="H19" s="220">
        <v>0</v>
      </c>
      <c r="I19" s="221">
        <f>G19+H19</f>
        <v>178.13</v>
      </c>
      <c r="J19" s="115">
        <f ca="1">ROUNDUP('6.2.'!$H$531,2)</f>
        <v>10.71</v>
      </c>
      <c r="K19" s="116">
        <f ca="1">ROUNDUP('6.2.'!$H$538,2)</f>
        <v>3.03</v>
      </c>
      <c r="L19" s="116">
        <f ca="1">ROUNDUP('6.2.'!$H$542,2)</f>
        <v>122.68</v>
      </c>
      <c r="M19" s="208">
        <f ca="1">ROUND('6.2.'!$H$553,2)</f>
        <v>1</v>
      </c>
      <c r="N19" s="115">
        <f ca="1">ROUNDUP('6.2.'!$H$561,2)</f>
        <v>26.72</v>
      </c>
      <c r="O19" s="116">
        <f ca="1">ROUNDUP('6.2.'!$H$568,2)</f>
        <v>7.62</v>
      </c>
      <c r="P19" s="116">
        <f ca="1">ROUNDUP('6.2.'!$H$572,2)</f>
        <v>5.99</v>
      </c>
      <c r="Q19" s="208">
        <f ca="1">ROUNDUP('6.2.'!$H$584,2)</f>
        <v>0.38</v>
      </c>
      <c r="R19" s="92">
        <f>I19-F19</f>
        <v>36.449999999999989</v>
      </c>
      <c r="S19" s="96">
        <f>I19*100/F19</f>
        <v>125.72699040090343</v>
      </c>
      <c r="T19" s="1" t="b">
        <f t="shared" ca="1" si="38"/>
        <v>1</v>
      </c>
      <c r="U19" s="174">
        <v>8</v>
      </c>
      <c r="V19" s="173">
        <f t="shared" si="25"/>
        <v>1425</v>
      </c>
      <c r="W19" s="173">
        <f ca="1">ROUND(J19*U19,2)</f>
        <v>85.68</v>
      </c>
      <c r="X19" s="173">
        <f ca="1">ROUND(K19*U19,2)</f>
        <v>24.24</v>
      </c>
      <c r="Y19" s="173">
        <f ca="1">ROUND(L19*U19,2)</f>
        <v>981.44</v>
      </c>
      <c r="Z19" s="173">
        <f ca="1">ROUND(M19*U19,2)</f>
        <v>8</v>
      </c>
      <c r="AA19" s="173">
        <f ca="1">ROUNDDOWN(N19*U19,2)</f>
        <v>213.76</v>
      </c>
      <c r="AB19" s="173">
        <f t="shared" ca="1" si="8"/>
        <v>60.96</v>
      </c>
      <c r="AC19" s="173">
        <f t="shared" ca="1" si="9"/>
        <v>47.92</v>
      </c>
      <c r="AD19" s="173">
        <f t="shared" ca="1" si="10"/>
        <v>3.04</v>
      </c>
      <c r="AE19" s="173">
        <f ca="1">W19+X19+Y19+Z19+AA19+AB19+AC19+AD19</f>
        <v>1425.0400000000002</v>
      </c>
      <c r="AF19" s="207"/>
    </row>
    <row r="20" spans="1:32" ht="25.5" x14ac:dyDescent="0.25">
      <c r="A20" s="210" t="s">
        <v>257</v>
      </c>
      <c r="B20" s="210" t="s">
        <v>258</v>
      </c>
      <c r="C20" s="91" t="s">
        <v>393</v>
      </c>
      <c r="D20" s="95">
        <v>136.9</v>
      </c>
      <c r="E20" s="95">
        <v>0</v>
      </c>
      <c r="F20" s="95">
        <f>D20</f>
        <v>136.9</v>
      </c>
      <c r="G20" s="222">
        <f>'6.3.'!H500</f>
        <v>134.80000000000001</v>
      </c>
      <c r="H20" s="220">
        <v>0</v>
      </c>
      <c r="I20" s="221">
        <f>G20+H20</f>
        <v>134.80000000000001</v>
      </c>
      <c r="J20" s="115">
        <f ca="1">'6.3.'!$H$530</f>
        <v>101.84</v>
      </c>
      <c r="K20" s="116">
        <f ca="1">'6.3.'!$H$537</f>
        <v>28.91</v>
      </c>
      <c r="L20" s="116">
        <f ca="1">'6.3.'!$H$541</f>
        <v>0</v>
      </c>
      <c r="M20" s="208">
        <f ca="1">'6.3.'!$H$552</f>
        <v>0</v>
      </c>
      <c r="N20" s="115">
        <f ca="1">'6.3.'!$H$560</f>
        <v>1.3</v>
      </c>
      <c r="O20" s="116">
        <f ca="1">'6.3.'!$H$567</f>
        <v>0.39</v>
      </c>
      <c r="P20" s="116">
        <f ca="1">'6.3.'!$H$571</f>
        <v>2.15</v>
      </c>
      <c r="Q20" s="208">
        <f ca="1">'6.3.'!$H$583</f>
        <v>0.21000000000000002</v>
      </c>
      <c r="R20" s="92">
        <f>I20-F20</f>
        <v>-2.0999999999999943</v>
      </c>
      <c r="S20" s="96">
        <f t="shared" si="2"/>
        <v>98.466033601168746</v>
      </c>
      <c r="T20" s="1" t="b">
        <f t="shared" ca="1" si="38"/>
        <v>1</v>
      </c>
      <c r="U20" s="174"/>
      <c r="V20" s="173">
        <f t="shared" si="25"/>
        <v>0</v>
      </c>
      <c r="W20" s="173">
        <f t="shared" ca="1" si="4"/>
        <v>0</v>
      </c>
      <c r="X20" s="173">
        <f t="shared" ca="1" si="5"/>
        <v>0</v>
      </c>
      <c r="Y20" s="173">
        <f t="shared" ca="1" si="6"/>
        <v>0</v>
      </c>
      <c r="Z20" s="173"/>
      <c r="AA20" s="173">
        <f t="shared" ca="1" si="7"/>
        <v>0</v>
      </c>
      <c r="AB20" s="173">
        <f t="shared" ca="1" si="8"/>
        <v>0</v>
      </c>
      <c r="AC20" s="173">
        <f t="shared" ca="1" si="9"/>
        <v>0</v>
      </c>
      <c r="AD20" s="173">
        <f t="shared" ca="1" si="10"/>
        <v>0</v>
      </c>
      <c r="AE20" s="173">
        <f t="shared" ca="1" si="11"/>
        <v>0</v>
      </c>
      <c r="AF20" s="207"/>
    </row>
    <row r="21" spans="1:32" ht="25.5" x14ac:dyDescent="0.25">
      <c r="A21" s="210" t="s">
        <v>6</v>
      </c>
      <c r="B21" s="210" t="s">
        <v>428</v>
      </c>
      <c r="C21" s="91" t="s">
        <v>402</v>
      </c>
      <c r="D21" s="95">
        <v>39.53</v>
      </c>
      <c r="E21" s="95">
        <v>0</v>
      </c>
      <c r="F21" s="95">
        <f>D21</f>
        <v>39.53</v>
      </c>
      <c r="G21" s="222">
        <f>'7.'!H494</f>
        <v>37.070000000000007</v>
      </c>
      <c r="H21" s="220">
        <v>0</v>
      </c>
      <c r="I21" s="221">
        <f>G21+H21</f>
        <v>37.070000000000007</v>
      </c>
      <c r="J21" s="115">
        <f ca="1">'7.'!$H$534</f>
        <v>25.400000000000002</v>
      </c>
      <c r="K21" s="116">
        <f ca="1">'7.'!$H$541</f>
        <v>7.26</v>
      </c>
      <c r="L21" s="116">
        <f ca="1">'7.'!$H$545</f>
        <v>0</v>
      </c>
      <c r="M21" s="208">
        <f ca="1">'7.'!$H$556</f>
        <v>0</v>
      </c>
      <c r="N21" s="115">
        <f ca="1">'7.'!$H$564</f>
        <v>1.05</v>
      </c>
      <c r="O21" s="116">
        <f ca="1">'7.'!$H$571</f>
        <v>0.31</v>
      </c>
      <c r="P21" s="116">
        <f ca="1">'7.'!$H$575</f>
        <v>2.67</v>
      </c>
      <c r="Q21" s="208">
        <f ca="1">'7.'!$H$587</f>
        <v>0.38</v>
      </c>
      <c r="R21" s="92">
        <f>I21-F21</f>
        <v>-2.4599999999999937</v>
      </c>
      <c r="S21" s="96">
        <f t="shared" si="2"/>
        <v>93.776878320263108</v>
      </c>
      <c r="T21" s="1" t="b">
        <f t="shared" ca="1" si="38"/>
        <v>1</v>
      </c>
      <c r="U21" s="174">
        <v>3</v>
      </c>
      <c r="V21" s="173">
        <f t="shared" si="25"/>
        <v>111</v>
      </c>
      <c r="W21" s="173">
        <f t="shared" ca="1" si="4"/>
        <v>76.2</v>
      </c>
      <c r="X21" s="173">
        <f t="shared" ca="1" si="5"/>
        <v>21.78</v>
      </c>
      <c r="Y21" s="173">
        <f t="shared" ca="1" si="6"/>
        <v>0</v>
      </c>
      <c r="Z21" s="173"/>
      <c r="AA21" s="173">
        <f t="shared" ca="1" si="7"/>
        <v>3.15</v>
      </c>
      <c r="AB21" s="173">
        <f t="shared" ca="1" si="8"/>
        <v>0.93</v>
      </c>
      <c r="AC21" s="173">
        <f t="shared" ca="1" si="9"/>
        <v>8.01</v>
      </c>
      <c r="AD21" s="173">
        <f t="shared" ca="1" si="10"/>
        <v>1.1399999999999999</v>
      </c>
      <c r="AE21" s="173">
        <f t="shared" ca="1" si="11"/>
        <v>111.21000000000002</v>
      </c>
      <c r="AF21" s="207"/>
    </row>
    <row r="22" spans="1:32" ht="15" customHeight="1" thickBot="1" x14ac:dyDescent="0.3">
      <c r="A22" s="121" t="s">
        <v>7</v>
      </c>
      <c r="B22" s="400" t="s">
        <v>429</v>
      </c>
      <c r="C22" s="401"/>
      <c r="D22" s="401"/>
      <c r="E22" s="401"/>
      <c r="F22" s="402"/>
      <c r="G22" s="122"/>
      <c r="H22" s="122"/>
      <c r="I22" s="122"/>
      <c r="J22" s="419"/>
      <c r="K22" s="420"/>
      <c r="L22" s="420"/>
      <c r="M22" s="420"/>
      <c r="N22" s="421"/>
      <c r="O22" s="422"/>
      <c r="P22" s="422"/>
      <c r="Q22" s="423"/>
      <c r="R22" s="122"/>
      <c r="S22" s="122"/>
      <c r="U22" s="174"/>
      <c r="V22" s="173"/>
      <c r="W22" s="173"/>
      <c r="X22" s="173"/>
      <c r="Y22" s="173"/>
      <c r="Z22" s="173"/>
      <c r="AA22" s="173"/>
      <c r="AB22" s="173"/>
      <c r="AC22" s="173"/>
      <c r="AD22" s="173"/>
      <c r="AE22" s="173"/>
      <c r="AF22" s="207"/>
    </row>
    <row r="23" spans="1:32" ht="39" thickBot="1" x14ac:dyDescent="0.3">
      <c r="A23" s="90" t="s">
        <v>8</v>
      </c>
      <c r="B23" s="223" t="s">
        <v>430</v>
      </c>
      <c r="C23" s="225" t="s">
        <v>434</v>
      </c>
      <c r="D23" s="95">
        <v>15.64</v>
      </c>
      <c r="E23" s="95">
        <v>0</v>
      </c>
      <c r="F23" s="95">
        <f>D23</f>
        <v>15.64</v>
      </c>
      <c r="G23" s="222">
        <f>'8.1.'!H500</f>
        <v>14.629999999999999</v>
      </c>
      <c r="H23" s="220">
        <v>0</v>
      </c>
      <c r="I23" s="221">
        <f t="shared" ref="I23:I31" si="39">G23+H23</f>
        <v>14.629999999999999</v>
      </c>
      <c r="J23" s="115">
        <f ca="1">'8.1.'!$H$540</f>
        <v>7.67</v>
      </c>
      <c r="K23" s="116">
        <f ca="1">'8.1.'!$H$547</f>
        <v>2.1999999999999997</v>
      </c>
      <c r="L23" s="116">
        <f ca="1">'8.1.'!$H$551</f>
        <v>3.1199999999999997</v>
      </c>
      <c r="M23" s="118">
        <f ca="1">'8.1.'!$H$562</f>
        <v>0</v>
      </c>
      <c r="N23" s="119">
        <f ca="1">'8.1.'!$H$570</f>
        <v>1.05</v>
      </c>
      <c r="O23" s="117">
        <f ca="1">'8.1.'!$H$577</f>
        <v>0.31</v>
      </c>
      <c r="P23" s="117">
        <f ca="1">'8.1.'!$H$581</f>
        <v>0.26</v>
      </c>
      <c r="Q23" s="118">
        <f ca="1">'8.1.'!$H$593</f>
        <v>0.02</v>
      </c>
      <c r="R23" s="92">
        <f t="shared" ref="R23:R31" si="40">I23-F23</f>
        <v>-1.0100000000000016</v>
      </c>
      <c r="S23" s="96">
        <f t="shared" si="2"/>
        <v>93.54219948849105</v>
      </c>
      <c r="T23" s="1" t="b">
        <f t="shared" ca="1" si="38"/>
        <v>1</v>
      </c>
      <c r="U23" s="174">
        <v>1</v>
      </c>
      <c r="V23" s="173">
        <f t="shared" ref="V23:V31" si="41">ROUND(I23*U23,0)</f>
        <v>15</v>
      </c>
      <c r="W23" s="173">
        <f t="shared" ca="1" si="4"/>
        <v>7.67</v>
      </c>
      <c r="X23" s="173">
        <f t="shared" ca="1" si="5"/>
        <v>2.2000000000000002</v>
      </c>
      <c r="Y23" s="173">
        <f t="shared" ca="1" si="6"/>
        <v>3.12</v>
      </c>
      <c r="Z23" s="173"/>
      <c r="AA23" s="173">
        <f t="shared" ca="1" si="7"/>
        <v>1.05</v>
      </c>
      <c r="AB23" s="173">
        <f t="shared" ca="1" si="8"/>
        <v>0.31</v>
      </c>
      <c r="AC23" s="173">
        <f t="shared" ca="1" si="9"/>
        <v>0.26</v>
      </c>
      <c r="AD23" s="173">
        <f t="shared" ca="1" si="10"/>
        <v>0.02</v>
      </c>
      <c r="AE23" s="173">
        <f t="shared" ca="1" si="11"/>
        <v>14.630000000000003</v>
      </c>
      <c r="AF23" s="207"/>
    </row>
    <row r="24" spans="1:32" ht="26.25" thickBot="1" x14ac:dyDescent="0.3">
      <c r="A24" s="90" t="s">
        <v>9</v>
      </c>
      <c r="B24" s="224" t="s">
        <v>431</v>
      </c>
      <c r="C24" s="226" t="s">
        <v>403</v>
      </c>
      <c r="D24" s="95">
        <v>26.58</v>
      </c>
      <c r="E24" s="95">
        <v>0</v>
      </c>
      <c r="F24" s="95">
        <f t="shared" ref="F24:F31" si="42">D24</f>
        <v>26.58</v>
      </c>
      <c r="G24" s="222">
        <f>'8.2.'!H500</f>
        <v>24.759999999999998</v>
      </c>
      <c r="H24" s="220">
        <v>0</v>
      </c>
      <c r="I24" s="221">
        <f t="shared" si="39"/>
        <v>24.759999999999998</v>
      </c>
      <c r="J24" s="115">
        <f ca="1">'8.2.'!$H$540</f>
        <v>15.33</v>
      </c>
      <c r="K24" s="116">
        <f ca="1">'8.2.'!$H$547</f>
        <v>4.3899999999999997</v>
      </c>
      <c r="L24" s="116">
        <f ca="1">'8.2.'!$H$551</f>
        <v>1.82</v>
      </c>
      <c r="M24" s="118">
        <f ca="1">'8.2.'!$H$562</f>
        <v>0</v>
      </c>
      <c r="N24" s="119">
        <f ca="1">'8.2.'!$H$570</f>
        <v>1.05</v>
      </c>
      <c r="O24" s="117">
        <f ca="1">'8.2.'!$H$577</f>
        <v>0.31</v>
      </c>
      <c r="P24" s="117">
        <f ca="1">'8.2.'!$H$581</f>
        <v>1.6000000000000003</v>
      </c>
      <c r="Q24" s="118">
        <f ca="1">'8.2.'!$H$593</f>
        <v>0.26</v>
      </c>
      <c r="R24" s="92">
        <f t="shared" si="40"/>
        <v>-1.8200000000000003</v>
      </c>
      <c r="S24" s="96">
        <f t="shared" si="2"/>
        <v>93.152746425884132</v>
      </c>
      <c r="T24" s="1" t="b">
        <f t="shared" ca="1" si="38"/>
        <v>1</v>
      </c>
      <c r="U24" s="174">
        <v>1</v>
      </c>
      <c r="V24" s="173">
        <f t="shared" si="41"/>
        <v>25</v>
      </c>
      <c r="W24" s="173">
        <f t="shared" ca="1" si="4"/>
        <v>15.33</v>
      </c>
      <c r="X24" s="173">
        <f t="shared" ca="1" si="5"/>
        <v>4.3899999999999997</v>
      </c>
      <c r="Y24" s="173">
        <f t="shared" ca="1" si="6"/>
        <v>1.82</v>
      </c>
      <c r="Z24" s="173"/>
      <c r="AA24" s="173">
        <f t="shared" ca="1" si="7"/>
        <v>1.05</v>
      </c>
      <c r="AB24" s="173">
        <f t="shared" ca="1" si="8"/>
        <v>0.31</v>
      </c>
      <c r="AC24" s="173">
        <f t="shared" ca="1" si="9"/>
        <v>1.6</v>
      </c>
      <c r="AD24" s="173">
        <f t="shared" ca="1" si="10"/>
        <v>0.26</v>
      </c>
      <c r="AE24" s="173">
        <f t="shared" ca="1" si="11"/>
        <v>24.76</v>
      </c>
      <c r="AF24" s="207"/>
    </row>
    <row r="25" spans="1:32" ht="26.25" thickBot="1" x14ac:dyDescent="0.3">
      <c r="A25" s="90" t="s">
        <v>259</v>
      </c>
      <c r="B25" s="224" t="s">
        <v>432</v>
      </c>
      <c r="C25" s="226" t="s">
        <v>404</v>
      </c>
      <c r="D25" s="95">
        <v>41.19</v>
      </c>
      <c r="E25" s="95">
        <v>0</v>
      </c>
      <c r="F25" s="95">
        <f t="shared" si="42"/>
        <v>41.19</v>
      </c>
      <c r="G25" s="222">
        <f>'8.3.'!H500</f>
        <v>38.79</v>
      </c>
      <c r="H25" s="220">
        <v>0</v>
      </c>
      <c r="I25" s="221">
        <f t="shared" si="39"/>
        <v>38.79</v>
      </c>
      <c r="J25" s="115">
        <f ca="1">'8.3.'!$H$540</f>
        <v>22.990000000000002</v>
      </c>
      <c r="K25" s="116">
        <f ca="1">'8.3.'!$H$547</f>
        <v>6.5699999999999994</v>
      </c>
      <c r="L25" s="116">
        <f ca="1">'8.3.'!$H$551</f>
        <v>5.1800000000000006</v>
      </c>
      <c r="M25" s="118">
        <f ca="1">'8.3.'!$H$562</f>
        <v>0</v>
      </c>
      <c r="N25" s="119">
        <f ca="1">'8.3.'!$H$570</f>
        <v>1.05</v>
      </c>
      <c r="O25" s="117">
        <f ca="1">'8.3.'!$H$577</f>
        <v>0.31</v>
      </c>
      <c r="P25" s="117">
        <f ca="1">'8.3.'!$H$581</f>
        <v>2.31</v>
      </c>
      <c r="Q25" s="118">
        <f ca="1">'8.3.'!$H$593</f>
        <v>0.38</v>
      </c>
      <c r="R25" s="92">
        <f t="shared" si="40"/>
        <v>-2.3999999999999986</v>
      </c>
      <c r="S25" s="96">
        <f t="shared" si="2"/>
        <v>94.173343044428265</v>
      </c>
      <c r="T25" s="1" t="b">
        <f t="shared" ca="1" si="38"/>
        <v>1</v>
      </c>
      <c r="U25" s="174">
        <v>1</v>
      </c>
      <c r="V25" s="173">
        <f t="shared" si="41"/>
        <v>39</v>
      </c>
      <c r="W25" s="173">
        <f t="shared" ca="1" si="4"/>
        <v>22.99</v>
      </c>
      <c r="X25" s="173">
        <f t="shared" ca="1" si="5"/>
        <v>6.57</v>
      </c>
      <c r="Y25" s="173">
        <f t="shared" ca="1" si="6"/>
        <v>5.18</v>
      </c>
      <c r="Z25" s="173"/>
      <c r="AA25" s="173">
        <f t="shared" ca="1" si="7"/>
        <v>1.05</v>
      </c>
      <c r="AB25" s="173">
        <f t="shared" ca="1" si="8"/>
        <v>0.31</v>
      </c>
      <c r="AC25" s="173">
        <f t="shared" ca="1" si="9"/>
        <v>2.31</v>
      </c>
      <c r="AD25" s="173">
        <f t="shared" ca="1" si="10"/>
        <v>0.38</v>
      </c>
      <c r="AE25" s="173">
        <f t="shared" ca="1" si="11"/>
        <v>38.79</v>
      </c>
      <c r="AF25" s="207"/>
    </row>
    <row r="26" spans="1:32" ht="64.5" thickBot="1" x14ac:dyDescent="0.3">
      <c r="A26" s="90" t="s">
        <v>260</v>
      </c>
      <c r="B26" s="224" t="s">
        <v>433</v>
      </c>
      <c r="C26" s="226" t="s">
        <v>435</v>
      </c>
      <c r="D26" s="95">
        <v>14.1</v>
      </c>
      <c r="E26" s="95">
        <v>0</v>
      </c>
      <c r="F26" s="95">
        <f t="shared" si="42"/>
        <v>14.1</v>
      </c>
      <c r="G26" s="222">
        <f>'8.4.'!$H$500</f>
        <v>13.18</v>
      </c>
      <c r="H26" s="220">
        <v>0</v>
      </c>
      <c r="I26" s="221">
        <f t="shared" si="39"/>
        <v>13.18</v>
      </c>
      <c r="J26" s="115">
        <f ca="1">'8.4.'!$H$540</f>
        <v>7.67</v>
      </c>
      <c r="K26" s="116">
        <f ca="1">'8.4.'!$H$547</f>
        <v>2.1999999999999997</v>
      </c>
      <c r="L26" s="116">
        <f ca="1">'8.4.'!$H$551</f>
        <v>0.87</v>
      </c>
      <c r="M26" s="118">
        <f ca="1">'8.4.'!$H$562</f>
        <v>0</v>
      </c>
      <c r="N26" s="119">
        <f ca="1">'8.4.'!$H$570</f>
        <v>1.05</v>
      </c>
      <c r="O26" s="117">
        <f ca="1">'8.4.'!$H$577</f>
        <v>0.31</v>
      </c>
      <c r="P26" s="117">
        <f ca="1">'8.4.'!$H$581</f>
        <v>0.94000000000000017</v>
      </c>
      <c r="Q26" s="118">
        <f ca="1">'8.4.'!$H$593</f>
        <v>0.14000000000000001</v>
      </c>
      <c r="R26" s="92">
        <f t="shared" si="40"/>
        <v>-0.91999999999999993</v>
      </c>
      <c r="S26" s="96">
        <f t="shared" si="2"/>
        <v>93.475177304964546</v>
      </c>
      <c r="T26" s="1" t="b">
        <f t="shared" ca="1" si="38"/>
        <v>1</v>
      </c>
      <c r="U26" s="174">
        <v>1</v>
      </c>
      <c r="V26" s="173">
        <f t="shared" si="41"/>
        <v>13</v>
      </c>
      <c r="W26" s="173">
        <f t="shared" ca="1" si="4"/>
        <v>7.67</v>
      </c>
      <c r="X26" s="173">
        <f t="shared" ca="1" si="5"/>
        <v>2.2000000000000002</v>
      </c>
      <c r="Y26" s="173">
        <f t="shared" ca="1" si="6"/>
        <v>0.87</v>
      </c>
      <c r="Z26" s="173"/>
      <c r="AA26" s="173">
        <f t="shared" ca="1" si="7"/>
        <v>1.05</v>
      </c>
      <c r="AB26" s="173">
        <f t="shared" ca="1" si="8"/>
        <v>0.31</v>
      </c>
      <c r="AC26" s="173">
        <f t="shared" ca="1" si="9"/>
        <v>0.94</v>
      </c>
      <c r="AD26" s="173">
        <f t="shared" ca="1" si="10"/>
        <v>0.14000000000000001</v>
      </c>
      <c r="AE26" s="173">
        <f t="shared" ca="1" si="11"/>
        <v>13.180000000000001</v>
      </c>
      <c r="AF26" s="207"/>
    </row>
    <row r="27" spans="1:32" ht="26.25" thickBot="1" x14ac:dyDescent="0.3">
      <c r="A27" s="90" t="s">
        <v>261</v>
      </c>
      <c r="B27" s="224" t="s">
        <v>464</v>
      </c>
      <c r="C27" s="226" t="s">
        <v>405</v>
      </c>
      <c r="D27" s="95">
        <v>25.02</v>
      </c>
      <c r="E27" s="95">
        <v>0</v>
      </c>
      <c r="F27" s="95">
        <f t="shared" si="42"/>
        <v>25.02</v>
      </c>
      <c r="G27" s="222">
        <f>'8.5.'!H500</f>
        <v>23.209999999999997</v>
      </c>
      <c r="H27" s="220">
        <v>0</v>
      </c>
      <c r="I27" s="221">
        <f t="shared" si="39"/>
        <v>23.209999999999997</v>
      </c>
      <c r="J27" s="115">
        <f ca="1">'8.5.'!H540</f>
        <v>15.33</v>
      </c>
      <c r="K27" s="116">
        <f ca="1">'8.5.'!H547</f>
        <v>4.3899999999999997</v>
      </c>
      <c r="L27" s="116">
        <f ca="1">'8.5.'!H551</f>
        <v>0.2</v>
      </c>
      <c r="M27" s="118">
        <f ca="1">'8.5.'!$H$562</f>
        <v>0</v>
      </c>
      <c r="N27" s="119">
        <f ca="1">'8.5.'!H570</f>
        <v>1.05</v>
      </c>
      <c r="O27" s="117">
        <f ca="1">'8.5.'!H577</f>
        <v>0.31</v>
      </c>
      <c r="P27" s="117">
        <f ca="1">'8.5.'!H581</f>
        <v>1.6700000000000002</v>
      </c>
      <c r="Q27" s="118">
        <f ca="1">'8.5.'!H593</f>
        <v>0.26</v>
      </c>
      <c r="R27" s="92">
        <f t="shared" si="40"/>
        <v>-1.8100000000000023</v>
      </c>
      <c r="S27" s="96">
        <f t="shared" si="2"/>
        <v>92.765787370103894</v>
      </c>
      <c r="T27" s="1" t="b">
        <f t="shared" ca="1" si="38"/>
        <v>1</v>
      </c>
      <c r="U27" s="174">
        <v>1</v>
      </c>
      <c r="V27" s="173">
        <f t="shared" si="41"/>
        <v>23</v>
      </c>
      <c r="W27" s="173">
        <f t="shared" ca="1" si="4"/>
        <v>15.33</v>
      </c>
      <c r="X27" s="173">
        <f t="shared" ca="1" si="5"/>
        <v>4.3899999999999997</v>
      </c>
      <c r="Y27" s="173">
        <f t="shared" ca="1" si="6"/>
        <v>0.2</v>
      </c>
      <c r="Z27" s="173"/>
      <c r="AA27" s="173">
        <f t="shared" ca="1" si="7"/>
        <v>1.05</v>
      </c>
      <c r="AB27" s="173">
        <f t="shared" ca="1" si="8"/>
        <v>0.31</v>
      </c>
      <c r="AC27" s="173">
        <f t="shared" ca="1" si="9"/>
        <v>1.67</v>
      </c>
      <c r="AD27" s="173">
        <f t="shared" ca="1" si="10"/>
        <v>0.26</v>
      </c>
      <c r="AE27" s="173">
        <f t="shared" ca="1" si="11"/>
        <v>23.209999999999997</v>
      </c>
      <c r="AF27" s="207"/>
    </row>
    <row r="28" spans="1:32" ht="64.5" thickBot="1" x14ac:dyDescent="0.3">
      <c r="A28" s="90" t="s">
        <v>262</v>
      </c>
      <c r="B28" s="224" t="s">
        <v>465</v>
      </c>
      <c r="C28" s="226" t="s">
        <v>406</v>
      </c>
      <c r="D28" s="95">
        <v>37.46</v>
      </c>
      <c r="E28" s="95">
        <v>0</v>
      </c>
      <c r="F28" s="95">
        <f t="shared" si="42"/>
        <v>37.46</v>
      </c>
      <c r="G28" s="222">
        <f>'8.6.'!H500</f>
        <v>34.760000000000005</v>
      </c>
      <c r="H28" s="220">
        <v>0</v>
      </c>
      <c r="I28" s="221">
        <f t="shared" si="39"/>
        <v>34.760000000000005</v>
      </c>
      <c r="J28" s="115">
        <f ca="1">'8.6.'!$H$540</f>
        <v>22.990000000000002</v>
      </c>
      <c r="K28" s="116">
        <f ca="1">'8.6.'!$H$547</f>
        <v>6.5699999999999994</v>
      </c>
      <c r="L28" s="116">
        <f ca="1">'8.6.'!$H$551</f>
        <v>1.07</v>
      </c>
      <c r="M28" s="118">
        <f ca="1">'8.6.'!$H$562</f>
        <v>0</v>
      </c>
      <c r="N28" s="119">
        <f ca="1">'8.6.'!$H$570</f>
        <v>1.05</v>
      </c>
      <c r="O28" s="117">
        <f ca="1">'8.6.'!$H$577</f>
        <v>0.31</v>
      </c>
      <c r="P28" s="117">
        <f ca="1">'8.6.'!$H$581</f>
        <v>2.39</v>
      </c>
      <c r="Q28" s="118">
        <f ca="1">'8.6.'!$H$593</f>
        <v>0.38</v>
      </c>
      <c r="R28" s="92">
        <f t="shared" si="40"/>
        <v>-2.6999999999999957</v>
      </c>
      <c r="S28" s="96">
        <f t="shared" si="2"/>
        <v>92.792311799252545</v>
      </c>
      <c r="T28" s="1" t="b">
        <f t="shared" ca="1" si="38"/>
        <v>1</v>
      </c>
      <c r="U28" s="174">
        <v>1</v>
      </c>
      <c r="V28" s="173">
        <f t="shared" si="41"/>
        <v>35</v>
      </c>
      <c r="W28" s="173">
        <f t="shared" ca="1" si="4"/>
        <v>22.99</v>
      </c>
      <c r="X28" s="173">
        <f t="shared" ca="1" si="5"/>
        <v>6.57</v>
      </c>
      <c r="Y28" s="173">
        <f t="shared" ca="1" si="6"/>
        <v>1.07</v>
      </c>
      <c r="Z28" s="173"/>
      <c r="AA28" s="173">
        <f t="shared" ca="1" si="7"/>
        <v>1.05</v>
      </c>
      <c r="AB28" s="173">
        <f t="shared" ca="1" si="8"/>
        <v>0.31</v>
      </c>
      <c r="AC28" s="173">
        <f t="shared" ca="1" si="9"/>
        <v>2.39</v>
      </c>
      <c r="AD28" s="173">
        <f t="shared" ca="1" si="10"/>
        <v>0.38</v>
      </c>
      <c r="AE28" s="173">
        <f t="shared" ca="1" si="11"/>
        <v>34.76</v>
      </c>
      <c r="AF28" s="207"/>
    </row>
    <row r="29" spans="1:32" ht="51.75" thickBot="1" x14ac:dyDescent="0.3">
      <c r="A29" s="90" t="s">
        <v>263</v>
      </c>
      <c r="B29" s="224" t="s">
        <v>466</v>
      </c>
      <c r="C29" s="226" t="s">
        <v>436</v>
      </c>
      <c r="D29" s="95">
        <v>13.62</v>
      </c>
      <c r="E29" s="95">
        <v>0</v>
      </c>
      <c r="F29" s="95">
        <f t="shared" si="42"/>
        <v>13.62</v>
      </c>
      <c r="G29" s="222">
        <f>'8.7.'!H500</f>
        <v>13.149999999999999</v>
      </c>
      <c r="H29" s="220">
        <v>0</v>
      </c>
      <c r="I29" s="221">
        <f t="shared" si="39"/>
        <v>13.149999999999999</v>
      </c>
      <c r="J29" s="115">
        <f ca="1">'8.7.'!$H$540</f>
        <v>7.67</v>
      </c>
      <c r="K29" s="116">
        <f ca="1">'8.7.'!$H$547</f>
        <v>2.1999999999999997</v>
      </c>
      <c r="L29" s="116">
        <f ca="1">'8.7.'!$H$551</f>
        <v>0.73000000000000009</v>
      </c>
      <c r="M29" s="118">
        <f ca="1">'8.7.'!$H$562</f>
        <v>0</v>
      </c>
      <c r="N29" s="119">
        <f ca="1">'8.7.'!$H$570</f>
        <v>1.05</v>
      </c>
      <c r="O29" s="117">
        <f ca="1">'8.7.'!$H$577</f>
        <v>0.31</v>
      </c>
      <c r="P29" s="117">
        <f ca="1">'8.7.'!$H$581</f>
        <v>1.05</v>
      </c>
      <c r="Q29" s="118">
        <f ca="1">'8.7.'!$H$593</f>
        <v>0.14000000000000001</v>
      </c>
      <c r="R29" s="92">
        <f t="shared" si="40"/>
        <v>-0.47000000000000064</v>
      </c>
      <c r="S29" s="96">
        <f t="shared" si="2"/>
        <v>96.549192364170324</v>
      </c>
      <c r="T29" s="1" t="b">
        <f t="shared" ca="1" si="38"/>
        <v>1</v>
      </c>
      <c r="U29" s="174">
        <v>1</v>
      </c>
      <c r="V29" s="173">
        <f t="shared" si="41"/>
        <v>13</v>
      </c>
      <c r="W29" s="173">
        <f t="shared" ca="1" si="4"/>
        <v>7.67</v>
      </c>
      <c r="X29" s="173">
        <f t="shared" ca="1" si="5"/>
        <v>2.2000000000000002</v>
      </c>
      <c r="Y29" s="173">
        <f t="shared" ca="1" si="6"/>
        <v>0.73</v>
      </c>
      <c r="Z29" s="173"/>
      <c r="AA29" s="173">
        <f t="shared" ca="1" si="7"/>
        <v>1.05</v>
      </c>
      <c r="AB29" s="173">
        <f t="shared" ca="1" si="8"/>
        <v>0.31</v>
      </c>
      <c r="AC29" s="173">
        <f t="shared" ca="1" si="9"/>
        <v>1.05</v>
      </c>
      <c r="AD29" s="173">
        <f t="shared" ca="1" si="10"/>
        <v>0.14000000000000001</v>
      </c>
      <c r="AE29" s="173">
        <f t="shared" ca="1" si="11"/>
        <v>13.150000000000004</v>
      </c>
      <c r="AF29" s="207"/>
    </row>
    <row r="30" spans="1:32" ht="26.25" thickBot="1" x14ac:dyDescent="0.3">
      <c r="A30" s="90" t="s">
        <v>264</v>
      </c>
      <c r="B30" s="224" t="s">
        <v>467</v>
      </c>
      <c r="C30" s="226" t="s">
        <v>469</v>
      </c>
      <c r="D30" s="95">
        <v>13.29</v>
      </c>
      <c r="E30" s="95">
        <v>0</v>
      </c>
      <c r="F30" s="95">
        <f t="shared" si="42"/>
        <v>13.29</v>
      </c>
      <c r="G30" s="222">
        <f>'8.8.'!H500</f>
        <v>12.379999999999999</v>
      </c>
      <c r="H30" s="220">
        <v>0</v>
      </c>
      <c r="I30" s="221">
        <f t="shared" si="39"/>
        <v>12.379999999999999</v>
      </c>
      <c r="J30" s="115">
        <f ca="1">'8.8.'!$H$540</f>
        <v>7.67</v>
      </c>
      <c r="K30" s="116">
        <f ca="1">'8.8.'!$H$547</f>
        <v>2.1999999999999997</v>
      </c>
      <c r="L30" s="116">
        <f ca="1">'8.8.'!$H$551</f>
        <v>7.0000000000000007E-2</v>
      </c>
      <c r="M30" s="118">
        <f ca="1">'8.8.'!$H$562</f>
        <v>0</v>
      </c>
      <c r="N30" s="119">
        <f ca="1">'8.8.'!$H$570</f>
        <v>1.05</v>
      </c>
      <c r="O30" s="117">
        <f ca="1">'8.8.'!$H$577</f>
        <v>0.31</v>
      </c>
      <c r="P30" s="117">
        <f ca="1">'8.8.'!$H$581</f>
        <v>0.94000000000000017</v>
      </c>
      <c r="Q30" s="118">
        <f ca="1">'8.8.'!$H$593</f>
        <v>0.14000000000000001</v>
      </c>
      <c r="R30" s="92">
        <f t="shared" si="40"/>
        <v>-0.91000000000000014</v>
      </c>
      <c r="S30" s="96">
        <f t="shared" si="2"/>
        <v>93.152746425884132</v>
      </c>
      <c r="T30" s="1" t="b">
        <f t="shared" ca="1" si="38"/>
        <v>1</v>
      </c>
      <c r="U30" s="174">
        <v>1</v>
      </c>
      <c r="V30" s="173">
        <f>ROUND(I30*U30,0)</f>
        <v>12</v>
      </c>
      <c r="W30" s="173">
        <f t="shared" ca="1" si="4"/>
        <v>7.67</v>
      </c>
      <c r="X30" s="173">
        <f t="shared" ca="1" si="5"/>
        <v>2.2000000000000002</v>
      </c>
      <c r="Y30" s="173">
        <f t="shared" ca="1" si="6"/>
        <v>7.0000000000000007E-2</v>
      </c>
      <c r="Z30" s="173"/>
      <c r="AA30" s="173">
        <f t="shared" ca="1" si="7"/>
        <v>1.05</v>
      </c>
      <c r="AB30" s="173">
        <f t="shared" ca="1" si="8"/>
        <v>0.31</v>
      </c>
      <c r="AC30" s="173">
        <f t="shared" ca="1" si="9"/>
        <v>0.94</v>
      </c>
      <c r="AD30" s="173">
        <f t="shared" ca="1" si="10"/>
        <v>0.14000000000000001</v>
      </c>
      <c r="AE30" s="173">
        <f t="shared" ca="1" si="11"/>
        <v>12.380000000000003</v>
      </c>
      <c r="AF30" s="207"/>
    </row>
    <row r="31" spans="1:32" ht="51.75" thickBot="1" x14ac:dyDescent="0.3">
      <c r="A31" s="90" t="s">
        <v>265</v>
      </c>
      <c r="B31" s="224" t="s">
        <v>468</v>
      </c>
      <c r="C31" s="226" t="s">
        <v>407</v>
      </c>
      <c r="D31" s="95">
        <v>25.63</v>
      </c>
      <c r="E31" s="95">
        <v>0</v>
      </c>
      <c r="F31" s="95">
        <f t="shared" si="42"/>
        <v>25.63</v>
      </c>
      <c r="G31" s="222">
        <f>'8.9.'!H500</f>
        <v>23.81</v>
      </c>
      <c r="H31" s="220">
        <v>0</v>
      </c>
      <c r="I31" s="221">
        <f t="shared" si="39"/>
        <v>23.81</v>
      </c>
      <c r="J31" s="115">
        <f ca="1">'8.9.'!$H$540</f>
        <v>15.33</v>
      </c>
      <c r="K31" s="116">
        <f ca="1">'8.9.'!$H$547</f>
        <v>4.3899999999999997</v>
      </c>
      <c r="L31" s="116">
        <f ca="1">'8.9.'!$H$551</f>
        <v>0.8</v>
      </c>
      <c r="M31" s="118">
        <f ca="1">'8.9.'!$H$562</f>
        <v>0</v>
      </c>
      <c r="N31" s="119">
        <f ca="1">'8.9.'!$H$570</f>
        <v>1.05</v>
      </c>
      <c r="O31" s="117">
        <f ca="1">'8.9.'!$H$577</f>
        <v>0.31</v>
      </c>
      <c r="P31" s="117">
        <f ca="1">'8.9.'!$H$581</f>
        <v>1.6700000000000002</v>
      </c>
      <c r="Q31" s="118">
        <f ca="1">'8.9.'!$H$593</f>
        <v>0.26</v>
      </c>
      <c r="R31" s="92">
        <f t="shared" si="40"/>
        <v>-1.8200000000000003</v>
      </c>
      <c r="S31" s="96">
        <f t="shared" si="2"/>
        <v>92.898946547015214</v>
      </c>
      <c r="T31" s="1" t="b">
        <f t="shared" ca="1" si="38"/>
        <v>1</v>
      </c>
      <c r="U31" s="174">
        <v>1</v>
      </c>
      <c r="V31" s="173">
        <f t="shared" si="41"/>
        <v>24</v>
      </c>
      <c r="W31" s="173">
        <f t="shared" ca="1" si="4"/>
        <v>15.33</v>
      </c>
      <c r="X31" s="173">
        <f t="shared" ca="1" si="5"/>
        <v>4.3899999999999997</v>
      </c>
      <c r="Y31" s="173">
        <f t="shared" ca="1" si="6"/>
        <v>0.8</v>
      </c>
      <c r="Z31" s="173"/>
      <c r="AA31" s="173">
        <f t="shared" ca="1" si="7"/>
        <v>1.05</v>
      </c>
      <c r="AB31" s="173">
        <f t="shared" ca="1" si="8"/>
        <v>0.31</v>
      </c>
      <c r="AC31" s="173">
        <f t="shared" ca="1" si="9"/>
        <v>1.67</v>
      </c>
      <c r="AD31" s="173">
        <f t="shared" ca="1" si="10"/>
        <v>0.26</v>
      </c>
      <c r="AE31" s="173">
        <f t="shared" ca="1" si="11"/>
        <v>23.81</v>
      </c>
      <c r="AF31" s="207"/>
    </row>
    <row r="32" spans="1:32" ht="15" customHeight="1" x14ac:dyDescent="0.25">
      <c r="A32" s="121" t="s">
        <v>10</v>
      </c>
      <c r="B32" s="400" t="s">
        <v>441</v>
      </c>
      <c r="C32" s="401"/>
      <c r="D32" s="401"/>
      <c r="E32" s="401"/>
      <c r="F32" s="402"/>
      <c r="G32" s="122"/>
      <c r="H32" s="122"/>
      <c r="I32" s="122"/>
      <c r="J32" s="419"/>
      <c r="K32" s="420"/>
      <c r="L32" s="420"/>
      <c r="M32" s="420"/>
      <c r="N32" s="421"/>
      <c r="O32" s="422"/>
      <c r="P32" s="422"/>
      <c r="Q32" s="423"/>
      <c r="R32" s="122"/>
      <c r="S32" s="122"/>
      <c r="U32" s="174"/>
      <c r="V32" s="173"/>
      <c r="W32" s="173"/>
      <c r="X32" s="173"/>
      <c r="Y32" s="173"/>
      <c r="Z32" s="173"/>
      <c r="AA32" s="173"/>
      <c r="AB32" s="173"/>
      <c r="AC32" s="173"/>
      <c r="AD32" s="173"/>
      <c r="AE32" s="173"/>
      <c r="AF32" s="207"/>
    </row>
    <row r="33" spans="1:32" x14ac:dyDescent="0.25">
      <c r="A33" s="90" t="s">
        <v>266</v>
      </c>
      <c r="B33" s="210" t="s">
        <v>267</v>
      </c>
      <c r="C33" s="91" t="s">
        <v>408</v>
      </c>
      <c r="D33" s="95">
        <v>76.47</v>
      </c>
      <c r="E33" s="95">
        <v>0</v>
      </c>
      <c r="F33" s="95">
        <f>D33</f>
        <v>76.47</v>
      </c>
      <c r="G33" s="222">
        <f>'9.1.'!H500</f>
        <v>81.210000000000008</v>
      </c>
      <c r="H33" s="220">
        <v>0</v>
      </c>
      <c r="I33" s="221">
        <f>G33+H33</f>
        <v>81.210000000000008</v>
      </c>
      <c r="J33" s="115">
        <f ca="1">'9.1.'!$H$540</f>
        <v>61.13</v>
      </c>
      <c r="K33" s="116">
        <f ca="1">'9.1.'!$H$547</f>
        <v>17.27</v>
      </c>
      <c r="L33" s="116">
        <f ca="1">'9.1.'!$H$551</f>
        <v>0.06</v>
      </c>
      <c r="M33" s="118">
        <f ca="1">'9.1.'!$H$562</f>
        <v>0</v>
      </c>
      <c r="N33" s="119">
        <f ca="1">'9.1.'!$H$570</f>
        <v>1.05</v>
      </c>
      <c r="O33" s="117">
        <f ca="1">'9.1.'!$H$577</f>
        <v>0.31</v>
      </c>
      <c r="P33" s="117">
        <f ca="1">'9.1.'!$H$581</f>
        <v>1.25</v>
      </c>
      <c r="Q33" s="118">
        <f ca="1">'9.1.'!$H$593</f>
        <v>0.14000000000000001</v>
      </c>
      <c r="R33" s="92">
        <f>I33-F33</f>
        <v>4.7400000000000091</v>
      </c>
      <c r="S33" s="96">
        <f t="shared" si="2"/>
        <v>106.1985092193017</v>
      </c>
      <c r="T33" s="1" t="b">
        <f ca="1">SUM(J33:Q33)=I33</f>
        <v>1</v>
      </c>
      <c r="U33" s="174">
        <v>1</v>
      </c>
      <c r="V33" s="173">
        <f t="shared" ref="V33:V35" si="43">ROUND(I33*U33,0)</f>
        <v>81</v>
      </c>
      <c r="W33" s="173">
        <f ca="1">ROUNDDOWN(J33*U33,2)</f>
        <v>61.13</v>
      </c>
      <c r="X33" s="173">
        <f t="shared" ca="1" si="5"/>
        <v>17.27</v>
      </c>
      <c r="Y33" s="173">
        <f t="shared" ca="1" si="6"/>
        <v>0.06</v>
      </c>
      <c r="Z33" s="173"/>
      <c r="AA33" s="173">
        <f t="shared" ca="1" si="7"/>
        <v>1.05</v>
      </c>
      <c r="AB33" s="173">
        <f t="shared" ca="1" si="8"/>
        <v>0.31</v>
      </c>
      <c r="AC33" s="173">
        <f ca="1">ROUNDDOWN(P33*U33,2)</f>
        <v>1.25</v>
      </c>
      <c r="AD33" s="173">
        <f t="shared" ca="1" si="10"/>
        <v>0.14000000000000001</v>
      </c>
      <c r="AE33" s="173">
        <f t="shared" ca="1" si="11"/>
        <v>81.210000000000008</v>
      </c>
      <c r="AF33" s="207"/>
    </row>
    <row r="34" spans="1:32" ht="25.5" x14ac:dyDescent="0.25">
      <c r="A34" s="90" t="s">
        <v>268</v>
      </c>
      <c r="B34" s="210" t="s">
        <v>269</v>
      </c>
      <c r="C34" s="91" t="s">
        <v>393</v>
      </c>
      <c r="D34" s="95">
        <v>76</v>
      </c>
      <c r="E34" s="95">
        <v>0</v>
      </c>
      <c r="F34" s="95">
        <f t="shared" ref="F34:F35" si="44">D34</f>
        <v>76</v>
      </c>
      <c r="G34" s="222">
        <f>'9.2.'!H500</f>
        <v>80.78</v>
      </c>
      <c r="H34" s="220">
        <v>0</v>
      </c>
      <c r="I34" s="221">
        <f>G34+H34</f>
        <v>80.78</v>
      </c>
      <c r="J34" s="115">
        <f ca="1">'9.2.'!$H$540</f>
        <v>61.13</v>
      </c>
      <c r="K34" s="116">
        <f ca="1">'9.2.'!$H$547</f>
        <v>17.27</v>
      </c>
      <c r="L34" s="116">
        <f ca="1">'9.2.'!$H$551</f>
        <v>0</v>
      </c>
      <c r="M34" s="118">
        <f ca="1">'9.2.'!$H$562</f>
        <v>0</v>
      </c>
      <c r="N34" s="119">
        <f ca="1">'9.2.'!$H$570</f>
        <v>0.65</v>
      </c>
      <c r="O34" s="117">
        <f ca="1">'9.2.'!$H$577</f>
        <v>0.2</v>
      </c>
      <c r="P34" s="117">
        <f ca="1">'9.2.'!$H$581</f>
        <v>1.3900000000000001</v>
      </c>
      <c r="Q34" s="118">
        <f ca="1">'9.2.'!$H$593</f>
        <v>0.14000000000000001</v>
      </c>
      <c r="R34" s="92">
        <f>I34-F34</f>
        <v>4.7800000000000011</v>
      </c>
      <c r="S34" s="96">
        <f t="shared" si="2"/>
        <v>106.28947368421052</v>
      </c>
      <c r="T34" s="1" t="b">
        <f t="shared" ca="1" si="38"/>
        <v>1</v>
      </c>
      <c r="U34" s="174">
        <v>1</v>
      </c>
      <c r="V34" s="173">
        <f t="shared" si="43"/>
        <v>81</v>
      </c>
      <c r="W34" s="173">
        <f t="shared" ca="1" si="4"/>
        <v>61.13</v>
      </c>
      <c r="X34" s="173">
        <f t="shared" ca="1" si="5"/>
        <v>17.27</v>
      </c>
      <c r="Y34" s="173">
        <f t="shared" ca="1" si="6"/>
        <v>0</v>
      </c>
      <c r="Z34" s="173"/>
      <c r="AA34" s="173">
        <f t="shared" ca="1" si="7"/>
        <v>0.65</v>
      </c>
      <c r="AB34" s="173">
        <f t="shared" ca="1" si="8"/>
        <v>0.2</v>
      </c>
      <c r="AC34" s="173">
        <f t="shared" ca="1" si="9"/>
        <v>1.39</v>
      </c>
      <c r="AD34" s="173">
        <f t="shared" ca="1" si="10"/>
        <v>0.14000000000000001</v>
      </c>
      <c r="AE34" s="173">
        <f t="shared" ca="1" si="11"/>
        <v>80.780000000000015</v>
      </c>
      <c r="AF34" s="207"/>
    </row>
    <row r="35" spans="1:32" x14ac:dyDescent="0.25">
      <c r="A35" s="90" t="s">
        <v>11</v>
      </c>
      <c r="B35" s="210" t="s">
        <v>437</v>
      </c>
      <c r="C35" s="91" t="s">
        <v>400</v>
      </c>
      <c r="D35" s="95">
        <v>14.06</v>
      </c>
      <c r="E35" s="95">
        <v>0</v>
      </c>
      <c r="F35" s="95">
        <f t="shared" si="44"/>
        <v>14.06</v>
      </c>
      <c r="G35" s="222">
        <f>'10.'!H500</f>
        <v>13.13</v>
      </c>
      <c r="H35" s="220">
        <v>0</v>
      </c>
      <c r="I35" s="221">
        <f>G35+H35</f>
        <v>13.13</v>
      </c>
      <c r="J35" s="115">
        <f ca="1">'10.'!$H$540</f>
        <v>7.67</v>
      </c>
      <c r="K35" s="116">
        <f ca="1">'10.'!$H$547</f>
        <v>2.2399999999999998</v>
      </c>
      <c r="L35" s="116">
        <f ca="1">'10.'!$H$551</f>
        <v>0.14000000000000001</v>
      </c>
      <c r="M35" s="118">
        <f ca="1">'10.'!$H$562</f>
        <v>0</v>
      </c>
      <c r="N35" s="119">
        <f ca="1">'10.'!$H$570</f>
        <v>1.5499999999999998</v>
      </c>
      <c r="O35" s="117">
        <f ca="1">'10.'!$H$577</f>
        <v>0.46</v>
      </c>
      <c r="P35" s="117">
        <f ca="1">'10.'!$H$581</f>
        <v>0.92000000000000015</v>
      </c>
      <c r="Q35" s="118">
        <f ca="1">'10.'!$H$593</f>
        <v>0.15000000000000002</v>
      </c>
      <c r="R35" s="92">
        <f>I35-F35</f>
        <v>-0.92999999999999972</v>
      </c>
      <c r="S35" s="96">
        <f t="shared" si="2"/>
        <v>93.38549075391181</v>
      </c>
      <c r="T35" s="1" t="b">
        <f t="shared" ca="1" si="38"/>
        <v>1</v>
      </c>
      <c r="U35" s="174">
        <v>3</v>
      </c>
      <c r="V35" s="173">
        <f t="shared" si="43"/>
        <v>39</v>
      </c>
      <c r="W35" s="173">
        <f ca="1">ROUND(J35*U35,2)</f>
        <v>23.01</v>
      </c>
      <c r="X35" s="173">
        <f t="shared" ca="1" si="5"/>
        <v>6.72</v>
      </c>
      <c r="Y35" s="173">
        <f t="shared" ca="1" si="6"/>
        <v>0.42</v>
      </c>
      <c r="Z35" s="173"/>
      <c r="AA35" s="173">
        <f t="shared" ca="1" si="7"/>
        <v>4.6500000000000004</v>
      </c>
      <c r="AB35" s="173">
        <f t="shared" ca="1" si="8"/>
        <v>1.38</v>
      </c>
      <c r="AC35" s="173">
        <f t="shared" ca="1" si="9"/>
        <v>2.76</v>
      </c>
      <c r="AD35" s="173">
        <f t="shared" ca="1" si="10"/>
        <v>0.45</v>
      </c>
      <c r="AE35" s="173">
        <f t="shared" ca="1" si="11"/>
        <v>39.390000000000008</v>
      </c>
      <c r="AF35" s="207"/>
    </row>
    <row r="36" spans="1:32" ht="18.75" x14ac:dyDescent="0.25">
      <c r="A36" s="407" t="s">
        <v>270</v>
      </c>
      <c r="B36" s="407"/>
      <c r="C36" s="407"/>
      <c r="D36" s="407"/>
      <c r="E36" s="407"/>
      <c r="F36" s="407"/>
      <c r="G36" s="227"/>
      <c r="H36" s="227"/>
      <c r="I36" s="227"/>
      <c r="J36" s="227"/>
      <c r="K36" s="227"/>
      <c r="L36" s="227"/>
      <c r="M36" s="227"/>
      <c r="N36" s="227"/>
      <c r="O36" s="227"/>
      <c r="P36" s="227"/>
      <c r="Q36" s="227"/>
      <c r="R36" s="227"/>
      <c r="S36" s="227"/>
      <c r="U36" s="174"/>
      <c r="V36" s="173">
        <f>SUM(V6:V35)</f>
        <v>35647</v>
      </c>
      <c r="W36" s="173">
        <f ca="1">SUM(W6:W35)</f>
        <v>17724.88</v>
      </c>
      <c r="X36" s="173">
        <f ca="1">SUM(X6:X35)</f>
        <v>5043.2400000000007</v>
      </c>
      <c r="Y36" s="173">
        <f ca="1">SUM(Y6:Y35)</f>
        <v>3273.8</v>
      </c>
      <c r="Z36" s="173">
        <f ca="1">SUM(Z6:Z35)</f>
        <v>8</v>
      </c>
      <c r="AA36" s="173">
        <f ca="1">SUM(AA6:AA35)</f>
        <v>5294.2300000000014</v>
      </c>
      <c r="AB36" s="173">
        <f ca="1">SUM(AB6:AB35)</f>
        <v>1541.1399999999999</v>
      </c>
      <c r="AC36" s="173">
        <f ca="1">SUM(AC6:AC35)</f>
        <v>2534.110000000001</v>
      </c>
      <c r="AD36" s="173">
        <f ca="1">SUM(AD6:AD35)</f>
        <v>227.86999999999986</v>
      </c>
      <c r="AE36" s="173">
        <f ca="1">SUM(AE6:AE35)</f>
        <v>35647.269999999997</v>
      </c>
      <c r="AF36" s="209"/>
    </row>
    <row r="37" spans="1:32" ht="15" customHeight="1" x14ac:dyDescent="0.25">
      <c r="A37" s="396" t="s">
        <v>438</v>
      </c>
      <c r="B37" s="397"/>
      <c r="C37" s="397"/>
      <c r="D37" s="397"/>
      <c r="E37" s="397"/>
      <c r="F37" s="397"/>
      <c r="G37" s="397"/>
      <c r="H37" s="397"/>
      <c r="I37" s="397"/>
      <c r="J37" s="397"/>
      <c r="K37" s="397"/>
      <c r="L37" s="397"/>
      <c r="M37" s="397"/>
      <c r="N37" s="397"/>
      <c r="O37" s="397"/>
      <c r="P37" s="397"/>
      <c r="Q37" s="397"/>
      <c r="R37" s="397"/>
      <c r="S37" s="397"/>
    </row>
    <row r="38" spans="1:32" ht="15.6" hidden="1" customHeight="1" x14ac:dyDescent="0.25">
      <c r="A38" s="397"/>
      <c r="B38" s="397"/>
      <c r="C38" s="397"/>
      <c r="D38" s="397"/>
      <c r="E38" s="397"/>
      <c r="F38" s="397"/>
      <c r="G38" s="397"/>
      <c r="H38" s="397"/>
      <c r="I38" s="397"/>
      <c r="J38" s="397"/>
      <c r="K38" s="397"/>
      <c r="L38" s="397"/>
      <c r="M38" s="397"/>
      <c r="N38" s="397"/>
      <c r="O38" s="397"/>
      <c r="P38" s="397"/>
      <c r="Q38" s="397"/>
      <c r="R38" s="397"/>
      <c r="S38" s="397"/>
    </row>
    <row r="39" spans="1:32" ht="15.75" customHeight="1" x14ac:dyDescent="0.25">
      <c r="A39" s="123" t="s">
        <v>439</v>
      </c>
      <c r="B39" s="227"/>
      <c r="C39" s="123"/>
      <c r="D39" s="123"/>
      <c r="E39" s="123"/>
      <c r="F39" s="123"/>
      <c r="G39" s="123"/>
      <c r="H39" s="123"/>
      <c r="I39" s="123"/>
      <c r="J39" s="123"/>
      <c r="K39" s="123"/>
      <c r="L39" s="123"/>
      <c r="M39" s="123"/>
      <c r="N39" s="123"/>
      <c r="O39" s="123"/>
      <c r="P39" s="123"/>
      <c r="Q39" s="123"/>
      <c r="R39" s="123"/>
      <c r="S39" s="123"/>
      <c r="V39" s="207"/>
    </row>
    <row r="40" spans="1:32" ht="15.75" x14ac:dyDescent="0.25">
      <c r="A40" s="396" t="s">
        <v>440</v>
      </c>
      <c r="B40" s="397"/>
      <c r="C40" s="397"/>
      <c r="D40" s="397"/>
      <c r="E40" s="397"/>
      <c r="F40" s="397"/>
      <c r="G40" s="397"/>
      <c r="H40" s="397"/>
      <c r="I40" s="397"/>
      <c r="J40" s="397"/>
      <c r="K40" s="397"/>
      <c r="L40" s="397"/>
      <c r="M40" s="397"/>
      <c r="N40" s="397"/>
      <c r="O40" s="397"/>
      <c r="P40" s="397"/>
      <c r="Q40" s="397"/>
      <c r="R40" s="397"/>
      <c r="S40" s="397"/>
    </row>
  </sheetData>
  <mergeCells count="32">
    <mergeCell ref="A38:S38"/>
    <mergeCell ref="A40:S40"/>
    <mergeCell ref="A1:R1"/>
    <mergeCell ref="G2:I2"/>
    <mergeCell ref="G3:G4"/>
    <mergeCell ref="R3:R4"/>
    <mergeCell ref="J3:M3"/>
    <mergeCell ref="N3:Q3"/>
    <mergeCell ref="J32:M32"/>
    <mergeCell ref="N32:Q32"/>
    <mergeCell ref="J22:M22"/>
    <mergeCell ref="N22:Q22"/>
    <mergeCell ref="J17:M17"/>
    <mergeCell ref="N17:Q17"/>
    <mergeCell ref="J5:M5"/>
    <mergeCell ref="N5:Q5"/>
    <mergeCell ref="A2:F2"/>
    <mergeCell ref="A36:F36"/>
    <mergeCell ref="B3:B4"/>
    <mergeCell ref="C3:C4"/>
    <mergeCell ref="D3:D4"/>
    <mergeCell ref="B5:F5"/>
    <mergeCell ref="B17:F17"/>
    <mergeCell ref="B22:F22"/>
    <mergeCell ref="U3:V3"/>
    <mergeCell ref="W3:Z3"/>
    <mergeCell ref="AA3:AD3"/>
    <mergeCell ref="AE3:AE4"/>
    <mergeCell ref="A37:S37"/>
    <mergeCell ref="S3:S4"/>
    <mergeCell ref="B32:F32"/>
    <mergeCell ref="D9:D11"/>
  </mergeCells>
  <conditionalFormatting sqref="U6:U15 T16:T35">
    <cfRule type="cellIs" dxfId="14" priority="12" operator="equal">
      <formula>TRUE</formula>
    </cfRule>
  </conditionalFormatting>
  <conditionalFormatting sqref="J6:Q16">
    <cfRule type="cellIs" dxfId="13" priority="11" operator="equal">
      <formula>0</formula>
    </cfRule>
  </conditionalFormatting>
  <conditionalFormatting sqref="J18:Q21">
    <cfRule type="cellIs" dxfId="12" priority="10" operator="equal">
      <formula>0</formula>
    </cfRule>
  </conditionalFormatting>
  <conditionalFormatting sqref="J23:Q31">
    <cfRule type="cellIs" dxfId="11" priority="9" operator="equal">
      <formula>0</formula>
    </cfRule>
  </conditionalFormatting>
  <conditionalFormatting sqref="J33:Q34">
    <cfRule type="cellIs" dxfId="10" priority="8" operator="equal">
      <formula>0</formula>
    </cfRule>
  </conditionalFormatting>
  <conditionalFormatting sqref="J35:Q35">
    <cfRule type="cellIs" dxfId="9" priority="7" operator="equal">
      <formula>0</formula>
    </cfRule>
  </conditionalFormatting>
  <pageMargins left="0.23622047244094491" right="0.23622047244094491" top="0.98425196850393704" bottom="0.15748031496062992" header="0" footer="0"/>
  <pageSetup paperSize="9" scale="41" fitToHeight="0" orientation="landscape" r:id="rId1"/>
  <ignoredErrors>
    <ignoredError sqref="V11" formula="1"/>
  </ignoredError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  <pageSetUpPr fitToPage="1"/>
  </sheetPr>
  <dimension ref="A1:BC26"/>
  <sheetViews>
    <sheetView zoomScaleNormal="10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BF22" sqref="BF22"/>
    </sheetView>
  </sheetViews>
  <sheetFormatPr defaultColWidth="9.140625" defaultRowHeight="12.75" x14ac:dyDescent="0.2"/>
  <cols>
    <col min="1" max="1" width="4.5703125" style="123" bestFit="1" customWidth="1"/>
    <col min="2" max="2" width="6.28515625" style="125" customWidth="1"/>
    <col min="3" max="3" width="7.28515625" style="123" customWidth="1"/>
    <col min="4" max="4" width="6.28515625" style="125" customWidth="1"/>
    <col min="5" max="5" width="7.28515625" style="123" customWidth="1"/>
    <col min="6" max="6" width="6.28515625" style="125" customWidth="1"/>
    <col min="7" max="7" width="7.28515625" style="123" customWidth="1"/>
    <col min="8" max="8" width="6.28515625" style="125" customWidth="1"/>
    <col min="9" max="9" width="7.28515625" style="123" customWidth="1"/>
    <col min="10" max="10" width="6.85546875" style="125" customWidth="1"/>
    <col min="11" max="11" width="7.28515625" style="123" customWidth="1"/>
    <col min="12" max="12" width="6.85546875" style="125" customWidth="1"/>
    <col min="13" max="13" width="7.28515625" style="123" customWidth="1"/>
    <col min="14" max="14" width="6.28515625" style="125" customWidth="1"/>
    <col min="15" max="15" width="7.28515625" style="123" customWidth="1"/>
    <col min="16" max="16" width="6.28515625" style="125" customWidth="1"/>
    <col min="17" max="17" width="7.28515625" style="123" customWidth="1"/>
    <col min="18" max="18" width="6.28515625" style="125" customWidth="1"/>
    <col min="19" max="19" width="7.28515625" style="123" customWidth="1"/>
    <col min="20" max="20" width="6.28515625" style="125" customWidth="1"/>
    <col min="21" max="21" width="7.28515625" style="123" customWidth="1"/>
    <col min="22" max="22" width="6.28515625" style="125" customWidth="1"/>
    <col min="23" max="23" width="7.28515625" style="123" customWidth="1"/>
    <col min="24" max="24" width="6.28515625" style="125" customWidth="1"/>
    <col min="25" max="25" width="7.28515625" style="123" customWidth="1"/>
    <col min="26" max="26" width="6.28515625" style="125" customWidth="1"/>
    <col min="27" max="27" width="7.28515625" style="123" customWidth="1"/>
    <col min="28" max="28" width="6.28515625" style="125" customWidth="1"/>
    <col min="29" max="29" width="7.28515625" style="123" customWidth="1"/>
    <col min="30" max="30" width="6.28515625" style="125" customWidth="1"/>
    <col min="31" max="31" width="7.28515625" style="123" customWidth="1"/>
    <col min="32" max="32" width="6.28515625" style="125" customWidth="1"/>
    <col min="33" max="33" width="7.28515625" style="123" customWidth="1"/>
    <col min="34" max="34" width="6.28515625" style="125" customWidth="1"/>
    <col min="35" max="35" width="7.28515625" style="123" customWidth="1"/>
    <col min="36" max="36" width="6.28515625" style="125" customWidth="1"/>
    <col min="37" max="37" width="7.28515625" style="123" customWidth="1"/>
    <col min="38" max="38" width="6.28515625" style="125" customWidth="1"/>
    <col min="39" max="39" width="7.28515625" style="123" customWidth="1"/>
    <col min="40" max="40" width="6.28515625" style="125" customWidth="1"/>
    <col min="41" max="41" width="7.28515625" style="123" customWidth="1"/>
    <col min="42" max="42" width="6.28515625" style="125" customWidth="1"/>
    <col min="43" max="43" width="7.28515625" style="123" customWidth="1"/>
    <col min="44" max="44" width="6.28515625" style="125" customWidth="1"/>
    <col min="45" max="45" width="7.28515625" style="123" customWidth="1"/>
    <col min="46" max="46" width="6.28515625" style="125" customWidth="1"/>
    <col min="47" max="47" width="7.28515625" style="123" customWidth="1"/>
    <col min="48" max="48" width="6.28515625" style="125" customWidth="1"/>
    <col min="49" max="49" width="7.28515625" style="123" customWidth="1"/>
    <col min="50" max="50" width="6.28515625" style="125" customWidth="1"/>
    <col min="51" max="51" width="7.28515625" style="123" customWidth="1"/>
    <col min="52" max="52" width="6.28515625" style="125" customWidth="1"/>
    <col min="53" max="53" width="7.28515625" style="123" customWidth="1"/>
    <col min="54" max="54" width="6.28515625" style="125" customWidth="1"/>
    <col min="55" max="55" width="7.28515625" style="123" customWidth="1"/>
    <col min="56" max="16384" width="9.140625" style="123"/>
  </cols>
  <sheetData>
    <row r="1" spans="1:55" x14ac:dyDescent="0.2">
      <c r="A1" s="349" t="s">
        <v>283</v>
      </c>
      <c r="B1" s="428" t="s">
        <v>249</v>
      </c>
      <c r="C1" s="429"/>
      <c r="D1" s="428" t="s">
        <v>251</v>
      </c>
      <c r="E1" s="429"/>
      <c r="F1" s="428" t="s">
        <v>253</v>
      </c>
      <c r="G1" s="429"/>
      <c r="H1" s="426" t="s">
        <v>374</v>
      </c>
      <c r="I1" s="427"/>
      <c r="J1" s="426" t="s">
        <v>375</v>
      </c>
      <c r="K1" s="427"/>
      <c r="L1" s="426" t="s">
        <v>378</v>
      </c>
      <c r="M1" s="427"/>
      <c r="N1" s="428" t="s">
        <v>2</v>
      </c>
      <c r="O1" s="429"/>
      <c r="P1" s="428" t="s">
        <v>3</v>
      </c>
      <c r="Q1" s="429"/>
      <c r="R1" s="426" t="s">
        <v>372</v>
      </c>
      <c r="S1" s="427"/>
      <c r="T1" s="426" t="s">
        <v>373</v>
      </c>
      <c r="U1" s="427"/>
      <c r="V1" s="428" t="s">
        <v>4</v>
      </c>
      <c r="W1" s="429"/>
      <c r="X1" s="428" t="s">
        <v>255</v>
      </c>
      <c r="Y1" s="429"/>
      <c r="Z1" s="428" t="s">
        <v>256</v>
      </c>
      <c r="AA1" s="429"/>
      <c r="AB1" s="428" t="s">
        <v>257</v>
      </c>
      <c r="AC1" s="429"/>
      <c r="AD1" s="428" t="s">
        <v>6</v>
      </c>
      <c r="AE1" s="429"/>
      <c r="AF1" s="428" t="s">
        <v>8</v>
      </c>
      <c r="AG1" s="429"/>
      <c r="AH1" s="428" t="s">
        <v>9</v>
      </c>
      <c r="AI1" s="429"/>
      <c r="AJ1" s="428" t="s">
        <v>259</v>
      </c>
      <c r="AK1" s="429"/>
      <c r="AL1" s="428" t="s">
        <v>260</v>
      </c>
      <c r="AM1" s="429"/>
      <c r="AN1" s="428" t="s">
        <v>261</v>
      </c>
      <c r="AO1" s="429"/>
      <c r="AP1" s="428" t="s">
        <v>262</v>
      </c>
      <c r="AQ1" s="429"/>
      <c r="AR1" s="428" t="s">
        <v>263</v>
      </c>
      <c r="AS1" s="429"/>
      <c r="AT1" s="428" t="s">
        <v>264</v>
      </c>
      <c r="AU1" s="429"/>
      <c r="AV1" s="428" t="s">
        <v>265</v>
      </c>
      <c r="AW1" s="429"/>
      <c r="AX1" s="428" t="s">
        <v>266</v>
      </c>
      <c r="AY1" s="429"/>
      <c r="AZ1" s="428" t="s">
        <v>268</v>
      </c>
      <c r="BA1" s="429"/>
      <c r="BB1" s="428" t="s">
        <v>11</v>
      </c>
      <c r="BC1" s="429"/>
    </row>
    <row r="2" spans="1:55" ht="29.25" customHeight="1" x14ac:dyDescent="0.2">
      <c r="A2" s="350"/>
      <c r="B2" s="132" t="s">
        <v>285</v>
      </c>
      <c r="C2" s="133" t="s">
        <v>284</v>
      </c>
      <c r="D2" s="132" t="s">
        <v>285</v>
      </c>
      <c r="E2" s="133" t="s">
        <v>284</v>
      </c>
      <c r="F2" s="132" t="s">
        <v>285</v>
      </c>
      <c r="G2" s="133" t="s">
        <v>284</v>
      </c>
      <c r="H2" s="132" t="s">
        <v>285</v>
      </c>
      <c r="I2" s="133" t="s">
        <v>284</v>
      </c>
      <c r="J2" s="132" t="s">
        <v>285</v>
      </c>
      <c r="K2" s="133" t="s">
        <v>284</v>
      </c>
      <c r="L2" s="132" t="s">
        <v>285</v>
      </c>
      <c r="M2" s="133" t="s">
        <v>284</v>
      </c>
      <c r="N2" s="132" t="s">
        <v>285</v>
      </c>
      <c r="O2" s="133" t="s">
        <v>284</v>
      </c>
      <c r="P2" s="132" t="s">
        <v>285</v>
      </c>
      <c r="Q2" s="133" t="s">
        <v>284</v>
      </c>
      <c r="R2" s="132" t="s">
        <v>285</v>
      </c>
      <c r="S2" s="133" t="s">
        <v>284</v>
      </c>
      <c r="T2" s="132" t="s">
        <v>285</v>
      </c>
      <c r="U2" s="133" t="s">
        <v>284</v>
      </c>
      <c r="V2" s="132" t="s">
        <v>285</v>
      </c>
      <c r="W2" s="133" t="s">
        <v>284</v>
      </c>
      <c r="X2" s="132" t="s">
        <v>285</v>
      </c>
      <c r="Y2" s="133" t="s">
        <v>284</v>
      </c>
      <c r="Z2" s="132" t="s">
        <v>285</v>
      </c>
      <c r="AA2" s="133" t="s">
        <v>284</v>
      </c>
      <c r="AB2" s="132" t="s">
        <v>285</v>
      </c>
      <c r="AC2" s="133" t="s">
        <v>284</v>
      </c>
      <c r="AD2" s="132" t="s">
        <v>285</v>
      </c>
      <c r="AE2" s="133" t="s">
        <v>284</v>
      </c>
      <c r="AF2" s="132" t="s">
        <v>285</v>
      </c>
      <c r="AG2" s="133" t="s">
        <v>284</v>
      </c>
      <c r="AH2" s="132" t="s">
        <v>285</v>
      </c>
      <c r="AI2" s="133" t="s">
        <v>284</v>
      </c>
      <c r="AJ2" s="132" t="s">
        <v>285</v>
      </c>
      <c r="AK2" s="133" t="s">
        <v>284</v>
      </c>
      <c r="AL2" s="132" t="s">
        <v>285</v>
      </c>
      <c r="AM2" s="133" t="s">
        <v>284</v>
      </c>
      <c r="AN2" s="132" t="s">
        <v>285</v>
      </c>
      <c r="AO2" s="133" t="s">
        <v>284</v>
      </c>
      <c r="AP2" s="132" t="s">
        <v>285</v>
      </c>
      <c r="AQ2" s="133" t="s">
        <v>284</v>
      </c>
      <c r="AR2" s="132" t="s">
        <v>285</v>
      </c>
      <c r="AS2" s="133" t="s">
        <v>284</v>
      </c>
      <c r="AT2" s="132" t="s">
        <v>285</v>
      </c>
      <c r="AU2" s="133" t="s">
        <v>284</v>
      </c>
      <c r="AV2" s="132" t="s">
        <v>285</v>
      </c>
      <c r="AW2" s="133" t="s">
        <v>284</v>
      </c>
      <c r="AX2" s="132" t="s">
        <v>285</v>
      </c>
      <c r="AY2" s="133" t="s">
        <v>284</v>
      </c>
      <c r="AZ2" s="132" t="s">
        <v>285</v>
      </c>
      <c r="BA2" s="133" t="s">
        <v>284</v>
      </c>
      <c r="BB2" s="132" t="s">
        <v>285</v>
      </c>
      <c r="BC2" s="133" t="s">
        <v>284</v>
      </c>
    </row>
    <row r="3" spans="1:55" x14ac:dyDescent="0.2">
      <c r="A3" s="351"/>
      <c r="B3" s="203">
        <f ca="1">SUM(B4:B24)</f>
        <v>12.900000000000002</v>
      </c>
      <c r="C3" s="204">
        <f ca="1">SUM(C4:C24)</f>
        <v>0.99990000000000001</v>
      </c>
      <c r="D3" s="134">
        <f t="shared" ref="D3:BC3" ca="1" si="0">SUM(D4:D24)</f>
        <v>59.77000000000001</v>
      </c>
      <c r="E3" s="135">
        <f t="shared" ca="1" si="0"/>
        <v>1.0002</v>
      </c>
      <c r="F3" s="134">
        <f t="shared" ca="1" si="0"/>
        <v>115.60000000000001</v>
      </c>
      <c r="G3" s="204">
        <f ca="1">SUM(G4:G24)</f>
        <v>0.99990000000000001</v>
      </c>
      <c r="H3" s="134">
        <f t="shared" ca="1" si="0"/>
        <v>229.27</v>
      </c>
      <c r="I3" s="204">
        <f ca="1">SUM(I4:I24)</f>
        <v>1.0000000000000002</v>
      </c>
      <c r="J3" s="134">
        <f t="shared" ref="J3:K3" ca="1" si="1">SUM(J4:J24)</f>
        <v>247.68</v>
      </c>
      <c r="K3" s="135">
        <f t="shared" ca="1" si="1"/>
        <v>1.0000999999999998</v>
      </c>
      <c r="L3" s="134">
        <f t="shared" ref="L3:M3" ca="1" si="2">SUM(L4:L24)</f>
        <v>92.57</v>
      </c>
      <c r="M3" s="135">
        <f t="shared" ca="1" si="2"/>
        <v>0.99990000000000001</v>
      </c>
      <c r="N3" s="134">
        <f t="shared" ca="1" si="0"/>
        <v>28.820000000000004</v>
      </c>
      <c r="O3" s="135">
        <f t="shared" ca="1" si="0"/>
        <v>1</v>
      </c>
      <c r="P3" s="134">
        <f t="shared" ca="1" si="0"/>
        <v>15.16</v>
      </c>
      <c r="Q3" s="135">
        <f t="shared" ca="1" si="0"/>
        <v>1</v>
      </c>
      <c r="R3" s="134">
        <f t="shared" ca="1" si="0"/>
        <v>18.520000000000003</v>
      </c>
      <c r="S3" s="135">
        <f t="shared" ca="1" si="0"/>
        <v>1</v>
      </c>
      <c r="T3" s="134">
        <f t="shared" ref="T3:U3" ca="1" si="3">SUM(T4:T24)</f>
        <v>23.86</v>
      </c>
      <c r="U3" s="135">
        <f t="shared" ca="1" si="3"/>
        <v>0.99990000000000012</v>
      </c>
      <c r="V3" s="203">
        <f ca="1">SUM(V4:V24)</f>
        <v>92.570000000000007</v>
      </c>
      <c r="W3" s="135">
        <f t="shared" ca="1" si="0"/>
        <v>1.0001</v>
      </c>
      <c r="X3" s="134">
        <f t="shared" ca="1" si="0"/>
        <v>66.52</v>
      </c>
      <c r="Y3" s="135">
        <f t="shared" ca="1" si="0"/>
        <v>0.99990000000000001</v>
      </c>
      <c r="Z3" s="134">
        <f t="shared" ca="1" si="0"/>
        <v>178.13000000000002</v>
      </c>
      <c r="AA3" s="135">
        <f t="shared" ca="1" si="0"/>
        <v>0.9998999999999999</v>
      </c>
      <c r="AB3" s="134">
        <f t="shared" ca="1" si="0"/>
        <v>134.80000000000001</v>
      </c>
      <c r="AC3" s="135">
        <f t="shared" ca="1" si="0"/>
        <v>1.0002</v>
      </c>
      <c r="AD3" s="134">
        <f t="shared" ca="1" si="0"/>
        <v>37.07</v>
      </c>
      <c r="AE3" s="135">
        <f t="shared" ca="1" si="0"/>
        <v>1</v>
      </c>
      <c r="AF3" s="134">
        <f t="shared" ca="1" si="0"/>
        <v>14.629999999999999</v>
      </c>
      <c r="AG3" s="135">
        <f t="shared" ca="1" si="0"/>
        <v>1.0000999999999998</v>
      </c>
      <c r="AH3" s="134">
        <f t="shared" ca="1" si="0"/>
        <v>24.759999999999998</v>
      </c>
      <c r="AI3" s="135">
        <f t="shared" ca="1" si="0"/>
        <v>0.99980000000000002</v>
      </c>
      <c r="AJ3" s="134">
        <f t="shared" ca="1" si="0"/>
        <v>38.79</v>
      </c>
      <c r="AK3" s="135">
        <f t="shared" ca="1" si="0"/>
        <v>1.0001000000000002</v>
      </c>
      <c r="AL3" s="134">
        <f t="shared" ca="1" si="0"/>
        <v>13.18</v>
      </c>
      <c r="AM3" s="135">
        <f t="shared" ca="1" si="0"/>
        <v>0.99990000000000012</v>
      </c>
      <c r="AN3" s="134">
        <f t="shared" ca="1" si="0"/>
        <v>23.209999999999997</v>
      </c>
      <c r="AO3" s="135">
        <f t="shared" ca="1" si="0"/>
        <v>0.99979999999999991</v>
      </c>
      <c r="AP3" s="134">
        <f t="shared" ca="1" si="0"/>
        <v>34.76</v>
      </c>
      <c r="AQ3" s="135">
        <f t="shared" ca="1" si="0"/>
        <v>1.0001000000000002</v>
      </c>
      <c r="AR3" s="134">
        <f t="shared" ca="1" si="0"/>
        <v>13.15</v>
      </c>
      <c r="AS3" s="135">
        <f t="shared" ca="1" si="0"/>
        <v>1.0001</v>
      </c>
      <c r="AT3" s="134">
        <f t="shared" ca="1" si="0"/>
        <v>12.38</v>
      </c>
      <c r="AU3" s="135">
        <f t="shared" ca="1" si="0"/>
        <v>1</v>
      </c>
      <c r="AV3" s="134">
        <f t="shared" ca="1" si="0"/>
        <v>23.81</v>
      </c>
      <c r="AW3" s="135">
        <f t="shared" ca="1" si="0"/>
        <v>1</v>
      </c>
      <c r="AX3" s="134">
        <f t="shared" ca="1" si="0"/>
        <v>81.210000000000008</v>
      </c>
      <c r="AY3" s="135">
        <f t="shared" ca="1" si="0"/>
        <v>0.99990000000000012</v>
      </c>
      <c r="AZ3" s="134">
        <f t="shared" ca="1" si="0"/>
        <v>80.78</v>
      </c>
      <c r="BA3" s="135">
        <f t="shared" ca="1" si="0"/>
        <v>0.99990000000000012</v>
      </c>
      <c r="BB3" s="134">
        <f t="shared" ca="1" si="0"/>
        <v>13.130000000000003</v>
      </c>
      <c r="BC3" s="135">
        <f t="shared" ca="1" si="0"/>
        <v>1</v>
      </c>
    </row>
    <row r="4" spans="1:55" x14ac:dyDescent="0.2">
      <c r="A4" s="137">
        <v>1116</v>
      </c>
      <c r="B4" s="130">
        <f ca="1">SUMIF('1.1 '!$A$545:$H$606,'Izdevumu sadalījums_pa_EKK'!A4,'1.1 '!$H$545:$H$606)</f>
        <v>7.49</v>
      </c>
      <c r="C4" s="131">
        <f ca="1">ROUND(B4/B$3,4)</f>
        <v>0.5806</v>
      </c>
      <c r="D4" s="130">
        <f ca="1">SUMIF('1.2'!$A$529:$H$599,'Izdevumu sadalījums_pa_EKK'!$A4,'1.2'!$H$529:$H$599)</f>
        <v>39.93</v>
      </c>
      <c r="E4" s="131">
        <f t="shared" ref="E4:E24" ca="1" si="4">ROUND(D4/D$3,4)</f>
        <v>0.66810000000000003</v>
      </c>
      <c r="F4" s="130">
        <f ca="1">SUMIF('1.3'!$A$529:$H$599,'Izdevumu sadalījums_pa_EKK'!$A4,'1.3'!$H$529:$H$599)</f>
        <v>75.56</v>
      </c>
      <c r="G4" s="131">
        <f t="shared" ref="G4:G24" ca="1" si="5">ROUND(F4/F$3,4)</f>
        <v>0.65359999999999996</v>
      </c>
      <c r="H4" s="130">
        <f ca="1">SUMIF('1.4.1'!$A$529:$H$599,'Izdevumu sadalījums_pa_EKK'!$A4,'1.4.1'!$H$529:$H$599)</f>
        <v>151.09</v>
      </c>
      <c r="I4" s="131">
        <f t="shared" ref="I4:I24" ca="1" si="6">ROUND(H4/H$3,4)</f>
        <v>0.65900000000000003</v>
      </c>
      <c r="J4" s="130">
        <f ca="1">SUMIF('1.4.2'!$A$529:$H$599,'Izdevumu sadalījums_pa_EKK'!$A4,'1.4.2'!$H$529:$H$599)</f>
        <v>94.679999999999993</v>
      </c>
      <c r="K4" s="131">
        <f t="shared" ref="K4:K15" ca="1" si="7">ROUND(J4/J$3,4)</f>
        <v>0.38229999999999997</v>
      </c>
      <c r="L4" s="130">
        <f ca="1">SUMIF('1.4.3'!$A$529:$H$599,'Izdevumu sadalījums_pa_EKK'!$A4,'1.4.3'!$H$529:$H$599)</f>
        <v>31.56</v>
      </c>
      <c r="M4" s="131">
        <f t="shared" ref="M4:M15" ca="1" si="8">ROUND(L4/L$3,4)</f>
        <v>0.34089999999999998</v>
      </c>
      <c r="N4" s="130">
        <f ca="1">SUMIF('2.'!$A$529:$H$599,'Izdevumu sadalījums_pa_EKK'!$A4,'2.'!$H$529:$H$599)</f>
        <v>16.970000000000002</v>
      </c>
      <c r="O4" s="131">
        <f t="shared" ref="O4:O24" ca="1" si="9">ROUND(N4/N$3,4)</f>
        <v>0.58879999999999999</v>
      </c>
      <c r="P4" s="130">
        <f ca="1">SUMIF('3.'!$A$529:$H$599,'Izdevumu sadalījums_pa_EKK'!$A4,'3.'!$H$529:$H$599)</f>
        <v>0</v>
      </c>
      <c r="Q4" s="131">
        <f t="shared" ref="Q4:Q24" ca="1" si="10">ROUND(P4/P$3,4)</f>
        <v>0</v>
      </c>
      <c r="R4" s="130">
        <f ca="1">SUMIF('4.1'!$A$529:$H$599,'Izdevumu sadalījums_pa_EKK'!$A4,'4.1'!$H$529:$H$599)</f>
        <v>0.38</v>
      </c>
      <c r="S4" s="131">
        <f t="shared" ref="S4:S24" ca="1" si="11">ROUND(R4/R$3,4)</f>
        <v>2.0500000000000001E-2</v>
      </c>
      <c r="T4" s="130">
        <f ca="1">SUMIF('4.2'!$A$529:$H$599,'Izdevumu sadalījums_pa_EKK'!$A4,'4.2'!$H$529:$H$599)</f>
        <v>0.38</v>
      </c>
      <c r="U4" s="131">
        <f t="shared" ref="U4:U15" ca="1" si="12">ROUND(T4/T$3,4)</f>
        <v>1.5900000000000001E-2</v>
      </c>
      <c r="V4" s="130">
        <f ca="1">SUMIF('5.'!$A$529:$H$600,'Izdevumu sadalījums_pa_EKK'!$A4,'5.'!$H$529:$H$600)</f>
        <v>0</v>
      </c>
      <c r="W4" s="131">
        <f t="shared" ref="W4:W24" ca="1" si="13">ROUND(V4/V$3,4)</f>
        <v>0</v>
      </c>
      <c r="X4" s="130">
        <f ca="1">SUMIF('6.1.'!$A$529:$H$599,'Izdevumu sadalījums_pa_EKK'!$A4,'6.1.'!$H$529:$H$599)</f>
        <v>21.89</v>
      </c>
      <c r="Y4" s="131">
        <f t="shared" ref="Y4:Y24" ca="1" si="14">ROUND(X4/X$3,4)</f>
        <v>0.3291</v>
      </c>
      <c r="Z4" s="130">
        <f ca="1">SUMIF('6.2.'!$A$529:$H$599,'Izdevumu sadalījums_pa_EKK'!$A4,'6.2.'!$H$529:$H$599)</f>
        <v>21.89</v>
      </c>
      <c r="AA4" s="131">
        <f t="shared" ref="AA4:AA24" ca="1" si="15">ROUND(Z4/Z$3,4)</f>
        <v>0.1229</v>
      </c>
      <c r="AB4" s="130">
        <f ca="1">SUMIF('6.3.'!$A$529:$H$599,'Izdevumu sadalījums_pa_EKK'!$A4,'6.3.'!$H$529:$H$599)</f>
        <v>66.56</v>
      </c>
      <c r="AC4" s="131">
        <f t="shared" ref="AC4:AC24" ca="1" si="16">ROUND(AB4/AB$3,4)</f>
        <v>0.49380000000000002</v>
      </c>
      <c r="AD4" s="130">
        <f ca="1">SUMIF('7.'!$A$523:$H$593,'Izdevumu sadalījums_pa_EKK'!$A4,'7.'!$H$523:$H$593)</f>
        <v>2.65</v>
      </c>
      <c r="AE4" s="131">
        <f t="shared" ref="AE4:AE24" ca="1" si="17">ROUND(AD4/AD$3,4)</f>
        <v>7.1499999999999994E-2</v>
      </c>
      <c r="AF4" s="130">
        <f ca="1">SUMIF('8.1.'!$A$529:$H$599,'Izdevumu sadalījums_pa_EKK'!$A4,'8.1.'!$H$529:$H$599)</f>
        <v>0.38</v>
      </c>
      <c r="AG4" s="131">
        <f t="shared" ref="AG4:AI24" ca="1" si="18">ROUND(AF4/AF$3,4)</f>
        <v>2.5999999999999999E-2</v>
      </c>
      <c r="AH4" s="130">
        <f ca="1">SUMIF('8.2.'!$A$529:$H$599,'Izdevumu sadalījums_pa_EKK'!$A4,'8.2.'!$H$529:$H$599)</f>
        <v>0.38</v>
      </c>
      <c r="AI4" s="131">
        <f t="shared" ca="1" si="18"/>
        <v>1.5299999999999999E-2</v>
      </c>
      <c r="AJ4" s="130">
        <f ca="1">SUMIF('8.3.'!$A$529:$H$599,'Izdevumu sadalījums_pa_EKK'!$A4,'8.3.'!$H$529:$H$599)</f>
        <v>0.38</v>
      </c>
      <c r="AK4" s="131">
        <f t="shared" ref="AK4" ca="1" si="19">ROUND(AJ4/AJ$3,4)</f>
        <v>9.7999999999999997E-3</v>
      </c>
      <c r="AL4" s="130">
        <f ca="1">SUMIF('8.4.'!$A$529:$H$599,'Izdevumu sadalījums_pa_EKK'!$A4,'8.4.'!$H$529:$H$599)</f>
        <v>0.38</v>
      </c>
      <c r="AM4" s="131">
        <f t="shared" ref="AM4" ca="1" si="20">ROUND(AL4/AL$3,4)</f>
        <v>2.8799999999999999E-2</v>
      </c>
      <c r="AN4" s="130">
        <f ca="1">SUMIF('8.5.'!$A$529:$H$599,'Izdevumu sadalījums_pa_EKK'!$A4,'8.5.'!$H$529:$H$599)</f>
        <v>0.38</v>
      </c>
      <c r="AO4" s="131">
        <f t="shared" ref="AO4" ca="1" si="21">ROUND(AN4/AN$3,4)</f>
        <v>1.6400000000000001E-2</v>
      </c>
      <c r="AP4" s="130">
        <f ca="1">SUMIF('8.6.'!$A$529:$H$599,'Izdevumu sadalījums_pa_EKK'!$A4,'8.6.'!$H$529:$H$599)</f>
        <v>0.38</v>
      </c>
      <c r="AQ4" s="131">
        <f t="shared" ref="AQ4" ca="1" si="22">ROUND(AP4/AP$3,4)</f>
        <v>1.09E-2</v>
      </c>
      <c r="AR4" s="130">
        <f ca="1">SUMIF('8.7.'!$A$529:$H$599,'Izdevumu sadalījums_pa_EKK'!$A4,'8.7.'!$H$529:$H$599)</f>
        <v>0.38</v>
      </c>
      <c r="AS4" s="131">
        <f t="shared" ref="AS4" ca="1" si="23">ROUND(AR4/AR$3,4)</f>
        <v>2.8899999999999999E-2</v>
      </c>
      <c r="AT4" s="130">
        <f ca="1">SUMIF('8.8.'!$A$529:$H$599,'Izdevumu sadalījums_pa_EKK'!$A4,'8.8.'!$H$529:$H$599)</f>
        <v>0.38</v>
      </c>
      <c r="AU4" s="131">
        <f t="shared" ref="AU4" ca="1" si="24">ROUND(AT4/AT$3,4)</f>
        <v>3.0700000000000002E-2</v>
      </c>
      <c r="AV4" s="130">
        <f ca="1">SUMIF('8.9.'!$A$529:$H$599,'Izdevumu sadalījums_pa_EKK'!$A4,'8.9.'!$H$529:$H$599)</f>
        <v>0.38</v>
      </c>
      <c r="AW4" s="131">
        <f t="shared" ref="AW4:AY21" ca="1" si="25">ROUND(AV4/AV$3,4)</f>
        <v>1.6E-2</v>
      </c>
      <c r="AX4" s="130">
        <f ca="1">SUMIF('9.1.'!$A$529:$H$616,'Izdevumu sadalījums_pa_EKK'!$A4,'9.1.'!$H$529:$H$616)</f>
        <v>57.720000000000006</v>
      </c>
      <c r="AY4" s="131">
        <f t="shared" ca="1" si="25"/>
        <v>0.7107</v>
      </c>
      <c r="AZ4" s="130">
        <f ca="1">SUMIF('9.2.'!$A$529:$H$616,'Izdevumu sadalījums_pa_EKK'!$A4,'9.2.'!$H$529:$H$616)</f>
        <v>57.34</v>
      </c>
      <c r="BA4" s="131">
        <f t="shared" ref="BA4" ca="1" si="26">ROUND(AZ4/AZ$3,4)</f>
        <v>0.70979999999999999</v>
      </c>
      <c r="BB4" s="130">
        <f ca="1">SUMIF('10.'!$A$529:$H$616,'Izdevumu sadalījums_pa_EKK'!$A4,'10.'!$H$529:$H$616)</f>
        <v>0.38</v>
      </c>
      <c r="BC4" s="131">
        <f t="shared" ref="BC4" ca="1" si="27">ROUND(BB4/BB$3,4)</f>
        <v>2.8899999999999999E-2</v>
      </c>
    </row>
    <row r="5" spans="1:55" x14ac:dyDescent="0.2">
      <c r="A5" s="138">
        <v>1119</v>
      </c>
      <c r="B5" s="128">
        <f ca="1">SUMIF('1.1 '!$A$545:$H$606,'Izdevumu sadalījums_pa_EKK'!A5,'1.1 '!$H$545:$H$606)</f>
        <v>1.3</v>
      </c>
      <c r="C5" s="129">
        <f t="shared" ref="C5:C24" ca="1" si="28">ROUND(B5/B$3,4)</f>
        <v>0.1008</v>
      </c>
      <c r="D5" s="128">
        <f ca="1">SUMIF('1.2'!$A$529:$H$599,'Izdevumu sadalījums_pa_EKK'!$A5,'1.2'!$H$529:$H$599)</f>
        <v>1.3</v>
      </c>
      <c r="E5" s="129">
        <f t="shared" ca="1" si="4"/>
        <v>2.18E-2</v>
      </c>
      <c r="F5" s="128">
        <f ca="1">SUMIF('1.3'!$A$529:$H$599,'Izdevumu sadalījums_pa_EKK'!$A5,'1.3'!$H$529:$H$599)</f>
        <v>8.9700000000000006</v>
      </c>
      <c r="G5" s="129">
        <f t="shared" ca="1" si="5"/>
        <v>7.7600000000000002E-2</v>
      </c>
      <c r="H5" s="128">
        <f ca="1">SUMIF('1.4.1'!$A$529:$H$599,'Izdevumu sadalījums_pa_EKK'!$A5,'1.4.1'!$H$529:$H$599)</f>
        <v>16.63</v>
      </c>
      <c r="I5" s="129">
        <f t="shared" ca="1" si="6"/>
        <v>7.2499999999999995E-2</v>
      </c>
      <c r="J5" s="128">
        <f ca="1">SUMIF('1.4.2'!$A$529:$H$599,'Izdevumu sadalījums_pa_EKK'!$A5,'1.4.2'!$H$529:$H$599)</f>
        <v>87.75</v>
      </c>
      <c r="K5" s="129">
        <f t="shared" ca="1" si="7"/>
        <v>0.3543</v>
      </c>
      <c r="L5" s="128">
        <f ca="1">SUMIF('1.4.3'!$A$529:$H$599,'Izdevumu sadalījums_pa_EKK'!$A5,'1.4.3'!$H$529:$H$599)</f>
        <v>36.4</v>
      </c>
      <c r="M5" s="129">
        <f t="shared" ca="1" si="8"/>
        <v>0.39319999999999999</v>
      </c>
      <c r="N5" s="128">
        <f ca="1">SUMIF('2.'!$A$529:$H$599,'Izdevumu sadalījums_pa_EKK'!$A5,'2.'!$H$529:$H$599)</f>
        <v>1.3</v>
      </c>
      <c r="O5" s="129">
        <f t="shared" ca="1" si="9"/>
        <v>4.5100000000000001E-2</v>
      </c>
      <c r="P5" s="128">
        <f ca="1">SUMIF('3.'!$A$529:$H$599,'Izdevumu sadalījums_pa_EKK'!$A5,'3.'!$H$529:$H$599)</f>
        <v>10.77</v>
      </c>
      <c r="Q5" s="129">
        <f t="shared" ca="1" si="10"/>
        <v>0.71040000000000003</v>
      </c>
      <c r="R5" s="128">
        <f ca="1">SUMIF('4.1'!$A$529:$H$599,'Izdevumu sadalījums_pa_EKK'!$A5,'4.1'!$H$529:$H$599)</f>
        <v>12.65</v>
      </c>
      <c r="S5" s="129">
        <f t="shared" ca="1" si="11"/>
        <v>0.68300000000000005</v>
      </c>
      <c r="T5" s="128">
        <f ca="1">SUMIF('4.2'!$A$529:$H$599,'Izdevumu sadalījums_pa_EKK'!$A5,'4.2'!$H$529:$H$599)</f>
        <v>16.48</v>
      </c>
      <c r="U5" s="129">
        <f t="shared" ca="1" si="12"/>
        <v>0.69069999999999998</v>
      </c>
      <c r="V5" s="128">
        <f ca="1">SUMIF('5.'!$A$529:$H$600,'Izdevumu sadalījums_pa_EKK'!$A5,'5.'!$H$529:$H$600)</f>
        <v>14.18</v>
      </c>
      <c r="W5" s="129">
        <f t="shared" ca="1" si="13"/>
        <v>0.1532</v>
      </c>
      <c r="X5" s="128">
        <f ca="1">SUMIF('6.1.'!$A$529:$H$599,'Izdevumu sadalījums_pa_EKK'!$A5,'6.1.'!$H$529:$H$599)</f>
        <v>14.07</v>
      </c>
      <c r="Y5" s="129">
        <f t="shared" ca="1" si="14"/>
        <v>0.21149999999999999</v>
      </c>
      <c r="Z5" s="128">
        <f ca="1">SUMIF('6.2.'!$A$529:$H$599,'Izdevumu sadalījums_pa_EKK'!$A5,'6.2.'!$H$529:$H$599)</f>
        <v>14.07</v>
      </c>
      <c r="AA5" s="129">
        <f t="shared" ca="1" si="15"/>
        <v>7.9000000000000001E-2</v>
      </c>
      <c r="AB5" s="128">
        <f ca="1">SUMIF('6.3.'!$A$529:$H$599,'Izdevumu sadalījums_pa_EKK'!$A5,'6.3.'!$H$529:$H$599)</f>
        <v>32.9</v>
      </c>
      <c r="AC5" s="129">
        <f t="shared" ca="1" si="16"/>
        <v>0.24410000000000001</v>
      </c>
      <c r="AD5" s="128">
        <f ca="1">SUMIF('7.'!$A$523:$H$593,'Izdevumu sadalījums_pa_EKK'!$A5,'7.'!$H$523:$H$593)</f>
        <v>23.64</v>
      </c>
      <c r="AE5" s="129">
        <f t="shared" ca="1" si="17"/>
        <v>0.63770000000000004</v>
      </c>
      <c r="AF5" s="128">
        <f ca="1">SUMIF('8.1.'!$A$529:$H$599,'Izdevumu sadalījums_pa_EKK'!$A5,'8.1.'!$H$529:$H$599)</f>
        <v>8.32</v>
      </c>
      <c r="AG5" s="129">
        <f t="shared" ca="1" si="18"/>
        <v>0.56869999999999998</v>
      </c>
      <c r="AH5" s="128">
        <f ca="1">SUMIF('8.2.'!$A$529:$H$599,'Izdevumu sadalījums_pa_EKK'!$A5,'8.2.'!$H$529:$H$599)</f>
        <v>15.98</v>
      </c>
      <c r="AI5" s="129">
        <f t="shared" ca="1" si="18"/>
        <v>0.64539999999999997</v>
      </c>
      <c r="AJ5" s="128">
        <f ca="1">SUMIF('8.3.'!$A$529:$H$599,'Izdevumu sadalījums_pa_EKK'!$A5,'8.3.'!$H$529:$H$599)</f>
        <v>23.64</v>
      </c>
      <c r="AK5" s="129">
        <f t="shared" ref="AK5" ca="1" si="29">ROUND(AJ5/AJ$3,4)</f>
        <v>0.60940000000000005</v>
      </c>
      <c r="AL5" s="128">
        <f ca="1">SUMIF('8.4.'!$A$529:$H$599,'Izdevumu sadalījums_pa_EKK'!$A5,'8.4.'!$H$529:$H$599)</f>
        <v>8.32</v>
      </c>
      <c r="AM5" s="129">
        <f t="shared" ref="AM5" ca="1" si="30">ROUND(AL5/AL$3,4)</f>
        <v>0.63129999999999997</v>
      </c>
      <c r="AN5" s="128">
        <f ca="1">SUMIF('8.5.'!$A$529:$H$599,'Izdevumu sadalījums_pa_EKK'!$A5,'8.5.'!$H$529:$H$599)</f>
        <v>15.98</v>
      </c>
      <c r="AO5" s="129">
        <f t="shared" ref="AO5" ca="1" si="31">ROUND(AN5/AN$3,4)</f>
        <v>0.6885</v>
      </c>
      <c r="AP5" s="128">
        <f ca="1">SUMIF('8.6.'!$A$529:$H$599,'Izdevumu sadalījums_pa_EKK'!$A5,'8.6.'!$H$529:$H$599)</f>
        <v>23.64</v>
      </c>
      <c r="AQ5" s="129">
        <f t="shared" ref="AQ5" ca="1" si="32">ROUND(AP5/AP$3,4)</f>
        <v>0.68010000000000004</v>
      </c>
      <c r="AR5" s="128">
        <f ca="1">SUMIF('8.7.'!$A$529:$H$599,'Izdevumu sadalījums_pa_EKK'!$A5,'8.7.'!$H$529:$H$599)</f>
        <v>8.32</v>
      </c>
      <c r="AS5" s="129">
        <f t="shared" ref="AS5" ca="1" si="33">ROUND(AR5/AR$3,4)</f>
        <v>0.63270000000000004</v>
      </c>
      <c r="AT5" s="128">
        <f ca="1">SUMIF('8.8.'!$A$529:$H$599,'Izdevumu sadalījums_pa_EKK'!$A5,'8.8.'!$H$529:$H$599)</f>
        <v>8.32</v>
      </c>
      <c r="AU5" s="129">
        <f t="shared" ref="AU5" ca="1" si="34">ROUND(AT5/AT$3,4)</f>
        <v>0.67210000000000003</v>
      </c>
      <c r="AV5" s="128">
        <f ca="1">SUMIF('8.9.'!$A$529:$H$599,'Izdevumu sadalījums_pa_EKK'!$A5,'8.9.'!$H$529:$H$599)</f>
        <v>15.98</v>
      </c>
      <c r="AW5" s="129">
        <f t="shared" ref="AW5" ca="1" si="35">ROUND(AV5/AV$3,4)</f>
        <v>0.67110000000000003</v>
      </c>
      <c r="AX5" s="128">
        <f ca="1">SUMIF('9.1.'!$A$529:$H$616,'Izdevumu sadalījums_pa_EKK'!$A5,'9.1.'!$H$529:$H$616)</f>
        <v>0.65</v>
      </c>
      <c r="AY5" s="129">
        <f t="shared" ca="1" si="25"/>
        <v>8.0000000000000002E-3</v>
      </c>
      <c r="AZ5" s="128">
        <f ca="1">SUMIF('9.2.'!$A$529:$H$616,'Izdevumu sadalījums_pa_EKK'!$A5,'9.2.'!$H$529:$H$616)</f>
        <v>0.65</v>
      </c>
      <c r="BA5" s="129">
        <f t="shared" ref="BA5" ca="1" si="36">ROUND(AZ5/AZ$3,4)</f>
        <v>8.0000000000000002E-3</v>
      </c>
      <c r="BB5" s="128">
        <f ca="1">SUMIF('10.'!$A$529:$H$616,'Izdevumu sadalījums_pa_EKK'!$A5,'10.'!$H$529:$H$616)</f>
        <v>8.82</v>
      </c>
      <c r="BC5" s="129">
        <f t="shared" ref="BC5" ca="1" si="37">ROUND(BB5/BB$3,4)</f>
        <v>0.67169999999999996</v>
      </c>
    </row>
    <row r="6" spans="1:55" x14ac:dyDescent="0.2">
      <c r="A6" s="138">
        <v>1143</v>
      </c>
      <c r="B6" s="128">
        <f ca="1">SUMIF('1.1 '!$A$545:$H$606,'Izdevumu sadalījums_pa_EKK'!A6,'1.1 '!$H$545:$H$606)</f>
        <v>0.54</v>
      </c>
      <c r="C6" s="129">
        <f t="shared" ca="1" si="28"/>
        <v>4.19E-2</v>
      </c>
      <c r="D6" s="128">
        <f ca="1">SUMIF('1.2'!$A$529:$H$599,'Izdevumu sadalījums_pa_EKK'!$A6,'1.2'!$H$529:$H$599)</f>
        <v>2.86</v>
      </c>
      <c r="E6" s="129">
        <f t="shared" ca="1" si="4"/>
        <v>4.7899999999999998E-2</v>
      </c>
      <c r="F6" s="128">
        <f ca="1">SUMIF('1.3'!$A$529:$H$599,'Izdevumu sadalījums_pa_EKK'!$A6,'1.3'!$H$529:$H$599)</f>
        <v>4.26</v>
      </c>
      <c r="G6" s="129">
        <f t="shared" ca="1" si="5"/>
        <v>3.6900000000000002E-2</v>
      </c>
      <c r="H6" s="128">
        <f ca="1">SUMIF('1.4.1'!$A$529:$H$599,'Izdevumu sadalījums_pa_EKK'!$A6,'1.4.1'!$H$529:$H$599)</f>
        <v>8.4700000000000006</v>
      </c>
      <c r="I6" s="129">
        <f t="shared" ca="1" si="6"/>
        <v>3.6900000000000002E-2</v>
      </c>
      <c r="J6" s="128">
        <f ca="1">SUMIF('1.4.2'!$A$529:$H$599,'Izdevumu sadalījums_pa_EKK'!$A6,'1.4.2'!$H$529:$H$599)</f>
        <v>4.84</v>
      </c>
      <c r="K6" s="129">
        <f t="shared" ca="1" si="7"/>
        <v>1.95E-2</v>
      </c>
      <c r="L6" s="128">
        <f ca="1">SUMIF('1.4.3'!$A$529:$H$599,'Izdevumu sadalījums_pa_EKK'!$A6,'1.4.3'!$H$529:$H$599)</f>
        <v>1.62</v>
      </c>
      <c r="M6" s="129">
        <f t="shared" ca="1" si="8"/>
        <v>1.7500000000000002E-2</v>
      </c>
      <c r="N6" s="128">
        <f ca="1">SUMIF('2.'!$A$529:$H$599,'Izdevumu sadalījums_pa_EKK'!$A6,'2.'!$H$529:$H$599)</f>
        <v>1.22</v>
      </c>
      <c r="O6" s="129">
        <f t="shared" ca="1" si="9"/>
        <v>4.2299999999999997E-2</v>
      </c>
      <c r="P6" s="128">
        <f ca="1">SUMIF('3.'!$A$529:$H$599,'Izdevumu sadalījums_pa_EKK'!$A6,'3.'!$H$529:$H$599)</f>
        <v>0</v>
      </c>
      <c r="Q6" s="129">
        <f t="shared" ca="1" si="10"/>
        <v>0</v>
      </c>
      <c r="R6" s="128">
        <f ca="1">SUMIF('4.1'!$A$529:$H$599,'Izdevumu sadalījums_pa_EKK'!$A6,'4.1'!$H$529:$H$599)</f>
        <v>0.02</v>
      </c>
      <c r="S6" s="129">
        <f t="shared" ca="1" si="11"/>
        <v>1.1000000000000001E-3</v>
      </c>
      <c r="T6" s="128">
        <f ca="1">SUMIF('4.2'!$A$529:$H$599,'Izdevumu sadalījums_pa_EKK'!$A6,'4.2'!$H$529:$H$599)</f>
        <v>0.02</v>
      </c>
      <c r="U6" s="129">
        <f t="shared" ca="1" si="12"/>
        <v>8.0000000000000004E-4</v>
      </c>
      <c r="V6" s="128">
        <f ca="1">SUMIF('5.'!$A$529:$H$600,'Izdevumu sadalījums_pa_EKK'!$A6,'5.'!$H$529:$H$600)</f>
        <v>0</v>
      </c>
      <c r="W6" s="129">
        <f t="shared" ca="1" si="13"/>
        <v>0</v>
      </c>
      <c r="X6" s="128">
        <f ca="1">SUMIF('6.1.'!$A$529:$H$599,'Izdevumu sadalījums_pa_EKK'!$A6,'6.1.'!$H$529:$H$599)</f>
        <v>1.47</v>
      </c>
      <c r="Y6" s="129">
        <f t="shared" ca="1" si="14"/>
        <v>2.2100000000000002E-2</v>
      </c>
      <c r="Z6" s="128">
        <f ca="1">SUMIF('6.2.'!$A$529:$H$599,'Izdevumu sadalījums_pa_EKK'!$A6,'6.2.'!$H$529:$H$599)</f>
        <v>1.47</v>
      </c>
      <c r="AA6" s="129">
        <f t="shared" ca="1" si="15"/>
        <v>8.3000000000000001E-3</v>
      </c>
      <c r="AB6" s="128">
        <f ca="1">SUMIF('6.3.'!$A$529:$H$599,'Izdevumu sadalījums_pa_EKK'!$A6,'6.3.'!$H$529:$H$599)</f>
        <v>3.6799999999999997</v>
      </c>
      <c r="AC6" s="129">
        <f t="shared" ca="1" si="16"/>
        <v>2.7300000000000001E-2</v>
      </c>
      <c r="AD6" s="128">
        <f ca="1">SUMIF('7.'!$A$523:$H$593,'Izdevumu sadalījums_pa_EKK'!$A6,'7.'!$H$523:$H$593)</f>
        <v>0.15999999999999998</v>
      </c>
      <c r="AE6" s="129">
        <f t="shared" ca="1" si="17"/>
        <v>4.3E-3</v>
      </c>
      <c r="AF6" s="128">
        <f ca="1">SUMIF('8.1.'!$A$529:$H$599,'Izdevumu sadalījums_pa_EKK'!$A6,'8.1.'!$H$529:$H$599)</f>
        <v>0.02</v>
      </c>
      <c r="AG6" s="129">
        <f t="shared" ca="1" si="18"/>
        <v>1.4E-3</v>
      </c>
      <c r="AH6" s="128">
        <f ca="1">SUMIF('8.2.'!$A$529:$H$599,'Izdevumu sadalījums_pa_EKK'!$A6,'8.2.'!$H$529:$H$599)</f>
        <v>0.02</v>
      </c>
      <c r="AI6" s="129">
        <f t="shared" ca="1" si="18"/>
        <v>8.0000000000000004E-4</v>
      </c>
      <c r="AJ6" s="128">
        <f ca="1">SUMIF('8.3.'!$A$529:$H$599,'Izdevumu sadalījums_pa_EKK'!$A6,'8.3.'!$H$529:$H$599)</f>
        <v>0.02</v>
      </c>
      <c r="AK6" s="129">
        <f t="shared" ref="AK6" ca="1" si="38">ROUND(AJ6/AJ$3,4)</f>
        <v>5.0000000000000001E-4</v>
      </c>
      <c r="AL6" s="128">
        <f ca="1">SUMIF('8.4.'!$A$529:$H$599,'Izdevumu sadalījums_pa_EKK'!$A6,'8.4.'!$H$529:$H$599)</f>
        <v>0.02</v>
      </c>
      <c r="AM6" s="129">
        <f t="shared" ref="AM6" ca="1" si="39">ROUND(AL6/AL$3,4)</f>
        <v>1.5E-3</v>
      </c>
      <c r="AN6" s="128">
        <f ca="1">SUMIF('8.5.'!$A$529:$H$599,'Izdevumu sadalījums_pa_EKK'!$A6,'8.5.'!$H$529:$H$599)</f>
        <v>0.02</v>
      </c>
      <c r="AO6" s="129">
        <f t="shared" ref="AO6" ca="1" si="40">ROUND(AN6/AN$3,4)</f>
        <v>8.9999999999999998E-4</v>
      </c>
      <c r="AP6" s="128">
        <f ca="1">SUMIF('8.6.'!$A$529:$H$599,'Izdevumu sadalījums_pa_EKK'!$A6,'8.6.'!$H$529:$H$599)</f>
        <v>0.02</v>
      </c>
      <c r="AQ6" s="129">
        <f t="shared" ref="AQ6" ca="1" si="41">ROUND(AP6/AP$3,4)</f>
        <v>5.9999999999999995E-4</v>
      </c>
      <c r="AR6" s="128">
        <f ca="1">SUMIF('8.7.'!$A$529:$H$599,'Izdevumu sadalījums_pa_EKK'!$A6,'8.7.'!$H$529:$H$599)</f>
        <v>0.02</v>
      </c>
      <c r="AS6" s="129">
        <f t="shared" ref="AS6" ca="1" si="42">ROUND(AR6/AR$3,4)</f>
        <v>1.5E-3</v>
      </c>
      <c r="AT6" s="128">
        <f ca="1">SUMIF('8.8.'!$A$529:$H$599,'Izdevumu sadalījums_pa_EKK'!$A6,'8.8.'!$H$529:$H$599)</f>
        <v>0.02</v>
      </c>
      <c r="AU6" s="129">
        <f t="shared" ref="AU6" ca="1" si="43">ROUND(AT6/AT$3,4)</f>
        <v>1.6000000000000001E-3</v>
      </c>
      <c r="AV6" s="128">
        <f ca="1">SUMIF('8.9.'!$A$529:$H$599,'Izdevumu sadalījums_pa_EKK'!$A6,'8.9.'!$H$529:$H$599)</f>
        <v>0.02</v>
      </c>
      <c r="AW6" s="129">
        <f t="shared" ref="AW6" ca="1" si="44">ROUND(AV6/AV$3,4)</f>
        <v>8.0000000000000004E-4</v>
      </c>
      <c r="AX6" s="128">
        <f ca="1">SUMIF('9.1.'!$A$529:$H$616,'Izdevumu sadalījums_pa_EKK'!$A6,'9.1.'!$H$529:$H$616)</f>
        <v>3.8100000000000005</v>
      </c>
      <c r="AY6" s="129">
        <f t="shared" ca="1" si="25"/>
        <v>4.6899999999999997E-2</v>
      </c>
      <c r="AZ6" s="128">
        <f ca="1">SUMIF('9.2.'!$A$529:$H$616,'Izdevumu sadalījums_pa_EKK'!$A6,'9.2.'!$H$529:$H$616)</f>
        <v>3.7900000000000005</v>
      </c>
      <c r="BA6" s="129">
        <f t="shared" ref="BA6" ca="1" si="45">ROUND(AZ6/AZ$3,4)</f>
        <v>4.6899999999999997E-2</v>
      </c>
      <c r="BB6" s="128">
        <f ca="1">SUMIF('10.'!$A$529:$H$616,'Izdevumu sadalījums_pa_EKK'!$A6,'10.'!$H$529:$H$616)</f>
        <v>0.02</v>
      </c>
      <c r="BC6" s="129">
        <f t="shared" ref="BC6" ca="1" si="46">ROUND(BB6/BB$3,4)</f>
        <v>1.5E-3</v>
      </c>
    </row>
    <row r="7" spans="1:55" x14ac:dyDescent="0.2">
      <c r="A7" s="138">
        <v>1146</v>
      </c>
      <c r="B7" s="128">
        <f ca="1">SUMIF('1.1 '!$A$545:$H$606,'Izdevumu sadalījums_pa_EKK'!A7,'1.1 '!$H$545:$H$606)</f>
        <v>0</v>
      </c>
      <c r="C7" s="129">
        <f t="shared" ca="1" si="28"/>
        <v>0</v>
      </c>
      <c r="D7" s="128">
        <f ca="1">SUMIF('1.2'!$A$529:$H$599,'Izdevumu sadalījums_pa_EKK'!$A7,'1.2'!$H$529:$H$599)</f>
        <v>0</v>
      </c>
      <c r="E7" s="129">
        <f t="shared" ca="1" si="4"/>
        <v>0</v>
      </c>
      <c r="F7" s="128">
        <f ca="1">SUMIF('1.3'!$A$529:$H$599,'Izdevumu sadalījums_pa_EKK'!$A7,'1.3'!$H$529:$H$599)</f>
        <v>0</v>
      </c>
      <c r="G7" s="129">
        <f t="shared" ca="1" si="5"/>
        <v>0</v>
      </c>
      <c r="H7" s="128">
        <f ca="1">SUMIF('1.4.1'!$A$529:$H$599,'Izdevumu sadalījums_pa_EKK'!$A7,'1.4.1'!$H$529:$H$599)</f>
        <v>0</v>
      </c>
      <c r="I7" s="129">
        <f t="shared" ca="1" si="6"/>
        <v>0</v>
      </c>
      <c r="J7" s="128">
        <f ca="1">SUMIF('1.4.2'!$A$529:$H$599,'Izdevumu sadalījums_pa_EKK'!$A7,'1.4.2'!$H$529:$H$599)</f>
        <v>0</v>
      </c>
      <c r="K7" s="129">
        <f t="shared" ca="1" si="7"/>
        <v>0</v>
      </c>
      <c r="L7" s="128">
        <f ca="1">SUMIF('1.4.3'!$A$529:$H$599,'Izdevumu sadalījums_pa_EKK'!$A7,'1.4.3'!$H$529:$H$599)</f>
        <v>0</v>
      </c>
      <c r="M7" s="129">
        <f t="shared" ca="1" si="8"/>
        <v>0</v>
      </c>
      <c r="N7" s="128">
        <f ca="1">SUMIF('2.'!$A$529:$H$599,'Izdevumu sadalījums_pa_EKK'!$A7,'2.'!$H$529:$H$599)</f>
        <v>0</v>
      </c>
      <c r="O7" s="129">
        <f t="shared" ca="1" si="9"/>
        <v>0</v>
      </c>
      <c r="P7" s="128">
        <f ca="1">SUMIF('3.'!$A$529:$H$599,'Izdevumu sadalījums_pa_EKK'!$A7,'3.'!$H$529:$H$599)</f>
        <v>0</v>
      </c>
      <c r="Q7" s="129">
        <f t="shared" ca="1" si="10"/>
        <v>0</v>
      </c>
      <c r="R7" s="128">
        <f ca="1">SUMIF('4.1'!$A$529:$H$599,'Izdevumu sadalījums_pa_EKK'!$A7,'4.1'!$H$529:$H$599)</f>
        <v>0</v>
      </c>
      <c r="S7" s="129">
        <f t="shared" ca="1" si="11"/>
        <v>0</v>
      </c>
      <c r="T7" s="128">
        <f ca="1">SUMIF('4.2'!$A$529:$H$599,'Izdevumu sadalījums_pa_EKK'!$A7,'4.2'!$H$529:$H$599)</f>
        <v>0</v>
      </c>
      <c r="U7" s="129">
        <f t="shared" ca="1" si="12"/>
        <v>0</v>
      </c>
      <c r="V7" s="128">
        <f ca="1">SUMIF('5.'!$A$529:$H$600,'Izdevumu sadalījums_pa_EKK'!$A7,'5.'!$H$529:$H$600)</f>
        <v>0</v>
      </c>
      <c r="W7" s="129">
        <f t="shared" ca="1" si="13"/>
        <v>0</v>
      </c>
      <c r="X7" s="128">
        <f ca="1">SUMIF('6.1.'!$A$529:$H$599,'Izdevumu sadalījums_pa_EKK'!$A7,'6.1.'!$H$529:$H$599)</f>
        <v>0</v>
      </c>
      <c r="Y7" s="129">
        <f t="shared" ca="1" si="14"/>
        <v>0</v>
      </c>
      <c r="Z7" s="128">
        <f ca="1">SUMIF('6.2.'!$A$529:$H$599,'Izdevumu sadalījums_pa_EKK'!$A7,'6.2.'!$H$529:$H$599)</f>
        <v>0</v>
      </c>
      <c r="AA7" s="129">
        <f t="shared" ca="1" si="15"/>
        <v>0</v>
      </c>
      <c r="AB7" s="128">
        <f ca="1">SUMIF('6.3.'!$A$529:$H$599,'Izdevumu sadalījums_pa_EKK'!$A7,'6.3.'!$H$529:$H$599)</f>
        <v>0</v>
      </c>
      <c r="AC7" s="129">
        <f t="shared" ca="1" si="16"/>
        <v>0</v>
      </c>
      <c r="AD7" s="128">
        <f ca="1">SUMIF('7.'!$A$523:$H$593,'Izdevumu sadalījums_pa_EKK'!$A7,'7.'!$H$523:$H$593)</f>
        <v>0</v>
      </c>
      <c r="AE7" s="129">
        <f t="shared" ca="1" si="17"/>
        <v>0</v>
      </c>
      <c r="AF7" s="128">
        <f ca="1">SUMIF('8.1.'!$A$529:$H$599,'Izdevumu sadalījums_pa_EKK'!$A7,'8.1.'!$H$529:$H$599)</f>
        <v>0</v>
      </c>
      <c r="AG7" s="129">
        <f t="shared" ca="1" si="18"/>
        <v>0</v>
      </c>
      <c r="AH7" s="128">
        <f ca="1">SUMIF('8.2.'!$A$529:$H$599,'Izdevumu sadalījums_pa_EKK'!$A7,'8.2.'!$H$529:$H$599)</f>
        <v>0</v>
      </c>
      <c r="AI7" s="129">
        <f t="shared" ca="1" si="18"/>
        <v>0</v>
      </c>
      <c r="AJ7" s="128">
        <f ca="1">SUMIF('8.3.'!$A$529:$H$599,'Izdevumu sadalījums_pa_EKK'!$A7,'8.3.'!$H$529:$H$599)</f>
        <v>0</v>
      </c>
      <c r="AK7" s="129">
        <f t="shared" ref="AK7" ca="1" si="47">ROUND(AJ7/AJ$3,4)</f>
        <v>0</v>
      </c>
      <c r="AL7" s="128">
        <f ca="1">SUMIF('8.4.'!$A$529:$H$599,'Izdevumu sadalījums_pa_EKK'!$A7,'8.4.'!$H$529:$H$599)</f>
        <v>0</v>
      </c>
      <c r="AM7" s="129">
        <f t="shared" ref="AM7" ca="1" si="48">ROUND(AL7/AL$3,4)</f>
        <v>0</v>
      </c>
      <c r="AN7" s="128">
        <f ca="1">SUMIF('8.5.'!$A$529:$H$599,'Izdevumu sadalījums_pa_EKK'!$A7,'8.5.'!$H$529:$H$599)</f>
        <v>0</v>
      </c>
      <c r="AO7" s="129">
        <f t="shared" ref="AO7" ca="1" si="49">ROUND(AN7/AN$3,4)</f>
        <v>0</v>
      </c>
      <c r="AP7" s="128">
        <f ca="1">SUMIF('8.6.'!$A$529:$H$599,'Izdevumu sadalījums_pa_EKK'!$A7,'8.6.'!$H$529:$H$599)</f>
        <v>0</v>
      </c>
      <c r="AQ7" s="129">
        <f t="shared" ref="AQ7" ca="1" si="50">ROUND(AP7/AP$3,4)</f>
        <v>0</v>
      </c>
      <c r="AR7" s="128">
        <f ca="1">SUMIF('8.7.'!$A$529:$H$599,'Izdevumu sadalījums_pa_EKK'!$A7,'8.7.'!$H$529:$H$599)</f>
        <v>0</v>
      </c>
      <c r="AS7" s="129">
        <f t="shared" ref="AS7" ca="1" si="51">ROUND(AR7/AR$3,4)</f>
        <v>0</v>
      </c>
      <c r="AT7" s="128">
        <f ca="1">SUMIF('8.8.'!$A$529:$H$599,'Izdevumu sadalījums_pa_EKK'!$A7,'8.8.'!$H$529:$H$599)</f>
        <v>0</v>
      </c>
      <c r="AU7" s="129">
        <f t="shared" ref="AU7" ca="1" si="52">ROUND(AT7/AT$3,4)</f>
        <v>0</v>
      </c>
      <c r="AV7" s="128">
        <f ca="1">SUMIF('8.9.'!$A$529:$H$599,'Izdevumu sadalījums_pa_EKK'!$A7,'8.9.'!$H$529:$H$599)</f>
        <v>0</v>
      </c>
      <c r="AW7" s="129">
        <f t="shared" ref="AW7" ca="1" si="53">ROUND(AV7/AV$3,4)</f>
        <v>0</v>
      </c>
      <c r="AX7" s="128">
        <f ca="1">SUMIF('9.1.'!$A$529:$H$616,'Izdevumu sadalījums_pa_EKK'!$A7,'9.1.'!$H$529:$H$616)</f>
        <v>0</v>
      </c>
      <c r="AY7" s="129">
        <f t="shared" ca="1" si="25"/>
        <v>0</v>
      </c>
      <c r="AZ7" s="128">
        <f ca="1">SUMIF('9.2.'!$A$529:$H$616,'Izdevumu sadalījums_pa_EKK'!$A7,'9.2.'!$H$529:$H$616)</f>
        <v>0</v>
      </c>
      <c r="BA7" s="129">
        <f t="shared" ref="BA7" ca="1" si="54">ROUND(AZ7/AZ$3,4)</f>
        <v>0</v>
      </c>
      <c r="BB7" s="128">
        <f ca="1">SUMIF('10.'!$A$529:$H$616,'Izdevumu sadalījums_pa_EKK'!$A7,'10.'!$H$529:$H$616)</f>
        <v>0</v>
      </c>
      <c r="BC7" s="129">
        <f t="shared" ref="BC7" ca="1" si="55">ROUND(BB7/BB$3,4)</f>
        <v>0</v>
      </c>
    </row>
    <row r="8" spans="1:55" x14ac:dyDescent="0.2">
      <c r="A8" s="138">
        <v>1147</v>
      </c>
      <c r="B8" s="128">
        <f ca="1">SUMIF('1.1 '!$A$545:$H$606,'Izdevumu sadalījums_pa_EKK'!A8,'1.1 '!$H$545:$H$606)</f>
        <v>0</v>
      </c>
      <c r="C8" s="129">
        <f t="shared" ca="1" si="28"/>
        <v>0</v>
      </c>
      <c r="D8" s="128">
        <f ca="1">SUMIF('1.2'!$A$529:$H$599,'Izdevumu sadalījums_pa_EKK'!$A8,'1.2'!$H$529:$H$599)</f>
        <v>0</v>
      </c>
      <c r="E8" s="129">
        <f t="shared" ca="1" si="4"/>
        <v>0</v>
      </c>
      <c r="F8" s="128">
        <f ca="1">SUMIF('1.3'!$A$529:$H$599,'Izdevumu sadalījums_pa_EKK'!$A8,'1.3'!$H$529:$H$599)</f>
        <v>0</v>
      </c>
      <c r="G8" s="129">
        <f t="shared" ca="1" si="5"/>
        <v>0</v>
      </c>
      <c r="H8" s="128">
        <f ca="1">SUMIF('1.4.1'!$A$529:$H$599,'Izdevumu sadalījums_pa_EKK'!$A8,'1.4.1'!$H$529:$H$599)</f>
        <v>0</v>
      </c>
      <c r="I8" s="129">
        <f t="shared" ca="1" si="6"/>
        <v>0</v>
      </c>
      <c r="J8" s="128">
        <f ca="1">SUMIF('1.4.2'!$A$529:$H$599,'Izdevumu sadalījums_pa_EKK'!$A8,'1.4.2'!$H$529:$H$599)</f>
        <v>0</v>
      </c>
      <c r="K8" s="129">
        <f t="shared" ca="1" si="7"/>
        <v>0</v>
      </c>
      <c r="L8" s="128">
        <f ca="1">SUMIF('1.4.3'!$A$529:$H$599,'Izdevumu sadalījums_pa_EKK'!$A8,'1.4.3'!$H$529:$H$599)</f>
        <v>0</v>
      </c>
      <c r="M8" s="129">
        <f t="shared" ca="1" si="8"/>
        <v>0</v>
      </c>
      <c r="N8" s="128">
        <f ca="1">SUMIF('2.'!$A$529:$H$599,'Izdevumu sadalījums_pa_EKK'!$A8,'2.'!$H$529:$H$599)</f>
        <v>0</v>
      </c>
      <c r="O8" s="129">
        <f t="shared" ca="1" si="9"/>
        <v>0</v>
      </c>
      <c r="P8" s="128">
        <f ca="1">SUMIF('3.'!$A$529:$H$599,'Izdevumu sadalījums_pa_EKK'!$A8,'3.'!$H$529:$H$599)</f>
        <v>0</v>
      </c>
      <c r="Q8" s="129">
        <f t="shared" ca="1" si="10"/>
        <v>0</v>
      </c>
      <c r="R8" s="128">
        <f ca="1">SUMIF('4.1'!$A$529:$H$599,'Izdevumu sadalījums_pa_EKK'!$A8,'4.1'!$H$529:$H$599)</f>
        <v>0</v>
      </c>
      <c r="S8" s="129">
        <f t="shared" ca="1" si="11"/>
        <v>0</v>
      </c>
      <c r="T8" s="128">
        <f ca="1">SUMIF('4.2'!$A$529:$H$599,'Izdevumu sadalījums_pa_EKK'!$A8,'4.2'!$H$529:$H$599)</f>
        <v>0</v>
      </c>
      <c r="U8" s="129">
        <f t="shared" ca="1" si="12"/>
        <v>0</v>
      </c>
      <c r="V8" s="128">
        <f ca="1">SUMIF('5.'!$A$529:$H$600,'Izdevumu sadalījums_pa_EKK'!$A8,'5.'!$H$529:$H$600)</f>
        <v>0</v>
      </c>
      <c r="W8" s="129">
        <f t="shared" ca="1" si="13"/>
        <v>0</v>
      </c>
      <c r="X8" s="128">
        <f ca="1">SUMIF('6.1.'!$A$529:$H$599,'Izdevumu sadalījums_pa_EKK'!$A8,'6.1.'!$H$529:$H$599)</f>
        <v>0</v>
      </c>
      <c r="Y8" s="129">
        <f t="shared" ca="1" si="14"/>
        <v>0</v>
      </c>
      <c r="Z8" s="128">
        <f ca="1">SUMIF('6.2.'!$A$529:$H$599,'Izdevumu sadalījums_pa_EKK'!$A8,'6.2.'!$H$529:$H$599)</f>
        <v>0</v>
      </c>
      <c r="AA8" s="129">
        <f t="shared" ca="1" si="15"/>
        <v>0</v>
      </c>
      <c r="AB8" s="128">
        <f ca="1">SUMIF('6.3.'!$A$529:$H$599,'Izdevumu sadalījums_pa_EKK'!$A8,'6.3.'!$H$529:$H$599)</f>
        <v>0</v>
      </c>
      <c r="AC8" s="129">
        <f t="shared" ca="1" si="16"/>
        <v>0</v>
      </c>
      <c r="AD8" s="128">
        <f ca="1">SUMIF('7.'!$A$523:$H$593,'Izdevumu sadalījums_pa_EKK'!$A8,'7.'!$H$523:$H$593)</f>
        <v>0</v>
      </c>
      <c r="AE8" s="129">
        <f t="shared" ca="1" si="17"/>
        <v>0</v>
      </c>
      <c r="AF8" s="128">
        <f ca="1">SUMIF('8.1.'!$A$529:$H$599,'Izdevumu sadalījums_pa_EKK'!$A8,'8.1.'!$H$529:$H$599)</f>
        <v>0</v>
      </c>
      <c r="AG8" s="129">
        <f t="shared" ca="1" si="18"/>
        <v>0</v>
      </c>
      <c r="AH8" s="128">
        <f ca="1">SUMIF('8.2.'!$A$529:$H$599,'Izdevumu sadalījums_pa_EKK'!$A8,'8.2.'!$H$529:$H$599)</f>
        <v>0</v>
      </c>
      <c r="AI8" s="129">
        <f t="shared" ca="1" si="18"/>
        <v>0</v>
      </c>
      <c r="AJ8" s="128">
        <f ca="1">SUMIF('8.3.'!$A$529:$H$599,'Izdevumu sadalījums_pa_EKK'!$A8,'8.3.'!$H$529:$H$599)</f>
        <v>0</v>
      </c>
      <c r="AK8" s="129">
        <f t="shared" ref="AK8" ca="1" si="56">ROUND(AJ8/AJ$3,4)</f>
        <v>0</v>
      </c>
      <c r="AL8" s="128">
        <f ca="1">SUMIF('8.4.'!$A$529:$H$599,'Izdevumu sadalījums_pa_EKK'!$A8,'8.4.'!$H$529:$H$599)</f>
        <v>0</v>
      </c>
      <c r="AM8" s="129">
        <f t="shared" ref="AM8" ca="1" si="57">ROUND(AL8/AL$3,4)</f>
        <v>0</v>
      </c>
      <c r="AN8" s="128">
        <f ca="1">SUMIF('8.5.'!$A$529:$H$599,'Izdevumu sadalījums_pa_EKK'!$A8,'8.5.'!$H$529:$H$599)</f>
        <v>0</v>
      </c>
      <c r="AO8" s="129">
        <f t="shared" ref="AO8" ca="1" si="58">ROUND(AN8/AN$3,4)</f>
        <v>0</v>
      </c>
      <c r="AP8" s="128">
        <f ca="1">SUMIF('8.6.'!$A$529:$H$599,'Izdevumu sadalījums_pa_EKK'!$A8,'8.6.'!$H$529:$H$599)</f>
        <v>0</v>
      </c>
      <c r="AQ8" s="129">
        <f t="shared" ref="AQ8" ca="1" si="59">ROUND(AP8/AP$3,4)</f>
        <v>0</v>
      </c>
      <c r="AR8" s="128">
        <f ca="1">SUMIF('8.7.'!$A$529:$H$599,'Izdevumu sadalījums_pa_EKK'!$A8,'8.7.'!$H$529:$H$599)</f>
        <v>0</v>
      </c>
      <c r="AS8" s="129">
        <f t="shared" ref="AS8" ca="1" si="60">ROUND(AR8/AR$3,4)</f>
        <v>0</v>
      </c>
      <c r="AT8" s="128">
        <f ca="1">SUMIF('8.8.'!$A$529:$H$599,'Izdevumu sadalījums_pa_EKK'!$A8,'8.8.'!$H$529:$H$599)</f>
        <v>0</v>
      </c>
      <c r="AU8" s="129">
        <f t="shared" ref="AU8" ca="1" si="61">ROUND(AT8/AT$3,4)</f>
        <v>0</v>
      </c>
      <c r="AV8" s="128">
        <f ca="1">SUMIF('8.9.'!$A$529:$H$599,'Izdevumu sadalījums_pa_EKK'!$A8,'8.9.'!$H$529:$H$599)</f>
        <v>0</v>
      </c>
      <c r="AW8" s="129">
        <f t="shared" ref="AW8" ca="1" si="62">ROUND(AV8/AV$3,4)</f>
        <v>0</v>
      </c>
      <c r="AX8" s="128">
        <f ca="1">SUMIF('9.1.'!$A$529:$H$616,'Izdevumu sadalījums_pa_EKK'!$A8,'9.1.'!$H$529:$H$616)</f>
        <v>0</v>
      </c>
      <c r="AY8" s="129">
        <f t="shared" ca="1" si="25"/>
        <v>0</v>
      </c>
      <c r="AZ8" s="128">
        <f ca="1">SUMIF('9.2.'!$A$529:$H$616,'Izdevumu sadalījums_pa_EKK'!$A8,'9.2.'!$H$529:$H$616)</f>
        <v>0</v>
      </c>
      <c r="BA8" s="129">
        <f t="shared" ref="BA8" ca="1" si="63">ROUND(AZ8/AZ$3,4)</f>
        <v>0</v>
      </c>
      <c r="BB8" s="128">
        <f ca="1">SUMIF('10.'!$A$529:$H$616,'Izdevumu sadalījums_pa_EKK'!$A8,'10.'!$H$529:$H$616)</f>
        <v>0</v>
      </c>
      <c r="BC8" s="129">
        <f t="shared" ref="BC8" ca="1" si="64">ROUND(BB8/BB$3,4)</f>
        <v>0</v>
      </c>
    </row>
    <row r="9" spans="1:55" x14ac:dyDescent="0.2">
      <c r="A9" s="138">
        <v>1148</v>
      </c>
      <c r="B9" s="128">
        <f ca="1">SUMIF('1.1 '!$A$545:$H$606,'Izdevumu sadalījums_pa_EKK'!A9,'1.1 '!$H$545:$H$606)</f>
        <v>0</v>
      </c>
      <c r="C9" s="129">
        <f t="shared" ca="1" si="28"/>
        <v>0</v>
      </c>
      <c r="D9" s="128">
        <f ca="1">SUMIF('1.2'!$A$529:$H$599,'Izdevumu sadalījums_pa_EKK'!$A9,'1.2'!$H$529:$H$599)</f>
        <v>0</v>
      </c>
      <c r="E9" s="129">
        <f t="shared" ca="1" si="4"/>
        <v>0</v>
      </c>
      <c r="F9" s="128">
        <f ca="1">SUMIF('1.3'!$A$529:$H$599,'Izdevumu sadalījums_pa_EKK'!$A9,'1.3'!$H$529:$H$599)</f>
        <v>0</v>
      </c>
      <c r="G9" s="129">
        <f t="shared" ca="1" si="5"/>
        <v>0</v>
      </c>
      <c r="H9" s="128">
        <f ca="1">SUMIF('1.4.1'!$A$529:$H$599,'Izdevumu sadalījums_pa_EKK'!$A9,'1.4.1'!$H$529:$H$599)</f>
        <v>0</v>
      </c>
      <c r="I9" s="129">
        <f t="shared" ca="1" si="6"/>
        <v>0</v>
      </c>
      <c r="J9" s="128">
        <f ca="1">SUMIF('1.4.2'!$A$529:$H$599,'Izdevumu sadalījums_pa_EKK'!$A9,'1.4.2'!$H$529:$H$599)</f>
        <v>0</v>
      </c>
      <c r="K9" s="129">
        <f t="shared" ca="1" si="7"/>
        <v>0</v>
      </c>
      <c r="L9" s="128">
        <f ca="1">SUMIF('1.4.3'!$A$529:$H$599,'Izdevumu sadalījums_pa_EKK'!$A9,'1.4.3'!$H$529:$H$599)</f>
        <v>0</v>
      </c>
      <c r="M9" s="129">
        <f t="shared" ca="1" si="8"/>
        <v>0</v>
      </c>
      <c r="N9" s="128">
        <f ca="1">SUMIF('2.'!$A$529:$H$599,'Izdevumu sadalījums_pa_EKK'!$A9,'2.'!$H$529:$H$599)</f>
        <v>0</v>
      </c>
      <c r="O9" s="129">
        <f t="shared" ca="1" si="9"/>
        <v>0</v>
      </c>
      <c r="P9" s="128">
        <f ca="1">SUMIF('3.'!$A$529:$H$599,'Izdevumu sadalījums_pa_EKK'!$A9,'3.'!$H$529:$H$599)</f>
        <v>0</v>
      </c>
      <c r="Q9" s="129">
        <f t="shared" ca="1" si="10"/>
        <v>0</v>
      </c>
      <c r="R9" s="128">
        <f ca="1">SUMIF('4.1'!$A$529:$H$599,'Izdevumu sadalījums_pa_EKK'!$A9,'4.1'!$H$529:$H$599)</f>
        <v>0</v>
      </c>
      <c r="S9" s="129">
        <f t="shared" ca="1" si="11"/>
        <v>0</v>
      </c>
      <c r="T9" s="128">
        <f ca="1">SUMIF('4.2'!$A$529:$H$599,'Izdevumu sadalījums_pa_EKK'!$A9,'4.2'!$H$529:$H$599)</f>
        <v>0</v>
      </c>
      <c r="U9" s="129">
        <f t="shared" ca="1" si="12"/>
        <v>0</v>
      </c>
      <c r="V9" s="128">
        <f ca="1">SUMIF('5.'!$A$529:$H$600,'Izdevumu sadalījums_pa_EKK'!$A9,'5.'!$H$529:$H$600)</f>
        <v>0</v>
      </c>
      <c r="W9" s="129">
        <f t="shared" ca="1" si="13"/>
        <v>0</v>
      </c>
      <c r="X9" s="128">
        <f ca="1">SUMIF('6.1.'!$A$529:$H$599,'Izdevumu sadalījums_pa_EKK'!$A9,'6.1.'!$H$529:$H$599)</f>
        <v>0</v>
      </c>
      <c r="Y9" s="129">
        <f t="shared" ca="1" si="14"/>
        <v>0</v>
      </c>
      <c r="Z9" s="128">
        <f ca="1">SUMIF('6.2.'!$A$529:$H$599,'Izdevumu sadalījums_pa_EKK'!$A9,'6.2.'!$H$529:$H$599)</f>
        <v>0</v>
      </c>
      <c r="AA9" s="129">
        <f t="shared" ca="1" si="15"/>
        <v>0</v>
      </c>
      <c r="AB9" s="128">
        <f ca="1">SUMIF('6.3.'!$A$529:$H$599,'Izdevumu sadalījums_pa_EKK'!$A9,'6.3.'!$H$529:$H$599)</f>
        <v>0</v>
      </c>
      <c r="AC9" s="129">
        <f t="shared" ca="1" si="16"/>
        <v>0</v>
      </c>
      <c r="AD9" s="128">
        <f ca="1">SUMIF('7.'!$A$523:$H$593,'Izdevumu sadalījums_pa_EKK'!$A9,'7.'!$H$523:$H$593)</f>
        <v>0</v>
      </c>
      <c r="AE9" s="129">
        <f t="shared" ca="1" si="17"/>
        <v>0</v>
      </c>
      <c r="AF9" s="128">
        <f ca="1">SUMIF('8.1.'!$A$529:$H$599,'Izdevumu sadalījums_pa_EKK'!$A9,'8.1.'!$H$529:$H$599)</f>
        <v>0</v>
      </c>
      <c r="AG9" s="129">
        <f t="shared" ca="1" si="18"/>
        <v>0</v>
      </c>
      <c r="AH9" s="128">
        <f ca="1">SUMIF('8.2.'!$A$529:$H$599,'Izdevumu sadalījums_pa_EKK'!$A9,'8.2.'!$H$529:$H$599)</f>
        <v>0</v>
      </c>
      <c r="AI9" s="129">
        <f t="shared" ca="1" si="18"/>
        <v>0</v>
      </c>
      <c r="AJ9" s="128">
        <f ca="1">SUMIF('8.3.'!$A$529:$H$599,'Izdevumu sadalījums_pa_EKK'!$A9,'8.3.'!$H$529:$H$599)</f>
        <v>0</v>
      </c>
      <c r="AK9" s="129">
        <f t="shared" ref="AK9" ca="1" si="65">ROUND(AJ9/AJ$3,4)</f>
        <v>0</v>
      </c>
      <c r="AL9" s="128">
        <f ca="1">SUMIF('8.4.'!$A$529:$H$599,'Izdevumu sadalījums_pa_EKK'!$A9,'8.4.'!$H$529:$H$599)</f>
        <v>0</v>
      </c>
      <c r="AM9" s="129">
        <f t="shared" ref="AM9" ca="1" si="66">ROUND(AL9/AL$3,4)</f>
        <v>0</v>
      </c>
      <c r="AN9" s="128">
        <f ca="1">SUMIF('8.5.'!$A$529:$H$599,'Izdevumu sadalījums_pa_EKK'!$A9,'8.5.'!$H$529:$H$599)</f>
        <v>0</v>
      </c>
      <c r="AO9" s="129">
        <f t="shared" ref="AO9" ca="1" si="67">ROUND(AN9/AN$3,4)</f>
        <v>0</v>
      </c>
      <c r="AP9" s="128">
        <f ca="1">SUMIF('8.6.'!$A$529:$H$599,'Izdevumu sadalījums_pa_EKK'!$A9,'8.6.'!$H$529:$H$599)</f>
        <v>0</v>
      </c>
      <c r="AQ9" s="129">
        <f t="shared" ref="AQ9" ca="1" si="68">ROUND(AP9/AP$3,4)</f>
        <v>0</v>
      </c>
      <c r="AR9" s="128">
        <f ca="1">SUMIF('8.7.'!$A$529:$H$599,'Izdevumu sadalījums_pa_EKK'!$A9,'8.7.'!$H$529:$H$599)</f>
        <v>0</v>
      </c>
      <c r="AS9" s="129">
        <f t="shared" ref="AS9" ca="1" si="69">ROUND(AR9/AR$3,4)</f>
        <v>0</v>
      </c>
      <c r="AT9" s="128">
        <f ca="1">SUMIF('8.8.'!$A$529:$H$599,'Izdevumu sadalījums_pa_EKK'!$A9,'8.8.'!$H$529:$H$599)</f>
        <v>0</v>
      </c>
      <c r="AU9" s="129">
        <f t="shared" ref="AU9" ca="1" si="70">ROUND(AT9/AT$3,4)</f>
        <v>0</v>
      </c>
      <c r="AV9" s="128">
        <f ca="1">SUMIF('8.9.'!$A$529:$H$599,'Izdevumu sadalījums_pa_EKK'!$A9,'8.9.'!$H$529:$H$599)</f>
        <v>0</v>
      </c>
      <c r="AW9" s="129">
        <f t="shared" ref="AW9" ca="1" si="71">ROUND(AV9/AV$3,4)</f>
        <v>0</v>
      </c>
      <c r="AX9" s="128">
        <f ca="1">SUMIF('9.1.'!$A$529:$H$616,'Izdevumu sadalījums_pa_EKK'!$A9,'9.1.'!$H$529:$H$616)</f>
        <v>0</v>
      </c>
      <c r="AY9" s="129">
        <f t="shared" ca="1" si="25"/>
        <v>0</v>
      </c>
      <c r="AZ9" s="128">
        <f ca="1">SUMIF('9.2.'!$A$529:$H$616,'Izdevumu sadalījums_pa_EKK'!$A9,'9.2.'!$H$529:$H$616)</f>
        <v>0</v>
      </c>
      <c r="BA9" s="129">
        <f t="shared" ref="BA9" ca="1" si="72">ROUND(AZ9/AZ$3,4)</f>
        <v>0</v>
      </c>
      <c r="BB9" s="128">
        <f ca="1">SUMIF('10.'!$A$529:$H$616,'Izdevumu sadalījums_pa_EKK'!$A9,'10.'!$H$529:$H$616)</f>
        <v>0</v>
      </c>
      <c r="BC9" s="129">
        <f t="shared" ref="BC9" ca="1" si="73">ROUND(BB9/BB$3,4)</f>
        <v>0</v>
      </c>
    </row>
    <row r="10" spans="1:55" x14ac:dyDescent="0.2">
      <c r="A10" s="138">
        <v>1210</v>
      </c>
      <c r="B10" s="128">
        <f ca="1">SUMIF('1.1 '!$A$545:$H$606,'Izdevumu sadalījums_pa_EKK'!A10,'1.1 '!$H$545:$H$606)</f>
        <v>2.2999999999999998</v>
      </c>
      <c r="C10" s="129">
        <f t="shared" ca="1" si="28"/>
        <v>0.17829999999999999</v>
      </c>
      <c r="D10" s="128">
        <f ca="1">SUMIF('1.2'!$A$529:$H$599,'Izdevumu sadalījums_pa_EKK'!$A10,'1.2'!$H$529:$H$599)</f>
        <v>10.81</v>
      </c>
      <c r="E10" s="129">
        <f t="shared" ca="1" si="4"/>
        <v>0.18090000000000001</v>
      </c>
      <c r="F10" s="128">
        <f ca="1">SUMIF('1.3'!$A$529:$H$599,'Izdevumu sadalījums_pa_EKK'!$A10,'1.3'!$H$529:$H$599)</f>
        <v>21.77</v>
      </c>
      <c r="G10" s="129">
        <f t="shared" ca="1" si="5"/>
        <v>0.1883</v>
      </c>
      <c r="H10" s="128">
        <f ca="1">SUMIF('1.4.1'!$A$529:$H$599,'Izdevumu sadalījums_pa_EKK'!$A10,'1.4.1'!$H$529:$H$599)</f>
        <v>43.169999999999995</v>
      </c>
      <c r="I10" s="129">
        <f t="shared" ca="1" si="6"/>
        <v>0.1883</v>
      </c>
      <c r="J10" s="128">
        <f ca="1">SUMIF('1.4.2'!$A$529:$H$599,'Izdevumu sadalījums_pa_EKK'!$A10,'1.4.2'!$H$529:$H$599)</f>
        <v>46.489999999999995</v>
      </c>
      <c r="K10" s="129">
        <f t="shared" ca="1" si="7"/>
        <v>0.18770000000000001</v>
      </c>
      <c r="L10" s="128">
        <f ca="1">SUMIF('1.4.3'!$A$529:$H$599,'Izdevumu sadalījums_pa_EKK'!$A10,'1.4.3'!$H$529:$H$599)</f>
        <v>17.330000000000002</v>
      </c>
      <c r="M10" s="129">
        <f t="shared" ca="1" si="8"/>
        <v>0.18720000000000001</v>
      </c>
      <c r="N10" s="128">
        <f ca="1">SUMIF('2.'!$A$529:$H$599,'Izdevumu sadalījums_pa_EKK'!$A10,'2.'!$H$529:$H$599)</f>
        <v>4.79</v>
      </c>
      <c r="O10" s="129">
        <f t="shared" ca="1" si="9"/>
        <v>0.16619999999999999</v>
      </c>
      <c r="P10" s="128">
        <f ca="1">SUMIF('3.'!$A$529:$H$599,'Izdevumu sadalījums_pa_EKK'!$A10,'3.'!$H$529:$H$599)</f>
        <v>2.6599999999999997</v>
      </c>
      <c r="Q10" s="129">
        <f t="shared" ca="1" si="10"/>
        <v>0.17549999999999999</v>
      </c>
      <c r="R10" s="128">
        <f ca="1">SUMIF('4.1'!$A$529:$H$599,'Izdevumu sadalījums_pa_EKK'!$A10,'4.1'!$H$529:$H$599)</f>
        <v>3.2199999999999998</v>
      </c>
      <c r="S10" s="129">
        <f t="shared" ca="1" si="11"/>
        <v>0.1739</v>
      </c>
      <c r="T10" s="128">
        <f ca="1">SUMIF('4.2'!$A$529:$H$599,'Izdevumu sadalījums_pa_EKK'!$A10,'4.2'!$H$529:$H$599)</f>
        <v>4.16</v>
      </c>
      <c r="U10" s="129">
        <f t="shared" ca="1" si="12"/>
        <v>0.1744</v>
      </c>
      <c r="V10" s="128">
        <f ca="1">SUMIF('5.'!$A$529:$H$600,'Izdevumu sadalījums_pa_EKK'!$A10,'5.'!$H$529:$H$600)</f>
        <v>3.49</v>
      </c>
      <c r="W10" s="129">
        <f t="shared" ca="1" si="13"/>
        <v>3.7699999999999997E-2</v>
      </c>
      <c r="X10" s="128">
        <f ca="1">SUMIF('6.1.'!$A$529:$H$599,'Izdevumu sadalījums_pa_EKK'!$A10,'6.1.'!$H$529:$H$599)</f>
        <v>9.19</v>
      </c>
      <c r="Y10" s="129">
        <f t="shared" ca="1" si="14"/>
        <v>0.13819999999999999</v>
      </c>
      <c r="Z10" s="128">
        <f ca="1">SUMIF('6.2.'!$A$529:$H$599,'Izdevumu sadalījums_pa_EKK'!$A10,'6.2.'!$H$529:$H$599)</f>
        <v>9.19</v>
      </c>
      <c r="AA10" s="129">
        <f t="shared" ca="1" si="15"/>
        <v>5.16E-2</v>
      </c>
      <c r="AB10" s="128">
        <f ca="1">SUMIF('6.3.'!$A$529:$H$599,'Izdevumu sadalījums_pa_EKK'!$A10,'6.3.'!$H$529:$H$599)</f>
        <v>25.29</v>
      </c>
      <c r="AC10" s="129">
        <f t="shared" ca="1" si="16"/>
        <v>0.18759999999999999</v>
      </c>
      <c r="AD10" s="128">
        <f ca="1">SUMIF('7.'!$A$523:$H$593,'Izdevumu sadalījums_pa_EKK'!$A10,'7.'!$H$523:$H$593)</f>
        <v>6.5</v>
      </c>
      <c r="AE10" s="129">
        <f t="shared" ca="1" si="17"/>
        <v>0.17530000000000001</v>
      </c>
      <c r="AF10" s="128">
        <f ca="1">SUMIF('8.1.'!$A$529:$H$599,'Izdevumu sadalījums_pa_EKK'!$A10,'8.1.'!$H$529:$H$599)</f>
        <v>2.15</v>
      </c>
      <c r="AG10" s="129">
        <f t="shared" ca="1" si="18"/>
        <v>0.14699999999999999</v>
      </c>
      <c r="AH10" s="128">
        <f ca="1">SUMIF('8.2.'!$A$529:$H$599,'Izdevumu sadalījums_pa_EKK'!$A10,'8.2.'!$H$529:$H$599)</f>
        <v>4.0299999999999994</v>
      </c>
      <c r="AI10" s="129">
        <f t="shared" ca="1" si="18"/>
        <v>0.1628</v>
      </c>
      <c r="AJ10" s="128">
        <f ca="1">SUMIF('8.3.'!$A$529:$H$599,'Izdevumu sadalījums_pa_EKK'!$A10,'8.3.'!$H$529:$H$599)</f>
        <v>5.9099999999999993</v>
      </c>
      <c r="AK10" s="129">
        <f t="shared" ref="AK10" ca="1" si="74">ROUND(AJ10/AJ$3,4)</f>
        <v>0.15240000000000001</v>
      </c>
      <c r="AL10" s="128">
        <f ca="1">SUMIF('8.4.'!$A$529:$H$599,'Izdevumu sadalījums_pa_EKK'!$A10,'8.4.'!$H$529:$H$599)</f>
        <v>2.15</v>
      </c>
      <c r="AM10" s="129">
        <f t="shared" ref="AM10" ca="1" si="75">ROUND(AL10/AL$3,4)</f>
        <v>0.16309999999999999</v>
      </c>
      <c r="AN10" s="128">
        <f ca="1">SUMIF('8.5.'!$A$529:$H$599,'Izdevumu sadalījums_pa_EKK'!$A10,'8.5.'!$H$529:$H$599)</f>
        <v>4.0299999999999994</v>
      </c>
      <c r="AO10" s="129">
        <f t="shared" ref="AO10" ca="1" si="76">ROUND(AN10/AN$3,4)</f>
        <v>0.1736</v>
      </c>
      <c r="AP10" s="128">
        <f ca="1">SUMIF('8.6.'!$A$529:$H$599,'Izdevumu sadalījums_pa_EKK'!$A10,'8.6.'!$H$529:$H$599)</f>
        <v>5.9099999999999993</v>
      </c>
      <c r="AQ10" s="129">
        <f t="shared" ref="AQ10" ca="1" si="77">ROUND(AP10/AP$3,4)</f>
        <v>0.17</v>
      </c>
      <c r="AR10" s="128">
        <f ca="1">SUMIF('8.7.'!$A$529:$H$599,'Izdevumu sadalījums_pa_EKK'!$A10,'8.7.'!$H$529:$H$599)</f>
        <v>2.15</v>
      </c>
      <c r="AS10" s="129">
        <f t="shared" ref="AS10" ca="1" si="78">ROUND(AR10/AR$3,4)</f>
        <v>0.16350000000000001</v>
      </c>
      <c r="AT10" s="128">
        <f ca="1">SUMIF('8.8.'!$A$529:$H$599,'Izdevumu sadalījums_pa_EKK'!$A10,'8.8.'!$H$529:$H$599)</f>
        <v>2.15</v>
      </c>
      <c r="AU10" s="129">
        <f t="shared" ref="AU10" ca="1" si="79">ROUND(AT10/AT$3,4)</f>
        <v>0.17369999999999999</v>
      </c>
      <c r="AV10" s="128">
        <f ca="1">SUMIF('8.9.'!$A$529:$H$599,'Izdevumu sadalījums_pa_EKK'!$A10,'8.9.'!$H$529:$H$599)</f>
        <v>4.0299999999999994</v>
      </c>
      <c r="AW10" s="129">
        <f t="shared" ref="AW10" ca="1" si="80">ROUND(AV10/AV$3,4)</f>
        <v>0.16930000000000001</v>
      </c>
      <c r="AX10" s="128">
        <f ca="1">SUMIF('9.1.'!$A$529:$H$616,'Izdevumu sadalījums_pa_EKK'!$A10,'9.1.'!$H$529:$H$616)</f>
        <v>15.23</v>
      </c>
      <c r="AY10" s="129">
        <f t="shared" ca="1" si="25"/>
        <v>0.1875</v>
      </c>
      <c r="AZ10" s="128">
        <f ca="1">SUMIF('9.2.'!$A$529:$H$616,'Izdevumu sadalījums_pa_EKK'!$A10,'9.2.'!$H$529:$H$616)</f>
        <v>15.14</v>
      </c>
      <c r="BA10" s="129">
        <f t="shared" ref="BA10" ca="1" si="81">ROUND(AZ10/AZ$3,4)</f>
        <v>0.18740000000000001</v>
      </c>
      <c r="BB10" s="128">
        <f ca="1">SUMIF('10.'!$A$529:$H$616,'Izdevumu sadalījums_pa_EKK'!$A10,'10.'!$H$529:$H$616)</f>
        <v>2.3199999999999998</v>
      </c>
      <c r="BC10" s="129">
        <f t="shared" ref="BC10" ca="1" si="82">ROUND(BB10/BB$3,4)</f>
        <v>0.1767</v>
      </c>
    </row>
    <row r="11" spans="1:55" x14ac:dyDescent="0.2">
      <c r="A11" s="138">
        <v>1221</v>
      </c>
      <c r="B11" s="128">
        <f ca="1">SUMIF('1.1 '!$A$545:$H$606,'Izdevumu sadalījums_pa_EKK'!A11,'1.1 '!$H$545:$H$606)</f>
        <v>0.36</v>
      </c>
      <c r="C11" s="129">
        <f t="shared" ca="1" si="28"/>
        <v>2.7900000000000001E-2</v>
      </c>
      <c r="D11" s="128">
        <f ca="1">SUMIF('1.2'!$A$529:$H$599,'Izdevumu sadalījums_pa_EKK'!$A11,'1.2'!$H$529:$H$599)</f>
        <v>1.6600000000000001</v>
      </c>
      <c r="E11" s="129">
        <f t="shared" ca="1" si="4"/>
        <v>2.7799999999999998E-2</v>
      </c>
      <c r="F11" s="128">
        <f ca="1">SUMIF('1.3'!$A$529:$H$599,'Izdevumu sadalījums_pa_EKK'!$A11,'1.3'!$H$529:$H$599)</f>
        <v>3.4200000000000004</v>
      </c>
      <c r="G11" s="129">
        <f t="shared" ca="1" si="5"/>
        <v>2.9600000000000001E-2</v>
      </c>
      <c r="H11" s="128">
        <f ca="1">SUMIF('1.4.1'!$A$529:$H$599,'Izdevumu sadalījums_pa_EKK'!$A11,'1.4.1'!$H$529:$H$599)</f>
        <v>6.75</v>
      </c>
      <c r="I11" s="129">
        <f t="shared" ca="1" si="6"/>
        <v>2.9399999999999999E-2</v>
      </c>
      <c r="J11" s="128">
        <f ca="1">SUMIF('1.4.2'!$A$529:$H$599,'Izdevumu sadalījums_pa_EKK'!$A11,'1.4.2'!$H$529:$H$599)</f>
        <v>9.7700000000000014</v>
      </c>
      <c r="K11" s="129">
        <f t="shared" ca="1" si="7"/>
        <v>3.9399999999999998E-2</v>
      </c>
      <c r="L11" s="128">
        <f ca="1">SUMIF('1.4.3'!$A$529:$H$599,'Izdevumu sadalījums_pa_EKK'!$A11,'1.4.3'!$H$529:$H$599)</f>
        <v>3.84</v>
      </c>
      <c r="M11" s="129">
        <f t="shared" ca="1" si="8"/>
        <v>4.1500000000000002E-2</v>
      </c>
      <c r="N11" s="128">
        <f ca="1">SUMIF('2.'!$A$529:$H$599,'Izdevumu sadalījums_pa_EKK'!$A11,'2.'!$H$529:$H$599)</f>
        <v>0.74</v>
      </c>
      <c r="O11" s="129">
        <f t="shared" ca="1" si="9"/>
        <v>2.5700000000000001E-2</v>
      </c>
      <c r="P11" s="128">
        <f ca="1">SUMIF('3.'!$A$529:$H$599,'Izdevumu sadalījums_pa_EKK'!$A11,'3.'!$H$529:$H$599)</f>
        <v>0.45000000000000007</v>
      </c>
      <c r="Q11" s="129">
        <f t="shared" ca="1" si="10"/>
        <v>2.9700000000000001E-2</v>
      </c>
      <c r="R11" s="128">
        <f ca="1">SUMIF('4.1'!$A$529:$H$599,'Izdevumu sadalījums_pa_EKK'!$A11,'4.1'!$H$529:$H$599)</f>
        <v>0.53</v>
      </c>
      <c r="S11" s="129">
        <f t="shared" ca="1" si="11"/>
        <v>2.86E-2</v>
      </c>
      <c r="T11" s="128">
        <f ca="1">SUMIF('4.2'!$A$529:$H$599,'Izdevumu sadalījums_pa_EKK'!$A11,'4.2'!$H$529:$H$599)</f>
        <v>0.69000000000000006</v>
      </c>
      <c r="U11" s="129">
        <f t="shared" ca="1" si="12"/>
        <v>2.8899999999999999E-2</v>
      </c>
      <c r="V11" s="128">
        <f ca="1">SUMIF('5.'!$A$529:$H$600,'Izdevumu sadalījums_pa_EKK'!$A11,'5.'!$H$529:$H$600)</f>
        <v>0.58000000000000007</v>
      </c>
      <c r="W11" s="129">
        <f t="shared" ca="1" si="13"/>
        <v>6.3E-3</v>
      </c>
      <c r="X11" s="128">
        <f ca="1">SUMIF('6.1.'!$A$529:$H$599,'Izdevumu sadalījums_pa_EKK'!$A11,'6.1.'!$H$529:$H$599)</f>
        <v>1.46</v>
      </c>
      <c r="Y11" s="129">
        <f t="shared" ca="1" si="14"/>
        <v>2.1899999999999999E-2</v>
      </c>
      <c r="Z11" s="128">
        <f ca="1">SUMIF('6.2.'!$A$529:$H$599,'Izdevumu sadalījums_pa_EKK'!$A11,'6.2.'!$H$529:$H$599)</f>
        <v>1.46</v>
      </c>
      <c r="AA11" s="129">
        <f t="shared" ca="1" si="15"/>
        <v>8.2000000000000007E-3</v>
      </c>
      <c r="AB11" s="128">
        <f ca="1">SUMIF('6.3.'!$A$529:$H$599,'Izdevumu sadalījums_pa_EKK'!$A11,'6.3.'!$H$529:$H$599)</f>
        <v>4.0100000000000007</v>
      </c>
      <c r="AC11" s="129">
        <f t="shared" ca="1" si="16"/>
        <v>2.9700000000000001E-2</v>
      </c>
      <c r="AD11" s="128">
        <f ca="1">SUMIF('7.'!$A$523:$H$593,'Izdevumu sadalījums_pa_EKK'!$A11,'7.'!$H$523:$H$593)</f>
        <v>1.07</v>
      </c>
      <c r="AE11" s="129">
        <f t="shared" ca="1" si="17"/>
        <v>2.8899999999999999E-2</v>
      </c>
      <c r="AF11" s="128">
        <f ca="1">SUMIF('8.1.'!$A$529:$H$599,'Izdevumu sadalījums_pa_EKK'!$A11,'8.1.'!$H$529:$H$599)</f>
        <v>0.36</v>
      </c>
      <c r="AG11" s="129">
        <f t="shared" ca="1" si="18"/>
        <v>2.46E-2</v>
      </c>
      <c r="AH11" s="128">
        <f ca="1">SUMIF('8.2.'!$A$529:$H$599,'Izdevumu sadalījums_pa_EKK'!$A11,'8.2.'!$H$529:$H$599)</f>
        <v>0.67</v>
      </c>
      <c r="AI11" s="129">
        <f t="shared" ca="1" si="18"/>
        <v>2.7099999999999999E-2</v>
      </c>
      <c r="AJ11" s="128">
        <f ca="1">SUMIF('8.3.'!$A$529:$H$599,'Izdevumu sadalījums_pa_EKK'!$A11,'8.3.'!$H$529:$H$599)</f>
        <v>0.97000000000000008</v>
      </c>
      <c r="AK11" s="129">
        <f t="shared" ref="AK11" ca="1" si="83">ROUND(AJ11/AJ$3,4)</f>
        <v>2.5000000000000001E-2</v>
      </c>
      <c r="AL11" s="128">
        <f ca="1">SUMIF('8.4.'!$A$529:$H$599,'Izdevumu sadalījums_pa_EKK'!$A11,'8.4.'!$H$529:$H$599)</f>
        <v>0.36</v>
      </c>
      <c r="AM11" s="129">
        <f t="shared" ref="AM11" ca="1" si="84">ROUND(AL11/AL$3,4)</f>
        <v>2.7300000000000001E-2</v>
      </c>
      <c r="AN11" s="128">
        <f ca="1">SUMIF('8.5.'!$A$529:$H$599,'Izdevumu sadalījums_pa_EKK'!$A11,'8.5.'!$H$529:$H$599)</f>
        <v>0.67</v>
      </c>
      <c r="AO11" s="129">
        <f t="shared" ref="AO11" ca="1" si="85">ROUND(AN11/AN$3,4)</f>
        <v>2.8899999999999999E-2</v>
      </c>
      <c r="AP11" s="128">
        <f ca="1">SUMIF('8.6.'!$A$529:$H$599,'Izdevumu sadalījums_pa_EKK'!$A11,'8.6.'!$H$529:$H$599)</f>
        <v>0.97000000000000008</v>
      </c>
      <c r="AQ11" s="129">
        <f t="shared" ref="AQ11" ca="1" si="86">ROUND(AP11/AP$3,4)</f>
        <v>2.7900000000000001E-2</v>
      </c>
      <c r="AR11" s="128">
        <f ca="1">SUMIF('8.7.'!$A$529:$H$599,'Izdevumu sadalījums_pa_EKK'!$A11,'8.7.'!$H$529:$H$599)</f>
        <v>0.36</v>
      </c>
      <c r="AS11" s="129">
        <f t="shared" ref="AS11" ca="1" si="87">ROUND(AR11/AR$3,4)</f>
        <v>2.7400000000000001E-2</v>
      </c>
      <c r="AT11" s="128">
        <f ca="1">SUMIF('8.8.'!$A$529:$H$599,'Izdevumu sadalījums_pa_EKK'!$A11,'8.8.'!$H$529:$H$599)</f>
        <v>0.36</v>
      </c>
      <c r="AU11" s="129">
        <f t="shared" ref="AU11" ca="1" si="88">ROUND(AT11/AT$3,4)</f>
        <v>2.9100000000000001E-2</v>
      </c>
      <c r="AV11" s="128">
        <f ca="1">SUMIF('8.9.'!$A$529:$H$599,'Izdevumu sadalījums_pa_EKK'!$A11,'8.9.'!$H$529:$H$599)</f>
        <v>0.67</v>
      </c>
      <c r="AW11" s="129">
        <f t="shared" ref="AW11" ca="1" si="89">ROUND(AV11/AV$3,4)</f>
        <v>2.81E-2</v>
      </c>
      <c r="AX11" s="128">
        <f ca="1">SUMIF('9.1.'!$A$529:$H$616,'Izdevumu sadalījums_pa_EKK'!$A11,'9.1.'!$H$529:$H$616)</f>
        <v>2.3499999999999996</v>
      </c>
      <c r="AY11" s="129">
        <f t="shared" ca="1" si="25"/>
        <v>2.8899999999999999E-2</v>
      </c>
      <c r="AZ11" s="128">
        <f ca="1">SUMIF('9.2.'!$A$529:$H$616,'Izdevumu sadalījums_pa_EKK'!$A11,'9.2.'!$H$529:$H$616)</f>
        <v>2.3299999999999996</v>
      </c>
      <c r="BA11" s="129">
        <f t="shared" ref="BA11" ca="1" si="90">ROUND(AZ11/AZ$3,4)</f>
        <v>2.8799999999999999E-2</v>
      </c>
      <c r="BB11" s="128">
        <f ca="1">SUMIF('10.'!$A$529:$H$616,'Izdevumu sadalījums_pa_EKK'!$A11,'10.'!$H$529:$H$616)</f>
        <v>0.38</v>
      </c>
      <c r="BC11" s="129">
        <f t="shared" ref="BC11" ca="1" si="91">ROUND(BB11/BB$3,4)</f>
        <v>2.8899999999999999E-2</v>
      </c>
    </row>
    <row r="12" spans="1:55" x14ac:dyDescent="0.2">
      <c r="A12" s="138">
        <v>1228</v>
      </c>
      <c r="B12" s="128">
        <f ca="1">SUMIF('1.1 '!$A$545:$H$606,'Izdevumu sadalījums_pa_EKK'!A12,'1.1 '!$H$545:$H$606)</f>
        <v>0</v>
      </c>
      <c r="C12" s="129">
        <f t="shared" ca="1" si="28"/>
        <v>0</v>
      </c>
      <c r="D12" s="128">
        <f ca="1">SUMIF('1.2'!$A$529:$H$599,'Izdevumu sadalījums_pa_EKK'!$A12,'1.2'!$H$529:$H$599)</f>
        <v>0</v>
      </c>
      <c r="E12" s="129">
        <f t="shared" ca="1" si="4"/>
        <v>0</v>
      </c>
      <c r="F12" s="128">
        <f ca="1">SUMIF('1.3'!$A$529:$H$599,'Izdevumu sadalījums_pa_EKK'!$A12,'1.3'!$H$529:$H$599)</f>
        <v>0</v>
      </c>
      <c r="G12" s="129">
        <f t="shared" ca="1" si="5"/>
        <v>0</v>
      </c>
      <c r="H12" s="128">
        <f ca="1">SUMIF('1.4.1'!$A$529:$H$599,'Izdevumu sadalījums_pa_EKK'!$A12,'1.4.1'!$H$529:$H$599)</f>
        <v>0</v>
      </c>
      <c r="I12" s="129">
        <f t="shared" ca="1" si="6"/>
        <v>0</v>
      </c>
      <c r="J12" s="128">
        <f ca="1">SUMIF('1.4.2'!$A$529:$H$599,'Izdevumu sadalījums_pa_EKK'!$A12,'1.4.2'!$H$529:$H$599)</f>
        <v>0</v>
      </c>
      <c r="K12" s="129">
        <f t="shared" ca="1" si="7"/>
        <v>0</v>
      </c>
      <c r="L12" s="128">
        <f ca="1">SUMIF('1.4.3'!$A$529:$H$599,'Izdevumu sadalījums_pa_EKK'!$A12,'1.4.3'!$H$529:$H$599)</f>
        <v>0</v>
      </c>
      <c r="M12" s="129">
        <f t="shared" ca="1" si="8"/>
        <v>0</v>
      </c>
      <c r="N12" s="128">
        <f ca="1">SUMIF('2.'!$A$529:$H$599,'Izdevumu sadalījums_pa_EKK'!$A12,'2.'!$H$529:$H$599)</f>
        <v>0</v>
      </c>
      <c r="O12" s="129">
        <f t="shared" ca="1" si="9"/>
        <v>0</v>
      </c>
      <c r="P12" s="128">
        <f ca="1">SUMIF('3.'!$A$529:$H$599,'Izdevumu sadalījums_pa_EKK'!$A12,'3.'!$H$529:$H$599)</f>
        <v>0</v>
      </c>
      <c r="Q12" s="129">
        <f t="shared" ca="1" si="10"/>
        <v>0</v>
      </c>
      <c r="R12" s="128">
        <f ca="1">SUMIF('4.1'!$A$529:$H$599,'Izdevumu sadalījums_pa_EKK'!$A12,'4.1'!$H$529:$H$599)</f>
        <v>0</v>
      </c>
      <c r="S12" s="129">
        <f t="shared" ca="1" si="11"/>
        <v>0</v>
      </c>
      <c r="T12" s="128">
        <f ca="1">SUMIF('4.2'!$A$529:$H$599,'Izdevumu sadalījums_pa_EKK'!$A12,'4.2'!$H$529:$H$599)</f>
        <v>0</v>
      </c>
      <c r="U12" s="129">
        <f t="shared" ca="1" si="12"/>
        <v>0</v>
      </c>
      <c r="V12" s="128">
        <f ca="1">SUMIF('5.'!$A$529:$H$600,'Izdevumu sadalījums_pa_EKK'!$A12,'5.'!$H$529:$H$600)</f>
        <v>0</v>
      </c>
      <c r="W12" s="129">
        <f t="shared" ca="1" si="13"/>
        <v>0</v>
      </c>
      <c r="X12" s="128">
        <f ca="1">SUMIF('6.1.'!$A$529:$H$599,'Izdevumu sadalījums_pa_EKK'!$A12,'6.1.'!$H$529:$H$599)</f>
        <v>0</v>
      </c>
      <c r="Y12" s="129">
        <f t="shared" ca="1" si="14"/>
        <v>0</v>
      </c>
      <c r="Z12" s="128">
        <f ca="1">SUMIF('6.2.'!$A$529:$H$599,'Izdevumu sadalījums_pa_EKK'!$A12,'6.2.'!$H$529:$H$599)</f>
        <v>0</v>
      </c>
      <c r="AA12" s="129">
        <f t="shared" ca="1" si="15"/>
        <v>0</v>
      </c>
      <c r="AB12" s="128">
        <f ca="1">SUMIF('6.3.'!$A$529:$H$599,'Izdevumu sadalījums_pa_EKK'!$A12,'6.3.'!$H$529:$H$599)</f>
        <v>0</v>
      </c>
      <c r="AC12" s="129">
        <f t="shared" ca="1" si="16"/>
        <v>0</v>
      </c>
      <c r="AD12" s="128">
        <f ca="1">SUMIF('7.'!$A$523:$H$593,'Izdevumu sadalījums_pa_EKK'!$A12,'7.'!$H$523:$H$593)</f>
        <v>0</v>
      </c>
      <c r="AE12" s="129">
        <f t="shared" ca="1" si="17"/>
        <v>0</v>
      </c>
      <c r="AF12" s="128">
        <f ca="1">SUMIF('8.1.'!$A$529:$H$599,'Izdevumu sadalījums_pa_EKK'!$A12,'8.1.'!$H$529:$H$599)</f>
        <v>0</v>
      </c>
      <c r="AG12" s="129">
        <f t="shared" ca="1" si="18"/>
        <v>0</v>
      </c>
      <c r="AH12" s="128">
        <f ca="1">SUMIF('8.2.'!$A$529:$H$599,'Izdevumu sadalījums_pa_EKK'!$A12,'8.2.'!$H$529:$H$599)</f>
        <v>0</v>
      </c>
      <c r="AI12" s="129">
        <f t="shared" ca="1" si="18"/>
        <v>0</v>
      </c>
      <c r="AJ12" s="128">
        <f ca="1">SUMIF('8.3.'!$A$529:$H$599,'Izdevumu sadalījums_pa_EKK'!$A12,'8.3.'!$H$529:$H$599)</f>
        <v>0</v>
      </c>
      <c r="AK12" s="129">
        <f t="shared" ref="AK12" ca="1" si="92">ROUND(AJ12/AJ$3,4)</f>
        <v>0</v>
      </c>
      <c r="AL12" s="128">
        <f ca="1">SUMIF('8.4.'!$A$529:$H$599,'Izdevumu sadalījums_pa_EKK'!$A12,'8.4.'!$H$529:$H$599)</f>
        <v>0</v>
      </c>
      <c r="AM12" s="129">
        <f t="shared" ref="AM12" ca="1" si="93">ROUND(AL12/AL$3,4)</f>
        <v>0</v>
      </c>
      <c r="AN12" s="128">
        <f ca="1">SUMIF('8.5.'!$A$529:$H$599,'Izdevumu sadalījums_pa_EKK'!$A12,'8.5.'!$H$529:$H$599)</f>
        <v>0</v>
      </c>
      <c r="AO12" s="129">
        <f t="shared" ref="AO12" ca="1" si="94">ROUND(AN12/AN$3,4)</f>
        <v>0</v>
      </c>
      <c r="AP12" s="128">
        <f ca="1">SUMIF('8.6.'!$A$529:$H$599,'Izdevumu sadalījums_pa_EKK'!$A12,'8.6.'!$H$529:$H$599)</f>
        <v>0</v>
      </c>
      <c r="AQ12" s="129">
        <f t="shared" ref="AQ12" ca="1" si="95">ROUND(AP12/AP$3,4)</f>
        <v>0</v>
      </c>
      <c r="AR12" s="128">
        <f ca="1">SUMIF('8.7.'!$A$529:$H$599,'Izdevumu sadalījums_pa_EKK'!$A12,'8.7.'!$H$529:$H$599)</f>
        <v>0</v>
      </c>
      <c r="AS12" s="129">
        <f t="shared" ref="AS12" ca="1" si="96">ROUND(AR12/AR$3,4)</f>
        <v>0</v>
      </c>
      <c r="AT12" s="128">
        <f ca="1">SUMIF('8.8.'!$A$529:$H$599,'Izdevumu sadalījums_pa_EKK'!$A12,'8.8.'!$H$529:$H$599)</f>
        <v>0</v>
      </c>
      <c r="AU12" s="129">
        <f t="shared" ref="AU12" ca="1" si="97">ROUND(AT12/AT$3,4)</f>
        <v>0</v>
      </c>
      <c r="AV12" s="128">
        <f ca="1">SUMIF('8.9.'!$A$529:$H$599,'Izdevumu sadalījums_pa_EKK'!$A12,'8.9.'!$H$529:$H$599)</f>
        <v>0</v>
      </c>
      <c r="AW12" s="129">
        <f t="shared" ref="AW12" ca="1" si="98">ROUND(AV12/AV$3,4)</f>
        <v>0</v>
      </c>
      <c r="AX12" s="128">
        <f ca="1">SUMIF('9.1.'!$A$529:$H$616,'Izdevumu sadalījums_pa_EKK'!$A12,'9.1.'!$H$529:$H$616)</f>
        <v>0</v>
      </c>
      <c r="AY12" s="129">
        <f t="shared" ca="1" si="25"/>
        <v>0</v>
      </c>
      <c r="AZ12" s="128">
        <f ca="1">SUMIF('9.2.'!$A$529:$H$616,'Izdevumu sadalījums_pa_EKK'!$A12,'9.2.'!$H$529:$H$616)</f>
        <v>0</v>
      </c>
      <c r="BA12" s="129">
        <f t="shared" ref="BA12" ca="1" si="99">ROUND(AZ12/AZ$3,4)</f>
        <v>0</v>
      </c>
      <c r="BB12" s="128">
        <f ca="1">SUMIF('10.'!$A$529:$H$616,'Izdevumu sadalījums_pa_EKK'!$A12,'10.'!$H$529:$H$616)</f>
        <v>0</v>
      </c>
      <c r="BC12" s="129">
        <f t="shared" ref="BC12" ca="1" si="100">ROUND(BB12/BB$3,4)</f>
        <v>0</v>
      </c>
    </row>
    <row r="13" spans="1:55" x14ac:dyDescent="0.2">
      <c r="A13" s="138">
        <v>2111</v>
      </c>
      <c r="B13" s="128">
        <f ca="1">SUMIF('1.1 '!$A$545:$H$606,'Izdevumu sadalījums_pa_EKK'!A13,'1.1 '!$H$545:$H$606)</f>
        <v>0</v>
      </c>
      <c r="C13" s="129">
        <f t="shared" ca="1" si="28"/>
        <v>0</v>
      </c>
      <c r="D13" s="128">
        <f ca="1">SUMIF('1.2'!$A$529:$H$599,'Izdevumu sadalījums_pa_EKK'!$A13,'1.2'!$H$529:$H$599)</f>
        <v>0</v>
      </c>
      <c r="E13" s="129">
        <f t="shared" ca="1" si="4"/>
        <v>0</v>
      </c>
      <c r="F13" s="128">
        <f ca="1">SUMIF('1.3'!$A$529:$H$599,'Izdevumu sadalījums_pa_EKK'!$A13,'1.3'!$H$529:$H$599)</f>
        <v>0</v>
      </c>
      <c r="G13" s="129">
        <f t="shared" ca="1" si="5"/>
        <v>0</v>
      </c>
      <c r="H13" s="128">
        <f ca="1">SUMIF('1.4.1'!$A$529:$H$599,'Izdevumu sadalījums_pa_EKK'!$A13,'1.4.1'!$H$529:$H$599)</f>
        <v>0</v>
      </c>
      <c r="I13" s="129">
        <f t="shared" ca="1" si="6"/>
        <v>0</v>
      </c>
      <c r="J13" s="128">
        <f ca="1">SUMIF('1.4.2'!$A$529:$H$599,'Izdevumu sadalījums_pa_EKK'!$A13,'1.4.2'!$H$529:$H$599)</f>
        <v>0</v>
      </c>
      <c r="K13" s="129">
        <f t="shared" ca="1" si="7"/>
        <v>0</v>
      </c>
      <c r="L13" s="128">
        <f ca="1">SUMIF('1.4.3'!$A$529:$H$599,'Izdevumu sadalījums_pa_EKK'!$A13,'1.4.3'!$H$529:$H$599)</f>
        <v>0</v>
      </c>
      <c r="M13" s="129">
        <f t="shared" ca="1" si="8"/>
        <v>0</v>
      </c>
      <c r="N13" s="128">
        <f ca="1">SUMIF('2.'!$A$529:$H$599,'Izdevumu sadalījums_pa_EKK'!$A13,'2.'!$H$529:$H$599)</f>
        <v>0</v>
      </c>
      <c r="O13" s="129">
        <f t="shared" ca="1" si="9"/>
        <v>0</v>
      </c>
      <c r="P13" s="128">
        <f ca="1">SUMIF('3.'!$A$529:$H$599,'Izdevumu sadalījums_pa_EKK'!$A13,'3.'!$H$529:$H$599)</f>
        <v>0</v>
      </c>
      <c r="Q13" s="129">
        <f t="shared" ca="1" si="10"/>
        <v>0</v>
      </c>
      <c r="R13" s="128">
        <f ca="1">SUMIF('4.1'!$A$529:$H$599,'Izdevumu sadalījums_pa_EKK'!$A13,'4.1'!$H$529:$H$599)</f>
        <v>0</v>
      </c>
      <c r="S13" s="129">
        <f t="shared" ca="1" si="11"/>
        <v>0</v>
      </c>
      <c r="T13" s="128">
        <f ca="1">SUMIF('4.2'!$A$529:$H$599,'Izdevumu sadalījums_pa_EKK'!$A13,'4.2'!$H$529:$H$599)</f>
        <v>0</v>
      </c>
      <c r="U13" s="129">
        <f t="shared" ca="1" si="12"/>
        <v>0</v>
      </c>
      <c r="V13" s="128">
        <f ca="1">SUMIF('5.'!$A$529:$H$600,'Izdevumu sadalījums_pa_EKK'!$A13,'5.'!$H$529:$H$600)</f>
        <v>0</v>
      </c>
      <c r="W13" s="129">
        <f t="shared" ca="1" si="13"/>
        <v>0</v>
      </c>
      <c r="X13" s="128">
        <f ca="1">SUMIF('6.1.'!$A$529:$H$599,'Izdevumu sadalījums_pa_EKK'!$A13,'6.1.'!$H$529:$H$599)</f>
        <v>0</v>
      </c>
      <c r="Y13" s="129">
        <f t="shared" ca="1" si="14"/>
        <v>0</v>
      </c>
      <c r="Z13" s="128">
        <f ca="1">SUMIF('6.2.'!$A$529:$H$599,'Izdevumu sadalījums_pa_EKK'!$A13,'6.2.'!$H$529:$H$599)</f>
        <v>16</v>
      </c>
      <c r="AA13" s="129">
        <f t="shared" ca="1" si="15"/>
        <v>8.9800000000000005E-2</v>
      </c>
      <c r="AB13" s="128">
        <f ca="1">SUMIF('6.3.'!$A$529:$H$599,'Izdevumu sadalījums_pa_EKK'!$A13,'6.3.'!$H$529:$H$599)</f>
        <v>0</v>
      </c>
      <c r="AC13" s="129">
        <f t="shared" ca="1" si="16"/>
        <v>0</v>
      </c>
      <c r="AD13" s="128">
        <f ca="1">SUMIF('7.'!$A$523:$H$593,'Izdevumu sadalījums_pa_EKK'!$A13,'7.'!$H$523:$H$593)</f>
        <v>0</v>
      </c>
      <c r="AE13" s="129">
        <f t="shared" ca="1" si="17"/>
        <v>0</v>
      </c>
      <c r="AF13" s="128">
        <f ca="1">SUMIF('8.1.'!$A$529:$H$599,'Izdevumu sadalījums_pa_EKK'!$A13,'8.1.'!$H$529:$H$599)</f>
        <v>0</v>
      </c>
      <c r="AG13" s="129">
        <f t="shared" ca="1" si="18"/>
        <v>0</v>
      </c>
      <c r="AH13" s="128">
        <f ca="1">SUMIF('8.2.'!$A$529:$H$599,'Izdevumu sadalījums_pa_EKK'!$A13,'8.2.'!$H$529:$H$599)</f>
        <v>0</v>
      </c>
      <c r="AI13" s="129">
        <f t="shared" ca="1" si="18"/>
        <v>0</v>
      </c>
      <c r="AJ13" s="128">
        <f ca="1">SUMIF('8.3.'!$A$529:$H$599,'Izdevumu sadalījums_pa_EKK'!$A13,'8.3.'!$H$529:$H$599)</f>
        <v>0</v>
      </c>
      <c r="AK13" s="129">
        <f t="shared" ref="AK13" ca="1" si="101">ROUND(AJ13/AJ$3,4)</f>
        <v>0</v>
      </c>
      <c r="AL13" s="128">
        <f ca="1">SUMIF('8.4.'!$A$529:$H$599,'Izdevumu sadalījums_pa_EKK'!$A13,'8.4.'!$H$529:$H$599)</f>
        <v>0</v>
      </c>
      <c r="AM13" s="129">
        <f t="shared" ref="AM13" ca="1" si="102">ROUND(AL13/AL$3,4)</f>
        <v>0</v>
      </c>
      <c r="AN13" s="128">
        <f ca="1">SUMIF('8.5.'!$A$529:$H$599,'Izdevumu sadalījums_pa_EKK'!$A13,'8.5.'!$H$529:$H$599)</f>
        <v>0</v>
      </c>
      <c r="AO13" s="129">
        <f t="shared" ref="AO13" ca="1" si="103">ROUND(AN13/AN$3,4)</f>
        <v>0</v>
      </c>
      <c r="AP13" s="128">
        <f ca="1">SUMIF('8.6.'!$A$529:$H$599,'Izdevumu sadalījums_pa_EKK'!$A13,'8.6.'!$H$529:$H$599)</f>
        <v>0</v>
      </c>
      <c r="AQ13" s="129">
        <f t="shared" ref="AQ13" ca="1" si="104">ROUND(AP13/AP$3,4)</f>
        <v>0</v>
      </c>
      <c r="AR13" s="128">
        <f ca="1">SUMIF('8.7.'!$A$529:$H$599,'Izdevumu sadalījums_pa_EKK'!$A13,'8.7.'!$H$529:$H$599)</f>
        <v>0</v>
      </c>
      <c r="AS13" s="129">
        <f t="shared" ref="AS13" ca="1" si="105">ROUND(AR13/AR$3,4)</f>
        <v>0</v>
      </c>
      <c r="AT13" s="128">
        <f ca="1">SUMIF('8.8.'!$A$529:$H$599,'Izdevumu sadalījums_pa_EKK'!$A13,'8.8.'!$H$529:$H$599)</f>
        <v>0</v>
      </c>
      <c r="AU13" s="129">
        <f t="shared" ref="AU13" ca="1" si="106">ROUND(AT13/AT$3,4)</f>
        <v>0</v>
      </c>
      <c r="AV13" s="128">
        <f ca="1">SUMIF('8.9.'!$A$529:$H$599,'Izdevumu sadalījums_pa_EKK'!$A13,'8.9.'!$H$529:$H$599)</f>
        <v>0</v>
      </c>
      <c r="AW13" s="129">
        <f t="shared" ref="AW13" ca="1" si="107">ROUND(AV13/AV$3,4)</f>
        <v>0</v>
      </c>
      <c r="AX13" s="128">
        <f ca="1">SUMIF('9.1.'!$A$529:$H$616,'Izdevumu sadalījums_pa_EKK'!$A13,'9.1.'!$H$529:$H$616)</f>
        <v>0</v>
      </c>
      <c r="AY13" s="129">
        <f t="shared" ca="1" si="25"/>
        <v>0</v>
      </c>
      <c r="AZ13" s="128">
        <f ca="1">SUMIF('9.2.'!$A$529:$H$616,'Izdevumu sadalījums_pa_EKK'!$A13,'9.2.'!$H$529:$H$616)</f>
        <v>0</v>
      </c>
      <c r="BA13" s="129">
        <f t="shared" ref="BA13" ca="1" si="108">ROUND(AZ13/AZ$3,4)</f>
        <v>0</v>
      </c>
      <c r="BB13" s="128">
        <f ca="1">SUMIF('10.'!$A$529:$H$616,'Izdevumu sadalījums_pa_EKK'!$A13,'10.'!$H$529:$H$616)</f>
        <v>0</v>
      </c>
      <c r="BC13" s="129">
        <f t="shared" ref="BC13" ca="1" si="109">ROUND(BB13/BB$3,4)</f>
        <v>0</v>
      </c>
    </row>
    <row r="14" spans="1:55" x14ac:dyDescent="0.2">
      <c r="A14" s="138">
        <v>2112</v>
      </c>
      <c r="B14" s="128">
        <f>'1.1 '!H414</f>
        <v>0.05</v>
      </c>
      <c r="C14" s="129">
        <f t="shared" ca="1" si="28"/>
        <v>3.8999999999999998E-3</v>
      </c>
      <c r="D14" s="128">
        <f ca="1">SUMIF('1.2'!$A$529:$H$599,'Izdevumu sadalījums_pa_EKK'!$A14,'1.2'!$H$529:$H$599)</f>
        <v>0</v>
      </c>
      <c r="E14" s="129">
        <f t="shared" ca="1" si="4"/>
        <v>0</v>
      </c>
      <c r="F14" s="128">
        <f ca="1">SUMIF('1.3'!$A$529:$H$599,'Izdevumu sadalījums_pa_EKK'!$A14,'1.3'!$H$529:$H$599)</f>
        <v>0</v>
      </c>
      <c r="G14" s="129">
        <f t="shared" ca="1" si="5"/>
        <v>0</v>
      </c>
      <c r="H14" s="128">
        <f ca="1">SUMIF('1.4.1'!$A$529:$H$599,'Izdevumu sadalījums_pa_EKK'!$A14,'1.4.1'!$H$529:$H$599)</f>
        <v>0</v>
      </c>
      <c r="I14" s="129">
        <f t="shared" ca="1" si="6"/>
        <v>0</v>
      </c>
      <c r="J14" s="128">
        <f ca="1">SUMIF('1.4.2'!$A$529:$H$599,'Izdevumu sadalījums_pa_EKK'!$A14,'1.4.2'!$H$529:$H$599)</f>
        <v>0</v>
      </c>
      <c r="K14" s="129">
        <f t="shared" ca="1" si="7"/>
        <v>0</v>
      </c>
      <c r="L14" s="128">
        <f ca="1">SUMIF('1.4.3'!$A$529:$H$599,'Izdevumu sadalījums_pa_EKK'!$A14,'1.4.3'!$H$529:$H$599)</f>
        <v>0</v>
      </c>
      <c r="M14" s="129">
        <f t="shared" ca="1" si="8"/>
        <v>0</v>
      </c>
      <c r="N14" s="128">
        <f ca="1">SUMIF('2.'!$A$529:$H$599,'Izdevumu sadalījums_pa_EKK'!$A14,'2.'!$H$529:$H$599)</f>
        <v>0</v>
      </c>
      <c r="O14" s="129">
        <f t="shared" ca="1" si="9"/>
        <v>0</v>
      </c>
      <c r="P14" s="128">
        <f ca="1">SUMIF('3.'!$A$529:$H$599,'Izdevumu sadalījums_pa_EKK'!$A14,'3.'!$H$529:$H$599)</f>
        <v>0</v>
      </c>
      <c r="Q14" s="129">
        <f t="shared" ca="1" si="10"/>
        <v>0</v>
      </c>
      <c r="R14" s="128">
        <f ca="1">SUMIF('4.1'!$A$529:$H$599,'Izdevumu sadalījums_pa_EKK'!$A14,'4.1'!$H$529:$H$599)</f>
        <v>0</v>
      </c>
      <c r="S14" s="129">
        <f t="shared" ca="1" si="11"/>
        <v>0</v>
      </c>
      <c r="T14" s="128">
        <f ca="1">SUMIF('4.2'!$A$529:$H$599,'Izdevumu sadalījums_pa_EKK'!$A14,'4.2'!$H$529:$H$599)</f>
        <v>0</v>
      </c>
      <c r="U14" s="129">
        <f t="shared" ca="1" si="12"/>
        <v>0</v>
      </c>
      <c r="V14" s="128">
        <f ca="1">SUMIF('5.'!$A$529:$H$600,'Izdevumu sadalījums_pa_EKK'!$A14,'5.'!$H$529:$H$600)</f>
        <v>0</v>
      </c>
      <c r="W14" s="129">
        <f t="shared" ca="1" si="13"/>
        <v>0</v>
      </c>
      <c r="X14" s="128">
        <f ca="1">SUMIF('6.1.'!$A$529:$H$599,'Izdevumu sadalījums_pa_EKK'!$A14,'6.1.'!$H$529:$H$599)</f>
        <v>0</v>
      </c>
      <c r="Y14" s="129">
        <f t="shared" ca="1" si="14"/>
        <v>0</v>
      </c>
      <c r="Z14" s="128">
        <f ca="1">SUMIF('6.2.'!$A$529:$H$599,'Izdevumu sadalījums_pa_EKK'!$A14,'6.2.'!$H$529:$H$599)</f>
        <v>60</v>
      </c>
      <c r="AA14" s="129">
        <f t="shared" ca="1" si="15"/>
        <v>0.33679999999999999</v>
      </c>
      <c r="AB14" s="128">
        <f ca="1">SUMIF('6.3.'!$A$529:$H$599,'Izdevumu sadalījums_pa_EKK'!$A14,'6.3.'!$H$529:$H$599)</f>
        <v>0</v>
      </c>
      <c r="AC14" s="129">
        <f t="shared" ca="1" si="16"/>
        <v>0</v>
      </c>
      <c r="AD14" s="128">
        <f ca="1">SUMIF('7.'!$A$523:$H$593,'Izdevumu sadalījums_pa_EKK'!$A14,'7.'!$H$523:$H$593)</f>
        <v>0</v>
      </c>
      <c r="AE14" s="129">
        <f t="shared" ca="1" si="17"/>
        <v>0</v>
      </c>
      <c r="AF14" s="128">
        <f ca="1">SUMIF('8.1.'!$A$529:$H$599,'Izdevumu sadalījums_pa_EKK'!$A14,'8.1.'!$H$529:$H$599)</f>
        <v>0</v>
      </c>
      <c r="AG14" s="129">
        <f t="shared" ca="1" si="18"/>
        <v>0</v>
      </c>
      <c r="AH14" s="128">
        <f ca="1">SUMIF('8.2.'!$A$529:$H$599,'Izdevumu sadalījums_pa_EKK'!$A14,'8.2.'!$H$529:$H$599)</f>
        <v>0</v>
      </c>
      <c r="AI14" s="129">
        <f t="shared" ca="1" si="18"/>
        <v>0</v>
      </c>
      <c r="AJ14" s="128">
        <f ca="1">SUMIF('8.3.'!$A$529:$H$599,'Izdevumu sadalījums_pa_EKK'!$A14,'8.3.'!$H$529:$H$599)</f>
        <v>0</v>
      </c>
      <c r="AK14" s="129">
        <f t="shared" ref="AK14:AK15" ca="1" si="110">ROUND(AJ14/AJ$3,4)</f>
        <v>0</v>
      </c>
      <c r="AL14" s="128">
        <f ca="1">SUMIF('8.4.'!$A$529:$H$599,'Izdevumu sadalījums_pa_EKK'!$A14,'8.4.'!$H$529:$H$599)</f>
        <v>0</v>
      </c>
      <c r="AM14" s="129">
        <f t="shared" ref="AM14:AM15" ca="1" si="111">ROUND(AL14/AL$3,4)</f>
        <v>0</v>
      </c>
      <c r="AN14" s="128">
        <f ca="1">SUMIF('8.5.'!$A$529:$H$599,'Izdevumu sadalījums_pa_EKK'!$A14,'8.5.'!$H$529:$H$599)</f>
        <v>0</v>
      </c>
      <c r="AO14" s="129">
        <f t="shared" ref="AO14:AO15" ca="1" si="112">ROUND(AN14/AN$3,4)</f>
        <v>0</v>
      </c>
      <c r="AP14" s="128">
        <f ca="1">SUMIF('8.6.'!$A$529:$H$599,'Izdevumu sadalījums_pa_EKK'!$A14,'8.6.'!$H$529:$H$599)</f>
        <v>0</v>
      </c>
      <c r="AQ14" s="129">
        <f t="shared" ref="AQ14:AQ15" ca="1" si="113">ROUND(AP14/AP$3,4)</f>
        <v>0</v>
      </c>
      <c r="AR14" s="128">
        <f ca="1">SUMIF('8.7.'!$A$529:$H$599,'Izdevumu sadalījums_pa_EKK'!$A14,'8.7.'!$H$529:$H$599)</f>
        <v>0</v>
      </c>
      <c r="AS14" s="129">
        <f t="shared" ref="AS14:AS15" ca="1" si="114">ROUND(AR14/AR$3,4)</f>
        <v>0</v>
      </c>
      <c r="AT14" s="128">
        <f ca="1">SUMIF('8.8.'!$A$529:$H$599,'Izdevumu sadalījums_pa_EKK'!$A14,'8.8.'!$H$529:$H$599)</f>
        <v>0</v>
      </c>
      <c r="AU14" s="129">
        <f t="shared" ref="AU14:AU15" ca="1" si="115">ROUND(AT14/AT$3,4)</f>
        <v>0</v>
      </c>
      <c r="AV14" s="128">
        <f ca="1">SUMIF('8.9.'!$A$529:$H$599,'Izdevumu sadalījums_pa_EKK'!$A14,'8.9.'!$H$529:$H$599)</f>
        <v>0</v>
      </c>
      <c r="AW14" s="129">
        <f t="shared" ref="AW14:AW15" ca="1" si="116">ROUND(AV14/AV$3,4)</f>
        <v>0</v>
      </c>
      <c r="AX14" s="128">
        <f ca="1">SUMIF('9.1.'!$A$529:$H$616,'Izdevumu sadalījums_pa_EKK'!$A14,'9.1.'!$H$529:$H$616)</f>
        <v>0</v>
      </c>
      <c r="AY14" s="129">
        <f t="shared" ca="1" si="25"/>
        <v>0</v>
      </c>
      <c r="AZ14" s="128">
        <f ca="1">SUMIF('9.2.'!$A$529:$H$616,'Izdevumu sadalījums_pa_EKK'!$A14,'9.2.'!$H$529:$H$616)</f>
        <v>0</v>
      </c>
      <c r="BA14" s="129">
        <f t="shared" ref="BA14:BA15" ca="1" si="117">ROUND(AZ14/AZ$3,4)</f>
        <v>0</v>
      </c>
      <c r="BB14" s="128">
        <f ca="1">SUMIF('10.'!$A$529:$H$616,'Izdevumu sadalījums_pa_EKK'!$A14,'10.'!$H$529:$H$616)</f>
        <v>0</v>
      </c>
      <c r="BC14" s="129">
        <f t="shared" ref="BC14:BC15" ca="1" si="118">ROUND(BB14/BB$3,4)</f>
        <v>0</v>
      </c>
    </row>
    <row r="15" spans="1:55" x14ac:dyDescent="0.2">
      <c r="A15" s="138">
        <v>2200</v>
      </c>
      <c r="B15" s="128"/>
      <c r="C15" s="129"/>
      <c r="D15" s="128">
        <f>'1.2'!H407</f>
        <v>0.2</v>
      </c>
      <c r="E15" s="129">
        <f t="shared" ca="1" si="4"/>
        <v>3.3E-3</v>
      </c>
      <c r="F15" s="128">
        <f>'1.3'!H407</f>
        <v>0.3</v>
      </c>
      <c r="G15" s="129">
        <f t="shared" ca="1" si="5"/>
        <v>2.5999999999999999E-3</v>
      </c>
      <c r="H15" s="128">
        <f>'1.4.1'!H408</f>
        <v>0.59</v>
      </c>
      <c r="I15" s="129">
        <f t="shared" ca="1" si="6"/>
        <v>2.5999999999999999E-3</v>
      </c>
      <c r="J15" s="128">
        <f>'1.4.2'!H404</f>
        <v>0.56000000000000005</v>
      </c>
      <c r="K15" s="129">
        <f t="shared" ca="1" si="7"/>
        <v>2.3E-3</v>
      </c>
      <c r="L15" s="128">
        <f>'1.4.3'!H404</f>
        <v>0.26</v>
      </c>
      <c r="M15" s="129">
        <f t="shared" ca="1" si="8"/>
        <v>2.8E-3</v>
      </c>
      <c r="N15" s="128">
        <f>'2.'!H407</f>
        <v>1.64</v>
      </c>
      <c r="O15" s="129">
        <f t="shared" ca="1" si="9"/>
        <v>5.6899999999999999E-2</v>
      </c>
      <c r="P15" s="128">
        <f>'3.'!H406</f>
        <v>6.9999999999999993E-2</v>
      </c>
      <c r="Q15" s="129">
        <f t="shared" ca="1" si="10"/>
        <v>4.5999999999999999E-3</v>
      </c>
      <c r="R15" s="128">
        <f>'4.1'!H406</f>
        <v>0.09</v>
      </c>
      <c r="S15" s="129">
        <f t="shared" ca="1" si="11"/>
        <v>4.8999999999999998E-3</v>
      </c>
      <c r="T15" s="128">
        <f>'4.2'!H406</f>
        <v>0.11</v>
      </c>
      <c r="U15" s="129">
        <f t="shared" ca="1" si="12"/>
        <v>4.5999999999999999E-3</v>
      </c>
      <c r="V15" s="128">
        <f>'5.'!H406</f>
        <v>9.9999999999999992E-2</v>
      </c>
      <c r="W15" s="129">
        <f t="shared" ca="1" si="13"/>
        <v>1.1000000000000001E-3</v>
      </c>
      <c r="X15" s="128">
        <f>'6.1.'!H407</f>
        <v>0.18000000000000002</v>
      </c>
      <c r="Y15" s="129">
        <f t="shared" ca="1" si="14"/>
        <v>2.7000000000000001E-3</v>
      </c>
      <c r="Z15" s="128">
        <f>'6.2.'!H429</f>
        <v>0.14000000000000001</v>
      </c>
      <c r="AA15" s="129">
        <f t="shared" ca="1" si="15"/>
        <v>8.0000000000000004E-4</v>
      </c>
      <c r="AB15" s="128">
        <f>'6.3.'!H406</f>
        <v>0.44</v>
      </c>
      <c r="AC15" s="129">
        <f t="shared" ca="1" si="16"/>
        <v>3.3E-3</v>
      </c>
      <c r="AD15" s="128">
        <f>'7.'!H400</f>
        <v>0.16</v>
      </c>
      <c r="AE15" s="129">
        <f t="shared" ca="1" si="17"/>
        <v>4.3E-3</v>
      </c>
      <c r="AF15" s="128">
        <f>'8.1.'!H406</f>
        <v>6.0000000000000005E-2</v>
      </c>
      <c r="AG15" s="129">
        <f t="shared" ca="1" si="18"/>
        <v>4.1000000000000003E-3</v>
      </c>
      <c r="AH15" s="128">
        <f>'8.2.'!H406</f>
        <v>0.11</v>
      </c>
      <c r="AI15" s="129">
        <f t="shared" ca="1" si="18"/>
        <v>4.4000000000000003E-3</v>
      </c>
      <c r="AJ15" s="128">
        <f>'8.3.'!H406</f>
        <v>0.15000000000000002</v>
      </c>
      <c r="AK15" s="129">
        <f t="shared" ca="1" si="110"/>
        <v>3.8999999999999998E-3</v>
      </c>
      <c r="AL15" s="128">
        <f>'8.4.'!H406</f>
        <v>6.0000000000000005E-2</v>
      </c>
      <c r="AM15" s="129">
        <f t="shared" ca="1" si="111"/>
        <v>4.5999999999999999E-3</v>
      </c>
      <c r="AN15" s="128">
        <f>'8.5.'!H406</f>
        <v>0.11</v>
      </c>
      <c r="AO15" s="129">
        <f t="shared" ca="1" si="112"/>
        <v>4.7000000000000002E-3</v>
      </c>
      <c r="AP15" s="128">
        <f>'8.6.'!H406</f>
        <v>0.16</v>
      </c>
      <c r="AQ15" s="129">
        <f t="shared" ca="1" si="113"/>
        <v>4.5999999999999999E-3</v>
      </c>
      <c r="AR15" s="128">
        <f>'8.7.'!H406</f>
        <v>6.0000000000000005E-2</v>
      </c>
      <c r="AS15" s="129">
        <f t="shared" ca="1" si="114"/>
        <v>4.5999999999999999E-3</v>
      </c>
      <c r="AT15" s="128">
        <f>'8.8.'!H407</f>
        <v>6.0000000000000005E-2</v>
      </c>
      <c r="AU15" s="129">
        <f t="shared" ca="1" si="115"/>
        <v>4.7999999999999996E-3</v>
      </c>
      <c r="AV15" s="128">
        <f>'8.9.'!H406</f>
        <v>0.11</v>
      </c>
      <c r="AW15" s="129">
        <f t="shared" ca="1" si="116"/>
        <v>4.5999999999999999E-3</v>
      </c>
      <c r="AX15" s="128">
        <f>'9.1.'!H406</f>
        <v>0.25</v>
      </c>
      <c r="AY15" s="129">
        <f t="shared" ca="1" si="25"/>
        <v>3.0999999999999999E-3</v>
      </c>
      <c r="AZ15" s="128">
        <f>'9.2.'!H406</f>
        <v>0.25</v>
      </c>
      <c r="BA15" s="129">
        <f t="shared" ca="1" si="117"/>
        <v>3.0999999999999999E-3</v>
      </c>
      <c r="BB15" s="128">
        <f>'10.'!H406</f>
        <v>6.0000000000000005E-2</v>
      </c>
      <c r="BC15" s="129">
        <f t="shared" ca="1" si="118"/>
        <v>4.5999999999999999E-3</v>
      </c>
    </row>
    <row r="16" spans="1:55" x14ac:dyDescent="0.2">
      <c r="A16" s="138">
        <v>2311</v>
      </c>
      <c r="B16" s="128">
        <f ca="1">SUMIF('1.1 '!$A$545:$H$606,'Izdevumu sadalījums_pa_EKK'!A16,'1.1 '!$H$545:$H$606)</f>
        <v>0.21</v>
      </c>
      <c r="C16" s="129">
        <f ca="1">ROUND(B16/B$3,4)-0.0001</f>
        <v>1.6199999999999999E-2</v>
      </c>
      <c r="D16" s="128">
        <f ca="1">SUMIF('1.2'!$A$529:$H$599,'Izdevumu sadalījums_pa_EKK'!$A16,'1.2'!$H$529:$H$599)</f>
        <v>0.28000000000000003</v>
      </c>
      <c r="E16" s="129">
        <f ca="1">ROUND(D16/D$3,4)</f>
        <v>4.7000000000000002E-3</v>
      </c>
      <c r="F16" s="128">
        <f ca="1">SUMIF('1.3'!$A$529:$H$599,'Izdevumu sadalījums_pa_EKK'!$A16,'1.3'!$H$529:$H$599)</f>
        <v>0.14000000000000001</v>
      </c>
      <c r="G16" s="129">
        <f ca="1">ROUND(F16/F$3,4)-0.0001</f>
        <v>1.0999999999999998E-3</v>
      </c>
      <c r="H16" s="128">
        <f ca="1">SUMIF('1.4.1'!$A$529:$H$599,'Izdevumu sadalījums_pa_EKK'!$A16,'1.4.1'!$H$529:$H$599)</f>
        <v>0.35</v>
      </c>
      <c r="I16" s="129">
        <f ca="1">ROUND(H16/H$3,4)+0.0001</f>
        <v>1.6000000000000001E-3</v>
      </c>
      <c r="J16" s="128">
        <f ca="1">SUMIF('1.4.2'!$A$529:$H$599,'Izdevumu sadalījums_pa_EKK'!$A16,'1.4.2'!$H$529:$H$599)</f>
        <v>0.35</v>
      </c>
      <c r="K16" s="129">
        <f ca="1">ROUND(J16/J$3,4)+0.0001</f>
        <v>1.5E-3</v>
      </c>
      <c r="L16" s="128">
        <f ca="1">SUMIF('1.4.3'!$A$529:$H$599,'Izdevumu sadalījums_pa_EKK'!$A16,'1.4.3'!$H$529:$H$599)</f>
        <v>0.35</v>
      </c>
      <c r="M16" s="129">
        <f ca="1">ROUND(L16/L$3,4)</f>
        <v>3.8E-3</v>
      </c>
      <c r="N16" s="128">
        <f ca="1">SUMIF('2.'!$A$529:$H$599,'Izdevumu sadalījums_pa_EKK'!$A16,'2.'!$H$529:$H$599)</f>
        <v>0.35</v>
      </c>
      <c r="O16" s="129">
        <f ca="1">ROUND(N16/N$3,4)</f>
        <v>1.21E-2</v>
      </c>
      <c r="P16" s="128">
        <f ca="1">SUMIF('3.'!$A$529:$H$599,'Izdevumu sadalījums_pa_EKK'!$A16,'3.'!$H$529:$H$599)</f>
        <v>7.0000000000000007E-2</v>
      </c>
      <c r="Q16" s="129">
        <f ca="1">ROUND(P16/P$3,4)+0.0001</f>
        <v>4.7000000000000002E-3</v>
      </c>
      <c r="R16" s="128">
        <f ca="1">SUMIF('4.1'!$A$529:$H$599,'Izdevumu sadalījums_pa_EKK'!$A16,'4.1'!$H$529:$H$599)</f>
        <v>0.28000000000000003</v>
      </c>
      <c r="S16" s="129">
        <f ca="1">ROUND(R16/R$3,4)+0.0001</f>
        <v>1.52E-2</v>
      </c>
      <c r="T16" s="128">
        <f ca="1">SUMIF('4.2'!$A$529:$H$599,'Izdevumu sadalījums_pa_EKK'!$A16,'4.2'!$H$529:$H$599)</f>
        <v>0.28000000000000003</v>
      </c>
      <c r="U16" s="129">
        <f ca="1">ROUND(T16/T$3,4)-0.0001</f>
        <v>1.1600000000000001E-2</v>
      </c>
      <c r="V16" s="128">
        <f ca="1">SUMIF('5.'!$A$529:$H$600,'Izdevumu sadalījums_pa_EKK'!$A16,'5.'!$H$529:$H$600)</f>
        <v>72.52</v>
      </c>
      <c r="W16" s="129">
        <f t="shared" ca="1" si="13"/>
        <v>0.78339999999999999</v>
      </c>
      <c r="X16" s="128">
        <f ca="1">SUMIF('6.1.'!$A$529:$H$599,'Izdevumu sadalījums_pa_EKK'!$A16,'6.1.'!$H$529:$H$599)</f>
        <v>16.18</v>
      </c>
      <c r="Y16" s="129">
        <f ca="1">ROUND(X16/X$3,4)-0.0001</f>
        <v>0.24310000000000001</v>
      </c>
      <c r="Z16" s="128">
        <f ca="1">SUMIF('6.2.'!$A$529:$H$599,'Izdevumu sadalījums_pa_EKK'!$A16,'6.2.'!$H$529:$H$599)</f>
        <v>16.18</v>
      </c>
      <c r="AA16" s="129">
        <f t="shared" ca="1" si="15"/>
        <v>9.0800000000000006E-2</v>
      </c>
      <c r="AB16" s="128">
        <f ca="1">SUMIF('6.3.'!$A$529:$H$599,'Izdevumu sadalījums_pa_EKK'!$A16,'6.3.'!$H$529:$H$599)</f>
        <v>0.21</v>
      </c>
      <c r="AC16" s="129">
        <f ca="1">ROUND(AB16/AB$3,4)+0.0001</f>
        <v>1.7000000000000001E-3</v>
      </c>
      <c r="AD16" s="128">
        <f ca="1">SUMIF('7.'!$A$523:$H$593,'Izdevumu sadalījums_pa_EKK'!$A16,'7.'!$H$523:$H$593)</f>
        <v>0.42</v>
      </c>
      <c r="AE16" s="129">
        <f t="shared" ca="1" si="17"/>
        <v>1.1299999999999999E-2</v>
      </c>
      <c r="AF16" s="128">
        <f ca="1">SUMIF('8.1.'!$A$529:$H$599,'Izdevumu sadalījums_pa_EKK'!$A16,'8.1.'!$H$529:$H$599)</f>
        <v>3.1899999999999995</v>
      </c>
      <c r="AG16" s="129">
        <f ca="1">ROUND(AF16/AF$3,4)</f>
        <v>0.218</v>
      </c>
      <c r="AH16" s="128">
        <f ca="1">SUMIF('8.2.'!$A$529:$H$599,'Izdevumu sadalījums_pa_EKK'!$A16,'8.2.'!$H$529:$H$599)</f>
        <v>1.8900000000000001</v>
      </c>
      <c r="AI16" s="129">
        <f ca="1">ROUND(AH16/AH$3,4)-0.0001</f>
        <v>7.6200000000000004E-2</v>
      </c>
      <c r="AJ16" s="128">
        <f ca="1">SUMIF('8.3.'!$A$529:$H$599,'Izdevumu sadalījums_pa_EKK'!$A16,'8.3.'!$H$529:$H$599)</f>
        <v>5.2500000000000009</v>
      </c>
      <c r="AK16" s="129">
        <f ca="1">ROUND(AJ16/AJ$3,4)+0.0002</f>
        <v>0.13550000000000001</v>
      </c>
      <c r="AL16" s="128">
        <f ca="1">SUMIF('8.4.'!$A$529:$H$599,'Izdevumu sadalījums_pa_EKK'!$A16,'8.4.'!$H$529:$H$599)</f>
        <v>1.01</v>
      </c>
      <c r="AM16" s="129">
        <f t="shared" ref="AM16:AM17" ca="1" si="119">ROUND(AL16/AL$3,4)</f>
        <v>7.6600000000000001E-2</v>
      </c>
      <c r="AN16" s="128">
        <f ca="1">SUMIF('8.5.'!$A$529:$H$599,'Izdevumu sadalījums_pa_EKK'!$A16,'8.5.'!$H$529:$H$599)</f>
        <v>0.34</v>
      </c>
      <c r="AO16" s="129">
        <f ca="1">ROUND(AN16/AN$3,4)-0.0001</f>
        <v>1.4500000000000001E-2</v>
      </c>
      <c r="AP16" s="128">
        <f ca="1">SUMIF('8.6.'!$A$529:$H$599,'Izdevumu sadalījums_pa_EKK'!$A16,'8.6.'!$H$529:$H$599)</f>
        <v>1.21</v>
      </c>
      <c r="AQ16" s="129">
        <f ca="1">ROUND(AP16/AP$3,4)+0.0001</f>
        <v>3.49E-2</v>
      </c>
      <c r="AR16" s="128">
        <f ca="1">SUMIF('8.7.'!$A$529:$H$599,'Izdevumu sadalījums_pa_EKK'!$A16,'8.7.'!$H$529:$H$599)</f>
        <v>0.87000000000000011</v>
      </c>
      <c r="AS16" s="129">
        <f ca="1">ROUND(AR16/AR$3,4)+0.0001</f>
        <v>6.6299999999999998E-2</v>
      </c>
      <c r="AT16" s="128">
        <f ca="1">SUMIF('8.8.'!$A$529:$H$599,'Izdevumu sadalījums_pa_EKK'!$A16,'8.8.'!$H$529:$H$599)</f>
        <v>0.21000000000000002</v>
      </c>
      <c r="AU16" s="129">
        <f ca="1">ROUND(AT16/AT$3,4)</f>
        <v>1.7000000000000001E-2</v>
      </c>
      <c r="AV16" s="128">
        <f ca="1">SUMIF('8.9.'!$A$529:$H$599,'Izdevumu sadalījums_pa_EKK'!$A16,'8.9.'!$H$529:$H$599)</f>
        <v>0.94000000000000006</v>
      </c>
      <c r="AW16" s="129">
        <f ca="1">ROUND(AV16/AV$3,4)</f>
        <v>3.95E-2</v>
      </c>
      <c r="AX16" s="128">
        <f ca="1">SUMIF('9.1.'!$A$529:$H$616,'Izdevumu sadalījums_pa_EKK'!$A16,'9.1.'!$H$529:$H$616)</f>
        <v>0.13</v>
      </c>
      <c r="AY16" s="129">
        <f ca="1">ROUND(AX16/AX$3,4)</f>
        <v>1.6000000000000001E-3</v>
      </c>
      <c r="AZ16" s="128">
        <f ca="1">SUMIF('9.2.'!$A$529:$H$616,'Izdevumu sadalījums_pa_EKK'!$A16,'9.2.'!$H$529:$H$616)</f>
        <v>0.21</v>
      </c>
      <c r="BA16" s="129">
        <f t="shared" ref="BA16" ca="1" si="120">ROUND(AZ16/AZ$3,4)</f>
        <v>2.5999999999999999E-3</v>
      </c>
      <c r="BB16" s="128">
        <f ca="1">SUMIF('10.'!$A$529:$H$616,'Izdevumu sadalījums_pa_EKK'!$A16,'10.'!$H$529:$H$616)</f>
        <v>0.21000000000000002</v>
      </c>
      <c r="BC16" s="129">
        <f ca="1">ROUND(BB16/BB$3,4)+0.0002</f>
        <v>1.6199999999999999E-2</v>
      </c>
    </row>
    <row r="17" spans="1:55" x14ac:dyDescent="0.2">
      <c r="A17" s="138">
        <v>2312</v>
      </c>
      <c r="B17" s="128">
        <f>'1.1 '!H448</f>
        <v>0.03</v>
      </c>
      <c r="C17" s="129">
        <f t="shared" ca="1" si="28"/>
        <v>2.3E-3</v>
      </c>
      <c r="D17" s="128">
        <f>'1.2'!H441</f>
        <v>0.03</v>
      </c>
      <c r="E17" s="129">
        <f ca="1">ROUND(D17/D$3,4)</f>
        <v>5.0000000000000001E-4</v>
      </c>
      <c r="F17" s="128">
        <f>'1.3'!H441</f>
        <v>0.04</v>
      </c>
      <c r="G17" s="129">
        <f ca="1">ROUND(F17/F$3,4)</f>
        <v>2.9999999999999997E-4</v>
      </c>
      <c r="H17" s="128">
        <f>'1.4.1'!H442</f>
        <v>0.08</v>
      </c>
      <c r="I17" s="129">
        <f ca="1">ROUND(H17/H$3,4)</f>
        <v>2.9999999999999997E-4</v>
      </c>
      <c r="J17" s="128">
        <f>'1.4.2'!H439</f>
        <v>0.12000000000000001</v>
      </c>
      <c r="K17" s="129">
        <f ca="1">ROUND(J17/J$3,4)</f>
        <v>5.0000000000000001E-4</v>
      </c>
      <c r="L17" s="128">
        <f>'1.4.3'!H439</f>
        <v>0.05</v>
      </c>
      <c r="M17" s="129">
        <f ca="1">ROUND(L17/L$3,4)</f>
        <v>5.0000000000000001E-4</v>
      </c>
      <c r="N17" s="128">
        <f>'2.'!H441</f>
        <v>0.02</v>
      </c>
      <c r="O17" s="129">
        <f ca="1">ROUND(N17/N$3,4)+0.0001</f>
        <v>8.0000000000000004E-4</v>
      </c>
      <c r="P17" s="128">
        <f>'3.'!H441</f>
        <v>0.06</v>
      </c>
      <c r="Q17" s="129">
        <f ca="1">ROUND(P17/P$3,4)-0.0002</f>
        <v>3.8E-3</v>
      </c>
      <c r="R17" s="128">
        <f>'4.1'!H441</f>
        <v>0.06</v>
      </c>
      <c r="S17" s="129">
        <f ca="1">ROUND(R17/R$3,4)</f>
        <v>3.2000000000000002E-3</v>
      </c>
      <c r="T17" s="128">
        <f>'4.2'!H441</f>
        <v>0.08</v>
      </c>
      <c r="U17" s="129">
        <f ca="1">ROUND(T17/T$3,4)</f>
        <v>3.3999999999999998E-3</v>
      </c>
      <c r="V17" s="128">
        <f>'5.'!H441</f>
        <v>0.08</v>
      </c>
      <c r="W17" s="129">
        <f t="shared" ca="1" si="13"/>
        <v>8.9999999999999998E-4</v>
      </c>
      <c r="X17" s="128">
        <f>'6.1.'!H441</f>
        <v>0.08</v>
      </c>
      <c r="Y17" s="129">
        <f t="shared" ca="1" si="14"/>
        <v>1.1999999999999999E-3</v>
      </c>
      <c r="Z17" s="128">
        <f>'6.2.'!H464</f>
        <v>0.08</v>
      </c>
      <c r="AA17" s="129">
        <f t="shared" ca="1" si="15"/>
        <v>4.0000000000000002E-4</v>
      </c>
      <c r="AB17" s="128">
        <f>'6.3.'!H441</f>
        <v>0.06</v>
      </c>
      <c r="AC17" s="129">
        <f t="shared" ca="1" si="16"/>
        <v>4.0000000000000002E-4</v>
      </c>
      <c r="AD17" s="128">
        <f>'7.'!H435</f>
        <v>0.11000000000000001</v>
      </c>
      <c r="AE17" s="129">
        <f t="shared" ca="1" si="17"/>
        <v>3.0000000000000001E-3</v>
      </c>
      <c r="AF17" s="128">
        <f>'8.1.'!H441</f>
        <v>0.02</v>
      </c>
      <c r="AG17" s="129">
        <f ca="1">ROUND(AF17/AF$3,4)</f>
        <v>1.4E-3</v>
      </c>
      <c r="AH17" s="128">
        <f>'8.2.'!H441</f>
        <v>0.08</v>
      </c>
      <c r="AI17" s="129">
        <f t="shared" ca="1" si="18"/>
        <v>3.2000000000000002E-3</v>
      </c>
      <c r="AJ17" s="128">
        <f>'8.3.'!H441</f>
        <v>0.11000000000000001</v>
      </c>
      <c r="AK17" s="129">
        <f t="shared" ref="AK17" ca="1" si="121">ROUND(AJ17/AJ$3,4)</f>
        <v>2.8E-3</v>
      </c>
      <c r="AL17" s="128">
        <f>'8.4.'!H441</f>
        <v>0.04</v>
      </c>
      <c r="AM17" s="129">
        <f t="shared" ca="1" si="119"/>
        <v>3.0000000000000001E-3</v>
      </c>
      <c r="AN17" s="128">
        <f>'8.5.'!H441</f>
        <v>0.08</v>
      </c>
      <c r="AO17" s="129">
        <f ca="1">ROUND(AN17/AN$3,4)</f>
        <v>3.3999999999999998E-3</v>
      </c>
      <c r="AP17" s="128">
        <f>'8.6.'!H441</f>
        <v>0.11000000000000001</v>
      </c>
      <c r="AQ17" s="129">
        <f t="shared" ref="AQ17" ca="1" si="122">ROUND(AP17/AP$3,4)</f>
        <v>3.2000000000000002E-3</v>
      </c>
      <c r="AR17" s="128">
        <f>'8.7.'!H441</f>
        <v>0.15</v>
      </c>
      <c r="AS17" s="129">
        <f t="shared" ref="AS17" ca="1" si="123">ROUND(AR17/AR$3,4)</f>
        <v>1.14E-2</v>
      </c>
      <c r="AT17" s="128">
        <f>'8.8.'!H441</f>
        <v>0.04</v>
      </c>
      <c r="AU17" s="129">
        <f ca="1">ROUND(AT17/AT$3,4)</f>
        <v>3.2000000000000002E-3</v>
      </c>
      <c r="AV17" s="128">
        <f>'8.9.'!H441</f>
        <v>0.08</v>
      </c>
      <c r="AW17" s="129">
        <f ca="1">ROUND(AV17/AV$3,4)</f>
        <v>3.3999999999999998E-3</v>
      </c>
      <c r="AX17" s="128">
        <f>'9.1.'!H441</f>
        <v>0.04</v>
      </c>
      <c r="AY17" s="129">
        <f ca="1">ROUND(AX17/AX$3,4)</f>
        <v>5.0000000000000001E-4</v>
      </c>
      <c r="AZ17" s="128">
        <f>'9.2.'!H441</f>
        <v>0.04</v>
      </c>
      <c r="BA17" s="129">
        <f ca="1">ROUND(AZ17/AZ$3,4)+0.0001</f>
        <v>6.0000000000000006E-4</v>
      </c>
      <c r="BB17" s="128">
        <f>'10.'!H441</f>
        <v>0.04</v>
      </c>
      <c r="BC17" s="129">
        <f t="shared" ref="BC17" ca="1" si="124">ROUND(BB17/BB$3,4)</f>
        <v>3.0000000000000001E-3</v>
      </c>
    </row>
    <row r="18" spans="1:55" x14ac:dyDescent="0.2">
      <c r="A18" s="138">
        <v>2322</v>
      </c>
      <c r="B18" s="128">
        <f ca="1">SUMIF('1.1 '!$A$545:$H$606,'Izdevumu sadalījums_pa_EKK'!A18,'1.1 '!$H$545:$H$606)</f>
        <v>0</v>
      </c>
      <c r="C18" s="129">
        <f t="shared" ca="1" si="28"/>
        <v>0</v>
      </c>
      <c r="D18" s="128">
        <f ca="1">SUMIF('1.2'!$A$529:$H$599,'Izdevumu sadalījums_pa_EKK'!$A18,'1.2'!$H$529:$H$599)</f>
        <v>0</v>
      </c>
      <c r="E18" s="129">
        <f t="shared" ca="1" si="4"/>
        <v>0</v>
      </c>
      <c r="F18" s="128">
        <f ca="1">SUMIF('1.3'!$A$529:$H$599,'Izdevumu sadalījums_pa_EKK'!$A18,'1.3'!$H$529:$H$599)</f>
        <v>0</v>
      </c>
      <c r="G18" s="129">
        <f t="shared" ca="1" si="5"/>
        <v>0</v>
      </c>
      <c r="H18" s="128">
        <f ca="1">SUMIF('1.4.1'!$A$529:$H$599,'Izdevumu sadalījums_pa_EKK'!$A18,'1.4.1'!$H$529:$H$599)</f>
        <v>0</v>
      </c>
      <c r="I18" s="129">
        <f t="shared" ca="1" si="6"/>
        <v>0</v>
      </c>
      <c r="J18" s="128">
        <f ca="1">SUMIF('1.4.2'!$A$529:$H$599,'Izdevumu sadalījums_pa_EKK'!$A18,'1.4.2'!$H$529:$H$599)</f>
        <v>0</v>
      </c>
      <c r="K18" s="129">
        <f t="shared" ref="K18:K24" ca="1" si="125">ROUND(J18/J$3,4)</f>
        <v>0</v>
      </c>
      <c r="L18" s="128">
        <f ca="1">SUMIF('1.4.3'!$A$529:$H$599,'Izdevumu sadalījums_pa_EKK'!$A18,'1.4.3'!$H$529:$H$599)</f>
        <v>0</v>
      </c>
      <c r="M18" s="129">
        <f t="shared" ref="M18:M24" ca="1" si="126">ROUND(L18/L$3,4)</f>
        <v>0</v>
      </c>
      <c r="N18" s="128">
        <f ca="1">SUMIF('2.'!$A$529:$H$599,'Izdevumu sadalījums_pa_EKK'!$A18,'2.'!$H$529:$H$599)</f>
        <v>0</v>
      </c>
      <c r="O18" s="129">
        <f t="shared" ca="1" si="9"/>
        <v>0</v>
      </c>
      <c r="P18" s="128">
        <f ca="1">SUMIF('3.'!$A$529:$H$599,'Izdevumu sadalījums_pa_EKK'!$A18,'3.'!$H$529:$H$599)</f>
        <v>0</v>
      </c>
      <c r="Q18" s="129">
        <f t="shared" ca="1" si="10"/>
        <v>0</v>
      </c>
      <c r="R18" s="128">
        <f ca="1">SUMIF('4.1'!$A$529:$H$599,'Izdevumu sadalījums_pa_EKK'!$A18,'4.1'!$H$529:$H$599)</f>
        <v>0</v>
      </c>
      <c r="S18" s="129">
        <f t="shared" ca="1" si="11"/>
        <v>0</v>
      </c>
      <c r="T18" s="128">
        <f ca="1">SUMIF('4.2'!$A$529:$H$599,'Izdevumu sadalījums_pa_EKK'!$A18,'4.2'!$H$529:$H$599)</f>
        <v>0</v>
      </c>
      <c r="U18" s="129">
        <f t="shared" ref="U18:U20" ca="1" si="127">ROUND(T18/T$3,4)</f>
        <v>0</v>
      </c>
      <c r="V18" s="128">
        <f ca="1">SUMIF('5.'!$A$529:$H$600,'Izdevumu sadalījums_pa_EKK'!$A18,'5.'!$H$529:$H$600)</f>
        <v>0</v>
      </c>
      <c r="W18" s="129">
        <f t="shared" ca="1" si="13"/>
        <v>0</v>
      </c>
      <c r="X18" s="128">
        <f ca="1">SUMIF('6.1.'!$A$529:$H$599,'Izdevumu sadalījums_pa_EKK'!$A18,'6.1.'!$H$529:$H$599)</f>
        <v>0</v>
      </c>
      <c r="Y18" s="129">
        <f t="shared" ca="1" si="14"/>
        <v>0</v>
      </c>
      <c r="Z18" s="128">
        <f ca="1">SUMIF('6.2.'!$A$529:$H$599,'Izdevumu sadalījums_pa_EKK'!$A18,'6.2.'!$H$529:$H$599)</f>
        <v>31.5</v>
      </c>
      <c r="AA18" s="129">
        <f t="shared" ca="1" si="15"/>
        <v>0.17680000000000001</v>
      </c>
      <c r="AB18" s="128">
        <f ca="1">SUMIF('6.3.'!$A$529:$H$599,'Izdevumu sadalījums_pa_EKK'!$A18,'6.3.'!$H$529:$H$599)</f>
        <v>0</v>
      </c>
      <c r="AC18" s="129">
        <f t="shared" ca="1" si="16"/>
        <v>0</v>
      </c>
      <c r="AD18" s="128">
        <f ca="1">SUMIF('7.'!$A$523:$H$593,'Izdevumu sadalījums_pa_EKK'!$A18,'7.'!$H$523:$H$593)</f>
        <v>0</v>
      </c>
      <c r="AE18" s="129">
        <f t="shared" ca="1" si="17"/>
        <v>0</v>
      </c>
      <c r="AF18" s="128">
        <f ca="1">SUMIF('8.1.'!$A$529:$H$599,'Izdevumu sadalījums_pa_EKK'!$A18,'8.1.'!$H$529:$H$599)</f>
        <v>0</v>
      </c>
      <c r="AG18" s="129">
        <f t="shared" ca="1" si="18"/>
        <v>0</v>
      </c>
      <c r="AH18" s="128">
        <f ca="1">SUMIF('8.2.'!$A$529:$H$599,'Izdevumu sadalījums_pa_EKK'!$A18,'8.2.'!$H$529:$H$599)</f>
        <v>0</v>
      </c>
      <c r="AI18" s="129">
        <f t="shared" ca="1" si="18"/>
        <v>0</v>
      </c>
      <c r="AJ18" s="128">
        <f ca="1">SUMIF('8.3.'!$A$529:$H$599,'Izdevumu sadalījums_pa_EKK'!$A18,'8.3.'!$H$529:$H$599)</f>
        <v>0</v>
      </c>
      <c r="AK18" s="129">
        <f t="shared" ref="AK18" ca="1" si="128">ROUND(AJ18/AJ$3,4)</f>
        <v>0</v>
      </c>
      <c r="AL18" s="128">
        <f ca="1">SUMIF('8.4.'!$A$529:$H$599,'Izdevumu sadalījums_pa_EKK'!$A18,'8.4.'!$H$529:$H$599)</f>
        <v>0</v>
      </c>
      <c r="AM18" s="129">
        <f t="shared" ref="AM18" ca="1" si="129">ROUND(AL18/AL$3,4)</f>
        <v>0</v>
      </c>
      <c r="AN18" s="128">
        <f ca="1">SUMIF('8.5.'!$A$529:$H$599,'Izdevumu sadalījums_pa_EKK'!$A18,'8.5.'!$H$529:$H$599)</f>
        <v>0</v>
      </c>
      <c r="AO18" s="129">
        <f t="shared" ref="AO18" ca="1" si="130">ROUND(AN18/AN$3,4)</f>
        <v>0</v>
      </c>
      <c r="AP18" s="128">
        <f ca="1">SUMIF('8.6.'!$A$529:$H$599,'Izdevumu sadalījums_pa_EKK'!$A18,'8.6.'!$H$529:$H$599)</f>
        <v>0</v>
      </c>
      <c r="AQ18" s="129">
        <f t="shared" ref="AQ18" ca="1" si="131">ROUND(AP18/AP$3,4)</f>
        <v>0</v>
      </c>
      <c r="AR18" s="128">
        <f ca="1">SUMIF('8.7.'!$A$529:$H$599,'Izdevumu sadalījums_pa_EKK'!$A18,'8.7.'!$H$529:$H$599)</f>
        <v>0</v>
      </c>
      <c r="AS18" s="129">
        <f t="shared" ref="AS18" ca="1" si="132">ROUND(AR18/AR$3,4)</f>
        <v>0</v>
      </c>
      <c r="AT18" s="128">
        <f ca="1">SUMIF('8.8.'!$A$529:$H$599,'Izdevumu sadalījums_pa_EKK'!$A18,'8.8.'!$H$529:$H$599)</f>
        <v>0</v>
      </c>
      <c r="AU18" s="129">
        <f t="shared" ref="AU18" ca="1" si="133">ROUND(AT18/AT$3,4)</f>
        <v>0</v>
      </c>
      <c r="AV18" s="128">
        <f ca="1">SUMIF('8.9.'!$A$529:$H$599,'Izdevumu sadalījums_pa_EKK'!$A18,'8.9.'!$H$529:$H$599)</f>
        <v>0</v>
      </c>
      <c r="AW18" s="129">
        <f t="shared" ref="AW18" ca="1" si="134">ROUND(AV18/AV$3,4)</f>
        <v>0</v>
      </c>
      <c r="AX18" s="128">
        <f ca="1">SUMIF('9.1.'!$A$529:$H$616,'Izdevumu sadalījums_pa_EKK'!$A18,'9.1.'!$H$529:$H$616)</f>
        <v>0</v>
      </c>
      <c r="AY18" s="129">
        <f t="shared" ca="1" si="25"/>
        <v>0</v>
      </c>
      <c r="AZ18" s="128">
        <f ca="1">SUMIF('9.2.'!$A$529:$H$616,'Izdevumu sadalījums_pa_EKK'!$A18,'9.2.'!$H$529:$H$616)</f>
        <v>0</v>
      </c>
      <c r="BA18" s="129">
        <f t="shared" ref="BA18" ca="1" si="135">ROUND(AZ18/AZ$3,4)</f>
        <v>0</v>
      </c>
      <c r="BB18" s="128">
        <f ca="1">SUMIF('10.'!$A$529:$H$616,'Izdevumu sadalījums_pa_EKK'!$A18,'10.'!$H$529:$H$616)</f>
        <v>0</v>
      </c>
      <c r="BC18" s="129">
        <f t="shared" ref="BC18" ca="1" si="136">ROUND(BB18/BB$3,4)</f>
        <v>0</v>
      </c>
    </row>
    <row r="19" spans="1:55" x14ac:dyDescent="0.2">
      <c r="A19" s="138">
        <v>2329</v>
      </c>
      <c r="B19" s="128">
        <f ca="1">SUMIF('1.1 '!$A$545:$H$606,'Izdevumu sadalījums_pa_EKK'!A19,'1.1 '!$H$545:$H$606)</f>
        <v>0</v>
      </c>
      <c r="C19" s="129">
        <f t="shared" ca="1" si="28"/>
        <v>0</v>
      </c>
      <c r="D19" s="128">
        <f ca="1">SUMIF('1.2'!$A$529:$H$599,'Izdevumu sadalījums_pa_EKK'!$A19,'1.2'!$H$529:$H$599)</f>
        <v>0</v>
      </c>
      <c r="E19" s="129">
        <f t="shared" ca="1" si="4"/>
        <v>0</v>
      </c>
      <c r="F19" s="128">
        <f ca="1">SUMIF('1.3'!$A$529:$H$599,'Izdevumu sadalījums_pa_EKK'!$A19,'1.3'!$H$529:$H$599)</f>
        <v>0</v>
      </c>
      <c r="G19" s="129">
        <f t="shared" ca="1" si="5"/>
        <v>0</v>
      </c>
      <c r="H19" s="128">
        <f ca="1">SUMIF('1.4.1'!$A$529:$H$599,'Izdevumu sadalījums_pa_EKK'!$A19,'1.4.1'!$H$529:$H$599)</f>
        <v>0</v>
      </c>
      <c r="I19" s="129">
        <f t="shared" ca="1" si="6"/>
        <v>0</v>
      </c>
      <c r="J19" s="128">
        <f ca="1">SUMIF('1.4.2'!$A$529:$H$599,'Izdevumu sadalījums_pa_EKK'!$A19,'1.4.2'!$H$529:$H$599)</f>
        <v>0</v>
      </c>
      <c r="K19" s="129">
        <f t="shared" ca="1" si="125"/>
        <v>0</v>
      </c>
      <c r="L19" s="128">
        <f ca="1">SUMIF('1.4.3'!$A$529:$H$599,'Izdevumu sadalījums_pa_EKK'!$A19,'1.4.3'!$H$529:$H$599)</f>
        <v>0</v>
      </c>
      <c r="M19" s="129">
        <f t="shared" ca="1" si="126"/>
        <v>0</v>
      </c>
      <c r="N19" s="128">
        <f ca="1">SUMIF('2.'!$A$529:$H$599,'Izdevumu sadalījums_pa_EKK'!$A19,'2.'!$H$529:$H$599)</f>
        <v>0</v>
      </c>
      <c r="O19" s="129">
        <f t="shared" ca="1" si="9"/>
        <v>0</v>
      </c>
      <c r="P19" s="128">
        <f ca="1">SUMIF('3.'!$A$529:$H$599,'Izdevumu sadalījums_pa_EKK'!$A19,'3.'!$H$529:$H$599)</f>
        <v>0</v>
      </c>
      <c r="Q19" s="129">
        <f t="shared" ca="1" si="10"/>
        <v>0</v>
      </c>
      <c r="R19" s="128">
        <f ca="1">SUMIF('4.1'!$A$529:$H$599,'Izdevumu sadalījums_pa_EKK'!$A19,'4.1'!$H$529:$H$599)</f>
        <v>0</v>
      </c>
      <c r="S19" s="129">
        <f t="shared" ca="1" si="11"/>
        <v>0</v>
      </c>
      <c r="T19" s="128">
        <f ca="1">SUMIF('4.2'!$A$529:$H$599,'Izdevumu sadalījums_pa_EKK'!$A19,'4.2'!$H$529:$H$599)</f>
        <v>0</v>
      </c>
      <c r="U19" s="129">
        <f t="shared" ca="1" si="127"/>
        <v>0</v>
      </c>
      <c r="V19" s="128">
        <f ca="1">SUMIF('5.'!$A$529:$H$600,'Izdevumu sadalījums_pa_EKK'!$A19,'5.'!$H$529:$H$600)</f>
        <v>0</v>
      </c>
      <c r="W19" s="129">
        <f t="shared" ca="1" si="13"/>
        <v>0</v>
      </c>
      <c r="X19" s="128">
        <f ca="1">SUMIF('6.1.'!$A$529:$H$599,'Izdevumu sadalījums_pa_EKK'!$A19,'6.1.'!$H$529:$H$599)</f>
        <v>0</v>
      </c>
      <c r="Y19" s="129">
        <f t="shared" ca="1" si="14"/>
        <v>0</v>
      </c>
      <c r="Z19" s="128">
        <f ca="1">SUMIF('6.2.'!$A$529:$H$599,'Izdevumu sadalījums_pa_EKK'!$A19,'6.2.'!$H$529:$H$599)</f>
        <v>0.11</v>
      </c>
      <c r="AA19" s="129">
        <f t="shared" ca="1" si="15"/>
        <v>5.9999999999999995E-4</v>
      </c>
      <c r="AB19" s="128">
        <f ca="1">SUMIF('6.3.'!$A$529:$H$599,'Izdevumu sadalījums_pa_EKK'!$A19,'6.3.'!$H$529:$H$599)</f>
        <v>0</v>
      </c>
      <c r="AC19" s="129">
        <f t="shared" ca="1" si="16"/>
        <v>0</v>
      </c>
      <c r="AD19" s="128">
        <f ca="1">SUMIF('7.'!$A$523:$H$593,'Izdevumu sadalījums_pa_EKK'!$A19,'7.'!$H$523:$H$593)</f>
        <v>0</v>
      </c>
      <c r="AE19" s="129">
        <f t="shared" ca="1" si="17"/>
        <v>0</v>
      </c>
      <c r="AF19" s="128">
        <f ca="1">SUMIF('8.1.'!$A$529:$H$599,'Izdevumu sadalījums_pa_EKK'!$A19,'8.1.'!$H$529:$H$599)</f>
        <v>0</v>
      </c>
      <c r="AG19" s="129">
        <f t="shared" ca="1" si="18"/>
        <v>0</v>
      </c>
      <c r="AH19" s="128">
        <f ca="1">SUMIF('8.2.'!$A$529:$H$599,'Izdevumu sadalījums_pa_EKK'!$A19,'8.2.'!$H$529:$H$599)</f>
        <v>0</v>
      </c>
      <c r="AI19" s="129">
        <f t="shared" ca="1" si="18"/>
        <v>0</v>
      </c>
      <c r="AJ19" s="128">
        <f ca="1">SUMIF('8.3.'!$A$529:$H$599,'Izdevumu sadalījums_pa_EKK'!$A19,'8.3.'!$H$529:$H$599)</f>
        <v>0</v>
      </c>
      <c r="AK19" s="129">
        <f t="shared" ref="AK19" ca="1" si="137">ROUND(AJ19/AJ$3,4)</f>
        <v>0</v>
      </c>
      <c r="AL19" s="128">
        <f ca="1">SUMIF('8.4.'!$A$529:$H$599,'Izdevumu sadalījums_pa_EKK'!$A19,'8.4.'!$H$529:$H$599)</f>
        <v>0</v>
      </c>
      <c r="AM19" s="129">
        <f t="shared" ref="AM19" ca="1" si="138">ROUND(AL19/AL$3,4)</f>
        <v>0</v>
      </c>
      <c r="AN19" s="128">
        <f ca="1">SUMIF('8.5.'!$A$529:$H$599,'Izdevumu sadalījums_pa_EKK'!$A19,'8.5.'!$H$529:$H$599)</f>
        <v>0</v>
      </c>
      <c r="AO19" s="129">
        <f t="shared" ref="AO19" ca="1" si="139">ROUND(AN19/AN$3,4)</f>
        <v>0</v>
      </c>
      <c r="AP19" s="128">
        <f ca="1">SUMIF('8.6.'!$A$529:$H$599,'Izdevumu sadalījums_pa_EKK'!$A19,'8.6.'!$H$529:$H$599)</f>
        <v>0</v>
      </c>
      <c r="AQ19" s="129">
        <f t="shared" ref="AQ19" ca="1" si="140">ROUND(AP19/AP$3,4)</f>
        <v>0</v>
      </c>
      <c r="AR19" s="128">
        <f ca="1">SUMIF('8.7.'!$A$529:$H$599,'Izdevumu sadalījums_pa_EKK'!$A19,'8.7.'!$H$529:$H$599)</f>
        <v>0</v>
      </c>
      <c r="AS19" s="129">
        <f t="shared" ref="AS19" ca="1" si="141">ROUND(AR19/AR$3,4)</f>
        <v>0</v>
      </c>
      <c r="AT19" s="128">
        <f ca="1">SUMIF('8.8.'!$A$529:$H$599,'Izdevumu sadalījums_pa_EKK'!$A19,'8.8.'!$H$529:$H$599)</f>
        <v>0</v>
      </c>
      <c r="AU19" s="129">
        <f t="shared" ref="AU19" ca="1" si="142">ROUND(AT19/AT$3,4)</f>
        <v>0</v>
      </c>
      <c r="AV19" s="128">
        <f ca="1">SUMIF('8.9.'!$A$529:$H$599,'Izdevumu sadalījums_pa_EKK'!$A19,'8.9.'!$H$529:$H$599)</f>
        <v>0</v>
      </c>
      <c r="AW19" s="129">
        <f t="shared" ref="AW19" ca="1" si="143">ROUND(AV19/AV$3,4)</f>
        <v>0</v>
      </c>
      <c r="AX19" s="128">
        <f ca="1">SUMIF('9.1.'!$A$529:$H$616,'Izdevumu sadalījums_pa_EKK'!$A19,'9.1.'!$H$529:$H$616)</f>
        <v>0</v>
      </c>
      <c r="AY19" s="129">
        <f t="shared" ca="1" si="25"/>
        <v>0</v>
      </c>
      <c r="AZ19" s="128">
        <f ca="1">SUMIF('9.2.'!$A$529:$H$616,'Izdevumu sadalījums_pa_EKK'!$A19,'9.2.'!$H$529:$H$616)</f>
        <v>0</v>
      </c>
      <c r="BA19" s="129">
        <f t="shared" ref="BA19" ca="1" si="144">ROUND(AZ19/AZ$3,4)</f>
        <v>0</v>
      </c>
      <c r="BB19" s="128">
        <f ca="1">SUMIF('10.'!$A$529:$H$616,'Izdevumu sadalījums_pa_EKK'!$A19,'10.'!$H$529:$H$616)</f>
        <v>0</v>
      </c>
      <c r="BC19" s="129">
        <f t="shared" ref="BC19" ca="1" si="145">ROUND(BB19/BB$3,4)</f>
        <v>0</v>
      </c>
    </row>
    <row r="20" spans="1:55" x14ac:dyDescent="0.2">
      <c r="A20" s="138">
        <v>2350</v>
      </c>
      <c r="B20" s="128">
        <f ca="1">SUMIF('1.1 '!$A$545:$H$606,'Izdevumu sadalījums_pa_EKK'!A20,'1.1 '!$H$545:$H$606)</f>
        <v>0.59000000000000008</v>
      </c>
      <c r="C20" s="129">
        <f t="shared" ca="1" si="28"/>
        <v>4.5699999999999998E-2</v>
      </c>
      <c r="D20" s="128">
        <f ca="1">SUMIF('1.2'!$A$529:$H$599,'Izdevumu sadalījums_pa_EKK'!$A20,'1.2'!$H$529:$H$599)</f>
        <v>2.67</v>
      </c>
      <c r="E20" s="129">
        <f t="shared" ca="1" si="4"/>
        <v>4.4699999999999997E-2</v>
      </c>
      <c r="F20" s="128">
        <f ca="1">SUMIF('1.3'!$A$529:$H$599,'Izdevumu sadalījums_pa_EKK'!$A20,'1.3'!$H$529:$H$599)</f>
        <v>0.99</v>
      </c>
      <c r="G20" s="129">
        <f t="shared" ca="1" si="5"/>
        <v>8.6E-3</v>
      </c>
      <c r="H20" s="128">
        <f ca="1">SUMIF('1.4.1'!$A$529:$H$599,'Izdevumu sadalījums_pa_EKK'!$A20,'1.4.1'!$H$529:$H$599)</f>
        <v>1.87</v>
      </c>
      <c r="I20" s="129">
        <f t="shared" ca="1" si="6"/>
        <v>8.2000000000000007E-3</v>
      </c>
      <c r="J20" s="128">
        <f ca="1">SUMIF('1.4.2'!$A$529:$H$599,'Izdevumu sadalījums_pa_EKK'!$A20,'1.4.2'!$H$529:$H$599)</f>
        <v>2.6799999999999997</v>
      </c>
      <c r="K20" s="129">
        <f t="shared" ca="1" si="125"/>
        <v>1.0800000000000001E-2</v>
      </c>
      <c r="L20" s="128">
        <f ca="1">SUMIF('1.4.3'!$A$529:$H$599,'Izdevumu sadalījums_pa_EKK'!$A20,'1.4.3'!$H$529:$H$599)</f>
        <v>1</v>
      </c>
      <c r="M20" s="129">
        <f t="shared" ca="1" si="126"/>
        <v>1.0800000000000001E-2</v>
      </c>
      <c r="N20" s="128">
        <f ca="1">SUMIF('2.'!$A$529:$H$599,'Izdevumu sadalījums_pa_EKK'!$A20,'2.'!$H$529:$H$599)</f>
        <v>1.76</v>
      </c>
      <c r="O20" s="129">
        <f t="shared" ca="1" si="9"/>
        <v>6.1100000000000002E-2</v>
      </c>
      <c r="P20" s="128">
        <f ca="1">SUMIF('3.'!$A$529:$H$599,'Izdevumu sadalījums_pa_EKK'!$A20,'3.'!$H$529:$H$599)</f>
        <v>0.89999999999999991</v>
      </c>
      <c r="Q20" s="129">
        <f t="shared" ca="1" si="10"/>
        <v>5.9400000000000001E-2</v>
      </c>
      <c r="R20" s="128">
        <f ca="1">SUMIF('4.1'!$A$529:$H$599,'Izdevumu sadalījums_pa_EKK'!$A20,'4.1'!$H$529:$H$599)</f>
        <v>1.08</v>
      </c>
      <c r="S20" s="129">
        <f t="shared" ca="1" si="11"/>
        <v>5.8299999999999998E-2</v>
      </c>
      <c r="T20" s="128">
        <f ca="1">SUMIF('4.2'!$A$529:$H$599,'Izdevumu sadalījums_pa_EKK'!$A20,'4.2'!$H$529:$H$599)</f>
        <v>1.3900000000000001</v>
      </c>
      <c r="U20" s="129">
        <f t="shared" ca="1" si="127"/>
        <v>5.8299999999999998E-2</v>
      </c>
      <c r="V20" s="128">
        <f ca="1">SUMIF('5.'!$A$529:$H$600,'Izdevumu sadalījums_pa_EKK'!$A20,'5.'!$H$529:$H$600)</f>
        <v>1.28</v>
      </c>
      <c r="W20" s="129">
        <f t="shared" ca="1" si="13"/>
        <v>1.38E-2</v>
      </c>
      <c r="X20" s="128">
        <f ca="1">SUMIF('6.1.'!$A$529:$H$599,'Izdevumu sadalījums_pa_EKK'!$A20,'6.1.'!$H$529:$H$599)</f>
        <v>1.6199999999999999</v>
      </c>
      <c r="Y20" s="129">
        <f t="shared" ca="1" si="14"/>
        <v>2.4400000000000002E-2</v>
      </c>
      <c r="Z20" s="128">
        <f ca="1">SUMIF('6.2.'!$A$529:$H$599,'Izdevumu sadalījums_pa_EKK'!$A20,'6.2.'!$H$529:$H$599)</f>
        <v>4.66</v>
      </c>
      <c r="AA20" s="129">
        <f t="shared" ca="1" si="15"/>
        <v>2.6200000000000001E-2</v>
      </c>
      <c r="AB20" s="128">
        <f ca="1">SUMIF('6.3.'!$A$529:$H$599,'Izdevumu sadalījums_pa_EKK'!$A20,'6.3.'!$H$529:$H$599)</f>
        <v>1.44</v>
      </c>
      <c r="AC20" s="129">
        <f t="shared" ca="1" si="16"/>
        <v>1.0699999999999999E-2</v>
      </c>
      <c r="AD20" s="128">
        <f ca="1">SUMIF('7.'!$A$523:$H$593,'Izdevumu sadalījums_pa_EKK'!$A20,'7.'!$H$523:$H$593)</f>
        <v>1.98</v>
      </c>
      <c r="AE20" s="129">
        <f t="shared" ca="1" si="17"/>
        <v>5.3400000000000003E-2</v>
      </c>
      <c r="AF20" s="128">
        <f ca="1">SUMIF('8.1.'!$A$529:$H$599,'Izdevumu sadalījums_pa_EKK'!$A20,'8.1.'!$H$529:$H$599)</f>
        <v>0.11000000000000001</v>
      </c>
      <c r="AG20" s="129">
        <f t="shared" ca="1" si="18"/>
        <v>7.4999999999999997E-3</v>
      </c>
      <c r="AH20" s="128">
        <f ca="1">SUMIF('8.2.'!$A$529:$H$599,'Izdevumu sadalījums_pa_EKK'!$A20,'8.2.'!$H$529:$H$599)</f>
        <v>1.34</v>
      </c>
      <c r="AI20" s="129">
        <f t="shared" ca="1" si="18"/>
        <v>5.4100000000000002E-2</v>
      </c>
      <c r="AJ20" s="128">
        <f ca="1">SUMIF('8.3.'!$A$529:$H$599,'Izdevumu sadalījums_pa_EKK'!$A20,'8.3.'!$H$529:$H$599)</f>
        <v>1.98</v>
      </c>
      <c r="AK20" s="129">
        <f t="shared" ref="AK20" ca="1" si="146">ROUND(AJ20/AJ$3,4)</f>
        <v>5.0999999999999997E-2</v>
      </c>
      <c r="AL20" s="128">
        <f ca="1">SUMIF('8.4.'!$A$529:$H$599,'Izdevumu sadalījums_pa_EKK'!$A20,'8.4.'!$H$529:$H$599)</f>
        <v>0.70000000000000007</v>
      </c>
      <c r="AM20" s="129">
        <f t="shared" ref="AM20" ca="1" si="147">ROUND(AL20/AL$3,4)</f>
        <v>5.3100000000000001E-2</v>
      </c>
      <c r="AN20" s="128">
        <f ca="1">SUMIF('8.5.'!$A$529:$H$599,'Izdevumu sadalījums_pa_EKK'!$A20,'8.5.'!$H$529:$H$599)</f>
        <v>1.34</v>
      </c>
      <c r="AO20" s="129">
        <f t="shared" ref="AO20" ca="1" si="148">ROUND(AN20/AN$3,4)</f>
        <v>5.7700000000000001E-2</v>
      </c>
      <c r="AP20" s="128">
        <f ca="1">SUMIF('8.6.'!$A$529:$H$599,'Izdevumu sadalījums_pa_EKK'!$A20,'8.6.'!$H$529:$H$599)</f>
        <v>1.98</v>
      </c>
      <c r="AQ20" s="129">
        <f t="shared" ref="AQ20" ca="1" si="149">ROUND(AP20/AP$3,4)</f>
        <v>5.7000000000000002E-2</v>
      </c>
      <c r="AR20" s="128">
        <f ca="1">SUMIF('8.7.'!$A$529:$H$599,'Izdevumu sadalījums_pa_EKK'!$A20,'8.7.'!$H$529:$H$599)</f>
        <v>0.70000000000000007</v>
      </c>
      <c r="AS20" s="129">
        <f t="shared" ref="AS20" ca="1" si="150">ROUND(AR20/AR$3,4)</f>
        <v>5.3199999999999997E-2</v>
      </c>
      <c r="AT20" s="128">
        <f ca="1">SUMIF('8.8.'!$A$529:$H$599,'Izdevumu sadalījums_pa_EKK'!$A20,'8.8.'!$H$529:$H$599)</f>
        <v>0.70000000000000007</v>
      </c>
      <c r="AU20" s="129">
        <f t="shared" ref="AU20" ca="1" si="151">ROUND(AT20/AT$3,4)</f>
        <v>5.6500000000000002E-2</v>
      </c>
      <c r="AV20" s="128">
        <f ca="1">SUMIF('8.9.'!$A$529:$H$599,'Izdevumu sadalījums_pa_EKK'!$A20,'8.9.'!$H$529:$H$599)</f>
        <v>1.34</v>
      </c>
      <c r="AW20" s="129">
        <f t="shared" ref="AW20" ca="1" si="152">ROUND(AV20/AV$3,4)</f>
        <v>5.6300000000000003E-2</v>
      </c>
      <c r="AX20" s="128">
        <f ca="1">SUMIF('9.1.'!$A$529:$H$616,'Izdevumu sadalījums_pa_EKK'!$A20,'9.1.'!$H$529:$H$616)</f>
        <v>0.89</v>
      </c>
      <c r="AY20" s="129">
        <f t="shared" ca="1" si="25"/>
        <v>1.0999999999999999E-2</v>
      </c>
      <c r="AZ20" s="128">
        <f ca="1">SUMIF('9.2.'!$A$529:$H$616,'Izdevumu sadalījums_pa_EKK'!$A20,'9.2.'!$H$529:$H$616)</f>
        <v>0.89</v>
      </c>
      <c r="BA20" s="129">
        <f t="shared" ref="BA20" ca="1" si="153">ROUND(AZ20/AZ$3,4)</f>
        <v>1.0999999999999999E-2</v>
      </c>
      <c r="BB20" s="128">
        <f ca="1">SUMIF('10.'!$A$529:$H$616,'Izdevumu sadalījums_pa_EKK'!$A20,'10.'!$H$529:$H$616)</f>
        <v>0.75000000000000011</v>
      </c>
      <c r="BC20" s="129">
        <f t="shared" ref="BC20" ca="1" si="154">ROUND(BB20/BB$3,4)</f>
        <v>5.7099999999999998E-2</v>
      </c>
    </row>
    <row r="21" spans="1:55" x14ac:dyDescent="0.2">
      <c r="A21" s="138">
        <v>5121</v>
      </c>
      <c r="B21" s="128">
        <f ca="1">SUMIF('1.1 '!$A$545:$H$606,'Izdevumu sadalījums_pa_EKK'!A21,'1.1 '!$H$545:$H$606)</f>
        <v>0</v>
      </c>
      <c r="C21" s="129">
        <f t="shared" ca="1" si="28"/>
        <v>0</v>
      </c>
      <c r="D21" s="128">
        <f ca="1">SUMIF('1.2'!$A$529:$H$599,'Izdevumu sadalījums_pa_EKK'!$A21,'1.2'!$H$529:$H$599)</f>
        <v>0</v>
      </c>
      <c r="E21" s="129">
        <f t="shared" ca="1" si="4"/>
        <v>0</v>
      </c>
      <c r="F21" s="128">
        <f ca="1">SUMIF('1.3'!$A$529:$H$599,'Izdevumu sadalījums_pa_EKK'!$A21,'1.3'!$H$529:$H$599)</f>
        <v>0</v>
      </c>
      <c r="G21" s="129">
        <f t="shared" ca="1" si="5"/>
        <v>0</v>
      </c>
      <c r="H21" s="128">
        <f ca="1">SUMIF('1.4.1'!$A$529:$H$599,'Izdevumu sadalījums_pa_EKK'!$A21,'1.4.1'!$H$529:$H$599)</f>
        <v>0</v>
      </c>
      <c r="I21" s="129">
        <f t="shared" ca="1" si="6"/>
        <v>0</v>
      </c>
      <c r="J21" s="128">
        <f ca="1">SUMIF('1.4.2'!$A$529:$H$599,'Izdevumu sadalījums_pa_EKK'!$A21,'1.4.2'!$H$529:$H$599)</f>
        <v>0</v>
      </c>
      <c r="K21" s="129">
        <f t="shared" ca="1" si="125"/>
        <v>0</v>
      </c>
      <c r="L21" s="128">
        <f ca="1">SUMIF('1.4.3'!$A$529:$H$599,'Izdevumu sadalījums_pa_EKK'!$A21,'1.4.3'!$H$529:$H$599)</f>
        <v>0</v>
      </c>
      <c r="M21" s="129">
        <f t="shared" ca="1" si="126"/>
        <v>0</v>
      </c>
      <c r="N21" s="128">
        <f ca="1">SUMIF('2.'!$A$529:$H$599,'Izdevumu sadalījums_pa_EKK'!$A21,'2.'!$H$529:$H$599)</f>
        <v>0</v>
      </c>
      <c r="O21" s="129">
        <f t="shared" ca="1" si="9"/>
        <v>0</v>
      </c>
      <c r="P21" s="128">
        <f ca="1">SUMIF('3.'!$A$529:$H$599,'Izdevumu sadalījums_pa_EKK'!$A21,'3.'!$H$529:$H$599)</f>
        <v>0</v>
      </c>
      <c r="Q21" s="129">
        <f t="shared" ca="1" si="10"/>
        <v>0</v>
      </c>
      <c r="R21" s="128">
        <f ca="1">SUMIF('4.1'!$A$529:$H$599,'Izdevumu sadalījums_pa_EKK'!$A21,'4.1'!$H$529:$H$599)</f>
        <v>0</v>
      </c>
      <c r="S21" s="129">
        <f ca="1">ROUND(R21/R$3,4)</f>
        <v>0</v>
      </c>
      <c r="T21" s="128">
        <f ca="1">SUMIF('4.2'!$A$529:$H$599,'Izdevumu sadalījums_pa_EKK'!$A21,'4.2'!$H$529:$H$599)</f>
        <v>0</v>
      </c>
      <c r="U21" s="129">
        <f ca="1">ROUND(T21/T$3,4)</f>
        <v>0</v>
      </c>
      <c r="V21" s="128">
        <f ca="1">SUMIF('5.'!$A$529:$H$600,'Izdevumu sadalījums_pa_EKK'!$A21,'5.'!$H$529:$H$600)</f>
        <v>0</v>
      </c>
      <c r="W21" s="129">
        <f ca="1">ROUND(V21/V$3,4)</f>
        <v>0</v>
      </c>
      <c r="X21" s="128">
        <f ca="1">SUMIF('6.1.'!$A$529:$H$599,'Izdevumu sadalījums_pa_EKK'!$A21,'6.1.'!$H$529:$H$599)</f>
        <v>0</v>
      </c>
      <c r="Y21" s="129">
        <f t="shared" ca="1" si="14"/>
        <v>0</v>
      </c>
      <c r="Z21" s="128">
        <f ca="1">SUMIF('6.2.'!$A$529:$H$599,'Izdevumu sadalījums_pa_EKK'!$A21,'6.2.'!$H$529:$H$599)</f>
        <v>0</v>
      </c>
      <c r="AA21" s="129">
        <f t="shared" ca="1" si="15"/>
        <v>0</v>
      </c>
      <c r="AB21" s="128">
        <f ca="1">SUMIF('6.3.'!$A$529:$H$599,'Izdevumu sadalījums_pa_EKK'!$A21,'6.3.'!$H$529:$H$599)</f>
        <v>0</v>
      </c>
      <c r="AC21" s="129">
        <f t="shared" ca="1" si="16"/>
        <v>0</v>
      </c>
      <c r="AD21" s="128">
        <f ca="1">SUMIF('7.'!$A$523:$H$593,'Izdevumu sadalījums_pa_EKK'!$A21,'7.'!$H$523:$H$593)</f>
        <v>0</v>
      </c>
      <c r="AE21" s="129">
        <f t="shared" ca="1" si="17"/>
        <v>0</v>
      </c>
      <c r="AF21" s="128">
        <f ca="1">SUMIF('8.1.'!$A$529:$H$599,'Izdevumu sadalījums_pa_EKK'!$A21,'8.1.'!$H$529:$H$599)</f>
        <v>0</v>
      </c>
      <c r="AG21" s="129">
        <f t="shared" ca="1" si="18"/>
        <v>0</v>
      </c>
      <c r="AH21" s="128">
        <f ca="1">SUMIF('8.2.'!$A$529:$H$599,'Izdevumu sadalījums_pa_EKK'!$A21,'8.2.'!$H$529:$H$599)</f>
        <v>0</v>
      </c>
      <c r="AI21" s="129">
        <f t="shared" ca="1" si="18"/>
        <v>0</v>
      </c>
      <c r="AJ21" s="128">
        <f ca="1">SUMIF('8.3.'!$A$529:$H$599,'Izdevumu sadalījums_pa_EKK'!$A21,'8.3.'!$H$529:$H$599)</f>
        <v>0</v>
      </c>
      <c r="AK21" s="129">
        <f t="shared" ref="AK21" ca="1" si="155">ROUND(AJ21/AJ$3,4)</f>
        <v>0</v>
      </c>
      <c r="AL21" s="128">
        <f ca="1">SUMIF('8.4.'!$A$529:$H$599,'Izdevumu sadalījums_pa_EKK'!$A21,'8.4.'!$H$529:$H$599)</f>
        <v>0</v>
      </c>
      <c r="AM21" s="129">
        <f t="shared" ref="AM21" ca="1" si="156">ROUND(AL21/AL$3,4)</f>
        <v>0</v>
      </c>
      <c r="AN21" s="128">
        <f ca="1">SUMIF('8.5.'!$A$529:$H$599,'Izdevumu sadalījums_pa_EKK'!$A21,'8.5.'!$H$529:$H$599)</f>
        <v>0</v>
      </c>
      <c r="AO21" s="129">
        <f t="shared" ref="AO21" ca="1" si="157">ROUND(AN21/AN$3,4)</f>
        <v>0</v>
      </c>
      <c r="AP21" s="128">
        <f ca="1">SUMIF('8.6.'!$A$529:$H$599,'Izdevumu sadalījums_pa_EKK'!$A21,'8.6.'!$H$529:$H$599)</f>
        <v>0</v>
      </c>
      <c r="AQ21" s="129">
        <f t="shared" ref="AQ21" ca="1" si="158">ROUND(AP21/AP$3,4)</f>
        <v>0</v>
      </c>
      <c r="AR21" s="128">
        <f ca="1">SUMIF('8.7.'!$A$529:$H$599,'Izdevumu sadalījums_pa_EKK'!$A21,'8.7.'!$H$529:$H$599)</f>
        <v>0</v>
      </c>
      <c r="AS21" s="129">
        <f t="shared" ref="AS21" ca="1" si="159">ROUND(AR21/AR$3,4)</f>
        <v>0</v>
      </c>
      <c r="AT21" s="128">
        <f ca="1">SUMIF('8.8.'!$A$529:$H$599,'Izdevumu sadalījums_pa_EKK'!$A21,'8.8.'!$H$529:$H$599)</f>
        <v>0</v>
      </c>
      <c r="AU21" s="129">
        <f t="shared" ref="AU21" ca="1" si="160">ROUND(AT21/AT$3,4)</f>
        <v>0</v>
      </c>
      <c r="AV21" s="128">
        <f ca="1">SUMIF('8.9.'!$A$529:$H$599,'Izdevumu sadalījums_pa_EKK'!$A21,'8.9.'!$H$529:$H$599)</f>
        <v>0</v>
      </c>
      <c r="AW21" s="129">
        <f t="shared" ref="AW21" ca="1" si="161">ROUND(AV21/AV$3,4)</f>
        <v>0</v>
      </c>
      <c r="AX21" s="128">
        <f ca="1">SUMIF('9.1.'!$A$529:$H$616,'Izdevumu sadalījums_pa_EKK'!$A21,'9.1.'!$H$529:$H$616)</f>
        <v>0</v>
      </c>
      <c r="AY21" s="129">
        <f t="shared" ca="1" si="25"/>
        <v>0</v>
      </c>
      <c r="AZ21" s="128">
        <f ca="1">SUMIF('9.2.'!$A$529:$H$616,'Izdevumu sadalījums_pa_EKK'!$A21,'9.2.'!$H$529:$H$616)</f>
        <v>0</v>
      </c>
      <c r="BA21" s="129">
        <f t="shared" ref="BA21" ca="1" si="162">ROUND(AZ21/AZ$3,4)</f>
        <v>0</v>
      </c>
      <c r="BB21" s="128">
        <f ca="1">SUMIF('10.'!$A$529:$H$616,'Izdevumu sadalījums_pa_EKK'!$A21,'10.'!$H$529:$H$616)</f>
        <v>0</v>
      </c>
      <c r="BC21" s="129">
        <f t="shared" ref="BC21" ca="1" si="163">ROUND(BB21/BB$3,4)</f>
        <v>0</v>
      </c>
    </row>
    <row r="22" spans="1:55" x14ac:dyDescent="0.2">
      <c r="A22" s="138">
        <v>5231</v>
      </c>
      <c r="B22" s="128">
        <f ca="1">SUMIF('1.1 '!$A$545:$H$606,'Izdevumu sadalījums_pa_EKK'!A22,'1.1 '!$H$545:$H$606)</f>
        <v>0</v>
      </c>
      <c r="C22" s="129">
        <f t="shared" ca="1" si="28"/>
        <v>0</v>
      </c>
      <c r="D22" s="128">
        <f ca="1">SUMIF('1.2'!$A$529:$H$599,'Izdevumu sadalījums_pa_EKK'!$A22,'1.2'!$H$529:$H$599)</f>
        <v>0</v>
      </c>
      <c r="E22" s="129">
        <f t="shared" ca="1" si="4"/>
        <v>0</v>
      </c>
      <c r="F22" s="128">
        <f ca="1">SUMIF('1.3'!$A$529:$H$599,'Izdevumu sadalījums_pa_EKK'!$A22,'1.3'!$H$529:$H$599)</f>
        <v>0</v>
      </c>
      <c r="G22" s="129">
        <f t="shared" ca="1" si="5"/>
        <v>0</v>
      </c>
      <c r="H22" s="128">
        <f ca="1">SUMIF('1.4.1'!$A$529:$H$599,'Izdevumu sadalījums_pa_EKK'!$A22,'1.4.1'!$H$529:$H$599)</f>
        <v>0</v>
      </c>
      <c r="I22" s="129">
        <f t="shared" ca="1" si="6"/>
        <v>0</v>
      </c>
      <c r="J22" s="128">
        <f ca="1">SUMIF('1.4.2'!$A$529:$H$599,'Izdevumu sadalījums_pa_EKK'!$A22,'1.4.2'!$H$529:$H$599)</f>
        <v>0</v>
      </c>
      <c r="K22" s="129">
        <f t="shared" ca="1" si="125"/>
        <v>0</v>
      </c>
      <c r="L22" s="128">
        <f ca="1">SUMIF('1.4.3'!$A$529:$H$599,'Izdevumu sadalījums_pa_EKK'!$A22,'1.4.3'!$H$529:$H$599)</f>
        <v>0</v>
      </c>
      <c r="M22" s="129">
        <f t="shared" ca="1" si="126"/>
        <v>0</v>
      </c>
      <c r="N22" s="128">
        <f ca="1">SUMIF('2.'!$A$529:$H$599,'Izdevumu sadalījums_pa_EKK'!$A22,'2.'!$H$529:$H$599)</f>
        <v>0</v>
      </c>
      <c r="O22" s="129">
        <f t="shared" ca="1" si="9"/>
        <v>0</v>
      </c>
      <c r="P22" s="128">
        <f ca="1">SUMIF('3.'!$A$529:$H$599,'Izdevumu sadalījums_pa_EKK'!$A22,'3.'!$H$529:$H$599)</f>
        <v>0</v>
      </c>
      <c r="Q22" s="129">
        <f t="shared" ca="1" si="10"/>
        <v>0</v>
      </c>
      <c r="R22" s="128">
        <f ca="1">SUMIF('4.1'!$A$529:$H$599,'Izdevumu sadalījums_pa_EKK'!$A22,'4.1'!$H$529:$H$599)</f>
        <v>0</v>
      </c>
      <c r="S22" s="129">
        <f t="shared" ca="1" si="11"/>
        <v>0</v>
      </c>
      <c r="T22" s="128">
        <f ca="1">SUMIF('4.2'!$A$529:$H$599,'Izdevumu sadalījums_pa_EKK'!$A22,'4.2'!$H$529:$H$599)</f>
        <v>0</v>
      </c>
      <c r="U22" s="129">
        <f t="shared" ref="U22:U24" ca="1" si="164">ROUND(T22/T$3,4)</f>
        <v>0</v>
      </c>
      <c r="V22" s="128">
        <f ca="1">SUMIF('5.'!$A$529:$H$600,'Izdevumu sadalījums_pa_EKK'!$A22,'5.'!$H$529:$H$600)</f>
        <v>0</v>
      </c>
      <c r="W22" s="129">
        <f t="shared" ca="1" si="13"/>
        <v>0</v>
      </c>
      <c r="X22" s="128">
        <f ca="1">SUMIF('6.1.'!$A$529:$H$599,'Izdevumu sadalījums_pa_EKK'!$A22,'6.1.'!$H$529:$H$599)</f>
        <v>0</v>
      </c>
      <c r="Y22" s="129">
        <f t="shared" ca="1" si="14"/>
        <v>0</v>
      </c>
      <c r="Z22" s="128">
        <f ca="1">SUMIF('6.2.'!$A$529:$H$599,'Izdevumu sadalījums_pa_EKK'!$A22,'6.2.'!$H$529:$H$599)</f>
        <v>1</v>
      </c>
      <c r="AA22" s="129">
        <f t="shared" ca="1" si="15"/>
        <v>5.5999999999999999E-3</v>
      </c>
      <c r="AB22" s="128">
        <f ca="1">SUMIF('6.3.'!$A$529:$H$599,'Izdevumu sadalījums_pa_EKK'!$A22,'6.3.'!$H$529:$H$599)</f>
        <v>0</v>
      </c>
      <c r="AC22" s="129">
        <f t="shared" ca="1" si="16"/>
        <v>0</v>
      </c>
      <c r="AD22" s="128">
        <f ca="1">SUMIF('7.'!$A$523:$H$593,'Izdevumu sadalījums_pa_EKK'!$A22,'7.'!$H$523:$H$593)</f>
        <v>0</v>
      </c>
      <c r="AE22" s="129">
        <f t="shared" ca="1" si="17"/>
        <v>0</v>
      </c>
      <c r="AF22" s="128">
        <f ca="1">SUMIF('8.1.'!$A$529:$H$599,'Izdevumu sadalījums_pa_EKK'!$A22,'8.1.'!$H$529:$H$599)</f>
        <v>0</v>
      </c>
      <c r="AG22" s="129">
        <f t="shared" ca="1" si="18"/>
        <v>0</v>
      </c>
      <c r="AH22" s="128">
        <f ca="1">SUMIF('8.2.'!$A$529:$H$599,'Izdevumu sadalījums_pa_EKK'!$A22,'8.2.'!$H$529:$H$599)</f>
        <v>0</v>
      </c>
      <c r="AI22" s="129">
        <f t="shared" ca="1" si="18"/>
        <v>0</v>
      </c>
      <c r="AJ22" s="128">
        <f ca="1">SUMIF('8.3.'!$A$529:$H$599,'Izdevumu sadalījums_pa_EKK'!$A22,'8.3.'!$H$529:$H$599)</f>
        <v>0</v>
      </c>
      <c r="AK22" s="129">
        <f t="shared" ref="AK22" ca="1" si="165">ROUND(AJ22/AJ$3,4)</f>
        <v>0</v>
      </c>
      <c r="AL22" s="128">
        <f ca="1">SUMIF('8.4.'!$A$529:$H$599,'Izdevumu sadalījums_pa_EKK'!$A22,'8.4.'!$H$529:$H$599)</f>
        <v>0</v>
      </c>
      <c r="AM22" s="129">
        <f t="shared" ref="AM22" ca="1" si="166">ROUND(AL22/AL$3,4)</f>
        <v>0</v>
      </c>
      <c r="AN22" s="128">
        <f ca="1">SUMIF('8.5.'!$A$529:$H$599,'Izdevumu sadalījums_pa_EKK'!$A22,'8.5.'!$H$529:$H$599)</f>
        <v>0</v>
      </c>
      <c r="AO22" s="129">
        <f t="shared" ref="AO22" ca="1" si="167">ROUND(AN22/AN$3,4)</f>
        <v>0</v>
      </c>
      <c r="AP22" s="128">
        <f ca="1">SUMIF('8.6.'!$A$529:$H$599,'Izdevumu sadalījums_pa_EKK'!$A22,'8.6.'!$H$529:$H$599)</f>
        <v>0</v>
      </c>
      <c r="AQ22" s="129">
        <f t="shared" ref="AQ22" ca="1" si="168">ROUND(AP22/AP$3,4)</f>
        <v>0</v>
      </c>
      <c r="AR22" s="128">
        <f ca="1">SUMIF('8.7.'!$A$529:$H$599,'Izdevumu sadalījums_pa_EKK'!$A22,'8.7.'!$H$529:$H$599)</f>
        <v>0</v>
      </c>
      <c r="AS22" s="129">
        <f t="shared" ref="AS22" ca="1" si="169">ROUND(AR22/AR$3,4)</f>
        <v>0</v>
      </c>
      <c r="AT22" s="128">
        <f ca="1">SUMIF('8.8.'!$A$529:$H$599,'Izdevumu sadalījums_pa_EKK'!$A22,'8.8.'!$H$529:$H$599)</f>
        <v>0</v>
      </c>
      <c r="AU22" s="129">
        <f t="shared" ref="AU22" ca="1" si="170">ROUND(AT22/AT$3,4)</f>
        <v>0</v>
      </c>
      <c r="AV22" s="128">
        <f ca="1">SUMIF('8.9.'!$A$529:$H$599,'Izdevumu sadalījums_pa_EKK'!$A22,'8.9.'!$H$529:$H$599)</f>
        <v>0</v>
      </c>
      <c r="AW22" s="129">
        <f t="shared" ref="AW22" ca="1" si="171">ROUND(AV22/AV$3,4)</f>
        <v>0</v>
      </c>
      <c r="AX22" s="128">
        <f ca="1">SUMIF('9.1.'!$A$529:$H$616,'Izdevumu sadalījums_pa_EKK'!$A22,'9.1.'!$H$529:$H$616)</f>
        <v>0</v>
      </c>
      <c r="AY22" s="129">
        <f t="shared" ref="AY22:AY24" ca="1" si="172">ROUND(AX22/AX$3,4)</f>
        <v>0</v>
      </c>
      <c r="AZ22" s="128">
        <f ca="1">SUMIF('9.2.'!$A$529:$H$616,'Izdevumu sadalījums_pa_EKK'!$A22,'9.2.'!$H$529:$H$616)</f>
        <v>0</v>
      </c>
      <c r="BA22" s="129">
        <f t="shared" ref="BA22" ca="1" si="173">ROUND(AZ22/AZ$3,4)</f>
        <v>0</v>
      </c>
      <c r="BB22" s="128">
        <f ca="1">SUMIF('10.'!$A$529:$H$616,'Izdevumu sadalījums_pa_EKK'!$A22,'10.'!$H$529:$H$616)</f>
        <v>0</v>
      </c>
      <c r="BC22" s="129">
        <f t="shared" ref="BC22" ca="1" si="174">ROUND(BB22/BB$3,4)</f>
        <v>0</v>
      </c>
    </row>
    <row r="23" spans="1:55" x14ac:dyDescent="0.2">
      <c r="A23" s="138">
        <v>5238</v>
      </c>
      <c r="B23" s="128">
        <f ca="1">SUMIF('1.1 '!$A$545:$H$606,'Izdevumu sadalījums_pa_EKK'!A23,'1.1 '!$H$545:$H$606)</f>
        <v>0.03</v>
      </c>
      <c r="C23" s="129">
        <f t="shared" ca="1" si="28"/>
        <v>2.3E-3</v>
      </c>
      <c r="D23" s="128">
        <f ca="1">SUMIF('1.2'!$A$529:$H$599,'Izdevumu sadalījums_pa_EKK'!$A23,'1.2'!$H$529:$H$599)</f>
        <v>0.03</v>
      </c>
      <c r="E23" s="129">
        <f t="shared" ca="1" si="4"/>
        <v>5.0000000000000001E-4</v>
      </c>
      <c r="F23" s="128">
        <f ca="1">SUMIF('1.3'!$A$529:$H$599,'Izdevumu sadalījums_pa_EKK'!$A23,'1.3'!$H$529:$H$599)</f>
        <v>0.15000000000000002</v>
      </c>
      <c r="G23" s="129">
        <f t="shared" ca="1" si="5"/>
        <v>1.2999999999999999E-3</v>
      </c>
      <c r="H23" s="128">
        <f ca="1">SUMIF('1.4.1'!$A$529:$H$599,'Izdevumu sadalījums_pa_EKK'!$A23,'1.4.1'!$H$529:$H$599)</f>
        <v>0.27</v>
      </c>
      <c r="I23" s="129">
        <f t="shared" ca="1" si="6"/>
        <v>1.1999999999999999E-3</v>
      </c>
      <c r="J23" s="128">
        <f ca="1">SUMIF('1.4.2'!$A$529:$H$599,'Izdevumu sadalījums_pa_EKK'!$A23,'1.4.2'!$H$529:$H$599)</f>
        <v>0.44</v>
      </c>
      <c r="K23" s="129">
        <f t="shared" ca="1" si="125"/>
        <v>1.8E-3</v>
      </c>
      <c r="L23" s="128">
        <f ca="1">SUMIF('1.4.3'!$A$529:$H$599,'Izdevumu sadalījums_pa_EKK'!$A23,'1.4.3'!$H$529:$H$599)</f>
        <v>0.16000000000000003</v>
      </c>
      <c r="M23" s="129">
        <f t="shared" ca="1" si="126"/>
        <v>1.6999999999999999E-3</v>
      </c>
      <c r="N23" s="128">
        <f ca="1">SUMIF('2.'!$A$529:$H$599,'Izdevumu sadalījums_pa_EKK'!$A23,'2.'!$H$529:$H$599)</f>
        <v>0.03</v>
      </c>
      <c r="O23" s="129">
        <f t="shared" ca="1" si="9"/>
        <v>1E-3</v>
      </c>
      <c r="P23" s="128">
        <f ca="1">SUMIF('3.'!$A$529:$H$599,'Izdevumu sadalījums_pa_EKK'!$A23,'3.'!$H$529:$H$599)</f>
        <v>0.18000000000000002</v>
      </c>
      <c r="Q23" s="129">
        <f t="shared" ca="1" si="10"/>
        <v>1.1900000000000001E-2</v>
      </c>
      <c r="R23" s="128">
        <f ca="1">SUMIF('4.1'!$A$529:$H$599,'Izdevumu sadalījums_pa_EKK'!$A23,'4.1'!$H$529:$H$599)</f>
        <v>0.21000000000000002</v>
      </c>
      <c r="S23" s="129">
        <f t="shared" ca="1" si="11"/>
        <v>1.1299999999999999E-2</v>
      </c>
      <c r="T23" s="128">
        <f ca="1">SUMIF('4.2'!$A$529:$H$599,'Izdevumu sadalījums_pa_EKK'!$A23,'4.2'!$H$529:$H$599)</f>
        <v>0.27</v>
      </c>
      <c r="U23" s="129">
        <f t="shared" ca="1" si="164"/>
        <v>1.1299999999999999E-2</v>
      </c>
      <c r="V23" s="128">
        <f ca="1">SUMIF('5.'!$A$529:$H$600,'Izdevumu sadalījums_pa_EKK'!$A23,'5.'!$H$529:$H$600)</f>
        <v>0.34</v>
      </c>
      <c r="W23" s="129">
        <f t="shared" ca="1" si="13"/>
        <v>3.7000000000000002E-3</v>
      </c>
      <c r="X23" s="128">
        <f ca="1">SUMIF('6.1.'!$A$529:$H$599,'Izdevumu sadalījums_pa_EKK'!$A23,'6.1.'!$H$529:$H$599)</f>
        <v>0.38</v>
      </c>
      <c r="Y23" s="129">
        <f t="shared" ca="1" si="14"/>
        <v>5.7000000000000002E-3</v>
      </c>
      <c r="Z23" s="128">
        <f ca="1">SUMIF('6.2.'!$A$529:$H$599,'Izdevumu sadalījums_pa_EKK'!$A23,'6.2.'!$H$529:$H$599)</f>
        <v>0.38</v>
      </c>
      <c r="AA23" s="129">
        <f t="shared" ca="1" si="15"/>
        <v>2.0999999999999999E-3</v>
      </c>
      <c r="AB23" s="128">
        <f ca="1">SUMIF('6.3.'!$A$529:$H$599,'Izdevumu sadalījums_pa_EKK'!$A23,'6.3.'!$H$529:$H$599)</f>
        <v>0.21000000000000002</v>
      </c>
      <c r="AC23" s="129">
        <f t="shared" ca="1" si="16"/>
        <v>1.6000000000000001E-3</v>
      </c>
      <c r="AD23" s="128">
        <f ca="1">SUMIF('7.'!$A$523:$H$593,'Izdevumu sadalījums_pa_EKK'!$A23,'7.'!$H$523:$H$593)</f>
        <v>0.38</v>
      </c>
      <c r="AE23" s="129">
        <f t="shared" ca="1" si="17"/>
        <v>1.03E-2</v>
      </c>
      <c r="AF23" s="128">
        <f ca="1">SUMIF('8.1.'!$A$529:$H$599,'Izdevumu sadalījums_pa_EKK'!$A23,'8.1.'!$H$529:$H$599)</f>
        <v>0.02</v>
      </c>
      <c r="AG23" s="129">
        <f t="shared" ca="1" si="18"/>
        <v>1.4E-3</v>
      </c>
      <c r="AH23" s="128">
        <f ca="1">SUMIF('8.2.'!$A$529:$H$599,'Izdevumu sadalījums_pa_EKK'!$A23,'8.2.'!$H$529:$H$599)</f>
        <v>0.26</v>
      </c>
      <c r="AI23" s="129">
        <f t="shared" ca="1" si="18"/>
        <v>1.0500000000000001E-2</v>
      </c>
      <c r="AJ23" s="128">
        <f ca="1">SUMIF('8.3.'!$A$529:$H$599,'Izdevumu sadalījums_pa_EKK'!$A23,'8.3.'!$H$529:$H$599)</f>
        <v>0.38</v>
      </c>
      <c r="AK23" s="129">
        <f t="shared" ref="AK23" ca="1" si="175">ROUND(AJ23/AJ$3,4)</f>
        <v>9.7999999999999997E-3</v>
      </c>
      <c r="AL23" s="128">
        <f ca="1">SUMIF('8.4.'!$A$529:$H$599,'Izdevumu sadalījums_pa_EKK'!$A23,'8.4.'!$H$529:$H$599)</f>
        <v>0.14000000000000001</v>
      </c>
      <c r="AM23" s="129">
        <f t="shared" ref="AM23" ca="1" si="176">ROUND(AL23/AL$3,4)</f>
        <v>1.06E-2</v>
      </c>
      <c r="AN23" s="128">
        <f ca="1">SUMIF('8.5.'!$A$529:$H$599,'Izdevumu sadalījums_pa_EKK'!$A23,'8.5.'!$H$529:$H$599)</f>
        <v>0.26</v>
      </c>
      <c r="AO23" s="129">
        <f t="shared" ref="AO23" ca="1" si="177">ROUND(AN23/AN$3,4)</f>
        <v>1.12E-2</v>
      </c>
      <c r="AP23" s="128">
        <f ca="1">SUMIF('8.6.'!$A$529:$H$599,'Izdevumu sadalījums_pa_EKK'!$A23,'8.6.'!$H$529:$H$599)</f>
        <v>0.38</v>
      </c>
      <c r="AQ23" s="129">
        <f ca="1">ROUND(AP23/AP$3,4)</f>
        <v>1.09E-2</v>
      </c>
      <c r="AR23" s="128">
        <f ca="1">SUMIF('8.7.'!$A$529:$H$599,'Izdevumu sadalījums_pa_EKK'!$A23,'8.7.'!$H$529:$H$599)</f>
        <v>0.14000000000000001</v>
      </c>
      <c r="AS23" s="129">
        <f ca="1">ROUND(AR23/AR$3,4)</f>
        <v>1.06E-2</v>
      </c>
      <c r="AT23" s="128">
        <f ca="1">SUMIF('8.8.'!$A$529:$H$599,'Izdevumu sadalījums_pa_EKK'!$A23,'8.8.'!$H$529:$H$599)</f>
        <v>0.14000000000000001</v>
      </c>
      <c r="AU23" s="129">
        <f t="shared" ref="AU23" ca="1" si="178">ROUND(AT23/AT$3,4)</f>
        <v>1.1299999999999999E-2</v>
      </c>
      <c r="AV23" s="128">
        <f ca="1">SUMIF('8.9.'!$A$529:$H$599,'Izdevumu sadalījums_pa_EKK'!$A23,'8.9.'!$H$529:$H$599)</f>
        <v>0.26</v>
      </c>
      <c r="AW23" s="129">
        <f t="shared" ref="AW23" ca="1" si="179">ROUND(AV23/AV$3,4)</f>
        <v>1.09E-2</v>
      </c>
      <c r="AX23" s="128">
        <f ca="1">SUMIF('9.1.'!$A$529:$H$616,'Izdevumu sadalījums_pa_EKK'!$A23,'9.1.'!$H$529:$H$616)</f>
        <v>0.14000000000000001</v>
      </c>
      <c r="AY23" s="129">
        <f t="shared" ca="1" si="172"/>
        <v>1.6999999999999999E-3</v>
      </c>
      <c r="AZ23" s="128">
        <f ca="1">SUMIF('9.2.'!$A$529:$H$616,'Izdevumu sadalījums_pa_EKK'!$A23,'9.2.'!$H$529:$H$616)</f>
        <v>0.14000000000000001</v>
      </c>
      <c r="BA23" s="129">
        <f t="shared" ref="BA23" ca="1" si="180">ROUND(AZ23/AZ$3,4)</f>
        <v>1.6999999999999999E-3</v>
      </c>
      <c r="BB23" s="128">
        <f ca="1">SUMIF('10.'!$A$529:$H$616,'Izdevumu sadalījums_pa_EKK'!$A23,'10.'!$H$529:$H$616)</f>
        <v>0.15000000000000002</v>
      </c>
      <c r="BC23" s="129">
        <f t="shared" ref="BC23" ca="1" si="181">ROUND(BB23/BB$3,4)</f>
        <v>1.14E-2</v>
      </c>
    </row>
    <row r="24" spans="1:55" x14ac:dyDescent="0.2">
      <c r="A24" s="139">
        <v>5239</v>
      </c>
      <c r="B24" s="140">
        <f ca="1">SUMIF('1.1 '!$A$545:$H$606,'Izdevumu sadalījums_pa_EKK'!A24,'1.1 '!$H$545:$H$606)</f>
        <v>0</v>
      </c>
      <c r="C24" s="141">
        <f t="shared" ca="1" si="28"/>
        <v>0</v>
      </c>
      <c r="D24" s="140">
        <f ca="1">SUMIF('1.2'!$A$529:$H$599,'Izdevumu sadalījums_pa_EKK'!$A24,'1.2'!$H$529:$H$599)</f>
        <v>0</v>
      </c>
      <c r="E24" s="141">
        <f t="shared" ca="1" si="4"/>
        <v>0</v>
      </c>
      <c r="F24" s="140">
        <f ca="1">SUMIF('1.3'!$A$529:$H$599,'Izdevumu sadalījums_pa_EKK'!$A24,'1.3'!$H$529:$H$599)</f>
        <v>0</v>
      </c>
      <c r="G24" s="141">
        <f t="shared" ca="1" si="5"/>
        <v>0</v>
      </c>
      <c r="H24" s="140">
        <f ca="1">SUMIF('1.4.1'!$A$529:$H$599,'Izdevumu sadalījums_pa_EKK'!$A24,'1.4.1'!$H$529:$H$599)</f>
        <v>0</v>
      </c>
      <c r="I24" s="141">
        <f t="shared" ca="1" si="6"/>
        <v>0</v>
      </c>
      <c r="J24" s="140">
        <f ca="1">SUMIF('1.4.2'!$A$529:$H$599,'Izdevumu sadalījums_pa_EKK'!$A24,'1.4.2'!$H$529:$H$599)</f>
        <v>0</v>
      </c>
      <c r="K24" s="141">
        <f t="shared" ca="1" si="125"/>
        <v>0</v>
      </c>
      <c r="L24" s="140">
        <f ca="1">SUMIF('1.4.3'!$A$529:$H$599,'Izdevumu sadalījums_pa_EKK'!$A24,'1.4.3'!$H$529:$H$599)</f>
        <v>0</v>
      </c>
      <c r="M24" s="141">
        <f t="shared" ca="1" si="126"/>
        <v>0</v>
      </c>
      <c r="N24" s="140">
        <f ca="1">SUMIF('2.'!$A$529:$H$599,'Izdevumu sadalījums_pa_EKK'!$A24,'2.'!$H$529:$H$599)</f>
        <v>0</v>
      </c>
      <c r="O24" s="141">
        <f t="shared" ca="1" si="9"/>
        <v>0</v>
      </c>
      <c r="P24" s="140">
        <f ca="1">SUMIF('3.'!$A$529:$H$599,'Izdevumu sadalījums_pa_EKK'!$A24,'3.'!$H$529:$H$599)</f>
        <v>0</v>
      </c>
      <c r="Q24" s="141">
        <f t="shared" ca="1" si="10"/>
        <v>0</v>
      </c>
      <c r="R24" s="140">
        <f ca="1">SUMIF('4.1'!$A$529:$H$599,'Izdevumu sadalījums_pa_EKK'!$A24,'4.1'!$H$529:$H$599)</f>
        <v>0</v>
      </c>
      <c r="S24" s="141">
        <f t="shared" ca="1" si="11"/>
        <v>0</v>
      </c>
      <c r="T24" s="140">
        <f ca="1">SUMIF('4.2'!$A$529:$H$599,'Izdevumu sadalījums_pa_EKK'!$A24,'4.2'!$H$529:$H$599)</f>
        <v>0</v>
      </c>
      <c r="U24" s="141">
        <f t="shared" ca="1" si="164"/>
        <v>0</v>
      </c>
      <c r="V24" s="140">
        <f ca="1">SUMIF('5.'!$A$529:$H$600,'Izdevumu sadalījums_pa_EKK'!$A24,'5.'!$H$529:$H$600)</f>
        <v>0</v>
      </c>
      <c r="W24" s="141">
        <f t="shared" ca="1" si="13"/>
        <v>0</v>
      </c>
      <c r="X24" s="140">
        <f ca="1">SUMIF('6.1.'!$A$529:$H$599,'Izdevumu sadalījums_pa_EKK'!$A24,'6.1.'!$H$529:$H$599)</f>
        <v>0</v>
      </c>
      <c r="Y24" s="141">
        <f t="shared" ca="1" si="14"/>
        <v>0</v>
      </c>
      <c r="Z24" s="140">
        <f ca="1">SUMIF('6.2.'!$A$529:$H$599,'Izdevumu sadalījums_pa_EKK'!$A24,'6.2.'!$H$529:$H$599)</f>
        <v>0</v>
      </c>
      <c r="AA24" s="141">
        <f t="shared" ca="1" si="15"/>
        <v>0</v>
      </c>
      <c r="AB24" s="140">
        <f ca="1">SUMIF('6.3.'!$A$529:$H$599,'Izdevumu sadalījums_pa_EKK'!$A24,'6.3.'!$H$529:$H$599)</f>
        <v>0</v>
      </c>
      <c r="AC24" s="141">
        <f t="shared" ca="1" si="16"/>
        <v>0</v>
      </c>
      <c r="AD24" s="140">
        <f ca="1">SUMIF('7.'!$A$523:$H$593,'Izdevumu sadalījums_pa_EKK'!$A24,'7.'!$H$523:$H$593)</f>
        <v>0</v>
      </c>
      <c r="AE24" s="141">
        <f t="shared" ca="1" si="17"/>
        <v>0</v>
      </c>
      <c r="AF24" s="140">
        <f ca="1">SUMIF('8.1.'!$A$529:$H$599,'Izdevumu sadalījums_pa_EKK'!$A24,'8.1.'!$H$529:$H$599)</f>
        <v>0</v>
      </c>
      <c r="AG24" s="141">
        <f t="shared" ca="1" si="18"/>
        <v>0</v>
      </c>
      <c r="AH24" s="140">
        <f ca="1">SUMIF('8.2.'!$A$529:$H$599,'Izdevumu sadalījums_pa_EKK'!$A24,'8.2.'!$H$529:$H$599)</f>
        <v>0</v>
      </c>
      <c r="AI24" s="141">
        <f t="shared" ca="1" si="18"/>
        <v>0</v>
      </c>
      <c r="AJ24" s="140">
        <f ca="1">SUMIF('8.3.'!$A$529:$H$599,'Izdevumu sadalījums_pa_EKK'!$A24,'8.3.'!$H$529:$H$599)</f>
        <v>0</v>
      </c>
      <c r="AK24" s="141">
        <f t="shared" ref="AK24" ca="1" si="182">ROUND(AJ24/AJ$3,4)</f>
        <v>0</v>
      </c>
      <c r="AL24" s="140">
        <f ca="1">SUMIF('8.4.'!$A$529:$H$599,'Izdevumu sadalījums_pa_EKK'!$A24,'8.4.'!$H$529:$H$599)</f>
        <v>0</v>
      </c>
      <c r="AM24" s="141">
        <f t="shared" ref="AM24" ca="1" si="183">ROUND(AL24/AL$3,4)</f>
        <v>0</v>
      </c>
      <c r="AN24" s="140">
        <f ca="1">SUMIF('8.5.'!$A$529:$H$599,'Izdevumu sadalījums_pa_EKK'!$A24,'8.5.'!$H$529:$H$599)</f>
        <v>0</v>
      </c>
      <c r="AO24" s="141">
        <f t="shared" ref="AO24" ca="1" si="184">ROUND(AN24/AN$3,4)</f>
        <v>0</v>
      </c>
      <c r="AP24" s="140">
        <f ca="1">SUMIF('8.6.'!$A$529:$H$599,'Izdevumu sadalījums_pa_EKK'!$A24,'8.6.'!$H$529:$H$599)</f>
        <v>0</v>
      </c>
      <c r="AQ24" s="141">
        <f t="shared" ref="AQ24" ca="1" si="185">ROUND(AP24/AP$3,4)</f>
        <v>0</v>
      </c>
      <c r="AR24" s="140">
        <f ca="1">SUMIF('8.7.'!$A$529:$H$599,'Izdevumu sadalījums_pa_EKK'!$A24,'8.7.'!$H$529:$H$599)</f>
        <v>0</v>
      </c>
      <c r="AS24" s="141">
        <f t="shared" ref="AS24" ca="1" si="186">ROUND(AR24/AR$3,4)</f>
        <v>0</v>
      </c>
      <c r="AT24" s="140">
        <f ca="1">SUMIF('8.8.'!$A$529:$H$599,'Izdevumu sadalījums_pa_EKK'!$A24,'8.8.'!$H$529:$H$599)</f>
        <v>0</v>
      </c>
      <c r="AU24" s="141">
        <f t="shared" ref="AU24" ca="1" si="187">ROUND(AT24/AT$3,4)</f>
        <v>0</v>
      </c>
      <c r="AV24" s="140">
        <f ca="1">SUMIF('8.9.'!$A$529:$H$599,'Izdevumu sadalījums_pa_EKK'!$A24,'8.9.'!$H$529:$H$599)</f>
        <v>0</v>
      </c>
      <c r="AW24" s="141">
        <f t="shared" ref="AW24" ca="1" si="188">ROUND(AV24/AV$3,4)</f>
        <v>0</v>
      </c>
      <c r="AX24" s="140">
        <f ca="1">SUMIF('9.1.'!$A$529:$H$616,'Izdevumu sadalījums_pa_EKK'!$A24,'9.1.'!$H$529:$H$616)</f>
        <v>0</v>
      </c>
      <c r="AY24" s="141">
        <f t="shared" ca="1" si="172"/>
        <v>0</v>
      </c>
      <c r="AZ24" s="140">
        <f ca="1">SUMIF('9.2.'!$A$529:$H$616,'Izdevumu sadalījums_pa_EKK'!$A24,'9.2.'!$H$529:$H$616)</f>
        <v>0</v>
      </c>
      <c r="BA24" s="141">
        <f t="shared" ref="BA24" ca="1" si="189">ROUND(AZ24/AZ$3,4)</f>
        <v>0</v>
      </c>
      <c r="BB24" s="140">
        <f ca="1">SUMIF('10.'!$A$529:$H$616,'Izdevumu sadalījums_pa_EKK'!$A24,'10.'!$H$529:$H$616)</f>
        <v>0</v>
      </c>
      <c r="BC24" s="141">
        <f t="shared" ref="BC24" ca="1" si="190">ROUND(BB24/BB$3,4)</f>
        <v>0</v>
      </c>
    </row>
    <row r="25" spans="1:55" ht="247.5" customHeight="1" x14ac:dyDescent="0.2">
      <c r="A25" s="136"/>
      <c r="B25" s="424" t="s">
        <v>127</v>
      </c>
      <c r="C25" s="425"/>
      <c r="D25" s="424" t="s">
        <v>174</v>
      </c>
      <c r="E25" s="425"/>
      <c r="F25" s="424" t="s">
        <v>175</v>
      </c>
      <c r="G25" s="425"/>
      <c r="H25" s="424" t="s">
        <v>376</v>
      </c>
      <c r="I25" s="425"/>
      <c r="J25" s="424" t="s">
        <v>377</v>
      </c>
      <c r="K25" s="425"/>
      <c r="L25" s="424" t="s">
        <v>379</v>
      </c>
      <c r="M25" s="425"/>
      <c r="N25" s="424" t="s">
        <v>187</v>
      </c>
      <c r="O25" s="425"/>
      <c r="P25" s="424" t="s">
        <v>188</v>
      </c>
      <c r="Q25" s="425"/>
      <c r="R25" s="424" t="s">
        <v>381</v>
      </c>
      <c r="S25" s="425"/>
      <c r="T25" s="424" t="s">
        <v>380</v>
      </c>
      <c r="U25" s="425"/>
      <c r="V25" s="424" t="s">
        <v>193</v>
      </c>
      <c r="W25" s="425"/>
      <c r="X25" s="424" t="s">
        <v>194</v>
      </c>
      <c r="Y25" s="425"/>
      <c r="Z25" s="424" t="s">
        <v>203</v>
      </c>
      <c r="AA25" s="425"/>
      <c r="AB25" s="424" t="s">
        <v>210</v>
      </c>
      <c r="AC25" s="425"/>
      <c r="AD25" s="424" t="s">
        <v>216</v>
      </c>
      <c r="AE25" s="425"/>
      <c r="AF25" s="424" t="s">
        <v>219</v>
      </c>
      <c r="AG25" s="425"/>
      <c r="AH25" s="424" t="s">
        <v>223</v>
      </c>
      <c r="AI25" s="425"/>
      <c r="AJ25" s="424" t="s">
        <v>221</v>
      </c>
      <c r="AK25" s="425"/>
      <c r="AL25" s="424" t="s">
        <v>224</v>
      </c>
      <c r="AM25" s="425"/>
      <c r="AN25" s="424" t="s">
        <v>227</v>
      </c>
      <c r="AO25" s="425"/>
      <c r="AP25" s="424" t="s">
        <v>229</v>
      </c>
      <c r="AQ25" s="425"/>
      <c r="AR25" s="424" t="s">
        <v>231</v>
      </c>
      <c r="AS25" s="425"/>
      <c r="AT25" s="424" t="s">
        <v>233</v>
      </c>
      <c r="AU25" s="425"/>
      <c r="AV25" s="424" t="s">
        <v>234</v>
      </c>
      <c r="AW25" s="425"/>
      <c r="AX25" s="424" t="s">
        <v>238</v>
      </c>
      <c r="AY25" s="425"/>
      <c r="AZ25" s="424" t="s">
        <v>241</v>
      </c>
      <c r="BA25" s="425"/>
      <c r="BB25" s="424" t="s">
        <v>242</v>
      </c>
      <c r="BC25" s="425"/>
    </row>
    <row r="26" spans="1:55" x14ac:dyDescent="0.2">
      <c r="B26" s="124"/>
    </row>
  </sheetData>
  <mergeCells count="55">
    <mergeCell ref="B1:C1"/>
    <mergeCell ref="D1:E1"/>
    <mergeCell ref="F1:G1"/>
    <mergeCell ref="H1:I1"/>
    <mergeCell ref="N1:O1"/>
    <mergeCell ref="J1:K1"/>
    <mergeCell ref="AP1:AQ1"/>
    <mergeCell ref="R1:S1"/>
    <mergeCell ref="V1:W1"/>
    <mergeCell ref="X1:Y1"/>
    <mergeCell ref="Z1:AA1"/>
    <mergeCell ref="AB1:AC1"/>
    <mergeCell ref="AD1:AE1"/>
    <mergeCell ref="AF1:AG1"/>
    <mergeCell ref="AH1:AI1"/>
    <mergeCell ref="AJ1:AK1"/>
    <mergeCell ref="AL1:AM1"/>
    <mergeCell ref="AN1:AO1"/>
    <mergeCell ref="AF25:AG25"/>
    <mergeCell ref="BB1:BC1"/>
    <mergeCell ref="A1:A3"/>
    <mergeCell ref="B25:C25"/>
    <mergeCell ref="D25:E25"/>
    <mergeCell ref="F25:G25"/>
    <mergeCell ref="H25:I25"/>
    <mergeCell ref="N25:O25"/>
    <mergeCell ref="P25:Q25"/>
    <mergeCell ref="R25:S25"/>
    <mergeCell ref="AR1:AS1"/>
    <mergeCell ref="AT1:AU1"/>
    <mergeCell ref="AV1:AW1"/>
    <mergeCell ref="AX1:AY1"/>
    <mergeCell ref="AZ1:BA1"/>
    <mergeCell ref="V25:W25"/>
    <mergeCell ref="X25:Y25"/>
    <mergeCell ref="Z25:AA25"/>
    <mergeCell ref="AB25:AC25"/>
    <mergeCell ref="AD25:AE25"/>
    <mergeCell ref="BB25:BC25"/>
    <mergeCell ref="AH25:AI25"/>
    <mergeCell ref="AJ25:AK25"/>
    <mergeCell ref="AL25:AM25"/>
    <mergeCell ref="AN25:AO25"/>
    <mergeCell ref="AP25:AQ25"/>
    <mergeCell ref="AR25:AS25"/>
    <mergeCell ref="AT25:AU25"/>
    <mergeCell ref="AV25:AW25"/>
    <mergeCell ref="AX25:AY25"/>
    <mergeCell ref="AZ25:BA25"/>
    <mergeCell ref="J25:K25"/>
    <mergeCell ref="L1:M1"/>
    <mergeCell ref="L25:M25"/>
    <mergeCell ref="T1:U1"/>
    <mergeCell ref="T25:U25"/>
    <mergeCell ref="P1:Q1"/>
  </mergeCells>
  <conditionalFormatting sqref="B4:C24 V4:BC24">
    <cfRule type="cellIs" dxfId="8" priority="16" operator="equal">
      <formula>0</formula>
    </cfRule>
  </conditionalFormatting>
  <conditionalFormatting sqref="D4:I24 N4:S24">
    <cfRule type="cellIs" dxfId="7" priority="14" operator="equal">
      <formula>0</formula>
    </cfRule>
  </conditionalFormatting>
  <conditionalFormatting sqref="J4:K14 J16:K16 J18:K24 K15 K17">
    <cfRule type="cellIs" dxfId="6" priority="13" operator="equal">
      <formula>0</formula>
    </cfRule>
  </conditionalFormatting>
  <conditionalFormatting sqref="J17">
    <cfRule type="cellIs" dxfId="5" priority="11" operator="equal">
      <formula>0</formula>
    </cfRule>
  </conditionalFormatting>
  <conditionalFormatting sqref="J15">
    <cfRule type="cellIs" dxfId="4" priority="12" operator="equal">
      <formula>0</formula>
    </cfRule>
  </conditionalFormatting>
  <conditionalFormatting sqref="L17">
    <cfRule type="cellIs" dxfId="3" priority="8" operator="equal">
      <formula>0</formula>
    </cfRule>
  </conditionalFormatting>
  <conditionalFormatting sqref="L4:M14 L16:M16 L18:M24 M15 M17">
    <cfRule type="cellIs" dxfId="2" priority="10" operator="equal">
      <formula>0</formula>
    </cfRule>
  </conditionalFormatting>
  <conditionalFormatting sqref="L15">
    <cfRule type="cellIs" dxfId="1" priority="9" operator="equal">
      <formula>0</formula>
    </cfRule>
  </conditionalFormatting>
  <conditionalFormatting sqref="T4:U24">
    <cfRule type="cellIs" dxfId="0" priority="7" operator="equal">
      <formula>0</formula>
    </cfRule>
  </conditionalFormatting>
  <pageMargins left="0.98425196850393704" right="0.70866141732283472" top="0.74803149606299213" bottom="0.74803149606299213" header="0.31496062992125984" footer="0.31496062992125984"/>
  <pageSetup paperSize="9" fitToWidth="0" orientation="portrait" r:id="rId1"/>
  <colBreaks count="5" manualBreakCount="5">
    <brk id="11" max="1048575" man="1"/>
    <brk id="21" max="1048575" man="1"/>
    <brk id="31" max="1048575" man="1"/>
    <brk id="41" max="1048575" man="1"/>
    <brk id="5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Darblapas</vt:lpstr>
      </vt:variant>
      <vt:variant>
        <vt:i4>33</vt:i4>
      </vt:variant>
      <vt:variant>
        <vt:lpstr>Diapazoni ar nosaukumiem</vt:lpstr>
      </vt:variant>
      <vt:variant>
        <vt:i4>33</vt:i4>
      </vt:variant>
    </vt:vector>
  </HeadingPairs>
  <TitlesOfParts>
    <vt:vector size="66" baseType="lpstr">
      <vt:lpstr>1.1(1)</vt:lpstr>
      <vt:lpstr>1.1 </vt:lpstr>
      <vt:lpstr>1.2(1)</vt:lpstr>
      <vt:lpstr>1.2</vt:lpstr>
      <vt:lpstr>1.3(1)</vt:lpstr>
      <vt:lpstr>1.4(1)</vt:lpstr>
      <vt:lpstr>1.3</vt:lpstr>
      <vt:lpstr>1.4.1</vt:lpstr>
      <vt:lpstr>1.4.2</vt:lpstr>
      <vt:lpstr>1.4.3</vt:lpstr>
      <vt:lpstr>2.</vt:lpstr>
      <vt:lpstr>3.</vt:lpstr>
      <vt:lpstr>4.1</vt:lpstr>
      <vt:lpstr>4.2</vt:lpstr>
      <vt:lpstr>5.</vt:lpstr>
      <vt:lpstr>6.1.</vt:lpstr>
      <vt:lpstr>6.2.</vt:lpstr>
      <vt:lpstr>6.3.</vt:lpstr>
      <vt:lpstr>7.</vt:lpstr>
      <vt:lpstr>8.1.</vt:lpstr>
      <vt:lpstr>8.2.</vt:lpstr>
      <vt:lpstr>8.3.</vt:lpstr>
      <vt:lpstr>8.4.</vt:lpstr>
      <vt:lpstr>8.5.</vt:lpstr>
      <vt:lpstr>8.6.</vt:lpstr>
      <vt:lpstr>8.7.</vt:lpstr>
      <vt:lpstr>8.8.</vt:lpstr>
      <vt:lpstr>8.9.</vt:lpstr>
      <vt:lpstr>9.1.</vt:lpstr>
      <vt:lpstr>9.2.</vt:lpstr>
      <vt:lpstr>10.</vt:lpstr>
      <vt:lpstr>Cenrāžu_salīdzinājums</vt:lpstr>
      <vt:lpstr>Izdevumu sadalījums_pa_EKK</vt:lpstr>
      <vt:lpstr>'1.1 '!Drukas_apgabals</vt:lpstr>
      <vt:lpstr>'1.1(1)'!Drukas_apgabals</vt:lpstr>
      <vt:lpstr>'1.2'!Drukas_apgabals</vt:lpstr>
      <vt:lpstr>'1.2(1)'!Drukas_apgabals</vt:lpstr>
      <vt:lpstr>'1.3'!Drukas_apgabals</vt:lpstr>
      <vt:lpstr>'1.3(1)'!Drukas_apgabals</vt:lpstr>
      <vt:lpstr>'1.4(1)'!Drukas_apgabals</vt:lpstr>
      <vt:lpstr>'1.4.1'!Drukas_apgabals</vt:lpstr>
      <vt:lpstr>'1.4.2'!Drukas_apgabals</vt:lpstr>
      <vt:lpstr>'1.4.3'!Drukas_apgabals</vt:lpstr>
      <vt:lpstr>'10.'!Drukas_apgabals</vt:lpstr>
      <vt:lpstr>'2.'!Drukas_apgabals</vt:lpstr>
      <vt:lpstr>'3.'!Drukas_apgabals</vt:lpstr>
      <vt:lpstr>'4.1'!Drukas_apgabals</vt:lpstr>
      <vt:lpstr>'4.2'!Drukas_apgabals</vt:lpstr>
      <vt:lpstr>'5.'!Drukas_apgabals</vt:lpstr>
      <vt:lpstr>'6.1.'!Drukas_apgabals</vt:lpstr>
      <vt:lpstr>'6.2.'!Drukas_apgabals</vt:lpstr>
      <vt:lpstr>'6.3.'!Drukas_apgabals</vt:lpstr>
      <vt:lpstr>'7.'!Drukas_apgabals</vt:lpstr>
      <vt:lpstr>'8.1.'!Drukas_apgabals</vt:lpstr>
      <vt:lpstr>'8.2.'!Drukas_apgabals</vt:lpstr>
      <vt:lpstr>'8.3.'!Drukas_apgabals</vt:lpstr>
      <vt:lpstr>'8.4.'!Drukas_apgabals</vt:lpstr>
      <vt:lpstr>'8.5.'!Drukas_apgabals</vt:lpstr>
      <vt:lpstr>'8.6.'!Drukas_apgabals</vt:lpstr>
      <vt:lpstr>'8.7.'!Drukas_apgabals</vt:lpstr>
      <vt:lpstr>'8.8.'!Drukas_apgabals</vt:lpstr>
      <vt:lpstr>'8.9.'!Drukas_apgabals</vt:lpstr>
      <vt:lpstr>'9.1.'!Drukas_apgabals</vt:lpstr>
      <vt:lpstr>'9.2.'!Drukas_apgabals</vt:lpstr>
      <vt:lpstr>Cenrāžu_salīdzinājums!Drukas_apgabals</vt:lpstr>
      <vt:lpstr>'Izdevumu sadalījums_pa_EKK'!Drukāt_virsrakstus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Rūta Dukaļska</dc:creator>
  <cp:lastModifiedBy>Katrīna Romanova</cp:lastModifiedBy>
  <cp:lastPrinted>2022-11-07T11:12:42Z</cp:lastPrinted>
  <dcterms:created xsi:type="dcterms:W3CDTF">2015-10-01T11:21:34Z</dcterms:created>
  <dcterms:modified xsi:type="dcterms:W3CDTF">2022-11-07T11:12:50Z</dcterms:modified>
</cp:coreProperties>
</file>