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mc:AlternateContent xmlns:mc="http://schemas.openxmlformats.org/markup-compatibility/2006">
    <mc:Choice Requires="x15">
      <x15ac:absPath xmlns:x15ac="http://schemas.microsoft.com/office/spreadsheetml/2010/11/ac" url="https://veselibasministrija-my.sharepoint.com/personal/igors_belovs_vm_gov_lv/Documents/Documents/Darba mape/MK_rīkojuma_projekti/2025/NMPD/Apro_pard_VADC_VTMEC_VM/"/>
    </mc:Choice>
  </mc:AlternateContent>
  <xr:revisionPtr revIDLastSave="442" documentId="8_{CE784F2D-1104-4132-B7D9-11DC25B4507E}" xr6:coauthVersionLast="47" xr6:coauthVersionMax="47" xr10:uidLastSave="{644E9D29-ECCF-4977-9E99-FCE1B8ACE68B}"/>
  <bookViews>
    <workbookView xWindow="28680" yWindow="-120" windowWidth="38640" windowHeight="21120" xr2:uid="{00000000-000D-0000-FFFF-FFFF00000000}"/>
  </bookViews>
  <sheets>
    <sheet name="aprēķini_3904" sheetId="4" r:id="rId1"/>
    <sheet name="vtmec aprek 1" sheetId="6" r:id="rId2"/>
    <sheet name="vtmec aprek 2" sheetId="7" r:id="rId3"/>
    <sheet name="NMPD_aprēķini" sheetId="8" r:id="rId4"/>
    <sheet name="aprēķini_9700" sheetId="9" r:id="rId5"/>
  </sheets>
  <definedNames>
    <definedName name="___xlnm.Print_Titles_1">#REF!</definedName>
    <definedName name="___xlnm.Print_Titles_2">#REF!</definedName>
    <definedName name="__xlnm.Print_Titles_1">#REF!</definedName>
    <definedName name="__xlnm.Print_Titles_2">#REF!</definedName>
    <definedName name="_33_02_00_LIC">#REF!</definedName>
    <definedName name="_33_02_00_SMVA">#REF!</definedName>
    <definedName name="_33_02_00_TPSVA">#REF!</definedName>
    <definedName name="Excel_BuiltIn__FilterDatabase_1">#REF!</definedName>
    <definedName name="Excel_BuiltIn__FilterDatabase_2">#REF!</definedName>
    <definedName name="Excel_BuiltIn__FilterDatabase_3">#REF!</definedName>
    <definedName name="Excel_BuiltIn_Print_Titles_1">#REF!</definedName>
    <definedName name="Excel_BuiltIn_Print_Titles_2">#REF!</definedName>
    <definedName name="Excel_BuiltIn_Print_Titles_3">#REF!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9" l="1"/>
  <c r="G7" i="9" s="1"/>
  <c r="I7" i="9" s="1"/>
  <c r="I8" i="9" s="1"/>
  <c r="D15" i="9"/>
  <c r="D14" i="9"/>
  <c r="E14" i="9" s="1"/>
  <c r="H9" i="8"/>
  <c r="H3" i="8" s="1"/>
  <c r="H7" i="8"/>
  <c r="H5" i="8"/>
  <c r="H4" i="8"/>
  <c r="I7" i="8"/>
  <c r="D39" i="4"/>
  <c r="E39" i="4" s="1"/>
  <c r="F39" i="4" s="1"/>
  <c r="D38" i="4"/>
  <c r="E38" i="4" s="1"/>
  <c r="F38" i="4" s="1"/>
  <c r="D35" i="4"/>
  <c r="E35" i="4" s="1"/>
  <c r="F35" i="4" s="1"/>
  <c r="D36" i="4"/>
  <c r="E36" i="4" s="1"/>
  <c r="F36" i="4" s="1"/>
  <c r="D34" i="4"/>
  <c r="E34" i="4" s="1"/>
  <c r="F37" i="4" l="1"/>
  <c r="F14" i="9"/>
  <c r="G14" i="9" s="1"/>
  <c r="F7" i="9"/>
  <c r="E15" i="9"/>
  <c r="F15" i="9" s="1"/>
  <c r="G15" i="9" s="1"/>
  <c r="I4" i="8"/>
  <c r="I3" i="8"/>
  <c r="F34" i="4"/>
  <c r="F33" i="4" s="1"/>
  <c r="F32" i="4" s="1"/>
  <c r="D27" i="4"/>
  <c r="E27" i="4" s="1"/>
  <c r="F27" i="4" s="1"/>
  <c r="G27" i="4" s="1"/>
  <c r="D26" i="4"/>
  <c r="E26" i="4" s="1"/>
  <c r="F45" i="7"/>
  <c r="G45" i="7" s="1"/>
  <c r="H45" i="7" s="1"/>
  <c r="F44" i="7"/>
  <c r="F43" i="7"/>
  <c r="F42" i="7"/>
  <c r="G42" i="7" s="1"/>
  <c r="H42" i="7" s="1"/>
  <c r="F41" i="7"/>
  <c r="F40" i="7"/>
  <c r="F39" i="7"/>
  <c r="G39" i="7" s="1"/>
  <c r="H39" i="7" s="1"/>
  <c r="F38" i="7"/>
  <c r="F37" i="7"/>
  <c r="F36" i="7"/>
  <c r="G36" i="7" s="1"/>
  <c r="H36" i="7" s="1"/>
  <c r="F35" i="7"/>
  <c r="F34" i="7"/>
  <c r="F33" i="7"/>
  <c r="F32" i="7"/>
  <c r="F31" i="7"/>
  <c r="G31" i="7" s="1"/>
  <c r="H31" i="7" s="1"/>
  <c r="F30" i="7"/>
  <c r="F29" i="7"/>
  <c r="F28" i="7"/>
  <c r="G28" i="7" s="1"/>
  <c r="H28" i="7" s="1"/>
  <c r="F27" i="7"/>
  <c r="F26" i="7"/>
  <c r="F25" i="7"/>
  <c r="F24" i="7"/>
  <c r="F23" i="7"/>
  <c r="G23" i="7" s="1"/>
  <c r="H23" i="7" s="1"/>
  <c r="F22" i="7"/>
  <c r="F21" i="7"/>
  <c r="F20" i="7"/>
  <c r="G20" i="7" s="1"/>
  <c r="H20" i="7" s="1"/>
  <c r="F19" i="7"/>
  <c r="F18" i="7"/>
  <c r="F17" i="7"/>
  <c r="F16" i="7"/>
  <c r="F15" i="7"/>
  <c r="G15" i="7" s="1"/>
  <c r="H15" i="7" s="1"/>
  <c r="F14" i="7"/>
  <c r="F13" i="7"/>
  <c r="F10" i="7"/>
  <c r="F9" i="7"/>
  <c r="F8" i="7"/>
  <c r="F7" i="7"/>
  <c r="F6" i="7"/>
  <c r="G6" i="7" s="1"/>
  <c r="D27" i="6"/>
  <c r="D28" i="6" s="1"/>
  <c r="D29" i="6" s="1"/>
  <c r="C27" i="6"/>
  <c r="C28" i="6" s="1"/>
  <c r="C29" i="6" s="1"/>
  <c r="E26" i="6"/>
  <c r="E25" i="6"/>
  <c r="E24" i="6"/>
  <c r="E23" i="6"/>
  <c r="E22" i="6"/>
  <c r="E21" i="6"/>
  <c r="E20" i="6"/>
  <c r="E19" i="6"/>
  <c r="E18" i="6"/>
  <c r="E17" i="6"/>
  <c r="E16" i="6"/>
  <c r="E15" i="6"/>
  <c r="E14" i="6"/>
  <c r="E13" i="6"/>
  <c r="E12" i="6"/>
  <c r="E11" i="6"/>
  <c r="E10" i="6"/>
  <c r="E9" i="6"/>
  <c r="E8" i="6"/>
  <c r="E7" i="6"/>
  <c r="E6" i="6"/>
  <c r="D23" i="4"/>
  <c r="E23" i="4" s="1"/>
  <c r="F23" i="4" s="1"/>
  <c r="G23" i="4" s="1"/>
  <c r="D22" i="4"/>
  <c r="E22" i="4" s="1"/>
  <c r="D24" i="4"/>
  <c r="E24" i="4" s="1"/>
  <c r="D21" i="4"/>
  <c r="E21" i="4" s="1"/>
  <c r="D20" i="4"/>
  <c r="E20" i="4" s="1"/>
  <c r="F20" i="4" s="1"/>
  <c r="G20" i="4" s="1"/>
  <c r="D19" i="4"/>
  <c r="E19" i="4" s="1"/>
  <c r="D18" i="4"/>
  <c r="E18" i="4" s="1"/>
  <c r="F18" i="4" s="1"/>
  <c r="G18" i="4" s="1"/>
  <c r="D16" i="4"/>
  <c r="F16" i="4" s="1"/>
  <c r="G16" i="4" s="1"/>
  <c r="G15" i="4" s="1"/>
  <c r="D14" i="4"/>
  <c r="E14" i="4" s="1"/>
  <c r="E7" i="4"/>
  <c r="G13" i="9" l="1"/>
  <c r="G16" i="9" s="1"/>
  <c r="F11" i="7"/>
  <c r="E27" i="6"/>
  <c r="F19" i="4"/>
  <c r="G19" i="4" s="1"/>
  <c r="F26" i="4"/>
  <c r="G26" i="4" s="1"/>
  <c r="G25" i="4" s="1"/>
  <c r="E28" i="6"/>
  <c r="E29" i="6" s="1"/>
  <c r="G37" i="7"/>
  <c r="H37" i="7" s="1"/>
  <c r="F46" i="7"/>
  <c r="F47" i="7" s="1"/>
  <c r="H6" i="7"/>
  <c r="G9" i="7"/>
  <c r="H9" i="7" s="1"/>
  <c r="G18" i="7"/>
  <c r="H18" i="7" s="1"/>
  <c r="G26" i="7"/>
  <c r="H26" i="7" s="1"/>
  <c r="G34" i="7"/>
  <c r="H34" i="7" s="1"/>
  <c r="G13" i="7"/>
  <c r="G21" i="7"/>
  <c r="H21" i="7" s="1"/>
  <c r="G29" i="7"/>
  <c r="H29" i="7" s="1"/>
  <c r="G7" i="7"/>
  <c r="H7" i="7" s="1"/>
  <c r="G16" i="7"/>
  <c r="H16" i="7" s="1"/>
  <c r="G24" i="7"/>
  <c r="H24" i="7" s="1"/>
  <c r="G32" i="7"/>
  <c r="H32" i="7" s="1"/>
  <c r="G40" i="7"/>
  <c r="H40" i="7" s="1"/>
  <c r="G10" i="7"/>
  <c r="H10" i="7" s="1"/>
  <c r="G19" i="7"/>
  <c r="H19" i="7" s="1"/>
  <c r="G27" i="7"/>
  <c r="H27" i="7" s="1"/>
  <c r="G35" i="7"/>
  <c r="H35" i="7" s="1"/>
  <c r="G43" i="7"/>
  <c r="H43" i="7" s="1"/>
  <c r="G14" i="7"/>
  <c r="H14" i="7" s="1"/>
  <c r="G22" i="7"/>
  <c r="H22" i="7" s="1"/>
  <c r="G30" i="7"/>
  <c r="H30" i="7" s="1"/>
  <c r="G38" i="7"/>
  <c r="H38" i="7" s="1"/>
  <c r="G8" i="7"/>
  <c r="G17" i="7"/>
  <c r="H17" i="7" s="1"/>
  <c r="G25" i="7"/>
  <c r="H25" i="7" s="1"/>
  <c r="G33" i="7"/>
  <c r="H33" i="7" s="1"/>
  <c r="G41" i="7"/>
  <c r="H41" i="7" s="1"/>
  <c r="G44" i="7"/>
  <c r="H44" i="7" s="1"/>
  <c r="F24" i="4"/>
  <c r="G24" i="4" s="1"/>
  <c r="F22" i="4"/>
  <c r="G22" i="4" s="1"/>
  <c r="F21" i="4"/>
  <c r="G21" i="4" s="1"/>
  <c r="F14" i="4"/>
  <c r="G14" i="4" s="1"/>
  <c r="G13" i="4" s="1"/>
  <c r="G17" i="4" l="1"/>
  <c r="G28" i="4" s="1"/>
  <c r="G11" i="7"/>
  <c r="H8" i="7"/>
  <c r="G46" i="7"/>
  <c r="G47" i="7" s="1"/>
  <c r="H13" i="7"/>
  <c r="H46" i="7" s="1"/>
  <c r="H11" i="7"/>
  <c r="H47" i="7" l="1"/>
  <c r="F7" i="4" l="1"/>
  <c r="G7" i="4" l="1"/>
  <c r="I7" i="4" l="1"/>
  <c r="I8" i="4" s="1"/>
</calcChain>
</file>

<file path=xl/sharedStrings.xml><?xml version="1.0" encoding="utf-8"?>
<sst xmlns="http://schemas.openxmlformats.org/spreadsheetml/2006/main" count="281" uniqueCount="206">
  <si>
    <t>Pasākums</t>
  </si>
  <si>
    <r>
      <t xml:space="preserve">KOPĀ, </t>
    </r>
    <r>
      <rPr>
        <i/>
        <sz val="10"/>
        <rFont val="Times New Roman"/>
        <family val="1"/>
      </rPr>
      <t>euro</t>
    </r>
  </si>
  <si>
    <t>EKK</t>
  </si>
  <si>
    <t>Skaidrojumi par neizpildēm un līdzekļu deficītiem</t>
  </si>
  <si>
    <t xml:space="preserve"> Līdzekļu neizpilde (+), euro  </t>
  </si>
  <si>
    <t xml:space="preserve"> Līdzekļu neizpilde (+), kura tiek pārdalīta, euro  </t>
  </si>
  <si>
    <t>Līdzekļu neizpildi plānots novirzīt, tai skaitā:</t>
  </si>
  <si>
    <t>Finanšu līdzekļu neizpilde apakšprogrammā 39.04.00 "Neatliekamā medicīniskā palīdzība" pārdalei</t>
  </si>
  <si>
    <t>Līdzekļu neizpilde 2025.-2027.gada prioritārā pasākuma "Neatliekamās medicīniskās palīdzības dienesta pamatfunkciju stiprināšana, tai skaitā gatavībai ārkārtas gadījumos", tai skaitā:</t>
  </si>
  <si>
    <r>
      <t xml:space="preserve">Plānotais finansējums 2025.gadam, </t>
    </r>
    <r>
      <rPr>
        <i/>
        <sz val="10"/>
        <rFont val="Times New Roman"/>
        <family val="1"/>
      </rPr>
      <t>euro</t>
    </r>
    <r>
      <rPr>
        <sz val="10"/>
        <rFont val="Times New Roman"/>
        <family val="1"/>
      </rPr>
      <t xml:space="preserve"> </t>
    </r>
  </si>
  <si>
    <r>
      <t xml:space="preserve"> Izpildes prognoze 2025.gads, </t>
    </r>
    <r>
      <rPr>
        <i/>
        <sz val="10"/>
        <rFont val="Times New Roman"/>
        <family val="1"/>
      </rPr>
      <t>euro</t>
    </r>
    <r>
      <rPr>
        <sz val="10"/>
        <rFont val="Times New Roman"/>
        <family val="1"/>
      </rPr>
      <t xml:space="preserve"> </t>
    </r>
  </si>
  <si>
    <t xml:space="preserve"> % izpilde 2025.gads pret plānoto finansējumu </t>
  </si>
  <si>
    <r>
      <t xml:space="preserve"> Izpilde 2025. gada (janvāris-septembris), </t>
    </r>
    <r>
      <rPr>
        <i/>
        <sz val="10"/>
        <rFont val="Times New Roman"/>
        <family val="1"/>
      </rPr>
      <t>euro</t>
    </r>
    <r>
      <rPr>
        <sz val="10"/>
        <rFont val="Times New Roman"/>
        <family val="1"/>
      </rPr>
      <t xml:space="preserve"> </t>
    </r>
  </si>
  <si>
    <t>06.02.00 “Medicīnas vēstures muzejs”</t>
  </si>
  <si>
    <t>Skaits</t>
  </si>
  <si>
    <t>Summa</t>
  </si>
  <si>
    <t>PVN</t>
  </si>
  <si>
    <t>Kopā</t>
  </si>
  <si>
    <t>PSMVM muzeja krājumu ugunsdzēsības sistēmas nomaiņa.</t>
  </si>
  <si>
    <t xml:space="preserve">Papildu nepieciešams finansējums, euro  </t>
  </si>
  <si>
    <t>Atbilstoši  Muzeju likuma 7.pantam, muzeju uzdevums ir uzkrāt un saglabāt materiālo un nemateriālo cilvēces mantojumu, kā arī nodrošināt apstākļus, kas ļautu muzeja krājuma priekšmetus nodot nākamām paaudzēm.  Paula Stradiņa Medicīnas vēstures muzejs (turpmāk - Muzejs) glabā vairāk nekā 200 000 Latvijas Nacionālā muzeju krājuma vienību, kuru saglabāšanas noteikumus nosaka 2006.gada 21.novembra Ministru kabineta noteikumi Nr.956 “Noteikumi par Nacionālo muzeju krājumu” (turpmāk –MK “Noteikumi par Nacionālo muzeja krājumu”.  
Jau 2019.gadā Valsts ugunsdzēsības un glabāšanas dienests (turpmāk – VUGD) veica Muzejā pārbaudi, konstatējot būtiskas neatbilstības Muzeja ēkās Ukrainas neatkarības ielā 1, Rīgā: gan galvenajā ēkā ar kadastra apzīmējumu 01000100007001, gan Muzeja krātuves ēkā ar kadastra apzīmējumu 01000100007002. Neatbilstības attiecās kā uz automātiskās ugunsgrēka atklāšanas un trauksmes signalizācijas sistēmu, tā arī uz automātisko dzēšanas sistēmu. Kaut arī tika veikti atsevišķi pilnveidojumi, ierobežoto finanšu resursu dēļ, novērst minētos trūkumus pēc būtības Muzejam nebija iespējams. Tā rezultātā 2023.gadā VUGD veiktajā pārbaudē atkārtoti tika norādīts uz ugunsdrošības sistēmu trūkumiem. Lai pilnveidotu ugunsdrošības sistēmas atbilstoši VUGD ieteikumiem, pēc Muzeja lūguma VAS Valsts Nekustamie īpašumi ir izstrādājusi projektu nepieciešamajiem uzlabojumiem, kura īstenošanai PSMVM budžetā nav nepieciešamo līdzekļu.</t>
  </si>
  <si>
    <t>39.03.00 “Asins un asins komponentu nodrošināšana”</t>
  </si>
  <si>
    <t>39.06.00 “Tiesu medicīniskā ekspertīze”</t>
  </si>
  <si>
    <t>Efektīvu cilvēku 7 paradumi (1 dalībnieks)</t>
  </si>
  <si>
    <t>6 būtiskas rīcības komandu vadītājiem (2 dalībnieki)</t>
  </si>
  <si>
    <t>Profesionālā pilnveide tiesu ekspertīzes procesu organizēšanas un vadīšanas prasmēs un jaunākajās tiesu medicīnas aktualitātēs 2 jaunajiem vadītājiem (JRN un TN vadītāja vietnieks); pārējie iestādes vadītāji šo kursu apguvuši EEZ projekta ietvaros</t>
  </si>
  <si>
    <t>Maketēšana ar Adobe InDesign CC, pamatkurss (zoom vidē) (1 dalībnieks)</t>
  </si>
  <si>
    <t>Profesionālā pilnveide komunikācijas speciālistam vizuālās komunikācijas un dizaina jomā, lai nodrošinātu kvalitatīvu mājas lapas, publisko pārskatu, prezentāciju un citu dokumentu vizuālo noformējumu, tostarp iestādes vizuālās identitātes ievērošanu un attīstību</t>
  </si>
  <si>
    <t xml:space="preserve">Būvdarbu izmaksu segšana Hipokrāta iela 2, k-6, Rīga </t>
  </si>
  <si>
    <t>Apkures sistēmas sagatavošanas izmaksas</t>
  </si>
  <si>
    <t>Projekta ietvarā izbūvētās arhīva telpas aprīkošana ar atbilstošu plauktu sistēmu</t>
  </si>
  <si>
    <t>Telpu uzkopšanas iekārtas iegāde</t>
  </si>
  <si>
    <t>Projekta ietvarā izbūvētās arhīva telpas aprīkošana ar atbilstošu plauktu sistēmu, lai nodrošinātu dokumentu sagalabāšanu atbilstoši normatīvu prasībām (papildus projektam pieprasītais finansējums netika piešķirts), vismaz 40 gadu laikā uzkrātie dokumenti šobrīd glabājas konteineros uz grīdas kastēs, jo tikpat vecie plaukti remontu nav pārdzīvojuši</t>
  </si>
  <si>
    <t>Grīdas seguma ilgstpējas nodrošināšana, t.sk. higiēnas prasību nodrosināšana pamatfunkcijas nodrošināšanas telpās (papildus projektam pieprasītais finansējums šim mērķim netika piešķirts)</t>
  </si>
  <si>
    <t>Nr.p.k.</t>
  </si>
  <si>
    <t>Nosaukums</t>
  </si>
  <si>
    <t>Plānotās izmaksas bez PVN (EUR)</t>
  </si>
  <si>
    <t>Plānotais maksājums no PB (EUR)</t>
  </si>
  <si>
    <t>Iztrūkstošais finansējums (EUR) saistību segšanai</t>
  </si>
  <si>
    <t>ESS-DA (Dūmu aizsardzības sistēmas automātika)</t>
  </si>
  <si>
    <t>ESS-PK</t>
  </si>
  <si>
    <t>Vējtvera sienas izbūve pagrabstāvā 
(izeja uz morgu)</t>
  </si>
  <si>
    <t>Evakuācijas izejas mezgla pārbūve</t>
  </si>
  <si>
    <t>Jumta ventilācijas izvadu paaugstināšana</t>
  </si>
  <si>
    <t>Estrich betona grīda (Kāpņutelpa)</t>
  </si>
  <si>
    <t>Pārsedžu remonts pagrabstāvā</t>
  </si>
  <si>
    <t>Plaisu remonts mūra sienās</t>
  </si>
  <si>
    <t>Apgaismes tehnika un elementi</t>
  </si>
  <si>
    <t>Bezvadu zvans rampas vārtiem</t>
  </si>
  <si>
    <t>Kāpņu telpas gala sienu apmešana</t>
  </si>
  <si>
    <t>Mēbeļu demontāža (5.kārta)</t>
  </si>
  <si>
    <t>Papildus nosūces sistēmas izbūve laboratorijām</t>
  </si>
  <si>
    <t>Videodomofona konfigurācija</t>
  </si>
  <si>
    <t>Ugunsdrošās aizdares (2. un 3.kārta)</t>
  </si>
  <si>
    <t>Ugunsdrošās aizdares 4. un 5.kārta</t>
  </si>
  <si>
    <t>Dažādi</t>
  </si>
  <si>
    <t>Jumta parapets</t>
  </si>
  <si>
    <t>Keramzītbetona mūra starpsienas (S-6)</t>
  </si>
  <si>
    <t>Sienas ģipškartona apšuvums GKB</t>
  </si>
  <si>
    <t>Ventilācijas gaisvadu atvērumu sienās aizmūrēšana</t>
  </si>
  <si>
    <t>Kopā bez PVN (EUR)</t>
  </si>
  <si>
    <t>PVN (EUR)</t>
  </si>
  <si>
    <t>Summa ar PVN (EUR)</t>
  </si>
  <si>
    <t>II 2.Apkures sistēmas sagatavošanas izmaksas</t>
  </si>
  <si>
    <t>Mērvienība</t>
  </si>
  <si>
    <t>Daudz.</t>
  </si>
  <si>
    <t>cena</t>
  </si>
  <si>
    <t>summa</t>
  </si>
  <si>
    <t>Summa kopā ar PVN</t>
  </si>
  <si>
    <t>Apkures sistēmas sagatavošana ziemas periodam (EKK 5000)</t>
  </si>
  <si>
    <t>Sietiņš gružu filtram DN 50</t>
  </si>
  <si>
    <t>gab.</t>
  </si>
  <si>
    <t>Blīve Skaitītājam</t>
  </si>
  <si>
    <t>Sūknis</t>
  </si>
  <si>
    <t>Darbs (2 darbinieki)</t>
  </si>
  <si>
    <t>h</t>
  </si>
  <si>
    <t>Transports</t>
  </si>
  <si>
    <t>kompl.</t>
  </si>
  <si>
    <t>Siltummezgla remontdarbi, siltummezgla un apkures sistēmas sagatavošana ziemas sezonai (EKK 2000)</t>
  </si>
  <si>
    <t>Gredzenveida pareja, 1"x3/4" ai, bronza</t>
  </si>
  <si>
    <t>Pagarinājums, 1/2"x20, bronza</t>
  </si>
  <si>
    <t>Lodveida ventilis 3/4" ii garais rokt. PN25</t>
  </si>
  <si>
    <t>Lodveida ventilis 1/2' ai</t>
  </si>
  <si>
    <t>MISINA PAREJA 1E/A 3/4"xl"</t>
  </si>
  <si>
    <t>MISINA TREJGABALS 1"</t>
  </si>
  <si>
    <t>MISINA TREJGABALS REDUKCIJAS 1"x3/4"xl"</t>
  </si>
  <si>
    <t>MISINA TREJGABALS REDUKCIJAS 1"x112"xl" ventilis 1/2'</t>
  </si>
  <si>
    <t>MISINA PAREJA IE/A1/2"x1"</t>
  </si>
  <si>
    <t>MISINA PAREJA IE/A 3/8"x1/2"</t>
  </si>
  <si>
    <t>MISINA LTKUMS 90° IE/A 1"</t>
  </si>
  <si>
    <t>MISINA SAVIENOJUMS A/A 1"</t>
  </si>
  <si>
    <t>MINA SAVIENOJUMS A/A 3/4"</t>
  </si>
  <si>
    <t>MISINA SAVIENOJUMS AJA 1 1/4"</t>
  </si>
  <si>
    <t>MISINA PAREJA IE/A 3/4"x1.1/4</t>
  </si>
  <si>
    <t>MISINA SASKROVE 1 1/4" IE/A, KONISKA</t>
  </si>
  <si>
    <t>MISINA LTKUMS 90°E/A 3/4"</t>
  </si>
  <si>
    <t>MISINA TREJGABALS 3/4"</t>
  </si>
  <si>
    <t>PRETVARSTS 3/4" PN25 AR ATSPERI</t>
  </si>
  <si>
    <t>PRETVARSTS 1" PN25 AR ATSPERI</t>
  </si>
  <si>
    <t>MISINA FILTRS 1 1/4" PN16</t>
  </si>
  <si>
    <t>LODVEIDA VENTILIS 11/4" IE/IE PN25</t>
  </si>
  <si>
    <t>UDENS SKAITITAJA SAVIENOJUMS 314"x1" PARIS</t>
  </si>
  <si>
    <t>SAVIENOJUMS DAUDZSLANU CAUR. S-PRESS PLUS 25-R1"</t>
  </si>
  <si>
    <t>SAVIENOJUMS DAUDZSLANU CAUR. S-PRESS PLUS 25-</t>
  </si>
  <si>
    <t>SAVIENOJUMS DAUDZSLANU CAUR. S-PRESS PLUS 32-R1"</t>
  </si>
  <si>
    <t>SAVIENOJUMS DAUDZSLANU CAUR. S-PRESS PLUS 32-R1</t>
  </si>
  <si>
    <t>SAVIENOJUMS DAUDZSLANU CAUR. S-PRESS PLUS 32-</t>
  </si>
  <si>
    <t>BLĪVE KETA SASKROVEM EKO ONNLINE 3/4"</t>
  </si>
  <si>
    <t>DAUDZSLANU CAURULE UN! PIPE PLUS 25x2,5mm 50m</t>
  </si>
  <si>
    <t>m.</t>
  </si>
  <si>
    <t>DAUDZSLANU CAURULE UNI PIPE PLUS 32x3,0mm 50m</t>
  </si>
  <si>
    <t>Pavisam kopā</t>
  </si>
  <si>
    <t>97.00.00 “Nozaru vadība un politikas plānošana”</t>
  </si>
  <si>
    <t>Portatīvo datoru nomaiņai</t>
  </si>
  <si>
    <t>VM pieejaas kontroļu vadības sistēmas nomaiņai</t>
  </si>
  <si>
    <t>Lai nodrošinātu efektīvu, drošu un ilgtspējīgu darba vidi, ir nepieciešams veikt esošo portatīvo datoru nomaiņu ar jauniem. Šāds lēmums balstīts uz vairākiem būtiskiem apsvērumiem:
Garantijas termiņa beigas - esošajiem datoriem tuvojas vai jau ir beidzies 5 gadu garantijas termiņš, kas nozīmē paaugstinātu risku tehniskām problēmām un papildu izmaksas remontiem vai komponentu nomaiņai.
Morālā un tehniskā novecošana - tehnoloģiju attīstība pēdējo gadu laikā ir bijusi strauja, un esošie datori vairs neatbilst mūsdienu darba prasībām. Tie nespēj efektīvi darbināt aktuālas programmatūras versijas, kas nepieciešamas ikdienas darba uzdevumu veikšanai. Mūsdienīgas darba iekārtas ir būtisks faktors darbinieku produktivitātes un apmierinātības nodrošināšanā. Lēni un neuzticami datori kavē darba izpildi un rada neapmierinātību.
Drošības risinājumu ietekme uz veiktspēju -mūsdienu kiberdrošības prasības prasa resursu ietilpīgus risinājumus (piemēram, SIEM/XDR, antivīrusu programmatūru, daudzfaktoru autentifikāciju), kas būtiski samazina vecāku datoru veiktspēju, padarot darbu lēnu un neefektīvu.
Nepietiekams baterijas darbības laiks - daudzu esošo datoru baterijas ir nolietojušās, kas ierobežo mobilitāti un prasa pastāvīgu pieslēgumu elektrotīklam, tādējādi samazinot darba elastību, īpaši attālinātā darba vai komandējumu laikā.
Energoefektivitāte un ilgtspēja - jaunie datori ir būtiski energoefektīvāki, kas ļauj samazināt elektroenerģijas patēriņu un veicina iestādes ilgtspējas mērķu sasniegšanu.</t>
  </si>
  <si>
    <t>Pašlaik Veselības ministrijā izmantotā piekļuves kontroles sistēma ir tehnoloģiski novecojusi un balstīta uz Windows XP operētājsistēmu, kuras ražotāja atbalsts ir beidzies jau 2014. gadā. Tas nozīmē, ka sistēma vairs nesaņem drošības atjauninājumus, kas rada būtiskus riskus iestādes informācijas drošībai. 
Sistēma nav savietojama ar jaunākām operētājsistēmu versijām, kas ierobežo iespējas to integrēt ar mūsdienu IT infrastruktūru.
Sistēmas licencēšanas serveris darbojas uz novecojušas virtuālās mašīnas platformas, kuras versija vairs netiek atbalstīta no ražotāja puses. Tā kā licencēšanas serveris ir cieši piesaistīts sistēmas konfigurācijai, to nav iespējams migrēt vai atjaunot, neapdraudot sistēmas darbību.
Esošā infrastruktūra ierobežo iespējas veikt modernizāciju, kas nepieciešama, lai nodrošinātu atbilstību mūsdienu drošības standartiem un iestādes digitālās transformācijas mērķiem.
Šie apstākļi kopumā rada augstu kiberdrošības risku, apgrūtina sistēmas uzturēšanu un stabilu darbību, ierobežo iespējas integrēt ar citām Ministrijas sistēmām, var palielināt potenciālās izmaksas neplānotu sistēmas kļūmju gadījumā.</t>
  </si>
  <si>
    <t>Skaidrojumi par papildu nepieciešamo finansējumu</t>
  </si>
  <si>
    <r>
      <t xml:space="preserve">KOPĀ, </t>
    </r>
    <r>
      <rPr>
        <b/>
        <i/>
        <sz val="10"/>
        <rFont val="Times New Roman"/>
        <family val="1"/>
        <charset val="186"/>
      </rPr>
      <t>euro</t>
    </r>
  </si>
  <si>
    <t>39.04.00 “Neatliekamā medicīniskā palīdzība”</t>
  </si>
  <si>
    <t>Brigāžu medicīniskā aprīkojuma atjaunošanai</t>
  </si>
  <si>
    <t>Perfuzors Compact Plus</t>
  </si>
  <si>
    <t>Automātiskā KPR ierīce</t>
  </si>
  <si>
    <t>PMV iekārtu Vitae-40</t>
  </si>
  <si>
    <t xml:space="preserve">Brigāžu personāla darba apģērbu iegādi </t>
  </si>
  <si>
    <t>Polo krekli</t>
  </si>
  <si>
    <t>Vasaras apavi</t>
  </si>
  <si>
    <t>Cena ar PVN, EUR</t>
  </si>
  <si>
    <t>Nekustamo īpašumu uzturēšanu</t>
  </si>
  <si>
    <t>Apsardzes nodrošināšana</t>
  </si>
  <si>
    <t>Telpu uzkopšana, ģenerāltīrīšana, logu mazgāš…</t>
  </si>
  <si>
    <t>Teritorijas  uzturēšana (sētnieka izmaksas, bruģēšana)</t>
  </si>
  <si>
    <t>Inženierkomunikāciju avāriju likvidēšana, teh…</t>
  </si>
  <si>
    <t>Būvekspertu pakalpojumi</t>
  </si>
  <si>
    <t>Deratizācija, dezinsekcija</t>
  </si>
  <si>
    <t>Parējās ar nekustamā īpašumu saistītas izmaks…</t>
  </si>
  <si>
    <t>Tāme summa (Apstiprināts)</t>
  </si>
  <si>
    <t>VPC Kases izpilde oktobris</t>
  </si>
  <si>
    <t>Atlikums</t>
  </si>
  <si>
    <t>Izpilde (%)</t>
  </si>
  <si>
    <t>nepieciešams 2 mēnešiem, EUR</t>
  </si>
  <si>
    <t>deficīts, EUR</t>
  </si>
  <si>
    <t>Total EKK 2244</t>
  </si>
  <si>
    <t>602 232</t>
  </si>
  <si>
    <t>536 891</t>
  </si>
  <si>
    <t>45 825</t>
  </si>
  <si>
    <t>89,15%</t>
  </si>
  <si>
    <t>22441</t>
  </si>
  <si>
    <t>317 527</t>
  </si>
  <si>
    <t>252 081</t>
  </si>
  <si>
    <t>26 508</t>
  </si>
  <si>
    <t>79,39%</t>
  </si>
  <si>
    <t>22442</t>
  </si>
  <si>
    <t>178 792</t>
  </si>
  <si>
    <t>144 284</t>
  </si>
  <si>
    <t>11 893</t>
  </si>
  <si>
    <t>80,70%</t>
  </si>
  <si>
    <t>22443</t>
  </si>
  <si>
    <t>23 547</t>
  </si>
  <si>
    <t>23 298</t>
  </si>
  <si>
    <t>98,94%</t>
  </si>
  <si>
    <t>22444</t>
  </si>
  <si>
    <t>25 551</t>
  </si>
  <si>
    <t>47 600</t>
  </si>
  <si>
    <t>186,30%</t>
  </si>
  <si>
    <t>22445</t>
  </si>
  <si>
    <t>36 000</t>
  </si>
  <si>
    <t>23 271</t>
  </si>
  <si>
    <t>13 371</t>
  </si>
  <si>
    <t>64,64%</t>
  </si>
  <si>
    <t>22446</t>
  </si>
  <si>
    <t>2 784</t>
  </si>
  <si>
    <t>4 792</t>
  </si>
  <si>
    <t>739</t>
  </si>
  <si>
    <t>172,12%</t>
  </si>
  <si>
    <t>22447</t>
  </si>
  <si>
    <t>18 031</t>
  </si>
  <si>
    <t>41 565</t>
  </si>
  <si>
    <t>230,52%</t>
  </si>
  <si>
    <t>Izpilde  01.01-17.10.2025.</t>
  </si>
  <si>
    <t>Lai nodrošinātu brigāžu personāla darba apģērbu iegādi. NMPD ir nepieciešams atjaunot NMP brigāžu darba apģērbu, t.sk. darba formu (otrās kategorijas individuālie aizsardzības līdzekļi, pielietošana noteikta, pamatojoties uz Ministru kabineta 2002.gada 20.augusta noteikumiem Nr.372 „Darba aizsardzības prasības, lietojot individuālos aizsardzības līdzekļus”) klāstu. Starp dažādiem darba apģērba elementiem, NMPD darbinieki tiek nodrošināti arī ar  polo krekliem un apaviem. Šobrīd lietotie darba apģērbi ir daļēji nolietojušies, turklāt ar apģērbu nepieciešams nodrošināt arī no jauna pieņemtos darbiniekus.</t>
  </si>
  <si>
    <r>
      <t xml:space="preserve">Siltumsūkņa nomaiņa apkures sezonas nodrošināšanai, t.sk. siltumsūkņa iegāde (neparedzēti izdevumi) </t>
    </r>
    <r>
      <rPr>
        <u/>
        <sz val="10"/>
        <rFont val="Times New Roman"/>
        <family val="1"/>
        <charset val="186"/>
      </rPr>
      <t>Detalizētāks aprēķins vtmec aprek 2.</t>
    </r>
  </si>
  <si>
    <r>
      <t xml:space="preserve">Papildus darbi, lai nodrošinātu būvdarbu izpildījuma ilgtspēju (papildus projektam pieprasītais finansējums šim mērķim netika piešķirts) </t>
    </r>
    <r>
      <rPr>
        <u/>
        <sz val="10"/>
        <rFont val="Times New Roman"/>
        <family val="1"/>
        <charset val="186"/>
      </rPr>
      <t>Detalizētāks aprēķins vtmec aprek 1.</t>
    </r>
  </si>
  <si>
    <t xml:space="preserve">2025.gadā ir palielinājušās kopējās izmaksas par inženierkomunikāciju avāriju likvidēšanu un ēku apsaimniekošanu, ārējo kanalizāciju tīklu tīrīšanu, ugunsdrošības signalizācijas sistēmu uzturēšanu, kā arī tika veikti ūdens vada remonti. Kā arī tika veikta ēku energo sertifikācija 7 Dienesta NMP punktu adresēs. Detalizētāks aprēķins NMPD_aprēķini.
</t>
  </si>
  <si>
    <t>Lai nodrošinātu NMPD brigāžu medicīniskā aprīkojuma atjaunošanu. NMPD brigāžu aprīkojumā joprojām ir daudz dažādu medicīnisko tehnoloģiju, kuras ir ilgstoši ekspluatētas un nolietojušās, tāpēc tām bieži rodas defekti, kuru rezultātā iekārta nav izmantojama pacienta  traucēto vitālo  funkciju atjaunošanai/uzturēšanai. Lai NMPD brigāžu nolietotās ierīces pakāpeniski aizstātu ar jaunām, ir nepieciešams papildus iegādes 2025.gadā.</t>
  </si>
  <si>
    <t>MK rīkojuma projekta “Par apropriācijas pārdali”  anotācijai 1.pielikums</t>
  </si>
  <si>
    <t>MK rīkojuma projekta “Par apropriācijas pārdali”  anotācijai 2.pielikums</t>
  </si>
  <si>
    <t>MK rīkojuma projekta “Par apropriācijas pārdali”  anotācijai 3.pielikums</t>
  </si>
  <si>
    <t>MK rīkojuma projekta “Par apropriācijas pārdali”  anotācijai 4.pielikums</t>
  </si>
  <si>
    <t>apakšpasākumam "Nodrošināta atsevišķu veselības aprūpes pakalpojumu pieejamība Neatliekamās medicīniskās palīdzības dienesta darbiniekiem"</t>
  </si>
  <si>
    <r>
      <t xml:space="preserve">1) Finansējumu 940 305 euro apmērā plānots VM resora ietvaros. Tai skaitā novirzīt PSMVM - 108 900 euro apmērā ugunsdrošības sistēmas nomaiņai, VADC - 639 029 euro asins komponentu sagatavošanai un izmeklēšanai, VTMEC - 58 385 euro, lai Valsts tiesu medicīnas ekspertīzes centrs nodrošinātu darbinieku kapacitātes stiprināšanu un ēku infrastruktūras uzturēšanu un ilgtspēju, VM - 133 991 </t>
    </r>
    <r>
      <rPr>
        <i/>
        <sz val="10"/>
        <color rgb="FFFF0000"/>
        <rFont val="Times New Roman"/>
        <family val="1"/>
        <charset val="186"/>
      </rPr>
      <t xml:space="preserve">euro </t>
    </r>
    <r>
      <rPr>
        <sz val="10"/>
        <color rgb="FFFF0000"/>
        <rFont val="Times New Roman"/>
        <family val="1"/>
        <charset val="186"/>
      </rPr>
      <t>apmērā Veselības ministrijas pieejas kontroļu vadības sistēmas un portatīvo datoru nomaiņai.
2) 137 602 euro apmērā EKK pārdale, novirzot 69 881 euro uz precēm un pakalpojumiem brigāžu personāla darba apģērbu iegādai un nekustamo īpašumu uzturēšanai un 67 721 euro apmērā uz pamatkapitāla veidošanai brigāžu medicīniskā aprīkojuma atjaunošanai.</t>
    </r>
    <r>
      <rPr>
        <sz val="10"/>
        <color rgb="FFFF0000"/>
        <rFont val="Times New Roman"/>
        <family val="1"/>
      </rPr>
      <t xml:space="preserve">
</t>
    </r>
    <r>
      <rPr>
        <b/>
        <sz val="10"/>
        <color rgb="FFFF0000"/>
        <rFont val="Times New Roman"/>
        <family val="1"/>
      </rPr>
      <t>Neizpildes iemesls</t>
    </r>
    <r>
      <rPr>
        <sz val="10"/>
        <color rgb="FFFF0000"/>
        <rFont val="Times New Roman"/>
        <family val="1"/>
      </rPr>
      <t xml:space="preserve"> - MK 2025.gada 21.janvāra noteikumi Nr.49 "Noteikumi par apmaksātu veselības aprūpi Neatliekamās medicīniskās palīdzības dienesta darbiniekiem” stājās spēkā ar 2025.gada 23.janvāri, līdz ar to piešķirto finansējumu varēja izmantot nevis ar 01.01.2025, bet gan ar mēneša nobīdi. NMPD atmaksā darbiniekiem visus čekus, ko paši vispirms apmaksāja no saviem līdzekļiem un pēc tam tika kompensēta saskaņā ar 2025.gada 21.janvāra noteikumi Nr.49 "Noteikumi par apmaksātu veselības aprūpi Neatliekamās medicīniskās palīdzības dienesta darbiniekiem” noteikto. Ir atsevišķi gadījumi,  kurus veselības aprūpi, ko apmaksāja NMPD darbinieki (piemēram, stacionārā rehabilitācija, protezēšana u.c.), bet NMPD līdz ar to nevarēja apmaksāt, jo neatbilda MK 2025.gada 21.janvāra noteikumiem Nr.49 "Noteikumi par apmaksātu veselības aprūpi Neatliekamās medicīniskās palīdzības dienesta darbiniekiem”  Savukārt, SMC darbiniekiem, kuriem obligāta prasība ir darbs kādā no klīniskajām universitātes slimnīcām, kurās ir apdrošināšanas polises. Visticamāk arī daudzi neizmanto MK noteikumos doto iespēju, jo viņiem ir apdrošināšanas polise citā darbā un tādā veidā nebija jātērē personīgie finanšu līdzekļi. Uz gada otro pusi ar vairākiem jauniem darbiniekiem tika noslēgti darba tiesiskās attiecības, kā rezultātā līdz gada beigām tikai beigsies pārbaudes laiks vai arī 2026.gadā līdz ar to šie jauni darbinieki šobrīd nevar izmantot MK 2025.gada 21.janvāra noteikumu Nr.49 "Noteikumi par apmaksātu veselības aprūpi Neatliekamās medicīniskās palīdzības dienesta darbiniekiem” iespēju.</t>
    </r>
  </si>
  <si>
    <t>Cena bez PVN, EUR</t>
  </si>
  <si>
    <t>Asins komponentu sagatavošanai</t>
  </si>
  <si>
    <r>
      <t xml:space="preserve">VADC papildus nepieciešami līdzekļi, lai nodrošinātu darbības nepārtrauktību neatliekamās medicīniskās palīdzības nodrošināšanā valstī, kur asins pārliešanas ir daļa no pasākumu kopuma pacientu dzīvības glābšanā kritiskās situācijās - operāciju laikā, pie akūtām asiņošanām, traumām, kā arī onkoloģisko, hematoloģisko u.c. pacientu ārstēšanā.
Pēdējo gadu garumā Latvijā tiek novērota tendence pēc būtiska asins komponentu pieprasījuma palielinājuma, kas var būt skaidrojams ar vairākiem faktoriem - joprojām COVID-19 pandēmijas sekas, populācijas novecošanās, onkoloģisko slimību gaita un ārstēšana, ierobežota medicīnisko pakalpojumu pieejamība. Lai nodrošinātu šo augošo pieprasījumu un secīgi - neatliekamās palīdzības nepārtrauktību, VADC ir pieaudzis arī donāciju skaits, kas gan vēl arvien ir nepietiekams, lai nosegtu augošo slimnīcu pieprasījumu.
Lai nodrošinātu ārstniecības iestādes ar asins komponentiem par 98.8%, VADC jāsagatavo vismaz 62057 asins devas gadā, kas ir par 9525 devām vairāk nekā valsts pasūtījumā plānā. Veicot visus nepieciešamos pasākumus, VADC daļu no papildus nepieciešamiem izdevumiem nosedza no esošā finansējuma 41 913 euro apmērā, tomēr līdz gada beigām papildu vēl nepieciešami 639 029 </t>
    </r>
    <r>
      <rPr>
        <i/>
        <sz val="10"/>
        <rFont val="Times New Roman"/>
        <family val="1"/>
        <charset val="186"/>
      </rPr>
      <t xml:space="preserve">euro </t>
    </r>
    <r>
      <rPr>
        <sz val="10"/>
        <rFont val="Times New Roman"/>
        <family val="1"/>
        <charset val="186"/>
      </rPr>
      <t xml:space="preserve">apmērā par asins komponentu sagatavošanai. </t>
    </r>
  </si>
  <si>
    <t>10 130</t>
  </si>
  <si>
    <t>MK rīkojuma projekta “Par apropriācijas pārdali”  anotācijai 5.pielikums</t>
  </si>
  <si>
    <t>Finanšu līdzekļu neizpilde programmā 97.00.00 "Nozaru vadība un politikas plānošana" pārdalei</t>
  </si>
  <si>
    <t>apakšpasākumam "Publisko personu nomas maksas sadārdzinājums"</t>
  </si>
  <si>
    <t>Latvijas iedzīvotāju aptauju "Latvijas iedzīvotāju uzskati par veselības aprūpi" nodrošināšanai</t>
  </si>
  <si>
    <t xml:space="preserve">Saskaņā ar Valsts pārvaldes iekārtas likuma 2. pantu valsts pārvaldes mērķis ir nodrošināt demokrātisku, tiesisku, efektīvu, atklātu un sabiedrībai pieejamu valsts pārvaldi.10.panta trešajā daļā ir noteikts, ka valsts pārvalde savā darbībā pastāvīgi pārbauda un uzlabo sabiedrībai sniegto pakalpojumu kvalitāti.  Savukārt 62.panta otrā daļa noteic, ka valsts pārvaldes lēmuma pārbaude ietver lēmuma lietderības un tiesiskuma pārbaudi. Tādējādi, Veselības ministrijai ir pienākums nodrošinātu efektīvu un uz rezultātu balstītu valsts pārvaldi.
Savukārt Attīstības plānošanas sistēmas likuma 5.panta otrās daļas 7.punktā noteikts, ka viens no attīstības plānošanas principiem ir “uzraudzības un novērtēšanas princips — attīstības plānošanā un attīstības plānošanas dokumentu īstenošanā visos pārvaldes līmeņos tiek nodrošināts to ietekmes izvērtējums, kā arī uzraudzība un pārskatu sniegšana par sasniegtajiem rezultātiem.”
Lai minēto principu, pienākumu izpildītu ir nepieciešami uzticami un reprezentatīvi sabiedrības viedokļa dati par veselības aprūpes pieejamību, kvalitāti un pacientu pieredzi.
Kā arī Ministru kabineta 2014.gada 2.decembra  noteikumi Nr.737 “Attīstības plānošanas dokumentu izstrādes un ietekmes izvērtēšanas noteikumi” noteic “attīstības plānošanas dokumentos ietveramo saturu, … un pārskatu sniegšanas kārtību, kā arī to ietekmes izvērtēšanas … kārtību”.  Turpat 33.punktā ir noteiks, ka “Ietekmes izvērtēšanai izmanto tādus informācijas avotus un politikas analīzes metodes, kas nodrošina ar pierādījumiem pamatotu ietekmes izvērtējumu”. Rādītājs “Pacientu apmierinātība ar veselības aprūpes pakalpojumiem” ir viens no Nacionālā attīstības plāna 2021.-2027.gadam (NAP2027) rezultatīvajiem rādītajiem, lai mērītu progresu rīcības virziena “Uz cilvēku centrēta veselības aprūpe” ieviešanā. Visiem NAP2027 rādītājiem ir noteiktas bāzes vērtības un sasniedzamās mērķa vērtības 2024. un 2027.gadā. Veselības ministrija ir atbildīga par šī rādītāja mērījumu. Šī rādītāja bāzes vērtības noteikšanai tika veikts pētījums “Latvijas iedzīvotāju aptauja Latvijas iedzīvotāju uzskati par veselības aprūpi”. Lai novērtētu situāciju 2024. gadā un NAP2027 plānotā mērķa sasniegšanu, pētījums pēc tādas pašas metodoloģijas ir jāatkārto. Minētie dati nav iegūstami citādākā veidā, kā vien veicot sabiedrības aptauju.
Pamatojoties uz Valsts pārvaldes iekārtas likumu, Attīstības plānošanas sistēmas likumu, MK noteikumiem, Veselības ministrijai ir tiesisks pienākums balstīt politikas izvērtējumu uz objektīviem, pierādījumos balstītiem un salīdzināmiem datiem.
Lai to nodrošinātu, nepieciešams veikt profesionālu iedzīvotāju aptauju, kas iegādājama Publisko iepirkumu likuma noteiktajā kārtībā. </t>
  </si>
  <si>
    <r>
      <t xml:space="preserve">1) Finansējumu 9 275 euro apmērā EKK pārdale, novirzot 3 776 euro apmērā Latvijas iedzīvotāju aptauju "Latvijas iedzīvotāju uzskati par veselības aprūpi" nodrošināšanai un 5 499 euro apmērā portatīvo datoru nomaiņu
</t>
    </r>
    <r>
      <rPr>
        <b/>
        <sz val="10"/>
        <color rgb="FFFF0000"/>
        <rFont val="Times New Roman"/>
        <family val="1"/>
      </rPr>
      <t>Neizpildes iemesls</t>
    </r>
    <r>
      <rPr>
        <sz val="10"/>
        <color rgb="FFFF0000"/>
        <rFont val="Times New Roman"/>
        <family val="1"/>
      </rPr>
      <t xml:space="preserve"> - 2025.gadā no marta līdz septembrim daļa telpu tika nodotas Pasaules Veselības organizācijas pārstāvniecības Latvijā funkciju izmantošanai/nomai, kā arī izmaksu samazināšanas nolūkos tika pārskatīts un samazināts apsaimniekošanas pakalpojumu portfelis, līdz ar to 2025.gadā ir radies nomas maksu ietaupījums.</t>
    </r>
  </si>
  <si>
    <t>2000/ 5000</t>
  </si>
  <si>
    <r>
      <t xml:space="preserve"> Izpildes prognoze 2025.gada (oktobris- decembris), </t>
    </r>
    <r>
      <rPr>
        <i/>
        <sz val="10"/>
        <rFont val="Times New Roman"/>
        <family val="1"/>
      </rPr>
      <t>euro</t>
    </r>
    <r>
      <rPr>
        <sz val="10"/>
        <rFont val="Times New Roman"/>
        <family val="1"/>
      </rPr>
      <t xml:space="preserve">  *</t>
    </r>
  </si>
  <si>
    <t>Līdzekļu neizpilde 2024.-2026.gada prioritārā pasākuma "Publisko personu nomas maksas sadārdzinājums", tai skaitā:</t>
  </si>
  <si>
    <t>* VM plānotais maksājums par oktobri, novembri, decembri un janvāri (decembra beigās maksā par janvāri).</t>
  </si>
  <si>
    <t>* Ņemot vērā pēdējo mēnešu tendenci, ka pieaug kompensācijas izmaksas apjoms par veselības aprūpes pakalpojumiem NMPD darbiniekiem, NMPD prognozē, ka kompensācijas apmērs nākamajos mēnešos vidēji mēnesi veidotu indikatīvi 125 015.67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</si>
</sst>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_);\(#,##0\)"/>
    <numFmt numFmtId="166" formatCode="0.00%;[Red]\-0.00%"/>
    <numFmt numFmtId="167" formatCode="#,##0_ ;[Red]\-#,##0\ "/>
  </numFmts>
  <fonts count="27" x14ac:knownFonts="1">
    <font>
      <sz val="12"/>
      <color theme="1"/>
      <name val="Times New Roman"/>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204"/>
      <scheme val="minor"/>
    </font>
    <font>
      <b/>
      <sz val="10"/>
      <name val="Times New Roman"/>
      <family val="1"/>
    </font>
    <font>
      <sz val="10"/>
      <name val="Times New Roman"/>
      <family val="1"/>
    </font>
    <font>
      <sz val="10"/>
      <name val="Arial"/>
      <family val="2"/>
      <charset val="186"/>
    </font>
    <font>
      <i/>
      <sz val="10"/>
      <name val="Times New Roman"/>
      <family val="1"/>
    </font>
    <font>
      <b/>
      <sz val="11"/>
      <color theme="1"/>
      <name val="Calibri"/>
      <family val="2"/>
      <charset val="186"/>
      <scheme val="minor"/>
    </font>
    <font>
      <b/>
      <sz val="10"/>
      <name val="Times New Roman"/>
      <family val="1"/>
      <charset val="186"/>
    </font>
    <font>
      <i/>
      <sz val="10"/>
      <name val="Times New Roman"/>
      <family val="1"/>
      <charset val="186"/>
    </font>
    <font>
      <sz val="10"/>
      <name val="Times New Roman"/>
      <family val="1"/>
      <charset val="186"/>
    </font>
    <font>
      <sz val="11"/>
      <color rgb="FF000000"/>
      <name val="Calibri"/>
      <family val="2"/>
      <charset val="186"/>
    </font>
    <font>
      <b/>
      <sz val="10"/>
      <color theme="1"/>
      <name val="Calibri"/>
      <family val="2"/>
      <scheme val="minor"/>
    </font>
    <font>
      <sz val="11"/>
      <name val="Calibri"/>
      <family val="2"/>
      <scheme val="minor"/>
    </font>
    <font>
      <b/>
      <sz val="12"/>
      <color theme="1"/>
      <name val="Times New Roman"/>
      <family val="1"/>
      <charset val="186"/>
    </font>
    <font>
      <b/>
      <i/>
      <sz val="10"/>
      <name val="Times New Roman"/>
      <family val="1"/>
      <charset val="186"/>
    </font>
    <font>
      <sz val="8"/>
      <name val="Times New Roman"/>
      <family val="1"/>
      <charset val="186"/>
    </font>
    <font>
      <b/>
      <sz val="8"/>
      <color rgb="FF333333"/>
      <name val="Times New Roman"/>
      <family val="1"/>
      <charset val="186"/>
    </font>
    <font>
      <sz val="8"/>
      <color rgb="FF333333"/>
      <name val="Times New Roman"/>
      <family val="1"/>
      <charset val="186"/>
    </font>
    <font>
      <sz val="8"/>
      <color rgb="FF000000"/>
      <name val="Times New Roman"/>
      <family val="1"/>
      <charset val="186"/>
    </font>
    <font>
      <sz val="8"/>
      <color rgb="FFFF0000"/>
      <name val="Times New Roman"/>
      <family val="1"/>
      <charset val="186"/>
    </font>
    <font>
      <sz val="10"/>
      <color rgb="FFFF0000"/>
      <name val="Times New Roman"/>
      <family val="1"/>
    </font>
    <font>
      <b/>
      <sz val="10"/>
      <color rgb="FFFF0000"/>
      <name val="Times New Roman"/>
      <family val="1"/>
    </font>
    <font>
      <u/>
      <sz val="10"/>
      <name val="Times New Roman"/>
      <family val="1"/>
      <charset val="186"/>
    </font>
    <font>
      <i/>
      <sz val="10"/>
      <color rgb="FFFF0000"/>
      <name val="Times New Roman"/>
      <family val="1"/>
      <charset val="186"/>
    </font>
    <font>
      <sz val="10"/>
      <color rgb="FFFF0000"/>
      <name val="Times New Roman"/>
      <family val="1"/>
      <charset val="186"/>
    </font>
  </fonts>
  <fills count="9">
    <fill>
      <patternFill patternType="none"/>
    </fill>
    <fill>
      <patternFill patternType="gray125"/>
    </fill>
    <fill>
      <patternFill patternType="solid">
        <fgColor theme="5" tint="0.79998168889431442"/>
        <bgColor indexed="64"/>
      </patternFill>
    </fill>
    <fill>
      <patternFill patternType="solid">
        <fgColor rgb="FF92D050"/>
        <bgColor indexed="64"/>
      </patternFill>
    </fill>
    <fill>
      <patternFill patternType="solid">
        <fgColor theme="4" tint="0.79998168889431442"/>
        <bgColor theme="4" tint="0.79998168889431442"/>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theme="4"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auto="1"/>
      </top>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auto="1"/>
      </top>
      <bottom/>
      <diagonal/>
    </border>
    <border>
      <left style="thin">
        <color indexed="64"/>
      </left>
      <right style="thin">
        <color indexed="64"/>
      </right>
      <top style="thin">
        <color indexed="64"/>
      </top>
      <bottom/>
      <diagonal/>
    </border>
    <border>
      <left/>
      <right/>
      <top style="medium">
        <color indexed="64"/>
      </top>
      <bottom/>
      <diagonal/>
    </border>
  </borders>
  <cellStyleXfs count="6">
    <xf numFmtId="0" fontId="0" fillId="0" borderId="0"/>
    <xf numFmtId="0" fontId="3" fillId="0" borderId="0"/>
    <xf numFmtId="0" fontId="6" fillId="0" borderId="0"/>
    <xf numFmtId="0" fontId="2" fillId="0" borderId="0"/>
    <xf numFmtId="0" fontId="1" fillId="0" borderId="0"/>
    <xf numFmtId="0" fontId="12" fillId="0" borderId="0"/>
  </cellStyleXfs>
  <cellXfs count="137">
    <xf numFmtId="0" fontId="0" fillId="0" borderId="0" xfId="0"/>
    <xf numFmtId="0" fontId="5" fillId="0" borderId="0" xfId="0" applyFont="1"/>
    <xf numFmtId="0" fontId="5" fillId="0" borderId="1" xfId="0" applyFont="1" applyBorder="1" applyAlignment="1">
      <alignment horizontal="center" vertical="center" wrapText="1"/>
    </xf>
    <xf numFmtId="3" fontId="5" fillId="0" borderId="0" xfId="0" applyNumberFormat="1" applyFont="1"/>
    <xf numFmtId="0" fontId="4" fillId="0" borderId="0" xfId="0" applyFont="1" applyAlignment="1">
      <alignment horizontal="right" vertical="center" wrapText="1"/>
    </xf>
    <xf numFmtId="3" fontId="4" fillId="0" borderId="0" xfId="0" applyNumberFormat="1" applyFont="1" applyAlignment="1">
      <alignment horizontal="center" vertical="center" wrapText="1"/>
    </xf>
    <xf numFmtId="0" fontId="4" fillId="0" borderId="0" xfId="0" applyFont="1"/>
    <xf numFmtId="3" fontId="5" fillId="0" borderId="1" xfId="0" applyNumberFormat="1"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center" vertical="center"/>
    </xf>
    <xf numFmtId="3" fontId="5" fillId="3" borderId="1" xfId="0" applyNumberFormat="1" applyFont="1" applyFill="1" applyBorder="1" applyAlignment="1">
      <alignment horizontal="center" vertical="center"/>
    </xf>
    <xf numFmtId="4" fontId="5" fillId="0" borderId="1" xfId="0" applyNumberFormat="1" applyFont="1" applyBorder="1" applyAlignment="1">
      <alignment horizontal="center"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3" xfId="0" applyFont="1" applyBorder="1"/>
    <xf numFmtId="0" fontId="5" fillId="0" borderId="15" xfId="0" applyFont="1" applyBorder="1" applyAlignment="1">
      <alignment horizontal="justify" vertical="center" wrapText="1"/>
    </xf>
    <xf numFmtId="0" fontId="5" fillId="0" borderId="16" xfId="0" applyFont="1" applyBorder="1" applyAlignment="1">
      <alignment horizontal="left" vertical="center" wrapText="1"/>
    </xf>
    <xf numFmtId="3" fontId="4" fillId="0" borderId="14" xfId="0" applyNumberFormat="1" applyFont="1" applyBorder="1" applyAlignment="1">
      <alignment horizontal="center" vertical="center"/>
    </xf>
    <xf numFmtId="0" fontId="12" fillId="0" borderId="0" xfId="5"/>
    <xf numFmtId="0" fontId="13" fillId="4" borderId="1" xfId="5" applyFont="1" applyFill="1" applyBorder="1" applyAlignment="1">
      <alignment horizontal="center" vertical="center" wrapText="1"/>
    </xf>
    <xf numFmtId="0" fontId="12" fillId="0" borderId="1" xfId="5" applyBorder="1" applyAlignment="1">
      <alignment horizontal="center" vertical="center"/>
    </xf>
    <xf numFmtId="0" fontId="12" fillId="0" borderId="1" xfId="5" applyBorder="1" applyAlignment="1">
      <alignment horizontal="left" vertical="center" wrapText="1"/>
    </xf>
    <xf numFmtId="4" fontId="12" fillId="0" borderId="1" xfId="5" applyNumberFormat="1" applyBorder="1" applyAlignment="1">
      <alignment horizontal="center" vertical="center" wrapText="1"/>
    </xf>
    <xf numFmtId="4" fontId="12" fillId="5" borderId="1" xfId="5" applyNumberFormat="1" applyFill="1" applyBorder="1" applyAlignment="1">
      <alignment horizontal="center" vertical="center" wrapText="1"/>
    </xf>
    <xf numFmtId="4" fontId="14" fillId="0" borderId="1" xfId="5" applyNumberFormat="1" applyFont="1" applyBorder="1" applyAlignment="1">
      <alignment horizontal="center" vertical="center" wrapText="1"/>
    </xf>
    <xf numFmtId="4" fontId="13" fillId="4" borderId="1" xfId="5" applyNumberFormat="1" applyFont="1" applyFill="1" applyBorder="1" applyAlignment="1">
      <alignment horizontal="center" vertical="center" wrapText="1"/>
    </xf>
    <xf numFmtId="4" fontId="12" fillId="0" borderId="1" xfId="5" applyNumberFormat="1" applyBorder="1" applyAlignment="1">
      <alignment horizontal="center" vertical="center"/>
    </xf>
    <xf numFmtId="4" fontId="8" fillId="0" borderId="1" xfId="5" applyNumberFormat="1" applyFont="1" applyBorder="1" applyAlignment="1">
      <alignment horizontal="center" vertical="center"/>
    </xf>
    <xf numFmtId="0" fontId="8" fillId="0" borderId="0" xfId="5" applyFont="1"/>
    <xf numFmtId="0" fontId="12" fillId="0" borderId="0" xfId="5" applyAlignment="1">
      <alignment horizontal="center"/>
    </xf>
    <xf numFmtId="0" fontId="12" fillId="0" borderId="0" xfId="5" applyAlignment="1">
      <alignment horizontal="center" vertical="center" wrapText="1"/>
    </xf>
    <xf numFmtId="0" fontId="12" fillId="0" borderId="1" xfId="5" applyBorder="1" applyAlignment="1">
      <alignment horizontal="center" vertical="center" wrapText="1"/>
    </xf>
    <xf numFmtId="0" fontId="8" fillId="0" borderId="1" xfId="5" applyFont="1" applyBorder="1" applyAlignment="1">
      <alignment horizontal="center" vertical="center" wrapText="1"/>
    </xf>
    <xf numFmtId="0" fontId="12" fillId="0" borderId="1" xfId="5" applyBorder="1" applyAlignment="1">
      <alignment horizontal="right" vertical="center" wrapText="1"/>
    </xf>
    <xf numFmtId="3" fontId="12" fillId="0" borderId="1" xfId="5" applyNumberFormat="1" applyBorder="1" applyAlignment="1">
      <alignment horizontal="center" vertical="center" wrapText="1"/>
    </xf>
    <xf numFmtId="0" fontId="8" fillId="6" borderId="1" xfId="5" applyFont="1" applyFill="1" applyBorder="1" applyAlignment="1">
      <alignment horizontal="center" vertical="center" wrapText="1"/>
    </xf>
    <xf numFmtId="2" fontId="12" fillId="0" borderId="1" xfId="5" applyNumberFormat="1" applyBorder="1" applyAlignment="1">
      <alignment horizontal="right" vertical="center" wrapText="1"/>
    </xf>
    <xf numFmtId="0" fontId="8" fillId="0" borderId="0" xfId="5" applyFont="1" applyAlignment="1">
      <alignment horizontal="center" vertical="center" wrapText="1"/>
    </xf>
    <xf numFmtId="0" fontId="12" fillId="0" borderId="0" xfId="5" applyAlignment="1">
      <alignment horizontal="left" vertical="center" wrapText="1"/>
    </xf>
    <xf numFmtId="0" fontId="11" fillId="0" borderId="1" xfId="0" applyFont="1" applyBorder="1" applyAlignment="1">
      <alignment horizontal="left" vertical="center" wrapText="1"/>
    </xf>
    <xf numFmtId="0" fontId="11" fillId="0" borderId="1" xfId="0" applyFont="1" applyBorder="1" applyAlignment="1">
      <alignment horizontal="center" vertical="center" wrapText="1"/>
    </xf>
    <xf numFmtId="4" fontId="11" fillId="0" borderId="1" xfId="0" applyNumberFormat="1" applyFont="1" applyBorder="1" applyAlignment="1">
      <alignment horizontal="center" vertical="center" wrapText="1"/>
    </xf>
    <xf numFmtId="0" fontId="9" fillId="7" borderId="4" xfId="0" applyFont="1" applyFill="1" applyBorder="1" applyAlignment="1">
      <alignment horizontal="left" vertical="center" wrapText="1"/>
    </xf>
    <xf numFmtId="0" fontId="9" fillId="7" borderId="4" xfId="0" applyFont="1" applyFill="1" applyBorder="1" applyAlignment="1">
      <alignment vertical="center" wrapText="1"/>
    </xf>
    <xf numFmtId="0" fontId="9" fillId="7" borderId="6" xfId="0" applyFont="1" applyFill="1" applyBorder="1" applyAlignment="1">
      <alignment vertical="center" wrapText="1"/>
    </xf>
    <xf numFmtId="3" fontId="9" fillId="7" borderId="4" xfId="0" applyNumberFormat="1" applyFont="1" applyFill="1" applyBorder="1" applyAlignment="1">
      <alignment horizontal="center" vertical="center" wrapText="1"/>
    </xf>
    <xf numFmtId="0" fontId="9" fillId="7" borderId="6" xfId="0" applyFont="1" applyFill="1" applyBorder="1" applyAlignment="1">
      <alignment horizontal="left" vertical="center" wrapText="1"/>
    </xf>
    <xf numFmtId="0" fontId="5" fillId="8" borderId="4" xfId="0" applyFont="1" applyFill="1" applyBorder="1" applyAlignment="1">
      <alignment vertical="center" wrapText="1"/>
    </xf>
    <xf numFmtId="3" fontId="4" fillId="8" borderId="1" xfId="0" applyNumberFormat="1" applyFont="1" applyFill="1" applyBorder="1" applyAlignment="1">
      <alignment vertical="center"/>
    </xf>
    <xf numFmtId="0" fontId="9" fillId="8" borderId="5" xfId="0" applyFont="1" applyFill="1" applyBorder="1" applyAlignment="1">
      <alignment vertical="center" wrapText="1"/>
    </xf>
    <xf numFmtId="0" fontId="9" fillId="7" borderId="5" xfId="0" applyFont="1" applyFill="1" applyBorder="1" applyAlignment="1">
      <alignment vertical="center" wrapText="1"/>
    </xf>
    <xf numFmtId="0" fontId="5" fillId="2" borderId="1" xfId="0" applyFont="1" applyFill="1" applyBorder="1" applyAlignment="1">
      <alignment horizontal="left" vertical="center" wrapText="1"/>
    </xf>
    <xf numFmtId="3" fontId="5" fillId="2" borderId="1" xfId="0" applyNumberFormat="1" applyFont="1" applyFill="1" applyBorder="1" applyAlignment="1">
      <alignment horizontal="center" vertical="center"/>
    </xf>
    <xf numFmtId="164" fontId="5" fillId="2" borderId="1" xfId="0" applyNumberFormat="1" applyFont="1" applyFill="1" applyBorder="1" applyAlignment="1">
      <alignment horizontal="center" vertical="center"/>
    </xf>
    <xf numFmtId="0" fontId="5" fillId="2" borderId="1" xfId="0" applyFont="1" applyFill="1" applyBorder="1"/>
    <xf numFmtId="0" fontId="10" fillId="0" borderId="0" xfId="0" applyFont="1" applyAlignment="1">
      <alignment horizontal="right"/>
    </xf>
    <xf numFmtId="0" fontId="10" fillId="0" borderId="1" xfId="0" applyFont="1" applyBorder="1" applyAlignment="1">
      <alignment horizontal="right"/>
    </xf>
    <xf numFmtId="4" fontId="10" fillId="0" borderId="1" xfId="0" applyNumberFormat="1" applyFont="1" applyBorder="1" applyAlignment="1">
      <alignment horizontal="center" vertical="center" wrapText="1"/>
    </xf>
    <xf numFmtId="0" fontId="10" fillId="0" borderId="1" xfId="0" applyFont="1" applyBorder="1" applyAlignment="1">
      <alignment horizontal="center"/>
    </xf>
    <xf numFmtId="3" fontId="10" fillId="0" borderId="1" xfId="0" applyNumberFormat="1" applyFont="1" applyBorder="1" applyAlignment="1">
      <alignment horizontal="center" vertical="center"/>
    </xf>
    <xf numFmtId="4" fontId="10" fillId="0" borderId="1" xfId="0" applyNumberFormat="1" applyFont="1" applyBorder="1" applyAlignment="1">
      <alignment horizontal="center"/>
    </xf>
    <xf numFmtId="0" fontId="17" fillId="5" borderId="1" xfId="5" applyFont="1" applyFill="1" applyBorder="1" applyAlignment="1">
      <alignment horizontal="center" wrapText="1"/>
    </xf>
    <xf numFmtId="3" fontId="18" fillId="5" borderId="1" xfId="5" applyNumberFormat="1" applyFont="1" applyFill="1" applyBorder="1" applyAlignment="1">
      <alignment horizontal="right" vertical="center"/>
    </xf>
    <xf numFmtId="165" fontId="18" fillId="5" borderId="1" xfId="5" applyNumberFormat="1" applyFont="1" applyFill="1" applyBorder="1" applyAlignment="1">
      <alignment horizontal="right" vertical="center"/>
    </xf>
    <xf numFmtId="38" fontId="18" fillId="5" borderId="1" xfId="5" applyNumberFormat="1" applyFont="1" applyFill="1" applyBorder="1" applyAlignment="1">
      <alignment horizontal="right" vertical="center"/>
    </xf>
    <xf numFmtId="166" fontId="18" fillId="5" borderId="1" xfId="5" applyNumberFormat="1" applyFont="1" applyFill="1" applyBorder="1" applyAlignment="1">
      <alignment horizontal="right" vertical="center"/>
    </xf>
    <xf numFmtId="0" fontId="19" fillId="5" borderId="1" xfId="5" applyFont="1" applyFill="1" applyBorder="1" applyAlignment="1">
      <alignment horizontal="left" vertical="center" wrapText="1"/>
    </xf>
    <xf numFmtId="3" fontId="20" fillId="5" borderId="1" xfId="5" applyNumberFormat="1" applyFont="1" applyFill="1" applyBorder="1" applyAlignment="1">
      <alignment horizontal="right" vertical="center"/>
    </xf>
    <xf numFmtId="165" fontId="20" fillId="5" borderId="1" xfId="5" applyNumberFormat="1" applyFont="1" applyFill="1" applyBorder="1" applyAlignment="1">
      <alignment horizontal="right" vertical="center"/>
    </xf>
    <xf numFmtId="38" fontId="20" fillId="5" borderId="1" xfId="5" applyNumberFormat="1" applyFont="1" applyFill="1" applyBorder="1" applyAlignment="1">
      <alignment horizontal="right" vertical="center"/>
    </xf>
    <xf numFmtId="166" fontId="20" fillId="5" borderId="1" xfId="5" applyNumberFormat="1" applyFont="1" applyFill="1" applyBorder="1" applyAlignment="1">
      <alignment horizontal="right" vertical="center"/>
    </xf>
    <xf numFmtId="0" fontId="20" fillId="5" borderId="1" xfId="5" applyFont="1" applyFill="1" applyBorder="1" applyAlignment="1">
      <alignment horizontal="right" vertical="center"/>
    </xf>
    <xf numFmtId="0" fontId="12" fillId="0" borderId="0" xfId="5" applyAlignment="1">
      <alignment vertical="top"/>
    </xf>
    <xf numFmtId="167" fontId="20" fillId="5" borderId="1" xfId="5" quotePrefix="1" applyNumberFormat="1" applyFont="1" applyFill="1" applyBorder="1" applyAlignment="1">
      <alignment horizontal="right" vertical="center"/>
    </xf>
    <xf numFmtId="3" fontId="21" fillId="5" borderId="1" xfId="5" quotePrefix="1" applyNumberFormat="1" applyFont="1" applyFill="1" applyBorder="1" applyAlignment="1">
      <alignment horizontal="right" vertical="center"/>
    </xf>
    <xf numFmtId="0" fontId="22" fillId="0" borderId="13" xfId="0" applyFont="1" applyBorder="1" applyAlignment="1">
      <alignment horizontal="justify" vertical="center" wrapText="1"/>
    </xf>
    <xf numFmtId="0" fontId="5" fillId="0" borderId="0" xfId="0" applyFont="1" applyAlignment="1">
      <alignment horizontal="right" wrapText="1"/>
    </xf>
    <xf numFmtId="0" fontId="12" fillId="0" borderId="0" xfId="5" applyAlignment="1">
      <alignment horizontal="right" vertical="center" wrapText="1"/>
    </xf>
    <xf numFmtId="0" fontId="5" fillId="2" borderId="1" xfId="0" applyFont="1" applyFill="1" applyBorder="1" applyAlignment="1">
      <alignment horizontal="left" vertical="center"/>
    </xf>
    <xf numFmtId="3" fontId="4" fillId="8" borderId="1" xfId="0" applyNumberFormat="1" applyFont="1" applyFill="1" applyBorder="1" applyAlignment="1">
      <alignment horizontal="center" vertical="center"/>
    </xf>
    <xf numFmtId="3" fontId="11" fillId="0" borderId="1" xfId="0" applyNumberFormat="1" applyFont="1" applyBorder="1" applyAlignment="1">
      <alignment horizontal="center" vertical="center" wrapText="1"/>
    </xf>
    <xf numFmtId="0" fontId="5" fillId="0" borderId="19" xfId="0" applyFont="1" applyBorder="1" applyAlignment="1">
      <alignment horizontal="right" vertical="center" wrapText="1"/>
    </xf>
    <xf numFmtId="3" fontId="4" fillId="8" borderId="0" xfId="0" applyNumberFormat="1" applyFont="1" applyFill="1" applyAlignment="1">
      <alignment vertical="center"/>
    </xf>
    <xf numFmtId="3" fontId="11" fillId="0" borderId="5" xfId="0" applyNumberFormat="1" applyFont="1" applyBorder="1" applyAlignment="1">
      <alignment horizontal="center" vertical="center" wrapText="1"/>
    </xf>
    <xf numFmtId="0" fontId="11" fillId="0" borderId="4" xfId="0" applyFont="1" applyBorder="1" applyAlignment="1">
      <alignment horizontal="center" vertical="center" wrapText="1"/>
    </xf>
    <xf numFmtId="3" fontId="11" fillId="0" borderId="4" xfId="0" applyNumberFormat="1" applyFont="1" applyBorder="1" applyAlignment="1">
      <alignment horizontal="center" vertical="center" wrapText="1"/>
    </xf>
    <xf numFmtId="3" fontId="4" fillId="8" borderId="0" xfId="0" applyNumberFormat="1" applyFont="1" applyFill="1" applyAlignment="1">
      <alignment horizontal="center" vertical="center"/>
    </xf>
    <xf numFmtId="0" fontId="5" fillId="0" borderId="0" xfId="0" applyFont="1" applyAlignment="1">
      <alignment horizontal="right" vertical="center" wrapText="1"/>
    </xf>
    <xf numFmtId="3" fontId="4" fillId="0" borderId="0" xfId="0" applyNumberFormat="1" applyFont="1" applyAlignment="1">
      <alignment horizontal="center" vertical="center"/>
    </xf>
    <xf numFmtId="0" fontId="5" fillId="0" borderId="0" xfId="0" applyFont="1" applyAlignment="1">
      <alignment horizontal="justify" vertical="center" wrapText="1"/>
    </xf>
    <xf numFmtId="0" fontId="5" fillId="0" borderId="1" xfId="0" applyFont="1" applyBorder="1" applyAlignment="1">
      <alignment horizontal="center"/>
    </xf>
    <xf numFmtId="0" fontId="5" fillId="2" borderId="1" xfId="0" applyFont="1" applyFill="1" applyBorder="1" applyAlignment="1">
      <alignment horizontal="right" wrapText="1"/>
    </xf>
    <xf numFmtId="0" fontId="5" fillId="0" borderId="1" xfId="0" applyFont="1" applyBorder="1" applyAlignment="1">
      <alignment horizontal="center" vertical="center" wrapText="1"/>
    </xf>
    <xf numFmtId="0" fontId="5" fillId="0" borderId="1" xfId="0" applyFont="1" applyBorder="1" applyAlignment="1">
      <alignment horizontal="right" vertical="center" wrapText="1"/>
    </xf>
    <xf numFmtId="0" fontId="11" fillId="0" borderId="1" xfId="0" applyFont="1" applyBorder="1" applyAlignment="1">
      <alignment horizontal="right" vertical="center" wrapText="1"/>
    </xf>
    <xf numFmtId="0" fontId="11" fillId="0" borderId="3" xfId="0" applyFont="1" applyBorder="1" applyAlignment="1">
      <alignment horizontal="right" vertical="center" wrapText="1"/>
    </xf>
    <xf numFmtId="0" fontId="11" fillId="0" borderId="20" xfId="0" applyFont="1" applyBorder="1" applyAlignment="1">
      <alignment horizontal="right" vertical="center" wrapText="1"/>
    </xf>
    <xf numFmtId="0" fontId="11" fillId="0" borderId="2" xfId="0" applyFont="1" applyBorder="1" applyAlignment="1">
      <alignment horizontal="right" vertical="center" wrapText="1"/>
    </xf>
    <xf numFmtId="0" fontId="11" fillId="0" borderId="7" xfId="0" applyFont="1" applyBorder="1" applyAlignment="1">
      <alignment horizontal="right" vertical="center" wrapText="1"/>
    </xf>
    <xf numFmtId="0" fontId="11" fillId="0" borderId="4" xfId="0" applyFont="1" applyBorder="1" applyAlignment="1">
      <alignment horizontal="right" vertical="center" wrapText="1"/>
    </xf>
    <xf numFmtId="0" fontId="11" fillId="0" borderId="6" xfId="0" applyFont="1" applyBorder="1" applyAlignment="1">
      <alignment horizontal="right" vertical="center" wrapText="1"/>
    </xf>
    <xf numFmtId="0" fontId="11" fillId="0" borderId="5" xfId="0" applyFont="1" applyBorder="1" applyAlignment="1">
      <alignment horizontal="right" vertical="center" wrapText="1"/>
    </xf>
    <xf numFmtId="0" fontId="5" fillId="2" borderId="1" xfId="0" applyFont="1" applyFill="1" applyBorder="1" applyAlignment="1">
      <alignment horizontal="right" vertical="center" wrapText="1"/>
    </xf>
    <xf numFmtId="0" fontId="4" fillId="0" borderId="0" xfId="0" applyFont="1" applyAlignment="1">
      <alignment horizontal="center" wrapText="1"/>
    </xf>
    <xf numFmtId="0" fontId="5" fillId="0" borderId="12" xfId="0" applyFont="1" applyBorder="1" applyAlignment="1">
      <alignment horizontal="left" vertical="center" wrapText="1"/>
    </xf>
    <xf numFmtId="0" fontId="5" fillId="0" borderId="4" xfId="0" applyFont="1" applyBorder="1" applyAlignment="1">
      <alignment horizontal="left" vertical="center" wrapText="1"/>
    </xf>
    <xf numFmtId="0" fontId="5" fillId="0" borderId="6" xfId="0" applyFont="1" applyBorder="1" applyAlignment="1">
      <alignment horizontal="left" vertical="center" wrapText="1"/>
    </xf>
    <xf numFmtId="0" fontId="5" fillId="0" borderId="17" xfId="0" applyFont="1" applyBorder="1" applyAlignment="1">
      <alignment horizontal="right" vertical="center" wrapText="1"/>
    </xf>
    <xf numFmtId="0" fontId="5" fillId="0" borderId="18" xfId="0" applyFont="1" applyBorder="1" applyAlignment="1">
      <alignment horizontal="right" vertical="center" wrapText="1"/>
    </xf>
    <xf numFmtId="0" fontId="5" fillId="0" borderId="19" xfId="0" applyFont="1" applyBorder="1" applyAlignment="1">
      <alignment horizontal="right" vertical="center" wrapText="1"/>
    </xf>
    <xf numFmtId="0" fontId="5" fillId="0" borderId="2" xfId="0" applyFont="1" applyBorder="1" applyAlignment="1">
      <alignment horizontal="left" vertical="center" wrapText="1"/>
    </xf>
    <xf numFmtId="0" fontId="5" fillId="0" borderId="0" xfId="0" applyFont="1" applyAlignment="1">
      <alignment horizontal="left" vertical="center" wrapText="1"/>
    </xf>
    <xf numFmtId="0" fontId="9" fillId="7" borderId="5" xfId="0" applyFont="1" applyFill="1" applyBorder="1" applyAlignment="1">
      <alignment horizontal="left" vertical="center" wrapText="1"/>
    </xf>
    <xf numFmtId="0" fontId="9" fillId="7" borderId="4" xfId="0" applyFont="1" applyFill="1" applyBorder="1" applyAlignment="1">
      <alignment horizontal="left" vertical="center" wrapText="1"/>
    </xf>
    <xf numFmtId="0" fontId="8" fillId="0" borderId="0" xfId="5" applyFont="1" applyAlignment="1">
      <alignment horizontal="center" vertical="center"/>
    </xf>
    <xf numFmtId="0" fontId="13" fillId="4" borderId="5" xfId="5" applyFont="1" applyFill="1" applyBorder="1" applyAlignment="1">
      <alignment horizontal="center" vertical="center" wrapText="1"/>
    </xf>
    <xf numFmtId="0" fontId="13" fillId="4" borderId="6" xfId="5" applyFont="1" applyFill="1" applyBorder="1" applyAlignment="1">
      <alignment horizontal="center" vertical="center" wrapText="1"/>
    </xf>
    <xf numFmtId="0" fontId="12" fillId="0" borderId="5" xfId="5" applyBorder="1" applyAlignment="1">
      <alignment horizontal="center" vertical="center" wrapText="1"/>
    </xf>
    <xf numFmtId="0" fontId="12" fillId="0" borderId="6" xfId="5" applyBorder="1" applyAlignment="1">
      <alignment horizontal="center" vertical="center" wrapText="1"/>
    </xf>
    <xf numFmtId="0" fontId="8" fillId="0" borderId="5" xfId="5" applyFont="1" applyBorder="1" applyAlignment="1">
      <alignment horizontal="center" vertical="center" wrapText="1"/>
    </xf>
    <xf numFmtId="0" fontId="8" fillId="0" borderId="6" xfId="5" applyFont="1" applyBorder="1" applyAlignment="1">
      <alignment horizontal="center" vertical="center" wrapText="1"/>
    </xf>
    <xf numFmtId="0" fontId="12" fillId="0" borderId="0" xfId="5" applyAlignment="1">
      <alignment horizontal="right" wrapText="1"/>
    </xf>
    <xf numFmtId="0" fontId="8" fillId="6" borderId="5" xfId="5" applyFont="1" applyFill="1" applyBorder="1" applyAlignment="1">
      <alignment horizontal="center" vertical="center" wrapText="1"/>
    </xf>
    <xf numFmtId="0" fontId="8" fillId="6" borderId="4" xfId="5" applyFont="1" applyFill="1" applyBorder="1" applyAlignment="1">
      <alignment horizontal="center" vertical="center" wrapText="1"/>
    </xf>
    <xf numFmtId="0" fontId="8" fillId="6" borderId="6" xfId="5" applyFont="1" applyFill="1" applyBorder="1" applyAlignment="1">
      <alignment horizontal="center" vertical="center" wrapText="1"/>
    </xf>
    <xf numFmtId="0" fontId="8" fillId="0" borderId="4" xfId="5" applyFont="1" applyBorder="1" applyAlignment="1">
      <alignment horizontal="center" vertical="center" wrapText="1"/>
    </xf>
    <xf numFmtId="0" fontId="12" fillId="0" borderId="0" xfId="5" applyAlignment="1">
      <alignment horizontal="right" vertical="center" wrapText="1"/>
    </xf>
    <xf numFmtId="0" fontId="15" fillId="0" borderId="0" xfId="5" applyFont="1" applyAlignment="1">
      <alignment horizontal="center" vertical="center" wrapText="1"/>
    </xf>
    <xf numFmtId="0" fontId="15" fillId="0" borderId="2" xfId="5" applyFont="1" applyBorder="1" applyAlignment="1">
      <alignment horizontal="center" vertical="center" wrapText="1"/>
    </xf>
    <xf numFmtId="0" fontId="8" fillId="0" borderId="1" xfId="5" applyFont="1" applyBorder="1" applyAlignment="1">
      <alignment horizontal="center" vertical="center" wrapText="1"/>
    </xf>
    <xf numFmtId="0" fontId="17" fillId="5" borderId="1" xfId="5" applyFont="1" applyFill="1" applyBorder="1" applyAlignment="1">
      <alignment horizontal="center" vertical="center" wrapText="1"/>
    </xf>
    <xf numFmtId="0" fontId="18" fillId="5" borderId="1" xfId="5" applyFont="1" applyFill="1" applyBorder="1" applyAlignment="1">
      <alignment horizontal="left" vertical="center"/>
    </xf>
    <xf numFmtId="38" fontId="20" fillId="5" borderId="21" xfId="5" applyNumberFormat="1" applyFont="1" applyFill="1" applyBorder="1" applyAlignment="1">
      <alignment horizontal="right" vertical="center"/>
    </xf>
    <xf numFmtId="38" fontId="20" fillId="5" borderId="8" xfId="5" applyNumberFormat="1" applyFont="1" applyFill="1" applyBorder="1" applyAlignment="1">
      <alignment horizontal="right" vertical="center"/>
    </xf>
    <xf numFmtId="0" fontId="12" fillId="0" borderId="2" xfId="5" applyBorder="1" applyAlignment="1">
      <alignment horizontal="right" vertical="top" wrapText="1"/>
    </xf>
    <xf numFmtId="0" fontId="5" fillId="0" borderId="22" xfId="0" applyFont="1" applyBorder="1" applyAlignment="1">
      <alignment horizontal="left" vertical="center" wrapText="1"/>
    </xf>
  </cellXfs>
  <cellStyles count="6">
    <cellStyle name="Normal" xfId="0" builtinId="0"/>
    <cellStyle name="Normal 2" xfId="1" xr:uid="{00000000-0005-0000-0000-000001000000}"/>
    <cellStyle name="Normal 3" xfId="2" xr:uid="{9D41523F-F8AA-4F44-AC8C-B0260FA479B5}"/>
    <cellStyle name="Normal 4" xfId="3" xr:uid="{B1810769-7A2C-463C-8137-F097B2828936}"/>
    <cellStyle name="Normal 4 2" xfId="4" xr:uid="{97062CD8-24E7-426F-99BC-615BE6C56179}"/>
    <cellStyle name="Normal 5" xfId="5" xr:uid="{2B5F726D-7FBA-4220-9271-3C81F1B0CD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A351E-EA1A-4E5D-9CAE-6C3FEB15FE1D}">
  <dimension ref="A1:L47"/>
  <sheetViews>
    <sheetView tabSelected="1" view="pageBreakPreview" zoomScaleNormal="90" zoomScaleSheetLayoutView="100" workbookViewId="0">
      <selection activeCell="I14" sqref="I14:J14"/>
    </sheetView>
  </sheetViews>
  <sheetFormatPr defaultColWidth="8.5" defaultRowHeight="12.75" x14ac:dyDescent="0.2"/>
  <cols>
    <col min="1" max="1" width="66.375" style="1" customWidth="1"/>
    <col min="2" max="6" width="10.125" style="1" customWidth="1"/>
    <col min="7" max="8" width="17.625" style="1" customWidth="1"/>
    <col min="9" max="9" width="54" style="1" customWidth="1"/>
    <col min="10" max="10" width="88.375" style="1" customWidth="1"/>
    <col min="11" max="16384" width="8.5" style="1"/>
  </cols>
  <sheetData>
    <row r="1" spans="1:12" x14ac:dyDescent="0.2">
      <c r="J1" s="77" t="s">
        <v>185</v>
      </c>
    </row>
    <row r="4" spans="1:12" ht="13.5" thickBot="1" x14ac:dyDescent="0.25">
      <c r="A4" s="104" t="s">
        <v>7</v>
      </c>
      <c r="B4" s="104"/>
      <c r="C4" s="104"/>
      <c r="D4" s="104"/>
      <c r="E4" s="104"/>
      <c r="F4" s="104"/>
      <c r="G4" s="104"/>
      <c r="H4" s="104"/>
      <c r="I4" s="104"/>
    </row>
    <row r="5" spans="1:12" ht="76.5" x14ac:dyDescent="0.2">
      <c r="A5" s="12" t="s">
        <v>0</v>
      </c>
      <c r="B5" s="13" t="s">
        <v>9</v>
      </c>
      <c r="C5" s="13" t="s">
        <v>12</v>
      </c>
      <c r="D5" s="13" t="s">
        <v>202</v>
      </c>
      <c r="E5" s="13" t="s">
        <v>10</v>
      </c>
      <c r="F5" s="13" t="s">
        <v>11</v>
      </c>
      <c r="G5" s="13" t="s">
        <v>4</v>
      </c>
      <c r="H5" s="13" t="s">
        <v>2</v>
      </c>
      <c r="I5" s="13" t="s">
        <v>5</v>
      </c>
      <c r="J5" s="14" t="s">
        <v>3</v>
      </c>
    </row>
    <row r="6" spans="1:12" ht="25.5" customHeight="1" x14ac:dyDescent="0.2">
      <c r="A6" s="105" t="s">
        <v>8</v>
      </c>
      <c r="B6" s="106"/>
      <c r="C6" s="106"/>
      <c r="D6" s="106"/>
      <c r="E6" s="106"/>
      <c r="F6" s="106"/>
      <c r="G6" s="106"/>
      <c r="H6" s="106"/>
      <c r="I6" s="107"/>
      <c r="J6" s="15"/>
    </row>
    <row r="7" spans="1:12" ht="290.25" customHeight="1" x14ac:dyDescent="0.2">
      <c r="A7" s="17" t="s">
        <v>189</v>
      </c>
      <c r="B7" s="7">
        <v>2465250</v>
      </c>
      <c r="C7" s="7">
        <v>1012297</v>
      </c>
      <c r="D7" s="7">
        <v>375047</v>
      </c>
      <c r="E7" s="7">
        <f>C7+D7</f>
        <v>1387344</v>
      </c>
      <c r="F7" s="9">
        <f>ROUND((E7/B7)*100,1)</f>
        <v>56.3</v>
      </c>
      <c r="G7" s="7">
        <f>B7-E7</f>
        <v>1077906</v>
      </c>
      <c r="H7" s="7">
        <v>1000</v>
      </c>
      <c r="I7" s="10">
        <f>SUM(G7)</f>
        <v>1077906</v>
      </c>
      <c r="J7" s="76" t="s">
        <v>190</v>
      </c>
      <c r="K7" s="3"/>
      <c r="L7" s="3"/>
    </row>
    <row r="8" spans="1:12" ht="13.5" thickBot="1" x14ac:dyDescent="0.25">
      <c r="A8" s="108" t="s">
        <v>1</v>
      </c>
      <c r="B8" s="109"/>
      <c r="C8" s="109"/>
      <c r="D8" s="109"/>
      <c r="E8" s="109"/>
      <c r="F8" s="109"/>
      <c r="G8" s="110"/>
      <c r="H8" s="82"/>
      <c r="I8" s="18">
        <f>I7</f>
        <v>1077906</v>
      </c>
      <c r="J8" s="16"/>
    </row>
    <row r="9" spans="1:12" x14ac:dyDescent="0.2">
      <c r="A9" s="1" t="s">
        <v>205</v>
      </c>
    </row>
    <row r="11" spans="1:12" ht="15" customHeight="1" x14ac:dyDescent="0.2">
      <c r="A11" s="111" t="s">
        <v>6</v>
      </c>
      <c r="B11" s="111"/>
      <c r="C11" s="111"/>
      <c r="D11" s="111"/>
      <c r="E11" s="111"/>
      <c r="F11" s="111"/>
      <c r="G11" s="111"/>
      <c r="H11" s="112"/>
      <c r="I11" s="112"/>
    </row>
    <row r="12" spans="1:12" ht="25.5" x14ac:dyDescent="0.2">
      <c r="A12" s="2" t="s">
        <v>0</v>
      </c>
      <c r="B12" s="2" t="s">
        <v>14</v>
      </c>
      <c r="C12" s="2" t="s">
        <v>191</v>
      </c>
      <c r="D12" s="2" t="s">
        <v>15</v>
      </c>
      <c r="E12" s="2" t="s">
        <v>16</v>
      </c>
      <c r="F12" s="2" t="s">
        <v>17</v>
      </c>
      <c r="G12" s="2" t="s">
        <v>19</v>
      </c>
      <c r="H12" s="2"/>
      <c r="I12" s="93" t="s">
        <v>117</v>
      </c>
      <c r="J12" s="93"/>
    </row>
    <row r="13" spans="1:12" x14ac:dyDescent="0.2">
      <c r="A13" s="113" t="s">
        <v>13</v>
      </c>
      <c r="B13" s="114"/>
      <c r="C13" s="114"/>
      <c r="D13" s="114"/>
      <c r="E13" s="114"/>
      <c r="F13" s="114"/>
      <c r="G13" s="46">
        <f>G14</f>
        <v>108900</v>
      </c>
      <c r="H13" s="46"/>
      <c r="I13" s="44"/>
      <c r="J13" s="45"/>
    </row>
    <row r="14" spans="1:12" ht="109.5" customHeight="1" x14ac:dyDescent="0.2">
      <c r="A14" s="8" t="s">
        <v>18</v>
      </c>
      <c r="B14" s="7">
        <v>1</v>
      </c>
      <c r="C14" s="7">
        <v>90000</v>
      </c>
      <c r="D14" s="7">
        <f>B14*C14</f>
        <v>90000</v>
      </c>
      <c r="E14" s="7">
        <f>D14*0.21</f>
        <v>18900</v>
      </c>
      <c r="F14" s="7">
        <f>D14+E14</f>
        <v>108900</v>
      </c>
      <c r="G14" s="7">
        <f>F14</f>
        <v>108900</v>
      </c>
      <c r="H14" s="7">
        <v>5000</v>
      </c>
      <c r="I14" s="94" t="s">
        <v>20</v>
      </c>
      <c r="J14" s="94"/>
    </row>
    <row r="15" spans="1:12" x14ac:dyDescent="0.2">
      <c r="A15" s="113" t="s">
        <v>21</v>
      </c>
      <c r="B15" s="114"/>
      <c r="C15" s="114"/>
      <c r="D15" s="114"/>
      <c r="E15" s="114"/>
      <c r="F15" s="114"/>
      <c r="G15" s="46">
        <f>G16</f>
        <v>639029.25</v>
      </c>
      <c r="H15" s="46"/>
      <c r="I15" s="44"/>
      <c r="J15" s="45"/>
    </row>
    <row r="16" spans="1:12" ht="108" customHeight="1" x14ac:dyDescent="0.2">
      <c r="A16" s="8" t="s">
        <v>192</v>
      </c>
      <c r="B16" s="7">
        <v>9525</v>
      </c>
      <c r="C16" s="11">
        <v>71.489999999999995</v>
      </c>
      <c r="D16" s="7">
        <f>B16*C16</f>
        <v>680942.25</v>
      </c>
      <c r="E16" s="7">
        <v>0</v>
      </c>
      <c r="F16" s="7">
        <f>D16+E16</f>
        <v>680942.25</v>
      </c>
      <c r="G16" s="7">
        <f>F16-41913</f>
        <v>639029.25</v>
      </c>
      <c r="H16" s="7">
        <v>2000</v>
      </c>
      <c r="I16" s="95" t="s">
        <v>193</v>
      </c>
      <c r="J16" s="94"/>
    </row>
    <row r="17" spans="1:10" x14ac:dyDescent="0.2">
      <c r="A17" s="113" t="s">
        <v>22</v>
      </c>
      <c r="B17" s="114"/>
      <c r="C17" s="114"/>
      <c r="D17" s="114"/>
      <c r="E17" s="114"/>
      <c r="F17" s="114"/>
      <c r="G17" s="46">
        <f>ROUND(SUM(G18:G24),0)</f>
        <v>58385</v>
      </c>
      <c r="H17" s="46"/>
      <c r="I17" s="44"/>
      <c r="J17" s="45"/>
    </row>
    <row r="18" spans="1:10" x14ac:dyDescent="0.2">
      <c r="A18" s="40" t="s">
        <v>24</v>
      </c>
      <c r="B18" s="41">
        <v>2</v>
      </c>
      <c r="C18" s="41">
        <v>410</v>
      </c>
      <c r="D18" s="41">
        <f>C18*B18</f>
        <v>820</v>
      </c>
      <c r="E18" s="41">
        <f>D18*0.21</f>
        <v>172.2</v>
      </c>
      <c r="F18" s="41">
        <f>D18+E18</f>
        <v>992.2</v>
      </c>
      <c r="G18" s="41">
        <f>F18</f>
        <v>992.2</v>
      </c>
      <c r="H18" s="86">
        <v>2000</v>
      </c>
      <c r="I18" s="96" t="s">
        <v>25</v>
      </c>
      <c r="J18" s="97"/>
    </row>
    <row r="19" spans="1:10" ht="18" customHeight="1" x14ac:dyDescent="0.2">
      <c r="A19" s="40" t="s">
        <v>23</v>
      </c>
      <c r="B19" s="41">
        <v>1</v>
      </c>
      <c r="C19" s="42">
        <v>750</v>
      </c>
      <c r="D19" s="42">
        <f>C19*B19</f>
        <v>750</v>
      </c>
      <c r="E19" s="42">
        <f>D19*0.21</f>
        <v>157.5</v>
      </c>
      <c r="F19" s="42">
        <f>D19+E19</f>
        <v>907.5</v>
      </c>
      <c r="G19" s="42">
        <f>F19</f>
        <v>907.5</v>
      </c>
      <c r="H19" s="86">
        <v>2000</v>
      </c>
      <c r="I19" s="98"/>
      <c r="J19" s="99"/>
    </row>
    <row r="20" spans="1:10" ht="29.25" customHeight="1" x14ac:dyDescent="0.2">
      <c r="A20" s="40" t="s">
        <v>26</v>
      </c>
      <c r="B20" s="41">
        <v>1</v>
      </c>
      <c r="C20" s="42">
        <v>289.26</v>
      </c>
      <c r="D20" s="42">
        <f>C20*B20</f>
        <v>289.26</v>
      </c>
      <c r="E20" s="42">
        <f>D20*0.21</f>
        <v>60.744599999999998</v>
      </c>
      <c r="F20" s="42">
        <f>D20+E20</f>
        <v>350.00459999999998</v>
      </c>
      <c r="G20" s="42">
        <f>F20</f>
        <v>350.00459999999998</v>
      </c>
      <c r="H20" s="86">
        <v>2000</v>
      </c>
      <c r="I20" s="100" t="s">
        <v>27</v>
      </c>
      <c r="J20" s="101"/>
    </row>
    <row r="21" spans="1:10" ht="27" customHeight="1" x14ac:dyDescent="0.2">
      <c r="A21" s="40" t="s">
        <v>28</v>
      </c>
      <c r="B21" s="41">
        <v>1</v>
      </c>
      <c r="C21" s="42">
        <v>21491.46</v>
      </c>
      <c r="D21" s="42">
        <f>C21*B21</f>
        <v>21491.46</v>
      </c>
      <c r="E21" s="42">
        <f>D21*0.21</f>
        <v>4513.2065999999995</v>
      </c>
      <c r="F21" s="42">
        <f>D21+E21</f>
        <v>26004.666599999997</v>
      </c>
      <c r="G21" s="42">
        <f>F21</f>
        <v>26004.666599999997</v>
      </c>
      <c r="H21" s="86">
        <v>5000</v>
      </c>
      <c r="I21" s="100" t="s">
        <v>182</v>
      </c>
      <c r="J21" s="101"/>
    </row>
    <row r="22" spans="1:10" ht="21.75" customHeight="1" x14ac:dyDescent="0.2">
      <c r="A22" s="40" t="s">
        <v>29</v>
      </c>
      <c r="B22" s="41">
        <v>1</v>
      </c>
      <c r="C22" s="42">
        <v>1511.21</v>
      </c>
      <c r="D22" s="42">
        <f t="shared" ref="D22:D24" si="0">C22*B22</f>
        <v>1511.21</v>
      </c>
      <c r="E22" s="42">
        <f t="shared" ref="E22:E27" si="1">D22*0.21</f>
        <v>317.35410000000002</v>
      </c>
      <c r="F22" s="42">
        <f t="shared" ref="F22:F24" si="2">D22+E22</f>
        <v>1828.5641000000001</v>
      </c>
      <c r="G22" s="42">
        <f t="shared" ref="G22:G27" si="3">F22</f>
        <v>1828.5641000000001</v>
      </c>
      <c r="H22" s="85" t="s">
        <v>201</v>
      </c>
      <c r="I22" s="100" t="s">
        <v>181</v>
      </c>
      <c r="J22" s="101"/>
    </row>
    <row r="23" spans="1:10" ht="36.75" customHeight="1" x14ac:dyDescent="0.2">
      <c r="A23" s="40" t="s">
        <v>30</v>
      </c>
      <c r="B23" s="41">
        <v>20</v>
      </c>
      <c r="C23" s="42">
        <v>989.99173553719015</v>
      </c>
      <c r="D23" s="42">
        <f t="shared" si="0"/>
        <v>19799.834710743802</v>
      </c>
      <c r="E23" s="42">
        <f t="shared" si="1"/>
        <v>4157.965289256198</v>
      </c>
      <c r="F23" s="42">
        <f t="shared" si="2"/>
        <v>23957.8</v>
      </c>
      <c r="G23" s="42">
        <f t="shared" si="3"/>
        <v>23957.8</v>
      </c>
      <c r="H23" s="86">
        <v>5000</v>
      </c>
      <c r="I23" s="100" t="s">
        <v>32</v>
      </c>
      <c r="J23" s="101"/>
    </row>
    <row r="24" spans="1:10" ht="26.25" customHeight="1" x14ac:dyDescent="0.2">
      <c r="A24" s="40" t="s">
        <v>31</v>
      </c>
      <c r="B24" s="41">
        <v>1</v>
      </c>
      <c r="C24" s="42">
        <v>3590</v>
      </c>
      <c r="D24" s="42">
        <f t="shared" si="0"/>
        <v>3590</v>
      </c>
      <c r="E24" s="42">
        <f t="shared" si="1"/>
        <v>753.9</v>
      </c>
      <c r="F24" s="42">
        <f t="shared" si="2"/>
        <v>4343.8999999999996</v>
      </c>
      <c r="G24" s="42">
        <f t="shared" si="3"/>
        <v>4343.8999999999996</v>
      </c>
      <c r="H24" s="86">
        <v>5000</v>
      </c>
      <c r="I24" s="100" t="s">
        <v>33</v>
      </c>
      <c r="J24" s="101"/>
    </row>
    <row r="25" spans="1:10" x14ac:dyDescent="0.2">
      <c r="A25" s="113" t="s">
        <v>112</v>
      </c>
      <c r="B25" s="114"/>
      <c r="C25" s="114"/>
      <c r="D25" s="114"/>
      <c r="E25" s="114"/>
      <c r="F25" s="114"/>
      <c r="G25" s="46">
        <f>ROUND(G26+G27,0)</f>
        <v>133991</v>
      </c>
      <c r="H25" s="46"/>
      <c r="I25" s="43"/>
      <c r="J25" s="47"/>
    </row>
    <row r="26" spans="1:10" ht="141.75" customHeight="1" x14ac:dyDescent="0.2">
      <c r="A26" s="40" t="s">
        <v>113</v>
      </c>
      <c r="B26" s="41">
        <v>90</v>
      </c>
      <c r="C26" s="41">
        <v>1136</v>
      </c>
      <c r="D26" s="42">
        <f t="shared" ref="D26:D27" si="4">C26*B26</f>
        <v>102240</v>
      </c>
      <c r="E26" s="42">
        <f t="shared" si="1"/>
        <v>21470.399999999998</v>
      </c>
      <c r="F26" s="42">
        <f t="shared" ref="F26:F27" si="5">D26+E26</f>
        <v>123710.39999999999</v>
      </c>
      <c r="G26" s="42">
        <f t="shared" si="3"/>
        <v>123710.39999999999</v>
      </c>
      <c r="H26" s="84">
        <v>5000</v>
      </c>
      <c r="I26" s="102" t="s">
        <v>115</v>
      </c>
      <c r="J26" s="101"/>
    </row>
    <row r="27" spans="1:10" ht="105" customHeight="1" x14ac:dyDescent="0.2">
      <c r="A27" s="40" t="s">
        <v>114</v>
      </c>
      <c r="B27" s="42">
        <v>1</v>
      </c>
      <c r="C27" s="42">
        <v>8496.27</v>
      </c>
      <c r="D27" s="42">
        <f t="shared" si="4"/>
        <v>8496.27</v>
      </c>
      <c r="E27" s="42">
        <f t="shared" si="1"/>
        <v>1784.2166999999999</v>
      </c>
      <c r="F27" s="42">
        <f t="shared" si="5"/>
        <v>10280.486700000001</v>
      </c>
      <c r="G27" s="42">
        <f t="shared" si="3"/>
        <v>10280.486700000001</v>
      </c>
      <c r="H27" s="84">
        <v>5000</v>
      </c>
      <c r="I27" s="102" t="s">
        <v>116</v>
      </c>
      <c r="J27" s="101"/>
    </row>
    <row r="28" spans="1:10" ht="13.5" x14ac:dyDescent="0.2">
      <c r="A28" s="50" t="s">
        <v>118</v>
      </c>
      <c r="B28" s="48"/>
      <c r="C28" s="48"/>
      <c r="D28" s="48"/>
      <c r="E28" s="48"/>
      <c r="F28" s="48"/>
      <c r="G28" s="49">
        <f>G13+G15+G17+G25</f>
        <v>940305.25</v>
      </c>
      <c r="H28" s="83"/>
    </row>
    <row r="29" spans="1:10" s="6" customFormat="1" x14ac:dyDescent="0.2">
      <c r="A29" s="4"/>
      <c r="B29" s="4"/>
      <c r="C29" s="4"/>
      <c r="D29" s="4"/>
      <c r="E29" s="4"/>
      <c r="F29" s="4"/>
      <c r="G29" s="5"/>
      <c r="H29" s="5"/>
      <c r="I29" s="5"/>
    </row>
    <row r="31" spans="1:10" ht="51" x14ac:dyDescent="0.2">
      <c r="A31" s="2" t="s">
        <v>0</v>
      </c>
      <c r="B31" s="2" t="s">
        <v>14</v>
      </c>
      <c r="C31" s="2" t="s">
        <v>127</v>
      </c>
      <c r="D31" s="2" t="s">
        <v>15</v>
      </c>
      <c r="E31" s="2" t="s">
        <v>17</v>
      </c>
      <c r="F31" s="2" t="s">
        <v>19</v>
      </c>
      <c r="G31" s="2" t="s">
        <v>2</v>
      </c>
      <c r="H31" s="93" t="s">
        <v>117</v>
      </c>
      <c r="I31" s="93"/>
      <c r="J31" s="93"/>
    </row>
    <row r="32" spans="1:10" x14ac:dyDescent="0.2">
      <c r="A32" s="51" t="s">
        <v>119</v>
      </c>
      <c r="B32" s="44"/>
      <c r="C32" s="44"/>
      <c r="D32" s="44"/>
      <c r="E32" s="44"/>
      <c r="F32" s="46">
        <f>F33+F37+F40</f>
        <v>137601.70000000001</v>
      </c>
      <c r="G32" s="46"/>
      <c r="H32" s="44"/>
      <c r="I32" s="44"/>
      <c r="J32" s="45"/>
    </row>
    <row r="33" spans="1:10" ht="63" customHeight="1" x14ac:dyDescent="0.2">
      <c r="A33" s="52" t="s">
        <v>120</v>
      </c>
      <c r="B33" s="53"/>
      <c r="C33" s="53"/>
      <c r="D33" s="53"/>
      <c r="E33" s="54"/>
      <c r="F33" s="53">
        <f>F34+F35+F36</f>
        <v>67720.7</v>
      </c>
      <c r="G33" s="53">
        <v>5000</v>
      </c>
      <c r="H33" s="103" t="s">
        <v>184</v>
      </c>
      <c r="I33" s="103"/>
      <c r="J33" s="103"/>
    </row>
    <row r="34" spans="1:10" x14ac:dyDescent="0.2">
      <c r="A34" s="57" t="s">
        <v>121</v>
      </c>
      <c r="B34" s="59">
        <v>5</v>
      </c>
      <c r="C34" s="61">
        <v>1308.6199999999999</v>
      </c>
      <c r="D34" s="58">
        <f t="shared" ref="D34" si="6">C34*B34</f>
        <v>6543.0999999999995</v>
      </c>
      <c r="E34" s="58">
        <f>D34</f>
        <v>6543.0999999999995</v>
      </c>
      <c r="F34" s="58">
        <f t="shared" ref="F34:F39" si="7">E34</f>
        <v>6543.0999999999995</v>
      </c>
      <c r="G34" s="58"/>
      <c r="H34" s="91"/>
      <c r="I34" s="91"/>
      <c r="J34" s="91"/>
    </row>
    <row r="35" spans="1:10" x14ac:dyDescent="0.2">
      <c r="A35" s="57" t="s">
        <v>122</v>
      </c>
      <c r="B35" s="59">
        <v>2</v>
      </c>
      <c r="C35" s="61">
        <v>19299.5</v>
      </c>
      <c r="D35" s="58">
        <f t="shared" ref="D35:D36" si="8">C35*B35</f>
        <v>38599</v>
      </c>
      <c r="E35" s="58">
        <f t="shared" ref="E35:E39" si="9">D35</f>
        <v>38599</v>
      </c>
      <c r="F35" s="58">
        <f t="shared" si="7"/>
        <v>38599</v>
      </c>
      <c r="G35" s="58"/>
      <c r="H35" s="91"/>
      <c r="I35" s="91"/>
      <c r="J35" s="91"/>
    </row>
    <row r="36" spans="1:10" x14ac:dyDescent="0.2">
      <c r="A36" s="57" t="s">
        <v>123</v>
      </c>
      <c r="B36" s="59">
        <v>3</v>
      </c>
      <c r="C36" s="61">
        <v>7526.2</v>
      </c>
      <c r="D36" s="58">
        <f t="shared" si="8"/>
        <v>22578.6</v>
      </c>
      <c r="E36" s="58">
        <f t="shared" si="9"/>
        <v>22578.6</v>
      </c>
      <c r="F36" s="58">
        <f t="shared" si="7"/>
        <v>22578.6</v>
      </c>
      <c r="G36" s="58"/>
      <c r="H36" s="91"/>
      <c r="I36" s="91"/>
      <c r="J36" s="91"/>
    </row>
    <row r="37" spans="1:10" ht="80.25" customHeight="1" x14ac:dyDescent="0.2">
      <c r="A37" s="79" t="s">
        <v>124</v>
      </c>
      <c r="B37" s="55"/>
      <c r="C37" s="55"/>
      <c r="D37" s="55"/>
      <c r="E37" s="55"/>
      <c r="F37" s="53">
        <f>F38+F39</f>
        <v>20172</v>
      </c>
      <c r="G37" s="53">
        <v>2000</v>
      </c>
      <c r="H37" s="92" t="s">
        <v>180</v>
      </c>
      <c r="I37" s="92"/>
      <c r="J37" s="92"/>
    </row>
    <row r="38" spans="1:10" x14ac:dyDescent="0.2">
      <c r="A38" s="57" t="s">
        <v>125</v>
      </c>
      <c r="B38" s="60">
        <v>2200</v>
      </c>
      <c r="C38" s="61">
        <v>6.915</v>
      </c>
      <c r="D38" s="58">
        <f t="shared" ref="D38:D39" si="10">C38*B38</f>
        <v>15213</v>
      </c>
      <c r="E38" s="58">
        <f t="shared" si="9"/>
        <v>15213</v>
      </c>
      <c r="F38" s="58">
        <f t="shared" si="7"/>
        <v>15213</v>
      </c>
      <c r="G38" s="58"/>
      <c r="H38" s="91"/>
      <c r="I38" s="91"/>
      <c r="J38" s="91"/>
    </row>
    <row r="39" spans="1:10" x14ac:dyDescent="0.2">
      <c r="A39" s="57" t="s">
        <v>126</v>
      </c>
      <c r="B39" s="60">
        <v>100</v>
      </c>
      <c r="C39" s="61">
        <v>49.59</v>
      </c>
      <c r="D39" s="61">
        <f t="shared" si="10"/>
        <v>4959</v>
      </c>
      <c r="E39" s="61">
        <f t="shared" si="9"/>
        <v>4959</v>
      </c>
      <c r="F39" s="61">
        <f t="shared" si="7"/>
        <v>4959</v>
      </c>
      <c r="G39" s="61"/>
      <c r="H39" s="91"/>
      <c r="I39" s="91"/>
      <c r="J39" s="91"/>
    </row>
    <row r="40" spans="1:10" ht="63" customHeight="1" x14ac:dyDescent="0.2">
      <c r="A40" s="79" t="s">
        <v>128</v>
      </c>
      <c r="B40" s="55"/>
      <c r="C40" s="55"/>
      <c r="D40" s="55"/>
      <c r="E40" s="55"/>
      <c r="F40" s="53">
        <v>49709</v>
      </c>
      <c r="G40" s="53">
        <v>2000</v>
      </c>
      <c r="H40" s="92" t="s">
        <v>183</v>
      </c>
      <c r="I40" s="92"/>
      <c r="J40" s="92"/>
    </row>
    <row r="41" spans="1:10" x14ac:dyDescent="0.2">
      <c r="A41" s="56"/>
    </row>
    <row r="42" spans="1:10" x14ac:dyDescent="0.2">
      <c r="A42" s="56"/>
    </row>
    <row r="43" spans="1:10" x14ac:dyDescent="0.2">
      <c r="A43" s="56"/>
    </row>
    <row r="44" spans="1:10" x14ac:dyDescent="0.2">
      <c r="A44" s="56"/>
    </row>
    <row r="45" spans="1:10" x14ac:dyDescent="0.2">
      <c r="A45" s="56"/>
    </row>
    <row r="46" spans="1:10" x14ac:dyDescent="0.2">
      <c r="A46" s="56"/>
    </row>
    <row r="47" spans="1:10" x14ac:dyDescent="0.2">
      <c r="A47" s="56"/>
    </row>
  </sheetData>
  <mergeCells count="28">
    <mergeCell ref="A4:I4"/>
    <mergeCell ref="A6:I6"/>
    <mergeCell ref="A8:G8"/>
    <mergeCell ref="H38:J38"/>
    <mergeCell ref="A11:I11"/>
    <mergeCell ref="A17:F17"/>
    <mergeCell ref="A15:F15"/>
    <mergeCell ref="A13:F13"/>
    <mergeCell ref="A25:F25"/>
    <mergeCell ref="I26:J26"/>
    <mergeCell ref="H37:J37"/>
    <mergeCell ref="H36:J36"/>
    <mergeCell ref="H39:J39"/>
    <mergeCell ref="H40:J40"/>
    <mergeCell ref="I12:J12"/>
    <mergeCell ref="I14:J14"/>
    <mergeCell ref="I16:J16"/>
    <mergeCell ref="I18:J19"/>
    <mergeCell ref="I20:J20"/>
    <mergeCell ref="I21:J21"/>
    <mergeCell ref="I22:J22"/>
    <mergeCell ref="I23:J23"/>
    <mergeCell ref="I24:J24"/>
    <mergeCell ref="I27:J27"/>
    <mergeCell ref="H31:J31"/>
    <mergeCell ref="H33:J33"/>
    <mergeCell ref="H34:J34"/>
    <mergeCell ref="H35:J35"/>
  </mergeCells>
  <pageMargins left="0.23622047244094491" right="0.23622047244094491" top="0.74803149606299213" bottom="0.74803149606299213" header="0.31496062992125984" footer="0.31496062992125984"/>
  <pageSetup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3A3BF-BE41-4621-B25A-FB558FEF4FE0}">
  <dimension ref="A1:E29"/>
  <sheetViews>
    <sheetView view="pageBreakPreview" zoomScale="115" zoomScaleNormal="100" zoomScaleSheetLayoutView="115" workbookViewId="0">
      <selection activeCell="I10" sqref="I10"/>
    </sheetView>
  </sheetViews>
  <sheetFormatPr defaultRowHeight="15" x14ac:dyDescent="0.25"/>
  <cols>
    <col min="1" max="1" width="7.75" style="30" customWidth="1"/>
    <col min="2" max="2" width="43.25" style="19" customWidth="1"/>
    <col min="3" max="3" width="18.875" style="30" customWidth="1"/>
    <col min="4" max="4" width="10.625" style="30" customWidth="1"/>
    <col min="5" max="5" width="15" style="30" customWidth="1"/>
    <col min="6" max="16384" width="9" style="19"/>
  </cols>
  <sheetData>
    <row r="1" spans="1:5" ht="33" customHeight="1" x14ac:dyDescent="0.25">
      <c r="C1" s="122" t="s">
        <v>186</v>
      </c>
      <c r="D1" s="122"/>
      <c r="E1" s="122"/>
    </row>
    <row r="2" spans="1:5" x14ac:dyDescent="0.25">
      <c r="A2" s="115" t="s">
        <v>28</v>
      </c>
      <c r="B2" s="115"/>
      <c r="C2" s="115"/>
      <c r="D2" s="115"/>
      <c r="E2" s="115"/>
    </row>
    <row r="3" spans="1:5" x14ac:dyDescent="0.25">
      <c r="A3" s="115"/>
      <c r="B3" s="115"/>
      <c r="C3" s="115"/>
      <c r="D3" s="115"/>
      <c r="E3" s="115"/>
    </row>
    <row r="5" spans="1:5" ht="38.25" x14ac:dyDescent="0.25">
      <c r="A5" s="20" t="s">
        <v>34</v>
      </c>
      <c r="B5" s="20" t="s">
        <v>35</v>
      </c>
      <c r="C5" s="20" t="s">
        <v>36</v>
      </c>
      <c r="D5" s="20" t="s">
        <v>37</v>
      </c>
      <c r="E5" s="20" t="s">
        <v>38</v>
      </c>
    </row>
    <row r="6" spans="1:5" x14ac:dyDescent="0.25">
      <c r="A6" s="21">
        <v>1</v>
      </c>
      <c r="B6" s="22" t="s">
        <v>39</v>
      </c>
      <c r="C6" s="23">
        <v>1095.1199999999999</v>
      </c>
      <c r="D6" s="23">
        <v>800.03</v>
      </c>
      <c r="E6" s="24">
        <f>C6-D6</f>
        <v>295.08999999999992</v>
      </c>
    </row>
    <row r="7" spans="1:5" x14ac:dyDescent="0.25">
      <c r="A7" s="21">
        <v>2</v>
      </c>
      <c r="B7" s="22" t="s">
        <v>40</v>
      </c>
      <c r="C7" s="23">
        <v>171.37</v>
      </c>
      <c r="D7" s="23">
        <v>125.19</v>
      </c>
      <c r="E7" s="24">
        <f t="shared" ref="E7:E26" si="0">C7-D7</f>
        <v>46.180000000000007</v>
      </c>
    </row>
    <row r="8" spans="1:5" ht="30" x14ac:dyDescent="0.25">
      <c r="A8" s="21">
        <v>3</v>
      </c>
      <c r="B8" s="22" t="s">
        <v>41</v>
      </c>
      <c r="C8" s="23">
        <v>2781.3</v>
      </c>
      <c r="D8" s="23">
        <v>2031.85</v>
      </c>
      <c r="E8" s="24">
        <f t="shared" si="0"/>
        <v>749.45000000000027</v>
      </c>
    </row>
    <row r="9" spans="1:5" x14ac:dyDescent="0.25">
      <c r="A9" s="21">
        <v>4</v>
      </c>
      <c r="B9" s="22" t="s">
        <v>42</v>
      </c>
      <c r="C9" s="23">
        <v>9655.7800000000007</v>
      </c>
      <c r="D9" s="23">
        <v>7053.92</v>
      </c>
      <c r="E9" s="24">
        <f t="shared" si="0"/>
        <v>2601.8600000000006</v>
      </c>
    </row>
    <row r="10" spans="1:5" x14ac:dyDescent="0.25">
      <c r="A10" s="21">
        <v>5</v>
      </c>
      <c r="B10" s="22" t="s">
        <v>43</v>
      </c>
      <c r="C10" s="23">
        <v>3247.71</v>
      </c>
      <c r="D10" s="23">
        <v>2372.58</v>
      </c>
      <c r="E10" s="24">
        <f t="shared" si="0"/>
        <v>875.13000000000011</v>
      </c>
    </row>
    <row r="11" spans="1:5" x14ac:dyDescent="0.25">
      <c r="A11" s="21">
        <v>6</v>
      </c>
      <c r="B11" s="22" t="s">
        <v>44</v>
      </c>
      <c r="C11" s="23">
        <v>1551.39</v>
      </c>
      <c r="D11" s="23">
        <v>1133.3499999999999</v>
      </c>
      <c r="E11" s="24">
        <f t="shared" si="0"/>
        <v>418.04000000000019</v>
      </c>
    </row>
    <row r="12" spans="1:5" x14ac:dyDescent="0.25">
      <c r="A12" s="21">
        <v>7</v>
      </c>
      <c r="B12" s="22" t="s">
        <v>45</v>
      </c>
      <c r="C12" s="23">
        <v>1363.88</v>
      </c>
      <c r="D12" s="23">
        <v>996.37</v>
      </c>
      <c r="E12" s="24">
        <f t="shared" si="0"/>
        <v>367.5100000000001</v>
      </c>
    </row>
    <row r="13" spans="1:5" x14ac:dyDescent="0.25">
      <c r="A13" s="21">
        <v>8</v>
      </c>
      <c r="B13" s="22" t="s">
        <v>46</v>
      </c>
      <c r="C13" s="23">
        <v>11093.31</v>
      </c>
      <c r="D13" s="23">
        <v>8104.1</v>
      </c>
      <c r="E13" s="24">
        <f t="shared" si="0"/>
        <v>2989.2099999999991</v>
      </c>
    </row>
    <row r="14" spans="1:5" x14ac:dyDescent="0.25">
      <c r="A14" s="21">
        <v>9</v>
      </c>
      <c r="B14" s="22" t="s">
        <v>47</v>
      </c>
      <c r="C14" s="23">
        <v>8021.78</v>
      </c>
      <c r="D14" s="23">
        <v>5860.22</v>
      </c>
      <c r="E14" s="24">
        <f t="shared" si="0"/>
        <v>2161.5599999999995</v>
      </c>
    </row>
    <row r="15" spans="1:5" x14ac:dyDescent="0.25">
      <c r="A15" s="21">
        <v>10</v>
      </c>
      <c r="B15" s="22" t="s">
        <v>48</v>
      </c>
      <c r="C15" s="23">
        <v>116.86</v>
      </c>
      <c r="D15" s="23">
        <v>85.37</v>
      </c>
      <c r="E15" s="24">
        <f t="shared" si="0"/>
        <v>31.489999999999995</v>
      </c>
    </row>
    <row r="16" spans="1:5" x14ac:dyDescent="0.25">
      <c r="A16" s="21">
        <v>11</v>
      </c>
      <c r="B16" s="22" t="s">
        <v>49</v>
      </c>
      <c r="C16" s="23">
        <v>2813.61</v>
      </c>
      <c r="D16" s="23">
        <v>2055.4499999999998</v>
      </c>
      <c r="E16" s="24">
        <f t="shared" si="0"/>
        <v>758.16000000000031</v>
      </c>
    </row>
    <row r="17" spans="1:5" x14ac:dyDescent="0.25">
      <c r="A17" s="21">
        <v>12</v>
      </c>
      <c r="B17" s="22" t="s">
        <v>50</v>
      </c>
      <c r="C17" s="23">
        <v>1617.21</v>
      </c>
      <c r="D17" s="23">
        <v>1181.44</v>
      </c>
      <c r="E17" s="24">
        <f t="shared" si="0"/>
        <v>435.77</v>
      </c>
    </row>
    <row r="18" spans="1:5" x14ac:dyDescent="0.25">
      <c r="A18" s="21">
        <v>13</v>
      </c>
      <c r="B18" s="22" t="s">
        <v>51</v>
      </c>
      <c r="C18" s="23">
        <v>3570</v>
      </c>
      <c r="D18" s="23">
        <v>2608.0300000000002</v>
      </c>
      <c r="E18" s="24">
        <f t="shared" si="0"/>
        <v>961.9699999999998</v>
      </c>
    </row>
    <row r="19" spans="1:5" x14ac:dyDescent="0.25">
      <c r="A19" s="21">
        <v>14</v>
      </c>
      <c r="B19" s="22" t="s">
        <v>52</v>
      </c>
      <c r="C19" s="23">
        <v>243.95</v>
      </c>
      <c r="D19" s="23">
        <v>178.22</v>
      </c>
      <c r="E19" s="24">
        <f t="shared" si="0"/>
        <v>65.72999999999999</v>
      </c>
    </row>
    <row r="20" spans="1:5" x14ac:dyDescent="0.25">
      <c r="A20" s="21">
        <v>15</v>
      </c>
      <c r="B20" s="22" t="s">
        <v>53</v>
      </c>
      <c r="C20" s="23">
        <v>6082.15</v>
      </c>
      <c r="D20" s="23">
        <v>4443.25</v>
      </c>
      <c r="E20" s="24">
        <f t="shared" si="0"/>
        <v>1638.8999999999996</v>
      </c>
    </row>
    <row r="21" spans="1:5" x14ac:dyDescent="0.25">
      <c r="A21" s="21">
        <v>16</v>
      </c>
      <c r="B21" s="22" t="s">
        <v>54</v>
      </c>
      <c r="C21" s="23">
        <v>6611.15</v>
      </c>
      <c r="D21" s="23">
        <v>4172.84</v>
      </c>
      <c r="E21" s="24">
        <f t="shared" si="0"/>
        <v>2438.3099999999995</v>
      </c>
    </row>
    <row r="22" spans="1:5" x14ac:dyDescent="0.25">
      <c r="A22" s="21">
        <v>17</v>
      </c>
      <c r="B22" s="22" t="s">
        <v>55</v>
      </c>
      <c r="C22" s="23">
        <v>13318.86</v>
      </c>
      <c r="D22" s="25">
        <v>9729.9500000000007</v>
      </c>
      <c r="E22" s="24">
        <f t="shared" si="0"/>
        <v>3588.91</v>
      </c>
    </row>
    <row r="23" spans="1:5" x14ac:dyDescent="0.25">
      <c r="A23" s="21">
        <v>18</v>
      </c>
      <c r="B23" s="22" t="s">
        <v>56</v>
      </c>
      <c r="C23" s="23">
        <v>2403.4699999999998</v>
      </c>
      <c r="D23" s="25">
        <v>1755.83</v>
      </c>
      <c r="E23" s="24">
        <f t="shared" si="0"/>
        <v>647.63999999999987</v>
      </c>
    </row>
    <row r="24" spans="1:5" x14ac:dyDescent="0.25">
      <c r="A24" s="21">
        <v>19</v>
      </c>
      <c r="B24" s="22" t="s">
        <v>57</v>
      </c>
      <c r="C24" s="23">
        <v>698.26</v>
      </c>
      <c r="D24" s="25">
        <v>510.11</v>
      </c>
      <c r="E24" s="24">
        <f t="shared" si="0"/>
        <v>188.14999999999998</v>
      </c>
    </row>
    <row r="25" spans="1:5" x14ac:dyDescent="0.25">
      <c r="A25" s="21">
        <v>20</v>
      </c>
      <c r="B25" s="22" t="s">
        <v>58</v>
      </c>
      <c r="C25" s="23">
        <v>162.34</v>
      </c>
      <c r="D25" s="25">
        <v>118.59</v>
      </c>
      <c r="E25" s="24">
        <f t="shared" si="0"/>
        <v>43.75</v>
      </c>
    </row>
    <row r="26" spans="1:5" x14ac:dyDescent="0.25">
      <c r="A26" s="21">
        <v>21</v>
      </c>
      <c r="B26" s="22" t="s">
        <v>59</v>
      </c>
      <c r="C26" s="23">
        <v>700.08</v>
      </c>
      <c r="D26" s="23">
        <v>511.43</v>
      </c>
      <c r="E26" s="24">
        <f t="shared" si="0"/>
        <v>188.65000000000003</v>
      </c>
    </row>
    <row r="27" spans="1:5" x14ac:dyDescent="0.25">
      <c r="A27" s="116" t="s">
        <v>60</v>
      </c>
      <c r="B27" s="117"/>
      <c r="C27" s="26">
        <f>SUM(C6:C26)</f>
        <v>77319.579999999987</v>
      </c>
      <c r="D27" s="26">
        <f>SUM(D6:D26)</f>
        <v>55828.12</v>
      </c>
      <c r="E27" s="26">
        <f>SUM(E6:E26)</f>
        <v>21491.460000000003</v>
      </c>
    </row>
    <row r="28" spans="1:5" x14ac:dyDescent="0.25">
      <c r="A28" s="118" t="s">
        <v>61</v>
      </c>
      <c r="B28" s="119"/>
      <c r="C28" s="27">
        <f>ROUND(C27*0.21,2)</f>
        <v>16237.11</v>
      </c>
      <c r="D28" s="27">
        <f>ROUND(D27*0.21,2)</f>
        <v>11723.91</v>
      </c>
      <c r="E28" s="27">
        <f>ROUND(E27*0.21,2)</f>
        <v>4513.21</v>
      </c>
    </row>
    <row r="29" spans="1:5" s="29" customFormat="1" x14ac:dyDescent="0.25">
      <c r="A29" s="120" t="s">
        <v>62</v>
      </c>
      <c r="B29" s="121"/>
      <c r="C29" s="28">
        <f>C27+C28</f>
        <v>93556.689999999988</v>
      </c>
      <c r="D29" s="28">
        <f>D27+D28</f>
        <v>67552.03</v>
      </c>
      <c r="E29" s="28">
        <f>E27+E28</f>
        <v>26004.670000000002</v>
      </c>
    </row>
  </sheetData>
  <mergeCells count="5">
    <mergeCell ref="A2:E3"/>
    <mergeCell ref="A27:B27"/>
    <mergeCell ref="A28:B28"/>
    <mergeCell ref="A29:B29"/>
    <mergeCell ref="C1:E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A1F9D-DEC6-42E6-8B69-49FEEB07C9D7}">
  <dimension ref="A1:K47"/>
  <sheetViews>
    <sheetView view="pageBreakPreview" zoomScale="85" zoomScaleNormal="100" zoomScaleSheetLayoutView="85" workbookViewId="0">
      <selection activeCell="O21" sqref="O21:O22"/>
    </sheetView>
  </sheetViews>
  <sheetFormatPr defaultColWidth="7.75" defaultRowHeight="15" x14ac:dyDescent="0.25"/>
  <cols>
    <col min="1" max="1" width="7.75" style="31"/>
    <col min="2" max="2" width="41.75" style="39" customWidth="1"/>
    <col min="3" max="16384" width="7.75" style="31"/>
  </cols>
  <sheetData>
    <row r="1" spans="1:11" ht="50.25" customHeight="1" x14ac:dyDescent="0.25">
      <c r="E1" s="127" t="s">
        <v>187</v>
      </c>
      <c r="F1" s="127"/>
      <c r="G1" s="127"/>
      <c r="H1" s="127"/>
    </row>
    <row r="2" spans="1:11" x14ac:dyDescent="0.25">
      <c r="A2" s="128" t="s">
        <v>63</v>
      </c>
      <c r="B2" s="128"/>
      <c r="C2" s="128"/>
      <c r="D2" s="128"/>
      <c r="E2" s="128"/>
      <c r="F2" s="128"/>
      <c r="G2" s="128"/>
      <c r="H2" s="128"/>
    </row>
    <row r="3" spans="1:11" x14ac:dyDescent="0.25">
      <c r="A3" s="129"/>
      <c r="B3" s="129"/>
      <c r="C3" s="129"/>
      <c r="D3" s="129"/>
      <c r="E3" s="129"/>
      <c r="F3" s="129"/>
      <c r="G3" s="129"/>
      <c r="H3" s="129"/>
    </row>
    <row r="4" spans="1:11" ht="45" x14ac:dyDescent="0.25">
      <c r="A4" s="32" t="s">
        <v>34</v>
      </c>
      <c r="B4" s="22" t="s">
        <v>35</v>
      </c>
      <c r="C4" s="32" t="s">
        <v>64</v>
      </c>
      <c r="D4" s="32" t="s">
        <v>65</v>
      </c>
      <c r="E4" s="32" t="s">
        <v>66</v>
      </c>
      <c r="F4" s="32" t="s">
        <v>67</v>
      </c>
      <c r="G4" s="32" t="s">
        <v>16</v>
      </c>
      <c r="H4" s="32" t="s">
        <v>68</v>
      </c>
    </row>
    <row r="5" spans="1:11" x14ac:dyDescent="0.25">
      <c r="A5" s="32">
        <v>1</v>
      </c>
      <c r="B5" s="130" t="s">
        <v>69</v>
      </c>
      <c r="C5" s="130"/>
      <c r="D5" s="130"/>
      <c r="E5" s="130"/>
      <c r="F5" s="130"/>
      <c r="G5" s="130"/>
      <c r="H5" s="130"/>
    </row>
    <row r="6" spans="1:11" x14ac:dyDescent="0.25">
      <c r="A6" s="34">
        <v>1.1000000000000001</v>
      </c>
      <c r="B6" s="22" t="s">
        <v>70</v>
      </c>
      <c r="C6" s="32" t="s">
        <v>71</v>
      </c>
      <c r="D6" s="32">
        <v>1</v>
      </c>
      <c r="E6" s="32">
        <v>1.0900000000000001</v>
      </c>
      <c r="F6" s="32">
        <f>D6*E6</f>
        <v>1.0900000000000001</v>
      </c>
      <c r="G6" s="32">
        <f>ROUND(F6*0.21,2)</f>
        <v>0.23</v>
      </c>
      <c r="H6" s="32">
        <f>F6+G6</f>
        <v>1.32</v>
      </c>
    </row>
    <row r="7" spans="1:11" x14ac:dyDescent="0.25">
      <c r="A7" s="34">
        <v>1.2</v>
      </c>
      <c r="B7" s="22" t="s">
        <v>72</v>
      </c>
      <c r="C7" s="32" t="s">
        <v>71</v>
      </c>
      <c r="D7" s="32">
        <v>2</v>
      </c>
      <c r="E7" s="32">
        <v>0.44</v>
      </c>
      <c r="F7" s="32">
        <f t="shared" ref="F7:F45" si="0">D7*E7</f>
        <v>0.88</v>
      </c>
      <c r="G7" s="32">
        <f t="shared" ref="G7:G45" si="1">ROUND(F7*0.21,2)</f>
        <v>0.18</v>
      </c>
      <c r="H7" s="32">
        <f t="shared" ref="H7:H45" si="2">F7+G7</f>
        <v>1.06</v>
      </c>
    </row>
    <row r="8" spans="1:11" x14ac:dyDescent="0.25">
      <c r="A8" s="34">
        <v>1.3</v>
      </c>
      <c r="B8" s="22" t="s">
        <v>73</v>
      </c>
      <c r="C8" s="32" t="s">
        <v>71</v>
      </c>
      <c r="D8" s="35">
        <v>1</v>
      </c>
      <c r="E8" s="32">
        <v>518</v>
      </c>
      <c r="F8" s="32">
        <f t="shared" si="0"/>
        <v>518</v>
      </c>
      <c r="G8" s="32">
        <f t="shared" si="1"/>
        <v>108.78</v>
      </c>
      <c r="H8" s="32">
        <f t="shared" si="2"/>
        <v>626.78</v>
      </c>
      <c r="K8" s="78"/>
    </row>
    <row r="9" spans="1:11" x14ac:dyDescent="0.25">
      <c r="A9" s="34">
        <v>1.4</v>
      </c>
      <c r="B9" s="22" t="s">
        <v>74</v>
      </c>
      <c r="C9" s="32" t="s">
        <v>75</v>
      </c>
      <c r="D9" s="32">
        <v>6</v>
      </c>
      <c r="E9" s="32">
        <v>30</v>
      </c>
      <c r="F9" s="32">
        <f t="shared" si="0"/>
        <v>180</v>
      </c>
      <c r="G9" s="32">
        <f t="shared" si="1"/>
        <v>37.799999999999997</v>
      </c>
      <c r="H9" s="32">
        <f t="shared" si="2"/>
        <v>217.8</v>
      </c>
    </row>
    <row r="10" spans="1:11" x14ac:dyDescent="0.25">
      <c r="A10" s="34">
        <v>1.5</v>
      </c>
      <c r="B10" s="22" t="s">
        <v>76</v>
      </c>
      <c r="C10" s="32" t="s">
        <v>77</v>
      </c>
      <c r="D10" s="32">
        <v>2</v>
      </c>
      <c r="E10" s="32">
        <v>30</v>
      </c>
      <c r="F10" s="32">
        <f t="shared" si="0"/>
        <v>60</v>
      </c>
      <c r="G10" s="32">
        <f t="shared" si="1"/>
        <v>12.6</v>
      </c>
      <c r="H10" s="32">
        <f t="shared" si="2"/>
        <v>72.599999999999994</v>
      </c>
    </row>
    <row r="11" spans="1:11" x14ac:dyDescent="0.25">
      <c r="A11" s="123" t="s">
        <v>17</v>
      </c>
      <c r="B11" s="124"/>
      <c r="C11" s="124"/>
      <c r="D11" s="124"/>
      <c r="E11" s="125"/>
      <c r="F11" s="36">
        <f t="shared" ref="F11:G11" si="3">SUM(F6:F10)</f>
        <v>759.97</v>
      </c>
      <c r="G11" s="36">
        <f t="shared" si="3"/>
        <v>159.59</v>
      </c>
      <c r="H11" s="36">
        <f>SUM(H6:H10)</f>
        <v>919.56000000000006</v>
      </c>
    </row>
    <row r="12" spans="1:11" ht="28.9" customHeight="1" x14ac:dyDescent="0.25">
      <c r="A12" s="32">
        <v>2</v>
      </c>
      <c r="B12" s="130" t="s">
        <v>78</v>
      </c>
      <c r="C12" s="130"/>
      <c r="D12" s="130"/>
      <c r="E12" s="130"/>
      <c r="F12" s="130"/>
      <c r="G12" s="130"/>
      <c r="H12" s="130"/>
    </row>
    <row r="13" spans="1:11" x14ac:dyDescent="0.25">
      <c r="A13" s="34">
        <v>2.1</v>
      </c>
      <c r="B13" s="22" t="s">
        <v>79</v>
      </c>
      <c r="C13" s="32" t="s">
        <v>71</v>
      </c>
      <c r="D13" s="32">
        <v>1</v>
      </c>
      <c r="E13" s="32">
        <v>2.19</v>
      </c>
      <c r="F13" s="32">
        <f t="shared" si="0"/>
        <v>2.19</v>
      </c>
      <c r="G13" s="32">
        <f t="shared" si="1"/>
        <v>0.46</v>
      </c>
      <c r="H13" s="32">
        <f t="shared" si="2"/>
        <v>2.65</v>
      </c>
    </row>
    <row r="14" spans="1:11" x14ac:dyDescent="0.25">
      <c r="A14" s="34">
        <v>2.2000000000000002</v>
      </c>
      <c r="B14" s="22" t="s">
        <v>80</v>
      </c>
      <c r="C14" s="32" t="s">
        <v>71</v>
      </c>
      <c r="D14" s="32">
        <v>2</v>
      </c>
      <c r="E14" s="32">
        <v>1.78</v>
      </c>
      <c r="F14" s="32">
        <f t="shared" si="0"/>
        <v>3.56</v>
      </c>
      <c r="G14" s="32">
        <f t="shared" si="1"/>
        <v>0.75</v>
      </c>
      <c r="H14" s="32">
        <f t="shared" si="2"/>
        <v>4.3100000000000005</v>
      </c>
    </row>
    <row r="15" spans="1:11" x14ac:dyDescent="0.25">
      <c r="A15" s="34">
        <v>2.2999999999999998</v>
      </c>
      <c r="B15" s="22" t="s">
        <v>81</v>
      </c>
      <c r="C15" s="32" t="s">
        <v>71</v>
      </c>
      <c r="D15" s="32">
        <v>2</v>
      </c>
      <c r="E15" s="32">
        <v>3.48</v>
      </c>
      <c r="F15" s="32">
        <f t="shared" si="0"/>
        <v>6.96</v>
      </c>
      <c r="G15" s="32">
        <f t="shared" si="1"/>
        <v>1.46</v>
      </c>
      <c r="H15" s="32">
        <f t="shared" si="2"/>
        <v>8.42</v>
      </c>
    </row>
    <row r="16" spans="1:11" x14ac:dyDescent="0.25">
      <c r="A16" s="34">
        <v>2.4</v>
      </c>
      <c r="B16" s="22" t="s">
        <v>82</v>
      </c>
      <c r="C16" s="32" t="s">
        <v>71</v>
      </c>
      <c r="D16" s="32">
        <v>1</v>
      </c>
      <c r="E16" s="32">
        <v>3.1</v>
      </c>
      <c r="F16" s="32">
        <f t="shared" si="0"/>
        <v>3.1</v>
      </c>
      <c r="G16" s="32">
        <f t="shared" si="1"/>
        <v>0.65</v>
      </c>
      <c r="H16" s="32">
        <f t="shared" si="2"/>
        <v>3.75</v>
      </c>
    </row>
    <row r="17" spans="1:8" x14ac:dyDescent="0.25">
      <c r="A17" s="34">
        <v>2.5</v>
      </c>
      <c r="B17" s="22" t="s">
        <v>83</v>
      </c>
      <c r="C17" s="32" t="s">
        <v>71</v>
      </c>
      <c r="D17" s="32">
        <v>3</v>
      </c>
      <c r="E17" s="32">
        <v>2.5499999999999998</v>
      </c>
      <c r="F17" s="32">
        <f t="shared" si="0"/>
        <v>7.6499999999999995</v>
      </c>
      <c r="G17" s="32">
        <f t="shared" si="1"/>
        <v>1.61</v>
      </c>
      <c r="H17" s="32">
        <f t="shared" si="2"/>
        <v>9.26</v>
      </c>
    </row>
    <row r="18" spans="1:8" x14ac:dyDescent="0.25">
      <c r="A18" s="34">
        <v>2.6</v>
      </c>
      <c r="B18" s="22" t="s">
        <v>84</v>
      </c>
      <c r="C18" s="32" t="s">
        <v>71</v>
      </c>
      <c r="D18" s="32">
        <v>1</v>
      </c>
      <c r="E18" s="32">
        <v>9.5</v>
      </c>
      <c r="F18" s="32">
        <f t="shared" si="0"/>
        <v>9.5</v>
      </c>
      <c r="G18" s="32">
        <f t="shared" si="1"/>
        <v>2</v>
      </c>
      <c r="H18" s="32">
        <f t="shared" si="2"/>
        <v>11.5</v>
      </c>
    </row>
    <row r="19" spans="1:8" x14ac:dyDescent="0.25">
      <c r="A19" s="34">
        <v>2.7</v>
      </c>
      <c r="B19" s="22" t="s">
        <v>85</v>
      </c>
      <c r="C19" s="32" t="s">
        <v>71</v>
      </c>
      <c r="D19" s="32">
        <v>3</v>
      </c>
      <c r="E19" s="32">
        <v>13.24</v>
      </c>
      <c r="F19" s="32">
        <f t="shared" si="0"/>
        <v>39.72</v>
      </c>
      <c r="G19" s="32">
        <f t="shared" si="1"/>
        <v>8.34</v>
      </c>
      <c r="H19" s="32">
        <f t="shared" si="2"/>
        <v>48.06</v>
      </c>
    </row>
    <row r="20" spans="1:8" ht="30" x14ac:dyDescent="0.25">
      <c r="A20" s="34">
        <v>2.8</v>
      </c>
      <c r="B20" s="22" t="s">
        <v>86</v>
      </c>
      <c r="C20" s="32" t="s">
        <v>71</v>
      </c>
      <c r="D20" s="32">
        <v>3</v>
      </c>
      <c r="E20" s="32">
        <v>10.08</v>
      </c>
      <c r="F20" s="32">
        <f t="shared" si="0"/>
        <v>30.240000000000002</v>
      </c>
      <c r="G20" s="32">
        <f t="shared" si="1"/>
        <v>6.35</v>
      </c>
      <c r="H20" s="32">
        <f t="shared" si="2"/>
        <v>36.590000000000003</v>
      </c>
    </row>
    <row r="21" spans="1:8" x14ac:dyDescent="0.25">
      <c r="A21" s="34">
        <v>2.9</v>
      </c>
      <c r="B21" s="22" t="s">
        <v>87</v>
      </c>
      <c r="C21" s="32" t="s">
        <v>71</v>
      </c>
      <c r="D21" s="32">
        <v>1</v>
      </c>
      <c r="E21" s="32">
        <v>3.21</v>
      </c>
      <c r="F21" s="32">
        <f t="shared" si="0"/>
        <v>3.21</v>
      </c>
      <c r="G21" s="32">
        <f t="shared" si="1"/>
        <v>0.67</v>
      </c>
      <c r="H21" s="32">
        <f t="shared" si="2"/>
        <v>3.88</v>
      </c>
    </row>
    <row r="22" spans="1:8" x14ac:dyDescent="0.25">
      <c r="A22" s="37">
        <v>2.1</v>
      </c>
      <c r="B22" s="22" t="s">
        <v>88</v>
      </c>
      <c r="C22" s="32" t="s">
        <v>71</v>
      </c>
      <c r="D22" s="32">
        <v>1</v>
      </c>
      <c r="E22" s="32">
        <v>0.98</v>
      </c>
      <c r="F22" s="32">
        <f t="shared" si="0"/>
        <v>0.98</v>
      </c>
      <c r="G22" s="32">
        <f t="shared" si="1"/>
        <v>0.21</v>
      </c>
      <c r="H22" s="32">
        <f t="shared" si="2"/>
        <v>1.19</v>
      </c>
    </row>
    <row r="23" spans="1:8" x14ac:dyDescent="0.25">
      <c r="A23" s="34">
        <v>2.11</v>
      </c>
      <c r="B23" s="22" t="s">
        <v>89</v>
      </c>
      <c r="C23" s="32" t="s">
        <v>71</v>
      </c>
      <c r="D23" s="32">
        <v>1</v>
      </c>
      <c r="E23" s="32">
        <v>7.5</v>
      </c>
      <c r="F23" s="32">
        <f t="shared" si="0"/>
        <v>7.5</v>
      </c>
      <c r="G23" s="32">
        <f t="shared" si="1"/>
        <v>1.58</v>
      </c>
      <c r="H23" s="32">
        <f t="shared" si="2"/>
        <v>9.08</v>
      </c>
    </row>
    <row r="24" spans="1:8" x14ac:dyDescent="0.25">
      <c r="A24" s="37">
        <v>2.12</v>
      </c>
      <c r="B24" s="22" t="s">
        <v>90</v>
      </c>
      <c r="C24" s="32" t="s">
        <v>71</v>
      </c>
      <c r="D24" s="32">
        <v>10</v>
      </c>
      <c r="E24" s="32">
        <v>3.84</v>
      </c>
      <c r="F24" s="32">
        <f t="shared" si="0"/>
        <v>38.4</v>
      </c>
      <c r="G24" s="32">
        <f t="shared" si="1"/>
        <v>8.06</v>
      </c>
      <c r="H24" s="32">
        <f t="shared" si="2"/>
        <v>46.46</v>
      </c>
    </row>
    <row r="25" spans="1:8" x14ac:dyDescent="0.25">
      <c r="A25" s="34">
        <v>2.13</v>
      </c>
      <c r="B25" s="22" t="s">
        <v>91</v>
      </c>
      <c r="C25" s="32" t="s">
        <v>71</v>
      </c>
      <c r="D25" s="32">
        <v>3</v>
      </c>
      <c r="E25" s="32">
        <v>2.31</v>
      </c>
      <c r="F25" s="32">
        <f t="shared" si="0"/>
        <v>6.93</v>
      </c>
      <c r="G25" s="32">
        <f t="shared" si="1"/>
        <v>1.46</v>
      </c>
      <c r="H25" s="32">
        <f t="shared" si="2"/>
        <v>8.39</v>
      </c>
    </row>
    <row r="26" spans="1:8" x14ac:dyDescent="0.25">
      <c r="A26" s="37">
        <v>2.14</v>
      </c>
      <c r="B26" s="22" t="s">
        <v>92</v>
      </c>
      <c r="C26" s="32" t="s">
        <v>71</v>
      </c>
      <c r="D26" s="32">
        <v>2</v>
      </c>
      <c r="E26" s="32">
        <v>5.95</v>
      </c>
      <c r="F26" s="32">
        <f t="shared" si="0"/>
        <v>11.9</v>
      </c>
      <c r="G26" s="32">
        <f t="shared" si="1"/>
        <v>2.5</v>
      </c>
      <c r="H26" s="32">
        <f t="shared" si="2"/>
        <v>14.4</v>
      </c>
    </row>
    <row r="27" spans="1:8" x14ac:dyDescent="0.25">
      <c r="A27" s="34">
        <v>2.15</v>
      </c>
      <c r="B27" s="22" t="s">
        <v>93</v>
      </c>
      <c r="C27" s="32" t="s">
        <v>71</v>
      </c>
      <c r="D27" s="32">
        <v>1</v>
      </c>
      <c r="E27" s="32">
        <v>5.31</v>
      </c>
      <c r="F27" s="32">
        <f t="shared" si="0"/>
        <v>5.31</v>
      </c>
      <c r="G27" s="32">
        <f t="shared" si="1"/>
        <v>1.1200000000000001</v>
      </c>
      <c r="H27" s="32">
        <f t="shared" si="2"/>
        <v>6.43</v>
      </c>
    </row>
    <row r="28" spans="1:8" x14ac:dyDescent="0.25">
      <c r="A28" s="37">
        <v>2.16</v>
      </c>
      <c r="B28" s="22" t="s">
        <v>94</v>
      </c>
      <c r="C28" s="32" t="s">
        <v>71</v>
      </c>
      <c r="D28" s="32">
        <v>2</v>
      </c>
      <c r="E28" s="32">
        <v>17.84</v>
      </c>
      <c r="F28" s="32">
        <f t="shared" si="0"/>
        <v>35.68</v>
      </c>
      <c r="G28" s="32">
        <f t="shared" si="1"/>
        <v>7.49</v>
      </c>
      <c r="H28" s="32">
        <f t="shared" si="2"/>
        <v>43.17</v>
      </c>
    </row>
    <row r="29" spans="1:8" x14ac:dyDescent="0.25">
      <c r="A29" s="34">
        <v>2.17</v>
      </c>
      <c r="B29" s="22" t="s">
        <v>95</v>
      </c>
      <c r="C29" s="32" t="s">
        <v>71</v>
      </c>
      <c r="D29" s="32">
        <v>1</v>
      </c>
      <c r="E29" s="32">
        <v>4.55</v>
      </c>
      <c r="F29" s="32">
        <f t="shared" si="0"/>
        <v>4.55</v>
      </c>
      <c r="G29" s="32">
        <f t="shared" si="1"/>
        <v>0.96</v>
      </c>
      <c r="H29" s="32">
        <f t="shared" si="2"/>
        <v>5.51</v>
      </c>
    </row>
    <row r="30" spans="1:8" x14ac:dyDescent="0.25">
      <c r="A30" s="37">
        <v>2.1800000000000002</v>
      </c>
      <c r="B30" s="22" t="s">
        <v>96</v>
      </c>
      <c r="C30" s="32" t="s">
        <v>71</v>
      </c>
      <c r="D30" s="32">
        <v>1</v>
      </c>
      <c r="E30" s="32">
        <v>6.1</v>
      </c>
      <c r="F30" s="32">
        <f t="shared" si="0"/>
        <v>6.1</v>
      </c>
      <c r="G30" s="32">
        <f t="shared" si="1"/>
        <v>1.28</v>
      </c>
      <c r="H30" s="32">
        <f t="shared" si="2"/>
        <v>7.38</v>
      </c>
    </row>
    <row r="31" spans="1:8" x14ac:dyDescent="0.25">
      <c r="A31" s="34">
        <v>2.19</v>
      </c>
      <c r="B31" s="22" t="s">
        <v>97</v>
      </c>
      <c r="C31" s="32" t="s">
        <v>71</v>
      </c>
      <c r="D31" s="32">
        <v>1</v>
      </c>
      <c r="E31" s="32">
        <v>6.81</v>
      </c>
      <c r="F31" s="32">
        <f t="shared" si="0"/>
        <v>6.81</v>
      </c>
      <c r="G31" s="32">
        <f t="shared" si="1"/>
        <v>1.43</v>
      </c>
      <c r="H31" s="32">
        <f t="shared" si="2"/>
        <v>8.24</v>
      </c>
    </row>
    <row r="32" spans="1:8" x14ac:dyDescent="0.25">
      <c r="A32" s="37">
        <v>2.2000000000000002</v>
      </c>
      <c r="B32" s="22" t="s">
        <v>98</v>
      </c>
      <c r="C32" s="32" t="s">
        <v>71</v>
      </c>
      <c r="D32" s="32">
        <v>1</v>
      </c>
      <c r="E32" s="32">
        <v>9.98</v>
      </c>
      <c r="F32" s="32">
        <f t="shared" si="0"/>
        <v>9.98</v>
      </c>
      <c r="G32" s="32">
        <f t="shared" si="1"/>
        <v>2.1</v>
      </c>
      <c r="H32" s="32">
        <f t="shared" si="2"/>
        <v>12.08</v>
      </c>
    </row>
    <row r="33" spans="1:8" x14ac:dyDescent="0.25">
      <c r="A33" s="34">
        <v>2.21</v>
      </c>
      <c r="B33" s="22" t="s">
        <v>99</v>
      </c>
      <c r="C33" s="32" t="s">
        <v>71</v>
      </c>
      <c r="D33" s="32">
        <v>1</v>
      </c>
      <c r="E33" s="32">
        <v>21.08</v>
      </c>
      <c r="F33" s="32">
        <f t="shared" si="0"/>
        <v>21.08</v>
      </c>
      <c r="G33" s="32">
        <f t="shared" si="1"/>
        <v>4.43</v>
      </c>
      <c r="H33" s="32">
        <f t="shared" si="2"/>
        <v>25.509999999999998</v>
      </c>
    </row>
    <row r="34" spans="1:8" x14ac:dyDescent="0.25">
      <c r="A34" s="37">
        <v>2.2200000000000002</v>
      </c>
      <c r="B34" s="22" t="s">
        <v>100</v>
      </c>
      <c r="C34" s="32" t="s">
        <v>71</v>
      </c>
      <c r="D34" s="32">
        <v>1</v>
      </c>
      <c r="E34" s="32">
        <v>13.9</v>
      </c>
      <c r="F34" s="32">
        <f t="shared" si="0"/>
        <v>13.9</v>
      </c>
      <c r="G34" s="32">
        <f t="shared" si="1"/>
        <v>2.92</v>
      </c>
      <c r="H34" s="32">
        <f t="shared" si="2"/>
        <v>16.82</v>
      </c>
    </row>
    <row r="35" spans="1:8" x14ac:dyDescent="0.25">
      <c r="A35" s="34">
        <v>2.23</v>
      </c>
      <c r="B35" s="22" t="s">
        <v>101</v>
      </c>
      <c r="C35" s="32" t="s">
        <v>71</v>
      </c>
      <c r="D35" s="32">
        <v>1</v>
      </c>
      <c r="E35" s="32">
        <v>6.93</v>
      </c>
      <c r="F35" s="32">
        <f t="shared" si="0"/>
        <v>6.93</v>
      </c>
      <c r="G35" s="32">
        <f t="shared" si="1"/>
        <v>1.46</v>
      </c>
      <c r="H35" s="32">
        <f t="shared" si="2"/>
        <v>8.39</v>
      </c>
    </row>
    <row r="36" spans="1:8" ht="30" x14ac:dyDescent="0.25">
      <c r="A36" s="37">
        <v>2.2400000000000002</v>
      </c>
      <c r="B36" s="22" t="s">
        <v>102</v>
      </c>
      <c r="C36" s="32" t="s">
        <v>71</v>
      </c>
      <c r="D36" s="32">
        <v>1</v>
      </c>
      <c r="E36" s="32">
        <v>9.9</v>
      </c>
      <c r="F36" s="32">
        <f t="shared" si="0"/>
        <v>9.9</v>
      </c>
      <c r="G36" s="32">
        <f t="shared" si="1"/>
        <v>2.08</v>
      </c>
      <c r="H36" s="32">
        <f t="shared" si="2"/>
        <v>11.98</v>
      </c>
    </row>
    <row r="37" spans="1:8" x14ac:dyDescent="0.25">
      <c r="A37" s="34">
        <v>2.25</v>
      </c>
      <c r="B37" s="22" t="s">
        <v>103</v>
      </c>
      <c r="C37" s="32" t="s">
        <v>71</v>
      </c>
      <c r="D37" s="32">
        <v>2</v>
      </c>
      <c r="E37" s="32">
        <v>7.11</v>
      </c>
      <c r="F37" s="32">
        <f t="shared" si="0"/>
        <v>14.22</v>
      </c>
      <c r="G37" s="32">
        <f t="shared" si="1"/>
        <v>2.99</v>
      </c>
      <c r="H37" s="32">
        <f t="shared" si="2"/>
        <v>17.21</v>
      </c>
    </row>
    <row r="38" spans="1:8" ht="30" x14ac:dyDescent="0.25">
      <c r="A38" s="37">
        <v>2.2599999999999998</v>
      </c>
      <c r="B38" s="22" t="s">
        <v>104</v>
      </c>
      <c r="C38" s="32" t="s">
        <v>71</v>
      </c>
      <c r="D38" s="32">
        <v>1</v>
      </c>
      <c r="E38" s="32">
        <v>11.48</v>
      </c>
      <c r="F38" s="32">
        <f t="shared" si="0"/>
        <v>11.48</v>
      </c>
      <c r="G38" s="32">
        <f t="shared" si="1"/>
        <v>2.41</v>
      </c>
      <c r="H38" s="32">
        <f t="shared" si="2"/>
        <v>13.89</v>
      </c>
    </row>
    <row r="39" spans="1:8" ht="30" x14ac:dyDescent="0.25">
      <c r="A39" s="34">
        <v>2.27</v>
      </c>
      <c r="B39" s="22" t="s">
        <v>105</v>
      </c>
      <c r="C39" s="32" t="s">
        <v>71</v>
      </c>
      <c r="D39" s="32">
        <v>1</v>
      </c>
      <c r="E39" s="32">
        <v>16.45</v>
      </c>
      <c r="F39" s="32">
        <f t="shared" si="0"/>
        <v>16.45</v>
      </c>
      <c r="G39" s="32">
        <f t="shared" si="1"/>
        <v>3.45</v>
      </c>
      <c r="H39" s="32">
        <f t="shared" si="2"/>
        <v>19.899999999999999</v>
      </c>
    </row>
    <row r="40" spans="1:8" x14ac:dyDescent="0.25">
      <c r="A40" s="37">
        <v>2.2799999999999998</v>
      </c>
      <c r="B40" s="22" t="s">
        <v>106</v>
      </c>
      <c r="C40" s="32" t="s">
        <v>71</v>
      </c>
      <c r="D40" s="32">
        <v>1</v>
      </c>
      <c r="E40" s="32">
        <v>18.53</v>
      </c>
      <c r="F40" s="32">
        <f t="shared" si="0"/>
        <v>18.53</v>
      </c>
      <c r="G40" s="32">
        <f t="shared" si="1"/>
        <v>3.89</v>
      </c>
      <c r="H40" s="32">
        <f t="shared" si="2"/>
        <v>22.42</v>
      </c>
    </row>
    <row r="41" spans="1:8" x14ac:dyDescent="0.25">
      <c r="A41" s="34">
        <v>2.29</v>
      </c>
      <c r="B41" s="22" t="s">
        <v>107</v>
      </c>
      <c r="C41" s="32" t="s">
        <v>71</v>
      </c>
      <c r="D41" s="32">
        <v>1</v>
      </c>
      <c r="E41" s="32">
        <v>0.61</v>
      </c>
      <c r="F41" s="32">
        <f t="shared" si="0"/>
        <v>0.61</v>
      </c>
      <c r="G41" s="32">
        <f t="shared" si="1"/>
        <v>0.13</v>
      </c>
      <c r="H41" s="32">
        <f t="shared" si="2"/>
        <v>0.74</v>
      </c>
    </row>
    <row r="42" spans="1:8" ht="30" x14ac:dyDescent="0.25">
      <c r="A42" s="37">
        <v>2.2999999999999998</v>
      </c>
      <c r="B42" s="22" t="s">
        <v>108</v>
      </c>
      <c r="C42" s="32" t="s">
        <v>109</v>
      </c>
      <c r="D42" s="32">
        <v>1</v>
      </c>
      <c r="E42" s="32">
        <v>3.06</v>
      </c>
      <c r="F42" s="32">
        <f t="shared" si="0"/>
        <v>3.06</v>
      </c>
      <c r="G42" s="32">
        <f t="shared" si="1"/>
        <v>0.64</v>
      </c>
      <c r="H42" s="32">
        <f t="shared" si="2"/>
        <v>3.7</v>
      </c>
    </row>
    <row r="43" spans="1:8" ht="30" x14ac:dyDescent="0.25">
      <c r="A43" s="34">
        <v>2.31</v>
      </c>
      <c r="B43" s="22" t="s">
        <v>110</v>
      </c>
      <c r="C43" s="32" t="s">
        <v>109</v>
      </c>
      <c r="D43" s="32">
        <v>1</v>
      </c>
      <c r="E43" s="32">
        <v>4.8099999999999996</v>
      </c>
      <c r="F43" s="32">
        <f t="shared" si="0"/>
        <v>4.8099999999999996</v>
      </c>
      <c r="G43" s="32">
        <f t="shared" si="1"/>
        <v>1.01</v>
      </c>
      <c r="H43" s="32">
        <f t="shared" si="2"/>
        <v>5.8199999999999994</v>
      </c>
    </row>
    <row r="44" spans="1:8" x14ac:dyDescent="0.25">
      <c r="A44" s="37">
        <v>2.3199999999999901</v>
      </c>
      <c r="B44" s="22" t="s">
        <v>74</v>
      </c>
      <c r="C44" s="32" t="s">
        <v>75</v>
      </c>
      <c r="D44" s="32">
        <v>12</v>
      </c>
      <c r="E44" s="32">
        <v>30</v>
      </c>
      <c r="F44" s="32">
        <f t="shared" si="0"/>
        <v>360</v>
      </c>
      <c r="G44" s="32">
        <f t="shared" si="1"/>
        <v>75.599999999999994</v>
      </c>
      <c r="H44" s="32">
        <f t="shared" si="2"/>
        <v>435.6</v>
      </c>
    </row>
    <row r="45" spans="1:8" x14ac:dyDescent="0.25">
      <c r="A45" s="34">
        <v>2.33</v>
      </c>
      <c r="B45" s="22" t="s">
        <v>76</v>
      </c>
      <c r="C45" s="32" t="s">
        <v>77</v>
      </c>
      <c r="D45" s="32">
        <v>1</v>
      </c>
      <c r="E45" s="32">
        <v>30</v>
      </c>
      <c r="F45" s="32">
        <f t="shared" si="0"/>
        <v>30</v>
      </c>
      <c r="G45" s="32">
        <f t="shared" si="1"/>
        <v>6.3</v>
      </c>
      <c r="H45" s="32">
        <f t="shared" si="2"/>
        <v>36.299999999999997</v>
      </c>
    </row>
    <row r="46" spans="1:8" s="38" customFormat="1" x14ac:dyDescent="0.25">
      <c r="A46" s="123" t="s">
        <v>17</v>
      </c>
      <c r="B46" s="124"/>
      <c r="C46" s="124"/>
      <c r="D46" s="124"/>
      <c r="E46" s="125"/>
      <c r="F46" s="36">
        <f t="shared" ref="F46:G46" si="4">SUM(F13:F45)</f>
        <v>751.24</v>
      </c>
      <c r="G46" s="36">
        <f t="shared" si="4"/>
        <v>157.79000000000002</v>
      </c>
      <c r="H46" s="36">
        <f>SUM(H13:H45)</f>
        <v>909.03</v>
      </c>
    </row>
    <row r="47" spans="1:8" s="38" customFormat="1" x14ac:dyDescent="0.25">
      <c r="A47" s="120" t="s">
        <v>111</v>
      </c>
      <c r="B47" s="126"/>
      <c r="C47" s="126"/>
      <c r="D47" s="126"/>
      <c r="E47" s="121"/>
      <c r="F47" s="33">
        <f t="shared" ref="F47:G47" si="5">F46+F11</f>
        <v>1511.21</v>
      </c>
      <c r="G47" s="33">
        <f t="shared" si="5"/>
        <v>317.38</v>
      </c>
      <c r="H47" s="33">
        <f>H46+H11</f>
        <v>1828.5900000000001</v>
      </c>
    </row>
  </sheetData>
  <mergeCells count="7">
    <mergeCell ref="A46:E46"/>
    <mergeCell ref="A47:E47"/>
    <mergeCell ref="E1:H1"/>
    <mergeCell ref="A2:H3"/>
    <mergeCell ref="B5:H5"/>
    <mergeCell ref="A11:E11"/>
    <mergeCell ref="B12:H1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E0919-7BD3-4BC2-8126-F15CBD58FF60}">
  <dimension ref="A1:I10"/>
  <sheetViews>
    <sheetView view="pageBreakPreview" zoomScale="115" zoomScaleNormal="100" zoomScaleSheetLayoutView="115" workbookViewId="0">
      <selection activeCell="G17" sqref="G17"/>
    </sheetView>
  </sheetViews>
  <sheetFormatPr defaultRowHeight="15" x14ac:dyDescent="0.25"/>
  <cols>
    <col min="1" max="1" width="9" style="73"/>
    <col min="2" max="2" width="14.75" style="73" customWidth="1"/>
    <col min="3" max="3" width="9.125" style="73" customWidth="1"/>
    <col min="4" max="4" width="11.375" style="73" customWidth="1"/>
    <col min="5" max="5" width="14.375" style="73" customWidth="1"/>
    <col min="6" max="6" width="9" style="73"/>
    <col min="7" max="7" width="10.5" style="73" customWidth="1"/>
    <col min="8" max="8" width="9.75" style="19" customWidth="1"/>
    <col min="9" max="9" width="8.25" style="19" customWidth="1"/>
    <col min="10" max="16384" width="9" style="19"/>
  </cols>
  <sheetData>
    <row r="1" spans="1:9" ht="45" customHeight="1" x14ac:dyDescent="0.25">
      <c r="G1" s="135" t="s">
        <v>188</v>
      </c>
      <c r="H1" s="135"/>
      <c r="I1" s="135"/>
    </row>
    <row r="2" spans="1:9" ht="34.5" x14ac:dyDescent="0.25">
      <c r="A2" s="131" t="s">
        <v>2</v>
      </c>
      <c r="B2" s="131"/>
      <c r="C2" s="62" t="s">
        <v>136</v>
      </c>
      <c r="D2" s="62" t="s">
        <v>179</v>
      </c>
      <c r="E2" s="62" t="s">
        <v>137</v>
      </c>
      <c r="F2" s="62" t="s">
        <v>138</v>
      </c>
      <c r="G2" s="62" t="s">
        <v>139</v>
      </c>
      <c r="H2" s="62" t="s">
        <v>140</v>
      </c>
      <c r="I2" s="62" t="s">
        <v>141</v>
      </c>
    </row>
    <row r="3" spans="1:9" x14ac:dyDescent="0.25">
      <c r="A3" s="132" t="s">
        <v>142</v>
      </c>
      <c r="B3" s="132"/>
      <c r="C3" s="63" t="s">
        <v>143</v>
      </c>
      <c r="D3" s="64" t="s">
        <v>144</v>
      </c>
      <c r="E3" s="64" t="s">
        <v>145</v>
      </c>
      <c r="F3" s="65">
        <v>65341</v>
      </c>
      <c r="G3" s="66" t="s">
        <v>146</v>
      </c>
      <c r="H3" s="65">
        <f>H4+H5+H7+H9+H8</f>
        <v>115050</v>
      </c>
      <c r="I3" s="65">
        <f>H3-F3</f>
        <v>49709</v>
      </c>
    </row>
    <row r="4" spans="1:9" ht="22.5" x14ac:dyDescent="0.25">
      <c r="A4" s="67" t="s">
        <v>147</v>
      </c>
      <c r="B4" s="67" t="s">
        <v>129</v>
      </c>
      <c r="C4" s="68" t="s">
        <v>148</v>
      </c>
      <c r="D4" s="69" t="s">
        <v>149</v>
      </c>
      <c r="E4" s="69" t="s">
        <v>150</v>
      </c>
      <c r="F4" s="70">
        <v>65446</v>
      </c>
      <c r="G4" s="71" t="s">
        <v>151</v>
      </c>
      <c r="H4" s="70">
        <f>F4</f>
        <v>65446</v>
      </c>
      <c r="I4" s="70">
        <f>F4-H4</f>
        <v>0</v>
      </c>
    </row>
    <row r="5" spans="1:9" ht="33.75" x14ac:dyDescent="0.25">
      <c r="A5" s="67" t="s">
        <v>152</v>
      </c>
      <c r="B5" s="67" t="s">
        <v>130</v>
      </c>
      <c r="C5" s="68" t="s">
        <v>153</v>
      </c>
      <c r="D5" s="69" t="s">
        <v>154</v>
      </c>
      <c r="E5" s="69" t="s">
        <v>155</v>
      </c>
      <c r="F5" s="70">
        <v>34508</v>
      </c>
      <c r="G5" s="71" t="s">
        <v>156</v>
      </c>
      <c r="H5" s="133">
        <f>F5+F6</f>
        <v>34757</v>
      </c>
      <c r="I5" s="133">
        <v>0</v>
      </c>
    </row>
    <row r="6" spans="1:9" ht="33.75" x14ac:dyDescent="0.25">
      <c r="A6" s="67" t="s">
        <v>157</v>
      </c>
      <c r="B6" s="67" t="s">
        <v>131</v>
      </c>
      <c r="C6" s="68" t="s">
        <v>158</v>
      </c>
      <c r="D6" s="69" t="s">
        <v>159</v>
      </c>
      <c r="E6" s="69">
        <v>1382</v>
      </c>
      <c r="F6" s="72">
        <v>249</v>
      </c>
      <c r="G6" s="71" t="s">
        <v>160</v>
      </c>
      <c r="H6" s="134"/>
      <c r="I6" s="134"/>
    </row>
    <row r="7" spans="1:9" ht="33.75" x14ac:dyDescent="0.25">
      <c r="A7" s="67" t="s">
        <v>161</v>
      </c>
      <c r="B7" s="67" t="s">
        <v>132</v>
      </c>
      <c r="C7" s="68" t="s">
        <v>162</v>
      </c>
      <c r="D7" s="69" t="s">
        <v>163</v>
      </c>
      <c r="E7" s="69">
        <v>2063</v>
      </c>
      <c r="F7" s="75">
        <v>-22049</v>
      </c>
      <c r="G7" s="71" t="s">
        <v>164</v>
      </c>
      <c r="H7" s="70">
        <f>E7*2</f>
        <v>4126</v>
      </c>
      <c r="I7" s="70">
        <f>H7-F7</f>
        <v>26175</v>
      </c>
    </row>
    <row r="8" spans="1:9" ht="22.5" x14ac:dyDescent="0.25">
      <c r="A8" s="67" t="s">
        <v>165</v>
      </c>
      <c r="B8" s="67" t="s">
        <v>133</v>
      </c>
      <c r="C8" s="68" t="s">
        <v>166</v>
      </c>
      <c r="D8" s="69" t="s">
        <v>167</v>
      </c>
      <c r="E8" s="69" t="s">
        <v>168</v>
      </c>
      <c r="F8" s="70">
        <v>12730</v>
      </c>
      <c r="G8" s="71" t="s">
        <v>169</v>
      </c>
      <c r="H8" s="70">
        <v>9243</v>
      </c>
      <c r="I8" s="70">
        <v>3486</v>
      </c>
    </row>
    <row r="9" spans="1:9" ht="22.5" x14ac:dyDescent="0.25">
      <c r="A9" s="67" t="s">
        <v>170</v>
      </c>
      <c r="B9" s="67" t="s">
        <v>134</v>
      </c>
      <c r="C9" s="68" t="s">
        <v>171</v>
      </c>
      <c r="D9" s="69" t="s">
        <v>172</v>
      </c>
      <c r="E9" s="69" t="s">
        <v>173</v>
      </c>
      <c r="F9" s="74">
        <v>-2008</v>
      </c>
      <c r="G9" s="71" t="s">
        <v>174</v>
      </c>
      <c r="H9" s="70">
        <f>E9*2</f>
        <v>1478</v>
      </c>
      <c r="I9" s="70">
        <v>-3486</v>
      </c>
    </row>
    <row r="10" spans="1:9" ht="33.75" x14ac:dyDescent="0.25">
      <c r="A10" s="67" t="s">
        <v>175</v>
      </c>
      <c r="B10" s="67" t="s">
        <v>135</v>
      </c>
      <c r="C10" s="68" t="s">
        <v>176</v>
      </c>
      <c r="D10" s="69" t="s">
        <v>177</v>
      </c>
      <c r="E10" s="69" t="s">
        <v>194</v>
      </c>
      <c r="F10" s="70">
        <v>-23534</v>
      </c>
      <c r="G10" s="71" t="s">
        <v>178</v>
      </c>
      <c r="H10" s="70">
        <v>0</v>
      </c>
      <c r="I10" s="70">
        <v>23534</v>
      </c>
    </row>
  </sheetData>
  <mergeCells count="5">
    <mergeCell ref="A2:B2"/>
    <mergeCell ref="A3:B3"/>
    <mergeCell ref="H5:H6"/>
    <mergeCell ref="I5:I6"/>
    <mergeCell ref="G1:I1"/>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51AE7-69DC-4C45-83F6-2A71C9827B99}">
  <dimension ref="A1:L25"/>
  <sheetViews>
    <sheetView view="pageBreakPreview" zoomScaleNormal="90" zoomScaleSheetLayoutView="100" workbookViewId="0">
      <selection activeCell="I14" sqref="I14:J14"/>
    </sheetView>
  </sheetViews>
  <sheetFormatPr defaultColWidth="8.5" defaultRowHeight="12.75" x14ac:dyDescent="0.2"/>
  <cols>
    <col min="1" max="1" width="66.375" style="1" customWidth="1"/>
    <col min="2" max="6" width="10.125" style="1" customWidth="1"/>
    <col min="7" max="8" width="17.625" style="1" customWidth="1"/>
    <col min="9" max="9" width="21.375" style="1" customWidth="1"/>
    <col min="10" max="10" width="88.375" style="1" customWidth="1"/>
    <col min="11" max="16384" width="8.5" style="1"/>
  </cols>
  <sheetData>
    <row r="1" spans="1:12" x14ac:dyDescent="0.2">
      <c r="J1" s="77" t="s">
        <v>195</v>
      </c>
    </row>
    <row r="4" spans="1:12" ht="13.5" thickBot="1" x14ac:dyDescent="0.25">
      <c r="A4" s="104" t="s">
        <v>196</v>
      </c>
      <c r="B4" s="104"/>
      <c r="C4" s="104"/>
      <c r="D4" s="104"/>
      <c r="E4" s="104"/>
      <c r="F4" s="104"/>
      <c r="G4" s="104"/>
      <c r="H4" s="104"/>
      <c r="I4" s="104"/>
    </row>
    <row r="5" spans="1:12" ht="76.5" x14ac:dyDescent="0.2">
      <c r="A5" s="12" t="s">
        <v>0</v>
      </c>
      <c r="B5" s="13" t="s">
        <v>9</v>
      </c>
      <c r="C5" s="13" t="s">
        <v>12</v>
      </c>
      <c r="D5" s="13" t="s">
        <v>202</v>
      </c>
      <c r="E5" s="13" t="s">
        <v>10</v>
      </c>
      <c r="F5" s="13" t="s">
        <v>11</v>
      </c>
      <c r="G5" s="13" t="s">
        <v>4</v>
      </c>
      <c r="H5" s="13" t="s">
        <v>2</v>
      </c>
      <c r="I5" s="13" t="s">
        <v>5</v>
      </c>
      <c r="J5" s="14" t="s">
        <v>3</v>
      </c>
    </row>
    <row r="6" spans="1:12" ht="25.5" customHeight="1" x14ac:dyDescent="0.2">
      <c r="A6" s="105" t="s">
        <v>203</v>
      </c>
      <c r="B6" s="106"/>
      <c r="C6" s="106"/>
      <c r="D6" s="106"/>
      <c r="E6" s="106"/>
      <c r="F6" s="106"/>
      <c r="G6" s="106"/>
      <c r="H6" s="106"/>
      <c r="I6" s="107"/>
      <c r="J6" s="15"/>
    </row>
    <row r="7" spans="1:12" ht="76.5" x14ac:dyDescent="0.2">
      <c r="A7" s="17" t="s">
        <v>197</v>
      </c>
      <c r="B7" s="7">
        <v>129574</v>
      </c>
      <c r="C7" s="7">
        <v>77108</v>
      </c>
      <c r="D7" s="7">
        <v>43191</v>
      </c>
      <c r="E7" s="7">
        <f>C7+D7</f>
        <v>120299</v>
      </c>
      <c r="F7" s="9">
        <f>ROUND((E7/B7)*100,1)</f>
        <v>92.8</v>
      </c>
      <c r="G7" s="7">
        <f>B7-E7</f>
        <v>9275</v>
      </c>
      <c r="H7" s="7">
        <v>2000</v>
      </c>
      <c r="I7" s="10">
        <f>SUM(G7)</f>
        <v>9275</v>
      </c>
      <c r="J7" s="76" t="s">
        <v>200</v>
      </c>
      <c r="K7" s="3"/>
      <c r="L7" s="3"/>
    </row>
    <row r="8" spans="1:12" ht="13.5" thickBot="1" x14ac:dyDescent="0.25">
      <c r="A8" s="108" t="s">
        <v>1</v>
      </c>
      <c r="B8" s="109"/>
      <c r="C8" s="109"/>
      <c r="D8" s="109"/>
      <c r="E8" s="109"/>
      <c r="F8" s="109"/>
      <c r="G8" s="110"/>
      <c r="H8" s="82"/>
      <c r="I8" s="18">
        <f>I7</f>
        <v>9275</v>
      </c>
      <c r="J8" s="16"/>
    </row>
    <row r="9" spans="1:12" ht="27.75" customHeight="1" x14ac:dyDescent="0.2">
      <c r="A9" s="136" t="s">
        <v>204</v>
      </c>
      <c r="B9" s="136"/>
      <c r="C9" s="136"/>
      <c r="D9" s="88"/>
      <c r="E9" s="88"/>
      <c r="F9" s="88"/>
      <c r="G9" s="88"/>
      <c r="H9" s="88"/>
      <c r="I9" s="89"/>
      <c r="J9" s="90"/>
    </row>
    <row r="11" spans="1:12" ht="15" customHeight="1" x14ac:dyDescent="0.2">
      <c r="A11" s="111" t="s">
        <v>6</v>
      </c>
      <c r="B11" s="111"/>
      <c r="C11" s="111"/>
      <c r="D11" s="111"/>
      <c r="E11" s="111"/>
      <c r="F11" s="111"/>
      <c r="G11" s="111"/>
      <c r="H11" s="112"/>
      <c r="I11" s="112"/>
    </row>
    <row r="12" spans="1:12" ht="25.5" x14ac:dyDescent="0.2">
      <c r="A12" s="2" t="s">
        <v>0</v>
      </c>
      <c r="B12" s="2" t="s">
        <v>14</v>
      </c>
      <c r="C12" s="2" t="s">
        <v>191</v>
      </c>
      <c r="D12" s="2" t="s">
        <v>15</v>
      </c>
      <c r="E12" s="2" t="s">
        <v>16</v>
      </c>
      <c r="F12" s="2" t="s">
        <v>17</v>
      </c>
      <c r="G12" s="2" t="s">
        <v>19</v>
      </c>
      <c r="H12" s="2"/>
      <c r="I12" s="93" t="s">
        <v>117</v>
      </c>
      <c r="J12" s="93"/>
    </row>
    <row r="13" spans="1:12" x14ac:dyDescent="0.2">
      <c r="A13" s="113" t="s">
        <v>112</v>
      </c>
      <c r="B13" s="114"/>
      <c r="C13" s="114"/>
      <c r="D13" s="114"/>
      <c r="E13" s="114"/>
      <c r="F13" s="114"/>
      <c r="G13" s="46">
        <f>ROUND(G14+G15,0)</f>
        <v>9275</v>
      </c>
      <c r="H13" s="46"/>
      <c r="I13" s="43"/>
      <c r="J13" s="47"/>
    </row>
    <row r="14" spans="1:12" ht="165" customHeight="1" x14ac:dyDescent="0.2">
      <c r="A14" s="40" t="s">
        <v>113</v>
      </c>
      <c r="B14" s="41">
        <v>4</v>
      </c>
      <c r="C14" s="41">
        <v>1136</v>
      </c>
      <c r="D14" s="42">
        <f t="shared" ref="D14:D15" si="0">C14*B14</f>
        <v>4544</v>
      </c>
      <c r="E14" s="42">
        <f t="shared" ref="E14:E15" si="1">D14*0.21</f>
        <v>954.24</v>
      </c>
      <c r="F14" s="42">
        <f t="shared" ref="F14:F15" si="2">D14+E14</f>
        <v>5498.24</v>
      </c>
      <c r="G14" s="81">
        <f>ROUNDUP(F14,0)</f>
        <v>5499</v>
      </c>
      <c r="H14" s="84">
        <v>5000</v>
      </c>
      <c r="I14" s="102" t="s">
        <v>115</v>
      </c>
      <c r="J14" s="101"/>
    </row>
    <row r="15" spans="1:12" ht="282.75" customHeight="1" x14ac:dyDescent="0.2">
      <c r="A15" s="40" t="s">
        <v>198</v>
      </c>
      <c r="B15" s="42">
        <v>1</v>
      </c>
      <c r="C15" s="42">
        <v>3120</v>
      </c>
      <c r="D15" s="42">
        <f t="shared" si="0"/>
        <v>3120</v>
      </c>
      <c r="E15" s="42">
        <f t="shared" si="1"/>
        <v>655.19999999999993</v>
      </c>
      <c r="F15" s="42">
        <f t="shared" si="2"/>
        <v>3775.2</v>
      </c>
      <c r="G15" s="81">
        <f>ROUNDUP(F15,0)</f>
        <v>3776</v>
      </c>
      <c r="H15" s="84">
        <v>2000</v>
      </c>
      <c r="I15" s="102" t="s">
        <v>199</v>
      </c>
      <c r="J15" s="101"/>
    </row>
    <row r="16" spans="1:12" ht="13.5" x14ac:dyDescent="0.2">
      <c r="A16" s="50" t="s">
        <v>118</v>
      </c>
      <c r="B16" s="48"/>
      <c r="C16" s="48"/>
      <c r="D16" s="48"/>
      <c r="E16" s="48"/>
      <c r="F16" s="48"/>
      <c r="G16" s="80">
        <f>G13</f>
        <v>9275</v>
      </c>
      <c r="H16" s="87"/>
    </row>
    <row r="17" spans="1:9" s="6" customFormat="1" x14ac:dyDescent="0.2">
      <c r="A17" s="4"/>
      <c r="B17" s="4"/>
      <c r="C17" s="4"/>
      <c r="D17" s="4"/>
      <c r="E17" s="4"/>
      <c r="F17" s="4"/>
      <c r="G17" s="5"/>
      <c r="H17" s="5"/>
      <c r="I17" s="5"/>
    </row>
    <row r="19" spans="1:9" x14ac:dyDescent="0.2">
      <c r="A19" s="56"/>
    </row>
    <row r="20" spans="1:9" x14ac:dyDescent="0.2">
      <c r="A20" s="56"/>
    </row>
    <row r="21" spans="1:9" x14ac:dyDescent="0.2">
      <c r="A21" s="56"/>
    </row>
    <row r="22" spans="1:9" x14ac:dyDescent="0.2">
      <c r="A22" s="56"/>
    </row>
    <row r="23" spans="1:9" x14ac:dyDescent="0.2">
      <c r="A23" s="56"/>
    </row>
    <row r="24" spans="1:9" x14ac:dyDescent="0.2">
      <c r="A24" s="56"/>
    </row>
    <row r="25" spans="1:9" x14ac:dyDescent="0.2">
      <c r="A25" s="56"/>
    </row>
  </sheetData>
  <mergeCells count="9">
    <mergeCell ref="I15:J15"/>
    <mergeCell ref="A13:F13"/>
    <mergeCell ref="I14:J14"/>
    <mergeCell ref="A4:I4"/>
    <mergeCell ref="A6:I6"/>
    <mergeCell ref="A8:G8"/>
    <mergeCell ref="A11:I11"/>
    <mergeCell ref="I12:J12"/>
    <mergeCell ref="A9:C9"/>
  </mergeCells>
  <pageMargins left="0.23622047244094491" right="0.23622047244094491" top="0.74803149606299213" bottom="0.74803149606299213" header="0.31496062992125984" footer="0.31496062992125984"/>
  <pageSetup scale="80" orientation="landscape"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aprēķini_3904</vt:lpstr>
      <vt:lpstr>vtmec aprek 1</vt:lpstr>
      <vt:lpstr>vtmec aprek 2</vt:lpstr>
      <vt:lpstr>NMPD_aprēķini</vt:lpstr>
      <vt:lpstr>aprēķini_9700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dc:creator>
  <cp:lastModifiedBy>Igors Belovs</cp:lastModifiedBy>
  <cp:lastPrinted>2024-11-28T07:41:04Z</cp:lastPrinted>
  <dcterms:created xsi:type="dcterms:W3CDTF">2020-09-16T07:27:33Z</dcterms:created>
  <dcterms:modified xsi:type="dcterms:W3CDTF">2025-11-10T11:28:44Z</dcterms:modified>
</cp:coreProperties>
</file>