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/>
  <mc:AlternateContent xmlns:mc="http://schemas.openxmlformats.org/markup-compatibility/2006">
    <mc:Choice Requires="x15">
      <x15ac:absPath xmlns:x15ac="http://schemas.microsoft.com/office/spreadsheetml/2010/11/ac" url="\\vnozare.pri\vm\Redirect_profiles\lzandberga\Desktop\4_5_6_pieskirumi\2022_pieprasijums\190822\"/>
    </mc:Choice>
  </mc:AlternateContent>
  <xr:revisionPtr revIDLastSave="0" documentId="13_ncr:1_{15212F93-B99E-4305-9CB9-1AB523476373}" xr6:coauthVersionLast="47" xr6:coauthVersionMax="47" xr10:uidLastSave="{00000000-0000-0000-0000-000000000000}"/>
  <bookViews>
    <workbookView xWindow="-120" yWindow="-120" windowWidth="29040" windowHeight="15840" tabRatio="970" activeTab="4" xr2:uid="{00000000-000D-0000-FFFF-FFFF00000000}"/>
  </bookViews>
  <sheets>
    <sheet name="Kopsavilkums" sheetId="77" r:id="rId1"/>
    <sheet name="Jekabp_899" sheetId="92" r:id="rId2"/>
    <sheet name="Vidzem_899" sheetId="97" r:id="rId3"/>
    <sheet name="R.2.sl_899" sheetId="69" r:id="rId4"/>
    <sheet name="Dzemd_904" sheetId="93" r:id="rId5"/>
  </sheets>
  <definedNames>
    <definedName name="_xlnm._FilterDatabase" localSheetId="0" hidden="1">Kopsavilkums!$A$6:$P$6</definedName>
    <definedName name="_xlnm.Print_Area" localSheetId="4">Dzemd_904!$A$1:$J$41</definedName>
    <definedName name="_xlnm.Print_Area" localSheetId="0">Kopsavilkums!$A$1:$P$73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1" i="77" l="1"/>
  <c r="B33" i="69" l="1"/>
  <c r="G7" i="69"/>
  <c r="P62" i="77"/>
  <c r="M62" i="77"/>
  <c r="B46" i="97"/>
  <c r="G14" i="97"/>
  <c r="G9" i="97"/>
  <c r="I14" i="97"/>
  <c r="C14" i="97"/>
  <c r="B14" i="97"/>
  <c r="G8" i="97"/>
  <c r="B45" i="97" s="1"/>
  <c r="G7" i="97"/>
  <c r="G6" i="97"/>
  <c r="B44" i="97" s="1"/>
  <c r="G5" i="97"/>
  <c r="G4" i="97"/>
  <c r="G3" i="97"/>
  <c r="B43" i="97" l="1"/>
  <c r="B41" i="97"/>
  <c r="M19" i="77" l="1"/>
  <c r="B34" i="92"/>
  <c r="H9" i="92"/>
  <c r="M73" i="77" l="1"/>
  <c r="B41" i="93"/>
  <c r="P39" i="77"/>
  <c r="K7" i="77"/>
  <c r="J7" i="77"/>
  <c r="G6" i="93" l="1"/>
  <c r="P8" i="77" l="1"/>
  <c r="M8" i="77"/>
  <c r="M9" i="77"/>
  <c r="M14" i="77"/>
  <c r="P60" i="77" l="1"/>
  <c r="P63" i="77"/>
  <c r="P64" i="77"/>
  <c r="P65" i="77"/>
  <c r="P66" i="77"/>
  <c r="P67" i="77"/>
  <c r="P68" i="77"/>
  <c r="P69" i="77"/>
  <c r="P70" i="77"/>
  <c r="P71" i="77"/>
  <c r="P72" i="77"/>
  <c r="P41" i="77"/>
  <c r="P42" i="77"/>
  <c r="P43" i="77"/>
  <c r="P44" i="77"/>
  <c r="P45" i="77"/>
  <c r="P46" i="77"/>
  <c r="P40" i="77"/>
  <c r="P19" i="77"/>
  <c r="P20" i="77"/>
  <c r="P21" i="77"/>
  <c r="P22" i="77"/>
  <c r="P23" i="77"/>
  <c r="P24" i="77"/>
  <c r="P25" i="77"/>
  <c r="P26" i="77"/>
  <c r="P27" i="77"/>
  <c r="P28" i="77"/>
  <c r="P29" i="77"/>
  <c r="P30" i="77"/>
  <c r="P31" i="77"/>
  <c r="P32" i="77"/>
  <c r="P33" i="77"/>
  <c r="P34" i="77"/>
  <c r="P35" i="77"/>
  <c r="P36" i="77"/>
  <c r="P37" i="77"/>
  <c r="P38" i="77"/>
  <c r="P18" i="77"/>
  <c r="P16" i="77"/>
  <c r="P15" i="77"/>
  <c r="P11" i="77"/>
  <c r="P12" i="77"/>
  <c r="P13" i="77"/>
  <c r="M59" i="77"/>
  <c r="M39" i="77"/>
  <c r="M17" i="77"/>
  <c r="P17" i="77" s="1"/>
  <c r="G6" i="69"/>
  <c r="B32" i="69" s="1"/>
  <c r="P61" i="77"/>
  <c r="M7" i="77" l="1"/>
  <c r="P14" i="77"/>
  <c r="H5" i="92"/>
  <c r="H8" i="92"/>
  <c r="B33" i="92" s="1"/>
  <c r="K59" i="77"/>
  <c r="K39" i="77"/>
  <c r="K17" i="77"/>
  <c r="J17" i="77"/>
  <c r="G14" i="92" l="1"/>
  <c r="P10" i="77" l="1"/>
  <c r="P9" i="77" s="1"/>
  <c r="I14" i="93" l="1"/>
  <c r="I13" i="93"/>
  <c r="I19" i="93"/>
  <c r="I18" i="93"/>
  <c r="I17" i="93"/>
  <c r="I16" i="93"/>
  <c r="B36" i="93"/>
  <c r="G21" i="93"/>
  <c r="G18" i="93"/>
  <c r="G16" i="93"/>
  <c r="G13" i="93"/>
  <c r="C11" i="93"/>
  <c r="B11" i="93"/>
  <c r="G5" i="93"/>
  <c r="G3" i="93" l="1"/>
  <c r="B39" i="93" s="1"/>
  <c r="I11" i="93"/>
  <c r="G11" i="93"/>
  <c r="G4" i="93"/>
  <c r="B40" i="93" l="1"/>
  <c r="G5" i="69"/>
  <c r="H7" i="92"/>
  <c r="P73" i="77" l="1"/>
  <c r="B30" i="69"/>
  <c r="I12" i="69"/>
  <c r="G12" i="69"/>
  <c r="B31" i="69"/>
  <c r="G4" i="69"/>
  <c r="B32" i="92"/>
  <c r="I24" i="92"/>
  <c r="I15" i="92"/>
  <c r="C14" i="92"/>
  <c r="H6" i="92"/>
  <c r="H4" i="92"/>
  <c r="H3" i="92"/>
  <c r="B30" i="92" s="1"/>
  <c r="G18" i="77"/>
  <c r="I14" i="92" l="1"/>
  <c r="P59" i="77"/>
  <c r="L7" i="77"/>
  <c r="P7" i="77" s="1"/>
  <c r="B31" i="92"/>
  <c r="B28" i="92"/>
  <c r="E8" i="77" l="1"/>
  <c r="F8" i="77"/>
  <c r="J8" i="77"/>
  <c r="I8" i="77"/>
  <c r="I14" i="77"/>
  <c r="J14" i="77"/>
  <c r="N14" i="77"/>
  <c r="O14" i="77"/>
  <c r="I9" i="77"/>
  <c r="J9" i="77"/>
  <c r="N9" i="77"/>
  <c r="O9" i="77"/>
  <c r="H14" i="77"/>
  <c r="H9" i="77"/>
  <c r="F14" i="77"/>
  <c r="F9" i="77"/>
  <c r="D8" i="77"/>
  <c r="D14" i="77"/>
  <c r="D9" i="77"/>
  <c r="E14" i="77"/>
  <c r="E9" i="77"/>
  <c r="H8" i="77" l="1"/>
  <c r="F61" i="77"/>
  <c r="G62" i="77"/>
  <c r="G63" i="77"/>
  <c r="G64" i="77"/>
  <c r="G65" i="77"/>
  <c r="G66" i="77"/>
  <c r="G67" i="77"/>
  <c r="G68" i="77"/>
  <c r="G69" i="77"/>
  <c r="G70" i="77"/>
  <c r="G71" i="77"/>
  <c r="G72" i="77"/>
  <c r="G73" i="77"/>
  <c r="G60" i="77"/>
  <c r="F39" i="77"/>
  <c r="G61" i="77" l="1"/>
  <c r="F59" i="77"/>
  <c r="F7" i="77" s="1"/>
  <c r="G59" i="77" l="1"/>
  <c r="G15" i="77"/>
  <c r="G20" i="77"/>
  <c r="G41" i="77"/>
  <c r="G42" i="77"/>
  <c r="G43" i="77"/>
  <c r="G44" i="77"/>
  <c r="G45" i="77"/>
  <c r="G46" i="77"/>
  <c r="G40" i="77"/>
  <c r="G25" i="77"/>
  <c r="G19" i="77"/>
  <c r="G21" i="77"/>
  <c r="G23" i="77"/>
  <c r="G24" i="77"/>
  <c r="G26" i="77"/>
  <c r="G27" i="77"/>
  <c r="G28" i="77"/>
  <c r="G29" i="77"/>
  <c r="G30" i="77"/>
  <c r="G31" i="77"/>
  <c r="G32" i="77"/>
  <c r="G33" i="77"/>
  <c r="G34" i="77"/>
  <c r="G35" i="77"/>
  <c r="G36" i="77"/>
  <c r="G37" i="77"/>
  <c r="G38" i="77"/>
  <c r="G16" i="77"/>
  <c r="G10" i="77"/>
  <c r="G11" i="77"/>
  <c r="G12" i="77"/>
  <c r="G13" i="77"/>
  <c r="F17" i="77"/>
  <c r="E22" i="77"/>
  <c r="E17" i="77" s="1"/>
  <c r="E39" i="77"/>
  <c r="E7" i="77" l="1"/>
  <c r="G9" i="77"/>
  <c r="G14" i="77"/>
  <c r="G8" i="77"/>
  <c r="G22" i="77"/>
  <c r="G17" i="77" l="1"/>
  <c r="I17" i="77"/>
  <c r="I39" i="77"/>
  <c r="J59" i="77" l="1"/>
  <c r="J39" i="77" l="1"/>
  <c r="G3" i="69" l="1"/>
  <c r="C12" i="69"/>
  <c r="D52" i="77" l="1"/>
  <c r="D56" i="77"/>
  <c r="D48" i="77"/>
  <c r="P56" i="77"/>
  <c r="G56" i="77"/>
  <c r="E56" i="77"/>
  <c r="P52" i="77"/>
  <c r="P48" i="77" s="1"/>
  <c r="G52" i="77"/>
  <c r="G48" i="77" s="1"/>
  <c r="E52" i="77"/>
  <c r="E48" i="77" s="1"/>
  <c r="I7" i="77" l="1"/>
  <c r="D47" i="77"/>
  <c r="D39" i="77"/>
  <c r="D22" i="77"/>
  <c r="D17" i="77" s="1"/>
  <c r="D7" i="77" l="1"/>
  <c r="G39" i="77"/>
  <c r="G7" i="77" l="1"/>
</calcChain>
</file>

<file path=xl/sharedStrings.xml><?xml version="1.0" encoding="utf-8"?>
<sst xmlns="http://schemas.openxmlformats.org/spreadsheetml/2006/main" count="569" uniqueCount="369">
  <si>
    <t>Summa</t>
  </si>
  <si>
    <t>Jēkabpils RS</t>
  </si>
  <si>
    <t>Jelgavas PS</t>
  </si>
  <si>
    <t>Liepājas RS</t>
  </si>
  <si>
    <t>Nr.</t>
  </si>
  <si>
    <t>datums</t>
  </si>
  <si>
    <t>KOPĀ, t.sk.</t>
  </si>
  <si>
    <t>Rēzeknes sl</t>
  </si>
  <si>
    <t>Ziemeļkurzemes RS</t>
  </si>
  <si>
    <t>Ārstniecības iestāde</t>
  </si>
  <si>
    <t>Rīgas 2.slimnīca</t>
  </si>
  <si>
    <t>29.12.2021.</t>
  </si>
  <si>
    <t>2022.gada summa</t>
  </si>
  <si>
    <t>Vidzemes slimnīca</t>
  </si>
  <si>
    <t>Priekules slimnīca</t>
  </si>
  <si>
    <t>Alūksnes slimnīca</t>
  </si>
  <si>
    <t>Cēsu slimnīca</t>
  </si>
  <si>
    <t>Preiļu slimnīca</t>
  </si>
  <si>
    <t>Jūrmalas slimnīca</t>
  </si>
  <si>
    <t>Aizkraukles sl.</t>
  </si>
  <si>
    <t>Sanare KRC Jaunķemeri</t>
  </si>
  <si>
    <t>Irlavas SKS</t>
  </si>
  <si>
    <t>Tukuma slimnīca</t>
  </si>
  <si>
    <t>30.12.2021.</t>
  </si>
  <si>
    <t>NVD-9/200-2021</t>
  </si>
  <si>
    <t>NVD-9/205-2021</t>
  </si>
  <si>
    <t>NVD-9/237-2021</t>
  </si>
  <si>
    <t>NVD-9/221-2021</t>
  </si>
  <si>
    <t>22.12.2021.</t>
  </si>
  <si>
    <t>NVD-9/216-2021</t>
  </si>
  <si>
    <t>27.12.2021.</t>
  </si>
  <si>
    <t>NVD-9/209-2021</t>
  </si>
  <si>
    <t>Limbažu slimnīca</t>
  </si>
  <si>
    <t>23.12.2021.</t>
  </si>
  <si>
    <t>NVD-9/224-2021</t>
  </si>
  <si>
    <t>NVD-9/211-2021</t>
  </si>
  <si>
    <t>NVD-9/207-2021</t>
  </si>
  <si>
    <t>NVD-9/208-2021</t>
  </si>
  <si>
    <t>NVD-9/220-2021</t>
  </si>
  <si>
    <t>NVD-9/204-2021</t>
  </si>
  <si>
    <t>28.12.2021.</t>
  </si>
  <si>
    <t>NVD-9/231-2021</t>
  </si>
  <si>
    <t>NVD-9/222-2021</t>
  </si>
  <si>
    <t>NVD-9/218-2021</t>
  </si>
  <si>
    <t>NVD-9/206-2021</t>
  </si>
  <si>
    <t>NVD-9/214-2021</t>
  </si>
  <si>
    <t>NVD-9/203-2021</t>
  </si>
  <si>
    <t xml:space="preserve">Informācija par finanšu līdzekļu izlietojumu </t>
  </si>
  <si>
    <t xml:space="preserve">Plānotais finansējums </t>
  </si>
  <si>
    <t>Pozīcijas nosaukums</t>
  </si>
  <si>
    <t>Skaits</t>
  </si>
  <si>
    <t>Plānotā summa (ar PVN), EUR</t>
  </si>
  <si>
    <t xml:space="preserve">Pavadzīme </t>
  </si>
  <si>
    <t xml:space="preserve">Maksājuma uzdevums </t>
  </si>
  <si>
    <t>Komentārs par izpildes progresu</t>
  </si>
  <si>
    <t>Pavadzīmes  Nr.</t>
  </si>
  <si>
    <t>Datums</t>
  </si>
  <si>
    <t>Piegādātājs</t>
  </si>
  <si>
    <t>Summa ( ar PVN) EUR</t>
  </si>
  <si>
    <t>decembris</t>
  </si>
  <si>
    <t>Perfuzori</t>
  </si>
  <si>
    <t>Arbor Medical Korporācija SIA</t>
  </si>
  <si>
    <t>08.12.2021.</t>
  </si>
  <si>
    <t>Informācija par finanšu līdzekļu izlietojumu - PAPILDUS FINANSĒJUMS</t>
  </si>
  <si>
    <t>1. Skābekļa pieslēguma sistēmas izbūve</t>
  </si>
  <si>
    <t>1.1. Skābekļa pieslēguma sistēmas izbūve, nodrošinot skābekļa pieslēgumu slimnīcas nodaļās</t>
  </si>
  <si>
    <t>1.2. Skābekļa tvertnes (3 tonnas ) noma</t>
  </si>
  <si>
    <t xml:space="preserve">1.3. Slimnīcas palātu skābekļa sistēmas </t>
  </si>
  <si>
    <t>2. Medicīnas iekārtas un aprīkojums</t>
  </si>
  <si>
    <t xml:space="preserve">2.1. Neinvazīvais portatīvais ventilators  </t>
  </si>
  <si>
    <t>2.2. 3 veida maskas (M, L, XL), 2 no katra</t>
  </si>
  <si>
    <t>2.3. Skābekļa ģenerators (koncentrators)</t>
  </si>
  <si>
    <t>2.4. Skābekļa koncentrācijas detektors</t>
  </si>
  <si>
    <t>3. IT infrastruktūras izveidošana</t>
  </si>
  <si>
    <t>NMS ELPA SIA</t>
  </si>
  <si>
    <t>Rīgas 1.slimnīca</t>
  </si>
  <si>
    <t>NVD-9/234-2021</t>
  </si>
  <si>
    <t>NVD-9/187-2021</t>
  </si>
  <si>
    <t>17.03.2021.</t>
  </si>
  <si>
    <t>NVD-2/131-2021</t>
  </si>
  <si>
    <t>NVD-9/195-2021</t>
  </si>
  <si>
    <t>NVD-9/201-2021</t>
  </si>
  <si>
    <t>Saldus MC</t>
  </si>
  <si>
    <t>NVD-9/227-2021</t>
  </si>
  <si>
    <t>Ludzas MC</t>
  </si>
  <si>
    <t>NVD-9/226-2021</t>
  </si>
  <si>
    <t>Latvijas Jūras MC</t>
  </si>
  <si>
    <t>NVD-9/228-2021</t>
  </si>
  <si>
    <t>NVD-9/233-2021</t>
  </si>
  <si>
    <t>Rīgas Dzemdību nams</t>
  </si>
  <si>
    <t>NVD-9/230-2021</t>
  </si>
  <si>
    <t>Aizkraukles S</t>
  </si>
  <si>
    <t>Krāslavas slimnīca</t>
  </si>
  <si>
    <t>Bauskas slimnīca</t>
  </si>
  <si>
    <t>Dobeles un apkārtnes slimnīca</t>
  </si>
  <si>
    <t>Madonas slimnīca</t>
  </si>
  <si>
    <t>janvāris</t>
  </si>
  <si>
    <t>SIA "Rīgas 2.slimnīca"</t>
  </si>
  <si>
    <t>februāris</t>
  </si>
  <si>
    <t>Avansā izmaksāts 2021.gadā</t>
  </si>
  <si>
    <t>Faktiski apgūts finansējums 2021. gadā</t>
  </si>
  <si>
    <t>24.02.2022.</t>
  </si>
  <si>
    <t>17.02.2022.</t>
  </si>
  <si>
    <t>25.02.2022.</t>
  </si>
  <si>
    <t>22-00638</t>
  </si>
  <si>
    <t>Elme Messer</t>
  </si>
  <si>
    <t>091-21954</t>
  </si>
  <si>
    <t>1.1.pielikums</t>
  </si>
  <si>
    <t>1.4.pielikums</t>
  </si>
  <si>
    <t>1.5.pielikums</t>
  </si>
  <si>
    <t>Rīgas Austrumu klīniskā universitātes slimnīca</t>
  </si>
  <si>
    <t>Paula Stradiņa klīniskā universitātes slimnīca</t>
  </si>
  <si>
    <t>Traumatoloģijas un ortopēdijas slimnīca</t>
  </si>
  <si>
    <t xml:space="preserve">7.piešķīrums (Izlietojums, atbilstoši Ministru kabineta 2021.gada 4.novembra rīkojumam Ministru kabineta rīkojums Nr. 797 “Par apropriācijas palielināšanu Veselības ministrijai” </t>
  </si>
  <si>
    <t xml:space="preserve">8.piešķīrums (Izlietojums, atbilstoši Ministru kabineta 2021.gada 1.decembra rīkojumam Ministru kabineta rīkojums Nr. 900 “Par apropriācijas palielināšanu Veselības ministrijai” </t>
  </si>
  <si>
    <t>Daugavpils psihoneiroloģiskā slimnīca</t>
  </si>
  <si>
    <t>Strenču psihoneiroloģiskā slimnīca</t>
  </si>
  <si>
    <t>Rīgas psihiatrijas un narkoloģijas centrs</t>
  </si>
  <si>
    <t xml:space="preserve">9.piešķīrums (Izlietojums, atbilstoši Ministru kabineta 2021.gada 1.decembra rīkojumam Ministru kabineta rīkojums Nr. 905 “Par apropriācijas palielināšanu Veselības ministrijai” </t>
  </si>
  <si>
    <t>Ģintermuiža</t>
  </si>
  <si>
    <t>Summa priekšapmaksai VAI IEGULDĪŠANA PAMATKAPITĀLĀ 2021.gadā</t>
  </si>
  <si>
    <t>Pavisam kopā ieguldīšana pamatkapitālā (797, 900, 905)</t>
  </si>
  <si>
    <t>Finansējums, atbilstoši MK rīkojumiem un protokoliem</t>
  </si>
  <si>
    <t>Atlikums 2022.gadā (tiks veikts pārskaitījums uz valsts budžeta kontu)</t>
  </si>
  <si>
    <t>Atlikums 2021.gadā no daļēji noslēgtajiem vai nenoslēgtajiem līgumiem</t>
  </si>
  <si>
    <t>marts</t>
  </si>
  <si>
    <t>Segti no 2021. gada avansa finansējuma</t>
  </si>
  <si>
    <t>31.03.2022.</t>
  </si>
  <si>
    <t>21.03.2022.</t>
  </si>
  <si>
    <t>Tradintek SIA</t>
  </si>
  <si>
    <t>198/2022</t>
  </si>
  <si>
    <t>NMS ELPA, sia</t>
  </si>
  <si>
    <t>22-01061</t>
  </si>
  <si>
    <t>091-22027</t>
  </si>
  <si>
    <t>Elme Messer L, sia</t>
  </si>
  <si>
    <t>22-01062</t>
  </si>
  <si>
    <t>aprīlis</t>
  </si>
  <si>
    <t>Faktiskais atlikums 2022.gadā</t>
  </si>
  <si>
    <t>Faktiski apmaksāts 2021. gadā</t>
  </si>
  <si>
    <t>Pavisam kopā trīs rīkojumiem un protokoliem</t>
  </si>
  <si>
    <t>Par finanšu līdzekļu piešķiršanu no valsts budžeta programmas “Līdzekļi neparedzētiem gadījumiem”</t>
  </si>
  <si>
    <t xml:space="preserve">Papildus piešķirtā finansējums slimnīcu papildus kapacitātes stiprināšanai Covid -19 apstākļos piešķirtā finansējuma izlietojums </t>
  </si>
  <si>
    <t>Nepieciešams finansējums par faktiski realizētiem 2022. gada pasākumiem</t>
  </si>
  <si>
    <t>11.04.2022.</t>
  </si>
  <si>
    <t>2022. gadā papildus iezīmēts no 2021. gada neapgūtā finansējuma</t>
  </si>
  <si>
    <t>Balvu un Gulbenes SIA</t>
  </si>
  <si>
    <t>Papildus nepieciešams finansējums, kas iekļauts rīkojuma projektā</t>
  </si>
  <si>
    <t>4.piešķīrums (Izlietojums, atbilstoši Ministru kabineta 2021.gada 3.novembra rīkojumam Nr.799 "Par finanšu līdzekļu piešķiršanu no valsts budžeta programmas "Līdzekļi neparedzētiem gadījumiem"), tai skaitā:</t>
  </si>
  <si>
    <t>izlietojums, atbilstoši Ministru kabineta 2021. gada 20. oktobra sēdes prorokollēmuma Nr. 71 4. § 6. punktam</t>
  </si>
  <si>
    <t>izlietojums, atbilstoši Ministru kabineta 2021. gada 26.oktobra sēdes protokollēmuma Nr. 72 60§ 3.punktam</t>
  </si>
  <si>
    <t xml:space="preserve">5.piešķīrums (Izlietojums, atbilstoši Ministru kabineta 2021.gada 1.decembra rīkojumam Nr.899 "Par finanšu līdzekļu piešķiršanu no valsts budžeta programmas "Līdzekļi neparedzētiem gadījumiem")/ izlietojums, atbilstoši  Ministru kabineta 2021. gada 2. novembra sēdes prorokollēmuma Nr. 73 47. § 3. punktam </t>
  </si>
  <si>
    <t xml:space="preserve">6.piešķīrums (Izlietojums, atbilstoši Ministru kabineta 2021.gada 1.decembra rīkojumam Nr.904 "Par finanšu līdzekļu piešķiršanu no valsts budžeta programmas "Līdzekļi neparedzētiem gadījumiem")/ izlietojums, atbilstoši Ministru kabineta 2021. gada 23. novembra sēdes prorokollēmuma Nr. 76 40. § 5. punktam </t>
  </si>
  <si>
    <t>Izlietojums, atbilstoši Ministru kabineta 2022. gada 26.aprīļa sēdes protokollēmuma Nr. 23 31§  3.punktam.</t>
  </si>
  <si>
    <t>segti no FM Rīk. Nr.303</t>
  </si>
  <si>
    <t>Faktiski apgūts 2022. gadā (segti no FM Rīk. Nr.337)</t>
  </si>
  <si>
    <t>Faktiski apgūts 2022. gadā (segti no FM Rīk. Nr.303)</t>
  </si>
  <si>
    <t>segti no FM Rīk. Nr.337</t>
  </si>
  <si>
    <t>30.03.2022.</t>
  </si>
  <si>
    <t>SIA Jēkabpils reģionālā slimnīca, reģ. Nr.50003356621</t>
  </si>
  <si>
    <t>Medicīnas ierīce</t>
  </si>
  <si>
    <t>Pavadzīme</t>
  </si>
  <si>
    <t>x</t>
  </si>
  <si>
    <t>Multifunkcionālās reanimācijas gulta, elektriska</t>
  </si>
  <si>
    <t>ARBOR MEDICAL KORPORĀCIJA SIA</t>
  </si>
  <si>
    <t>27.12.21.086651</t>
  </si>
  <si>
    <t>Pacenta skapīti ar statīviem</t>
  </si>
  <si>
    <t>04.02.2022.</t>
  </si>
  <si>
    <t>21.02.22 nr.088479</t>
  </si>
  <si>
    <t>Procedūru rati</t>
  </si>
  <si>
    <t>Māsu novērošanas postenis un kameras pacientu novērošanai</t>
  </si>
  <si>
    <t>Nepirksim</t>
  </si>
  <si>
    <t>Slūžas</t>
  </si>
  <si>
    <t>Mākslīgās plaušu ventilācijas aparāti (NIVA, APST, INV)</t>
  </si>
  <si>
    <t>Vitālo rādītāju moniori</t>
  </si>
  <si>
    <t>Enterālās barošanas sūknis</t>
  </si>
  <si>
    <t>Iekštelpu pārveide (cauruļu maiņa) - steidzama</t>
  </si>
  <si>
    <t>036/2021.</t>
  </si>
  <si>
    <t>05.01.2022.</t>
  </si>
  <si>
    <t>19.01.22.087498</t>
  </si>
  <si>
    <t>Ārējā infrastruktūras uzlabošana - skābekļa balons, attvaikotājsistēm, balona uzstādīšanas infrastruktūra un cauruļu novadīšana līdz stacionāriem)</t>
  </si>
  <si>
    <t>05.05.2022.</t>
  </si>
  <si>
    <t>B.BRAUN MEDICAL</t>
  </si>
  <si>
    <t>maijs</t>
  </si>
  <si>
    <t>REM 18038</t>
  </si>
  <si>
    <t>Remedine, SIA</t>
  </si>
  <si>
    <t>22-01448</t>
  </si>
  <si>
    <t>3.1. Pacientu attālināta monitoringa izveidošana 55 palātās ar monitoringa staciju (5 gab.) katras nodaļas māsu postenī</t>
  </si>
  <si>
    <t>RIX22 04627</t>
  </si>
  <si>
    <t>Elektrika, SIA</t>
  </si>
  <si>
    <t>22-01373</t>
  </si>
  <si>
    <t>RIX22 05612</t>
  </si>
  <si>
    <t>22-01449</t>
  </si>
  <si>
    <t>daļēji segti no FM Rīk. Nr.303 (segti 65 356.06 euro). Papildus segti no FM Rīk. Nr.337 47 221 euro.</t>
  </si>
  <si>
    <t>Piešķirts  finansējums par faktiski realizētiem 2021. un 2022. gada pasākumiem (2022.gada 17.maija FM rīk.303)</t>
  </si>
  <si>
    <t>Piešķirts  finansējums par faktiski realizētiem 2022. gada pasākumiem (2022.gada 2.jūnija FM rīk.337)</t>
  </si>
  <si>
    <r>
      <t>_</t>
    </r>
    <r>
      <rPr>
        <u/>
        <sz val="12"/>
        <color theme="1"/>
        <rFont val="Times New Roman"/>
        <family val="1"/>
        <charset val="186"/>
      </rPr>
      <t>Rīgas Dzemdību nams SIA</t>
    </r>
    <r>
      <rPr>
        <sz val="12"/>
        <color theme="1"/>
        <rFont val="Times New Roman"/>
        <family val="1"/>
        <charset val="186"/>
      </rPr>
      <t>___</t>
    </r>
  </si>
  <si>
    <t>jūniijs</t>
  </si>
  <si>
    <t>Elektriski regulējama dzemdību gulta-galds *</t>
  </si>
  <si>
    <t>ARB203681</t>
  </si>
  <si>
    <t>24.05.2022.</t>
  </si>
  <si>
    <t>22-05687</t>
  </si>
  <si>
    <t xml:space="preserve">Perfuzors – infūzijas sūknis dozētai medikamentu ievadei </t>
  </si>
  <si>
    <t xml:space="preserve">Termostats infūziju šķīdumu sildīšanai </t>
  </si>
  <si>
    <t>ARB204773</t>
  </si>
  <si>
    <t>28.06.2022.</t>
  </si>
  <si>
    <t>22-05847</t>
  </si>
  <si>
    <t>Ķirurģiskais vakuumsūknis *</t>
  </si>
  <si>
    <t>22-04726           22-05606</t>
  </si>
  <si>
    <t>Pacienta vitālo funkciju novērošanas monitors *</t>
  </si>
  <si>
    <t>Kardiotokogrāfs (bezvadu) *</t>
  </si>
  <si>
    <t>Izmeklējumu lampa LED uz statīva *</t>
  </si>
  <si>
    <t>ELPA023596</t>
  </si>
  <si>
    <t>22-04717</t>
  </si>
  <si>
    <t xml:space="preserve">Elektroniskie zīdaiņu (jaundzimušo) medicīniskie svari </t>
  </si>
  <si>
    <t>ELPA023523</t>
  </si>
  <si>
    <t>22-04726</t>
  </si>
  <si>
    <t xml:space="preserve">Galdiņš (procedūru) medikamentu, materiāla un aprūpes priekšmetu novietošanai </t>
  </si>
  <si>
    <t>Termostasts</t>
  </si>
  <si>
    <t xml:space="preserve">Nazālā divfāziskā PMV iekārta </t>
  </si>
  <si>
    <t>MED221279</t>
  </si>
  <si>
    <t>13.06.2022.</t>
  </si>
  <si>
    <t>Medeksperts SIA</t>
  </si>
  <si>
    <t>22-05685</t>
  </si>
  <si>
    <t>Jaundzimušo inkubators *</t>
  </si>
  <si>
    <t>Perfuzors</t>
  </si>
  <si>
    <t>TR222318</t>
  </si>
  <si>
    <t>22-05684</t>
  </si>
  <si>
    <t xml:space="preserve">Kirurģiskais vakuumsūknis </t>
  </si>
  <si>
    <t>Dzemdību gulta-galds (2 gab.) *</t>
  </si>
  <si>
    <t>Ārējais fetālais KTG monitors (bezvadu) ar Avalon FM20 un FM30 bāzes stacijām *</t>
  </si>
  <si>
    <t>Vitālo funkciju monitors (mini) *</t>
  </si>
  <si>
    <t>ARB204304</t>
  </si>
  <si>
    <t>09.06.2022.</t>
  </si>
  <si>
    <t>22-05686</t>
  </si>
  <si>
    <t>USG planšete DzC5</t>
  </si>
  <si>
    <t>ARB204528</t>
  </si>
  <si>
    <t>Arbor Medical Korporacija SIA</t>
  </si>
  <si>
    <t>22-05848</t>
  </si>
  <si>
    <t>Pārvietojama rtg iekārta</t>
  </si>
  <si>
    <t>Piešķirts  finansējums par faktiski realizētiem 2022. gada pasākumiem (2022.gada 6.jūlija FM rīk.426)</t>
  </si>
  <si>
    <t>ELPA024194</t>
  </si>
  <si>
    <t>11.05.2022.</t>
  </si>
  <si>
    <t>22-05606</t>
  </si>
  <si>
    <t xml:space="preserve">24.02.2022.     </t>
  </si>
  <si>
    <t xml:space="preserve">ELPA023523      </t>
  </si>
  <si>
    <t>ARB20304</t>
  </si>
  <si>
    <t xml:space="preserve">ARB200763   </t>
  </si>
  <si>
    <t xml:space="preserve">22-04839       </t>
  </si>
  <si>
    <t xml:space="preserve">24.02.2022.    </t>
  </si>
  <si>
    <t xml:space="preserve">Arbor Medical Korporācija SIA   </t>
  </si>
  <si>
    <t xml:space="preserve">13.05.2022.   </t>
  </si>
  <si>
    <t xml:space="preserve">ARB203343   </t>
  </si>
  <si>
    <t xml:space="preserve">22-05604           </t>
  </si>
  <si>
    <t>jūnijs</t>
  </si>
  <si>
    <t>Faktiski apgūts 2022. gadā (segti no FM Rīk. Nr.436)</t>
  </si>
  <si>
    <t>Papildus nepieciešams finansējums 2022. gadā (jaunie rēķini par periodu maijs)</t>
  </si>
  <si>
    <t>16.06.2022.</t>
  </si>
  <si>
    <t>25.04.22. NR.090590</t>
  </si>
  <si>
    <t>19.05.22. NR.091406</t>
  </si>
  <si>
    <t>Faktiski apgūts 2022. gadā (segti no FM Rīk. Nr.426)</t>
  </si>
  <si>
    <t>segti no FM Rīk. Nr.426</t>
  </si>
  <si>
    <t>Papildus nepieciešams finansējums 2022. gadā (jaunie rēķini par periodu jūnijs)</t>
  </si>
  <si>
    <t>segti no FM Rīk. Nr.436</t>
  </si>
  <si>
    <t>REM18205</t>
  </si>
  <si>
    <t>22-01828</t>
  </si>
  <si>
    <t>26.05.2022.</t>
  </si>
  <si>
    <t>22.04.2022.</t>
  </si>
  <si>
    <t>23.03.2022.</t>
  </si>
  <si>
    <t>21.04.2022.</t>
  </si>
  <si>
    <t>Piešķirts  finansējums par faktiski realizētiem 2022. gada pasākumiem (2022.gada 16.augusta MK sēdē apstiprināts)</t>
  </si>
  <si>
    <t>jūlijs</t>
  </si>
  <si>
    <t>ARB205332</t>
  </si>
  <si>
    <t>22-06006</t>
  </si>
  <si>
    <t>ARB204940</t>
  </si>
  <si>
    <t>22-05867</t>
  </si>
  <si>
    <t>Faktiski apgūts 2022. gadā (apstiprināts 2022. gada 16.augusta MK sēdē)</t>
  </si>
  <si>
    <t>Papildus nepieciešams finansējums 2022. gadā (jaunie rēķini par periodu (jūlijs)</t>
  </si>
  <si>
    <t>apstiprināts 2022. gada 16.augusta MK sēdē</t>
  </si>
  <si>
    <t>27.07.2022.</t>
  </si>
  <si>
    <t>SIA "Vidzemes slimnīca"</t>
  </si>
  <si>
    <t>oktobris</t>
  </si>
  <si>
    <t>novembris</t>
  </si>
  <si>
    <t>Informācija par finanšu līdzekļu izlietojumu (līgums Nr. VS/2021-395 )</t>
  </si>
  <si>
    <t>Aktīvie pretizgulējumu matrači</t>
  </si>
  <si>
    <t>S01816</t>
  </si>
  <si>
    <t>21.10.2021.</t>
  </si>
  <si>
    <t>UAB Slaugivita</t>
  </si>
  <si>
    <t>21-05721</t>
  </si>
  <si>
    <t>Pacientu novērošanas monitori</t>
  </si>
  <si>
    <t>GRAINALV277</t>
  </si>
  <si>
    <t>UAB Graina Latvia - filiāle</t>
  </si>
  <si>
    <t>22-09631</t>
  </si>
  <si>
    <t>Perfūzijas sūkņi</t>
  </si>
  <si>
    <t>306532 BLV</t>
  </si>
  <si>
    <t>SIA B.Braun Medical</t>
  </si>
  <si>
    <t>22-09062</t>
  </si>
  <si>
    <t>Mākslīgā plaušu ventilācijas iekārta</t>
  </si>
  <si>
    <t>ARB 116357</t>
  </si>
  <si>
    <t>04.11.2021.</t>
  </si>
  <si>
    <t>SIA Arbor Medical Korporācija</t>
  </si>
  <si>
    <t>21-06561</t>
  </si>
  <si>
    <t>Baktericīdais gaisa caurplūdes recirkulators</t>
  </si>
  <si>
    <t>AM 1335</t>
  </si>
  <si>
    <t>06.12.2021.</t>
  </si>
  <si>
    <t>SIA Airmed</t>
  </si>
  <si>
    <t>21-07205</t>
  </si>
  <si>
    <t>Augstas plūsmas skābekļa terapijas iekārtas</t>
  </si>
  <si>
    <t>ELPA 022529</t>
  </si>
  <si>
    <t>25.10.2021.</t>
  </si>
  <si>
    <t>SIA NMS ELPA</t>
  </si>
  <si>
    <t>21-05969</t>
  </si>
  <si>
    <t>ELPA 022753</t>
  </si>
  <si>
    <t>22.11.2021.</t>
  </si>
  <si>
    <t>21-06703</t>
  </si>
  <si>
    <t>21-06963</t>
  </si>
  <si>
    <t>Hipoksijas – hiperoksijas terapijas ierīce</t>
  </si>
  <si>
    <t>IT 003109</t>
  </si>
  <si>
    <t>04.03.2022.</t>
  </si>
  <si>
    <t>SIA Industriālās tehnoloģijas</t>
  </si>
  <si>
    <t>22-08965</t>
  </si>
  <si>
    <t>Kardiotokogrāfs</t>
  </si>
  <si>
    <t>Mobila ultrasonogrāfijas iekārta</t>
  </si>
  <si>
    <t>Funkcionālās gultas (ar pasīviem pretizgulējumu matračiem)</t>
  </si>
  <si>
    <t>ARB 201830</t>
  </si>
  <si>
    <t>25.03.2022.</t>
  </si>
  <si>
    <t>22-09063</t>
  </si>
  <si>
    <t>Instrumentu un manipulāciju galdiņi</t>
  </si>
  <si>
    <t>ARB 117129</t>
  </si>
  <si>
    <t>26.11.2021.</t>
  </si>
  <si>
    <t>21-06862</t>
  </si>
  <si>
    <t>Asins kultūru analizators</t>
  </si>
  <si>
    <t>Medicīniskais ledusskapis</t>
  </si>
  <si>
    <t>Centrifūga</t>
  </si>
  <si>
    <t>Pacientu pārvietošanas aprīkojums</t>
  </si>
  <si>
    <t>AM220300549</t>
  </si>
  <si>
    <t>SIA A.Medical</t>
  </si>
  <si>
    <t>22-09132</t>
  </si>
  <si>
    <t>Līķu rati</t>
  </si>
  <si>
    <t>ELPA 023077</t>
  </si>
  <si>
    <t>22-07469</t>
  </si>
  <si>
    <t>Ūdens sagatavošanas sistēma</t>
  </si>
  <si>
    <t>WAT21 2-0846</t>
  </si>
  <si>
    <t>26.10.2021.</t>
  </si>
  <si>
    <t>WATEX SIA</t>
  </si>
  <si>
    <t>21-05959</t>
  </si>
  <si>
    <t>Skābekļa terapijas ierīces</t>
  </si>
  <si>
    <t>ELPA 022765</t>
  </si>
  <si>
    <t>21-06947</t>
  </si>
  <si>
    <t>ELPA 023296</t>
  </si>
  <si>
    <t>28.01.2022.</t>
  </si>
  <si>
    <t>22-08325</t>
  </si>
  <si>
    <t>Defibrilators</t>
  </si>
  <si>
    <t>Enterālās barošanas sūkņi</t>
  </si>
  <si>
    <t>297430 BLV</t>
  </si>
  <si>
    <t>11.10.2021.</t>
  </si>
  <si>
    <t>21-05792</t>
  </si>
  <si>
    <t xml:space="preserve">Papildus nepieciešams finansējums 2022. gadā </t>
  </si>
  <si>
    <t>Faktiski apgūts 2022. gadā (2022.gada 6.jūlija FM rīk.426)</t>
  </si>
  <si>
    <t>MB 3775</t>
  </si>
  <si>
    <t>27.06.2022.</t>
  </si>
  <si>
    <t>UAB Metalo broliai</t>
  </si>
  <si>
    <t>22-10846</t>
  </si>
  <si>
    <t>GEN220301-7</t>
  </si>
  <si>
    <t>SIA GenMedica Baltic</t>
  </si>
  <si>
    <t>22-10642</t>
  </si>
  <si>
    <t>REM18375</t>
  </si>
  <si>
    <t>22-02580</t>
  </si>
  <si>
    <t>1.2.pielikums</t>
  </si>
  <si>
    <t>1.3.pielikums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</si>
</sst>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41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Arial"/>
      <family val="2"/>
      <charset val="186"/>
    </font>
    <font>
      <sz val="10"/>
      <name val="Arial"/>
      <family val="2"/>
      <charset val="186"/>
    </font>
    <font>
      <sz val="11"/>
      <name val="Calibri"/>
      <family val="2"/>
      <charset val="186"/>
      <scheme val="minor"/>
    </font>
    <font>
      <sz val="10"/>
      <name val="Arial"/>
      <family val="2"/>
    </font>
    <font>
      <b/>
      <i/>
      <u/>
      <sz val="11"/>
      <color theme="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9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2"/>
      <color theme="1"/>
      <name val="Times New Roman"/>
      <family val="1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  <charset val="186"/>
    </font>
    <font>
      <b/>
      <sz val="12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i/>
      <sz val="12"/>
      <color rgb="FFFF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1"/>
      <name val="Times New Roman"/>
      <family val="1"/>
    </font>
    <font>
      <b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  <charset val="186"/>
    </font>
    <font>
      <sz val="10"/>
      <color theme="1"/>
      <name val="Times New Roman"/>
      <family val="1"/>
    </font>
    <font>
      <sz val="11"/>
      <color rgb="FFFF0000"/>
      <name val="Times New Roman"/>
      <family val="1"/>
      <charset val="186"/>
    </font>
    <font>
      <u/>
      <sz val="12"/>
      <color theme="1"/>
      <name val="Times New Roman"/>
      <family val="1"/>
      <charset val="186"/>
    </font>
    <font>
      <b/>
      <sz val="11"/>
      <name val="Calibri"/>
      <family val="2"/>
      <charset val="186"/>
      <scheme val="minor"/>
    </font>
    <font>
      <sz val="8"/>
      <color theme="1"/>
      <name val="Times New Roman"/>
      <family val="1"/>
      <charset val="186"/>
    </font>
  </fonts>
  <fills count="2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-0.249977111117893"/>
        <bgColor indexed="64"/>
      </patternFill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3" fillId="0" borderId="0"/>
    <xf numFmtId="164" fontId="2" fillId="0" borderId="0" applyFont="0" applyFill="0" applyBorder="0" applyAlignment="0" applyProtection="0"/>
    <xf numFmtId="0" fontId="4" fillId="0" borderId="0"/>
    <xf numFmtId="0" fontId="6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</cellStyleXfs>
  <cellXfs count="492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1" xfId="0" applyFill="1" applyBorder="1"/>
    <xf numFmtId="4" fontId="0" fillId="3" borderId="1" xfId="0" applyNumberFormat="1" applyFill="1" applyBorder="1"/>
    <xf numFmtId="0" fontId="1" fillId="2" borderId="1" xfId="0" applyFont="1" applyFill="1" applyBorder="1" applyAlignment="1">
      <alignment wrapText="1"/>
    </xf>
    <xf numFmtId="4" fontId="0" fillId="0" borderId="1" xfId="0" applyNumberFormat="1" applyFill="1" applyBorder="1"/>
    <xf numFmtId="3" fontId="0" fillId="3" borderId="1" xfId="0" applyNumberFormat="1" applyFill="1" applyBorder="1"/>
    <xf numFmtId="0" fontId="10" fillId="0" borderId="0" xfId="0" applyFont="1" applyAlignment="1">
      <alignment vertical="top" wrapText="1"/>
    </xf>
    <xf numFmtId="0" fontId="10" fillId="0" borderId="0" xfId="0" applyFont="1" applyAlignment="1">
      <alignment horizontal="right" vertical="top" wrapText="1"/>
    </xf>
    <xf numFmtId="0" fontId="13" fillId="7" borderId="13" xfId="0" applyFont="1" applyFill="1" applyBorder="1" applyAlignment="1">
      <alignment horizontal="left" vertical="center" wrapText="1"/>
    </xf>
    <xf numFmtId="0" fontId="13" fillId="7" borderId="13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vertical="top" wrapText="1"/>
    </xf>
    <xf numFmtId="4" fontId="11" fillId="0" borderId="0" xfId="0" applyNumberFormat="1" applyFont="1" applyAlignment="1">
      <alignment vertical="top" wrapText="1"/>
    </xf>
    <xf numFmtId="0" fontId="11" fillId="0" borderId="0" xfId="0" applyFont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2" fontId="10" fillId="0" borderId="0" xfId="0" applyNumberFormat="1" applyFont="1" applyAlignment="1">
      <alignment vertical="top" wrapText="1"/>
    </xf>
    <xf numFmtId="0" fontId="10" fillId="0" borderId="13" xfId="0" applyFont="1" applyBorder="1" applyAlignment="1">
      <alignment vertical="top"/>
    </xf>
    <xf numFmtId="0" fontId="10" fillId="8" borderId="13" xfId="0" applyFont="1" applyFill="1" applyBorder="1" applyAlignment="1">
      <alignment vertical="top" wrapText="1"/>
    </xf>
    <xf numFmtId="2" fontId="13" fillId="6" borderId="13" xfId="0" applyNumberFormat="1" applyFont="1" applyFill="1" applyBorder="1" applyAlignment="1">
      <alignment horizontal="center" vertical="center" wrapText="1"/>
    </xf>
    <xf numFmtId="0" fontId="13" fillId="7" borderId="10" xfId="0" applyFont="1" applyFill="1" applyBorder="1" applyAlignment="1">
      <alignment horizontal="left" vertical="center" wrapText="1"/>
    </xf>
    <xf numFmtId="0" fontId="13" fillId="7" borderId="10" xfId="0" applyFont="1" applyFill="1" applyBorder="1" applyAlignment="1">
      <alignment horizontal="center" vertical="center" wrapText="1"/>
    </xf>
    <xf numFmtId="0" fontId="17" fillId="0" borderId="0" xfId="0" applyFont="1" applyAlignment="1">
      <alignment vertical="top" wrapText="1"/>
    </xf>
    <xf numFmtId="2" fontId="11" fillId="0" borderId="0" xfId="0" applyNumberFormat="1" applyFont="1" applyAlignment="1">
      <alignment vertical="top" wrapText="1"/>
    </xf>
    <xf numFmtId="4" fontId="0" fillId="0" borderId="0" xfId="0" applyNumberFormat="1"/>
    <xf numFmtId="0" fontId="7" fillId="3" borderId="0" xfId="0" applyFont="1" applyFill="1" applyAlignment="1">
      <alignment horizontal="center" wrapText="1"/>
    </xf>
    <xf numFmtId="0" fontId="7" fillId="5" borderId="0" xfId="0" applyFont="1" applyFill="1" applyAlignment="1">
      <alignment horizontal="center" wrapText="1"/>
    </xf>
    <xf numFmtId="0" fontId="0" fillId="5" borderId="1" xfId="0" applyFill="1" applyBorder="1"/>
    <xf numFmtId="0" fontId="0" fillId="0" borderId="1" xfId="0" applyFill="1" applyBorder="1"/>
    <xf numFmtId="0" fontId="7" fillId="10" borderId="0" xfId="0" applyFont="1" applyFill="1" applyAlignment="1">
      <alignment horizontal="center" wrapText="1"/>
    </xf>
    <xf numFmtId="0" fontId="0" fillId="10" borderId="0" xfId="0" applyFill="1"/>
    <xf numFmtId="4" fontId="0" fillId="5" borderId="1" xfId="0" applyNumberFormat="1" applyFill="1" applyBorder="1"/>
    <xf numFmtId="3" fontId="8" fillId="0" borderId="1" xfId="0" applyNumberFormat="1" applyFont="1" applyFill="1" applyBorder="1" applyAlignment="1">
      <alignment wrapText="1"/>
    </xf>
    <xf numFmtId="3" fontId="0" fillId="0" borderId="1" xfId="0" applyNumberFormat="1" applyFill="1" applyBorder="1"/>
    <xf numFmtId="0" fontId="0" fillId="0" borderId="0" xfId="0" applyFill="1"/>
    <xf numFmtId="3" fontId="0" fillId="10" borderId="0" xfId="0" applyNumberFormat="1" applyFill="1"/>
    <xf numFmtId="4" fontId="13" fillId="7" borderId="13" xfId="0" applyNumberFormat="1" applyFont="1" applyFill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3" xfId="0" applyFont="1" applyBorder="1"/>
    <xf numFmtId="0" fontId="16" fillId="0" borderId="13" xfId="0" applyFont="1" applyBorder="1"/>
    <xf numFmtId="4" fontId="10" fillId="0" borderId="0" xfId="0" applyNumberFormat="1" applyFont="1" applyAlignment="1">
      <alignment vertical="top" wrapText="1"/>
    </xf>
    <xf numFmtId="0" fontId="20" fillId="0" borderId="0" xfId="0" applyFont="1" applyAlignment="1">
      <alignment vertical="top" wrapText="1"/>
    </xf>
    <xf numFmtId="4" fontId="13" fillId="7" borderId="10" xfId="0" applyNumberFormat="1" applyFont="1" applyFill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vertical="top" wrapText="1"/>
    </xf>
    <xf numFmtId="4" fontId="20" fillId="0" borderId="0" xfId="0" applyNumberFormat="1" applyFont="1" applyAlignment="1">
      <alignment vertical="top" wrapText="1"/>
    </xf>
    <xf numFmtId="0" fontId="13" fillId="6" borderId="13" xfId="0" applyFont="1" applyFill="1" applyBorder="1" applyAlignment="1">
      <alignment horizontal="center" vertical="center" wrapText="1"/>
    </xf>
    <xf numFmtId="0" fontId="26" fillId="0" borderId="13" xfId="0" applyFont="1" applyBorder="1" applyAlignment="1">
      <alignment vertical="top" wrapText="1"/>
    </xf>
    <xf numFmtId="4" fontId="10" fillId="8" borderId="0" xfId="0" applyNumberFormat="1" applyFont="1" applyFill="1" applyAlignment="1">
      <alignment vertical="top" wrapText="1"/>
    </xf>
    <xf numFmtId="0" fontId="10" fillId="0" borderId="0" xfId="0" applyFont="1" applyAlignment="1">
      <alignment horizontal="left" vertical="top" wrapText="1"/>
    </xf>
    <xf numFmtId="0" fontId="10" fillId="0" borderId="13" xfId="0" applyFont="1" applyBorder="1" applyAlignment="1">
      <alignment vertical="center"/>
    </xf>
    <xf numFmtId="0" fontId="16" fillId="0" borderId="0" xfId="0" applyFont="1" applyAlignment="1">
      <alignment horizontal="center" vertical="top" wrapText="1"/>
    </xf>
    <xf numFmtId="2" fontId="16" fillId="0" borderId="0" xfId="0" applyNumberFormat="1" applyFont="1"/>
    <xf numFmtId="49" fontId="16" fillId="0" borderId="0" xfId="0" applyNumberFormat="1" applyFont="1" applyAlignment="1">
      <alignment horizontal="left"/>
    </xf>
    <xf numFmtId="0" fontId="16" fillId="0" borderId="0" xfId="0" applyFont="1"/>
    <xf numFmtId="2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6" fillId="0" borderId="13" xfId="0" applyFont="1" applyBorder="1" applyAlignment="1">
      <alignment horizontal="center" vertical="top" wrapText="1"/>
    </xf>
    <xf numFmtId="2" fontId="16" fillId="0" borderId="13" xfId="0" applyNumberFormat="1" applyFont="1" applyBorder="1"/>
    <xf numFmtId="49" fontId="16" fillId="0" borderId="13" xfId="0" applyNumberFormat="1" applyFont="1" applyBorder="1" applyAlignment="1">
      <alignment horizontal="left"/>
    </xf>
    <xf numFmtId="0" fontId="27" fillId="0" borderId="13" xfId="0" applyFont="1" applyBorder="1" applyAlignment="1">
      <alignment horizontal="left" vertical="center" wrapText="1"/>
    </xf>
    <xf numFmtId="0" fontId="27" fillId="0" borderId="13" xfId="0" applyFont="1" applyBorder="1" applyAlignment="1">
      <alignment vertical="center" wrapText="1"/>
    </xf>
    <xf numFmtId="0" fontId="22" fillId="0" borderId="13" xfId="0" applyFont="1" applyBorder="1" applyAlignment="1">
      <alignment vertical="top" wrapText="1"/>
    </xf>
    <xf numFmtId="2" fontId="22" fillId="0" borderId="13" xfId="0" applyNumberFormat="1" applyFont="1" applyBorder="1"/>
    <xf numFmtId="49" fontId="22" fillId="0" borderId="13" xfId="0" applyNumberFormat="1" applyFont="1" applyBorder="1" applyAlignment="1">
      <alignment horizontal="left"/>
    </xf>
    <xf numFmtId="2" fontId="22" fillId="0" borderId="13" xfId="0" applyNumberFormat="1" applyFont="1" applyBorder="1" applyAlignment="1">
      <alignment vertical="center" wrapText="1"/>
    </xf>
    <xf numFmtId="0" fontId="28" fillId="0" borderId="13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3" fontId="13" fillId="7" borderId="10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/>
    <xf numFmtId="4" fontId="1" fillId="8" borderId="0" xfId="0" applyNumberFormat="1" applyFont="1" applyFill="1"/>
    <xf numFmtId="0" fontId="5" fillId="0" borderId="1" xfId="0" applyFont="1" applyFill="1" applyBorder="1"/>
    <xf numFmtId="0" fontId="24" fillId="0" borderId="1" xfId="0" applyFont="1" applyFill="1" applyBorder="1" applyAlignment="1">
      <alignment wrapText="1"/>
    </xf>
    <xf numFmtId="4" fontId="25" fillId="0" borderId="1" xfId="0" applyNumberFormat="1" applyFont="1" applyFill="1" applyBorder="1" applyAlignment="1">
      <alignment wrapText="1"/>
    </xf>
    <xf numFmtId="3" fontId="25" fillId="0" borderId="1" xfId="0" applyNumberFormat="1" applyFont="1" applyFill="1" applyBorder="1" applyAlignment="1">
      <alignment wrapText="1"/>
    </xf>
    <xf numFmtId="3" fontId="5" fillId="0" borderId="1" xfId="0" applyNumberFormat="1" applyFont="1" applyFill="1" applyBorder="1"/>
    <xf numFmtId="4" fontId="5" fillId="0" borderId="1" xfId="0" applyNumberFormat="1" applyFont="1" applyFill="1" applyBorder="1"/>
    <xf numFmtId="0" fontId="9" fillId="0" borderId="1" xfId="0" applyFont="1" applyFill="1" applyBorder="1" applyAlignment="1">
      <alignment wrapText="1"/>
    </xf>
    <xf numFmtId="0" fontId="0" fillId="0" borderId="14" xfId="0" applyFill="1" applyBorder="1"/>
    <xf numFmtId="0" fontId="7" fillId="12" borderId="1" xfId="0" applyFont="1" applyFill="1" applyBorder="1" applyAlignment="1">
      <alignment horizontal="center" wrapText="1"/>
    </xf>
    <xf numFmtId="0" fontId="0" fillId="12" borderId="1" xfId="0" applyFill="1" applyBorder="1"/>
    <xf numFmtId="3" fontId="0" fillId="12" borderId="1" xfId="0" applyNumberFormat="1" applyFill="1" applyBorder="1"/>
    <xf numFmtId="0" fontId="7" fillId="9" borderId="1" xfId="0" applyFont="1" applyFill="1" applyBorder="1" applyAlignment="1">
      <alignment horizontal="center" wrapText="1"/>
    </xf>
    <xf numFmtId="0" fontId="0" fillId="9" borderId="1" xfId="0" applyFill="1" applyBorder="1"/>
    <xf numFmtId="3" fontId="0" fillId="9" borderId="1" xfId="0" applyNumberFormat="1" applyFill="1" applyBorder="1"/>
    <xf numFmtId="0" fontId="7" fillId="13" borderId="1" xfId="0" applyFont="1" applyFill="1" applyBorder="1" applyAlignment="1">
      <alignment horizontal="center" wrapText="1"/>
    </xf>
    <xf numFmtId="0" fontId="0" fillId="13" borderId="1" xfId="0" applyFill="1" applyBorder="1"/>
    <xf numFmtId="3" fontId="0" fillId="13" borderId="1" xfId="0" applyNumberFormat="1" applyFill="1" applyBorder="1"/>
    <xf numFmtId="0" fontId="1" fillId="2" borderId="1" xfId="0" applyFont="1" applyFill="1" applyBorder="1" applyAlignment="1">
      <alignment horizontal="center" vertical="center" wrapText="1"/>
    </xf>
    <xf numFmtId="0" fontId="21" fillId="8" borderId="1" xfId="0" applyFont="1" applyFill="1" applyBorder="1" applyAlignment="1">
      <alignment horizontal="left" wrapText="1"/>
    </xf>
    <xf numFmtId="0" fontId="21" fillId="8" borderId="1" xfId="0" applyFont="1" applyFill="1" applyBorder="1"/>
    <xf numFmtId="3" fontId="21" fillId="8" borderId="1" xfId="0" applyNumberFormat="1" applyFont="1" applyFill="1" applyBorder="1"/>
    <xf numFmtId="4" fontId="29" fillId="8" borderId="1" xfId="0" applyNumberFormat="1" applyFont="1" applyFill="1" applyBorder="1"/>
    <xf numFmtId="4" fontId="21" fillId="8" borderId="1" xfId="0" applyNumberFormat="1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wrapText="1"/>
    </xf>
    <xf numFmtId="4" fontId="16" fillId="0" borderId="13" xfId="0" applyNumberFormat="1" applyFont="1" applyFill="1" applyBorder="1" applyAlignment="1">
      <alignment horizontal="center" vertical="center" wrapText="1"/>
    </xf>
    <xf numFmtId="0" fontId="16" fillId="13" borderId="13" xfId="0" applyFont="1" applyFill="1" applyBorder="1" applyAlignment="1">
      <alignment horizontal="center" vertical="center" wrapText="1"/>
    </xf>
    <xf numFmtId="0" fontId="16" fillId="13" borderId="13" xfId="0" applyFont="1" applyFill="1" applyBorder="1" applyAlignment="1">
      <alignment horizontal="center" vertical="center"/>
    </xf>
    <xf numFmtId="49" fontId="16" fillId="13" borderId="13" xfId="0" applyNumberFormat="1" applyFont="1" applyFill="1" applyBorder="1" applyAlignment="1">
      <alignment horizontal="center" vertical="center"/>
    </xf>
    <xf numFmtId="4" fontId="10" fillId="13" borderId="0" xfId="0" applyNumberFormat="1" applyFont="1" applyFill="1" applyAlignment="1">
      <alignment vertical="top" wrapText="1"/>
    </xf>
    <xf numFmtId="0" fontId="10" fillId="11" borderId="0" xfId="0" applyFont="1" applyFill="1" applyAlignment="1">
      <alignment vertical="top" wrapText="1"/>
    </xf>
    <xf numFmtId="4" fontId="10" fillId="11" borderId="0" xfId="0" applyNumberFormat="1" applyFont="1" applyFill="1" applyAlignment="1">
      <alignment vertical="top" wrapText="1"/>
    </xf>
    <xf numFmtId="0" fontId="10" fillId="13" borderId="0" xfId="0" applyFont="1" applyFill="1" applyAlignment="1">
      <alignment vertical="top" wrapText="1"/>
    </xf>
    <xf numFmtId="0" fontId="10" fillId="14" borderId="0" xfId="0" applyFont="1" applyFill="1" applyAlignment="1">
      <alignment vertical="top" wrapText="1"/>
    </xf>
    <xf numFmtId="0" fontId="10" fillId="2" borderId="13" xfId="0" applyFont="1" applyFill="1" applyBorder="1" applyAlignment="1">
      <alignment vertical="top" wrapText="1"/>
    </xf>
    <xf numFmtId="4" fontId="10" fillId="14" borderId="0" xfId="0" applyNumberFormat="1" applyFont="1" applyFill="1" applyAlignment="1">
      <alignment vertical="top" wrapText="1"/>
    </xf>
    <xf numFmtId="0" fontId="10" fillId="9" borderId="0" xfId="0" applyFont="1" applyFill="1" applyAlignment="1">
      <alignment vertical="top" wrapText="1"/>
    </xf>
    <xf numFmtId="0" fontId="10" fillId="9" borderId="13" xfId="0" applyFont="1" applyFill="1" applyBorder="1" applyAlignment="1">
      <alignment vertical="top" wrapText="1"/>
    </xf>
    <xf numFmtId="4" fontId="10" fillId="9" borderId="0" xfId="0" applyNumberFormat="1" applyFont="1" applyFill="1" applyAlignment="1">
      <alignment vertical="top" wrapText="1"/>
    </xf>
    <xf numFmtId="0" fontId="23" fillId="13" borderId="13" xfId="0" applyFont="1" applyFill="1" applyBorder="1" applyAlignment="1">
      <alignment horizontal="left" vertical="center" wrapText="1"/>
    </xf>
    <xf numFmtId="14" fontId="16" fillId="13" borderId="13" xfId="0" applyNumberFormat="1" applyFont="1" applyFill="1" applyBorder="1" applyAlignment="1">
      <alignment horizontal="center" vertical="center" wrapText="1"/>
    </xf>
    <xf numFmtId="14" fontId="16" fillId="13" borderId="13" xfId="0" applyNumberFormat="1" applyFont="1" applyFill="1" applyBorder="1" applyAlignment="1">
      <alignment horizontal="center" vertical="center"/>
    </xf>
    <xf numFmtId="4" fontId="16" fillId="13" borderId="13" xfId="0" applyNumberFormat="1" applyFont="1" applyFill="1" applyBorder="1" applyAlignment="1">
      <alignment horizontal="center" vertical="center" wrapText="1"/>
    </xf>
    <xf numFmtId="4" fontId="16" fillId="13" borderId="13" xfId="0" applyNumberFormat="1" applyFont="1" applyFill="1" applyBorder="1" applyAlignment="1">
      <alignment horizontal="center" vertical="center"/>
    </xf>
    <xf numFmtId="4" fontId="16" fillId="0" borderId="13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16" fillId="9" borderId="13" xfId="0" applyFont="1" applyFill="1" applyBorder="1" applyAlignment="1">
      <alignment horizontal="center" vertical="center" wrapText="1"/>
    </xf>
    <xf numFmtId="0" fontId="16" fillId="9" borderId="13" xfId="0" applyFont="1" applyFill="1" applyBorder="1" applyAlignment="1">
      <alignment horizontal="center" vertical="center"/>
    </xf>
    <xf numFmtId="49" fontId="16" fillId="9" borderId="13" xfId="0" applyNumberFormat="1" applyFont="1" applyFill="1" applyBorder="1" applyAlignment="1">
      <alignment horizontal="center" vertical="center"/>
    </xf>
    <xf numFmtId="0" fontId="16" fillId="11" borderId="13" xfId="0" applyFont="1" applyFill="1" applyBorder="1" applyAlignment="1">
      <alignment horizontal="center" vertical="center" wrapText="1"/>
    </xf>
    <xf numFmtId="4" fontId="30" fillId="0" borderId="0" xfId="0" applyNumberFormat="1" applyFont="1" applyAlignment="1">
      <alignment vertical="top" wrapText="1"/>
    </xf>
    <xf numFmtId="4" fontId="18" fillId="0" borderId="0" xfId="0" applyNumberFormat="1" applyFont="1" applyAlignment="1">
      <alignment vertical="top" wrapText="1"/>
    </xf>
    <xf numFmtId="0" fontId="23" fillId="9" borderId="13" xfId="0" applyFont="1" applyFill="1" applyBorder="1" applyAlignment="1">
      <alignment horizontal="left" vertical="center" wrapText="1"/>
    </xf>
    <xf numFmtId="4" fontId="16" fillId="9" borderId="13" xfId="0" applyNumberFormat="1" applyFont="1" applyFill="1" applyBorder="1" applyAlignment="1">
      <alignment horizontal="center" vertical="center"/>
    </xf>
    <xf numFmtId="4" fontId="15" fillId="0" borderId="0" xfId="0" applyNumberFormat="1" applyFont="1" applyAlignment="1">
      <alignment vertical="top" wrapText="1"/>
    </xf>
    <xf numFmtId="4" fontId="0" fillId="10" borderId="1" xfId="0" applyNumberFormat="1" applyFill="1" applyBorder="1"/>
    <xf numFmtId="4" fontId="31" fillId="8" borderId="1" xfId="0" applyNumberFormat="1" applyFont="1" applyFill="1" applyBorder="1"/>
    <xf numFmtId="0" fontId="16" fillId="13" borderId="13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Border="1"/>
    <xf numFmtId="3" fontId="0" fillId="0" borderId="2" xfId="0" applyNumberFormat="1" applyFill="1" applyBorder="1"/>
    <xf numFmtId="0" fontId="7" fillId="14" borderId="15" xfId="0" applyFont="1" applyFill="1" applyBorder="1" applyAlignment="1">
      <alignment horizontal="center" wrapText="1"/>
    </xf>
    <xf numFmtId="0" fontId="0" fillId="14" borderId="16" xfId="0" applyFill="1" applyBorder="1"/>
    <xf numFmtId="3" fontId="0" fillId="14" borderId="16" xfId="0" applyNumberFormat="1" applyFill="1" applyBorder="1"/>
    <xf numFmtId="3" fontId="0" fillId="0" borderId="16" xfId="0" applyNumberFormat="1" applyFill="1" applyBorder="1"/>
    <xf numFmtId="4" fontId="0" fillId="14" borderId="1" xfId="0" applyNumberFormat="1" applyFill="1" applyBorder="1"/>
    <xf numFmtId="0" fontId="32" fillId="9" borderId="0" xfId="0" applyFont="1" applyFill="1" applyAlignment="1">
      <alignment horizontal="right" wrapText="1"/>
    </xf>
    <xf numFmtId="0" fontId="9" fillId="9" borderId="1" xfId="0" applyFont="1" applyFill="1" applyBorder="1" applyAlignment="1">
      <alignment wrapText="1"/>
    </xf>
    <xf numFmtId="3" fontId="8" fillId="9" borderId="1" xfId="0" applyNumberFormat="1" applyFont="1" applyFill="1" applyBorder="1" applyAlignment="1">
      <alignment wrapText="1"/>
    </xf>
    <xf numFmtId="4" fontId="33" fillId="0" borderId="0" xfId="0" applyNumberFormat="1" applyFont="1" applyAlignment="1">
      <alignment vertical="top" wrapText="1"/>
    </xf>
    <xf numFmtId="0" fontId="15" fillId="16" borderId="13" xfId="0" applyFont="1" applyFill="1" applyBorder="1" applyAlignment="1">
      <alignment vertical="top" wrapText="1"/>
    </xf>
    <xf numFmtId="4" fontId="34" fillId="0" borderId="0" xfId="0" applyNumberFormat="1" applyFont="1" applyAlignment="1">
      <alignment vertical="top" wrapText="1"/>
    </xf>
    <xf numFmtId="4" fontId="10" fillId="0" borderId="1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35" fillId="0" borderId="0" xfId="0" applyFont="1" applyAlignment="1">
      <alignment vertical="top"/>
    </xf>
    <xf numFmtId="0" fontId="10" fillId="8" borderId="0" xfId="0" applyFont="1" applyFill="1" applyAlignment="1">
      <alignment vertical="top"/>
    </xf>
    <xf numFmtId="0" fontId="10" fillId="16" borderId="0" xfId="0" applyFont="1" applyFill="1" applyAlignment="1">
      <alignment vertical="top"/>
    </xf>
    <xf numFmtId="0" fontId="10" fillId="0" borderId="0" xfId="0" applyFont="1" applyAlignment="1">
      <alignment horizontal="right" vertical="top"/>
    </xf>
    <xf numFmtId="0" fontId="10" fillId="2" borderId="0" xfId="0" applyFont="1" applyFill="1" applyAlignment="1">
      <alignment vertical="top"/>
    </xf>
    <xf numFmtId="0" fontId="10" fillId="15" borderId="0" xfId="0" applyFont="1" applyFill="1" applyAlignment="1">
      <alignment vertical="top"/>
    </xf>
    <xf numFmtId="0" fontId="17" fillId="6" borderId="13" xfId="0" applyFont="1" applyFill="1" applyBorder="1" applyAlignment="1">
      <alignment vertical="center"/>
    </xf>
    <xf numFmtId="0" fontId="17" fillId="6" borderId="13" xfId="0" applyFont="1" applyFill="1" applyBorder="1" applyAlignment="1">
      <alignment horizontal="center" vertical="center"/>
    </xf>
    <xf numFmtId="0" fontId="17" fillId="6" borderId="13" xfId="0" applyFont="1" applyFill="1" applyBorder="1" applyAlignment="1">
      <alignment horizontal="center" vertical="center" wrapText="1"/>
    </xf>
    <xf numFmtId="0" fontId="13" fillId="7" borderId="13" xfId="0" applyFont="1" applyFill="1" applyBorder="1" applyAlignment="1">
      <alignment horizontal="center" vertical="center"/>
    </xf>
    <xf numFmtId="3" fontId="13" fillId="7" borderId="13" xfId="0" applyNumberFormat="1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vertical="center" wrapText="1"/>
    </xf>
    <xf numFmtId="0" fontId="10" fillId="8" borderId="13" xfId="0" applyFont="1" applyFill="1" applyBorder="1" applyAlignment="1">
      <alignment horizontal="center" vertical="center"/>
    </xf>
    <xf numFmtId="1" fontId="10" fillId="8" borderId="13" xfId="0" applyNumberFormat="1" applyFont="1" applyFill="1" applyBorder="1" applyAlignment="1">
      <alignment horizontal="right" vertical="center"/>
    </xf>
    <xf numFmtId="3" fontId="10" fillId="8" borderId="13" xfId="0" applyNumberFormat="1" applyFont="1" applyFill="1" applyBorder="1" applyAlignment="1">
      <alignment horizontal="right" vertical="center"/>
    </xf>
    <xf numFmtId="0" fontId="10" fillId="2" borderId="13" xfId="0" applyFont="1" applyFill="1" applyBorder="1" applyAlignment="1">
      <alignment vertical="center" wrapText="1"/>
    </xf>
    <xf numFmtId="0" fontId="10" fillId="2" borderId="13" xfId="0" applyFont="1" applyFill="1" applyBorder="1" applyAlignment="1">
      <alignment horizontal="center" vertical="center"/>
    </xf>
    <xf numFmtId="1" fontId="10" fillId="2" borderId="13" xfId="0" applyNumberFormat="1" applyFont="1" applyFill="1" applyBorder="1" applyAlignment="1">
      <alignment horizontal="right" vertical="center"/>
    </xf>
    <xf numFmtId="3" fontId="10" fillId="2" borderId="13" xfId="0" applyNumberFormat="1" applyFont="1" applyFill="1" applyBorder="1" applyAlignment="1">
      <alignment horizontal="right" vertical="center"/>
    </xf>
    <xf numFmtId="0" fontId="10" fillId="2" borderId="13" xfId="0" applyFont="1" applyFill="1" applyBorder="1" applyAlignment="1">
      <alignment vertical="top"/>
    </xf>
    <xf numFmtId="3" fontId="10" fillId="0" borderId="13" xfId="0" applyNumberFormat="1" applyFont="1" applyBorder="1" applyAlignment="1">
      <alignment horizontal="right" vertical="center"/>
    </xf>
    <xf numFmtId="0" fontId="14" fillId="0" borderId="13" xfId="0" applyFont="1" applyBorder="1" applyAlignment="1">
      <alignment vertical="center" wrapText="1"/>
    </xf>
    <xf numFmtId="0" fontId="14" fillId="0" borderId="13" xfId="0" applyFont="1" applyBorder="1" applyAlignment="1">
      <alignment horizontal="center" vertical="center"/>
    </xf>
    <xf numFmtId="1" fontId="14" fillId="0" borderId="13" xfId="0" applyNumberFormat="1" applyFont="1" applyBorder="1" applyAlignment="1">
      <alignment horizontal="right" vertical="center"/>
    </xf>
    <xf numFmtId="14" fontId="14" fillId="0" borderId="13" xfId="0" applyNumberFormat="1" applyFont="1" applyBorder="1" applyAlignment="1">
      <alignment vertical="top"/>
    </xf>
    <xf numFmtId="0" fontId="14" fillId="0" borderId="13" xfId="0" applyFont="1" applyBorder="1" applyAlignment="1">
      <alignment vertical="top"/>
    </xf>
    <xf numFmtId="0" fontId="14" fillId="0" borderId="13" xfId="0" applyFont="1" applyBorder="1" applyAlignment="1">
      <alignment vertical="center"/>
    </xf>
    <xf numFmtId="3" fontId="14" fillId="0" borderId="13" xfId="0" applyNumberFormat="1" applyFont="1" applyBorder="1" applyAlignment="1">
      <alignment horizontal="right" vertical="center"/>
    </xf>
    <xf numFmtId="0" fontId="10" fillId="15" borderId="13" xfId="0" applyFont="1" applyFill="1" applyBorder="1" applyAlignment="1">
      <alignment vertical="center" wrapText="1"/>
    </xf>
    <xf numFmtId="0" fontId="10" fillId="15" borderId="13" xfId="0" applyFont="1" applyFill="1" applyBorder="1" applyAlignment="1">
      <alignment horizontal="center" vertical="center"/>
    </xf>
    <xf numFmtId="3" fontId="10" fillId="15" borderId="13" xfId="0" applyNumberFormat="1" applyFont="1" applyFill="1" applyBorder="1" applyAlignment="1">
      <alignment horizontal="right" vertical="center"/>
    </xf>
    <xf numFmtId="1" fontId="10" fillId="15" borderId="13" xfId="0" applyNumberFormat="1" applyFont="1" applyFill="1" applyBorder="1" applyAlignment="1">
      <alignment horizontal="right" vertical="center"/>
    </xf>
    <xf numFmtId="0" fontId="10" fillId="15" borderId="13" xfId="0" applyFont="1" applyFill="1" applyBorder="1" applyAlignment="1">
      <alignment vertical="top" wrapText="1"/>
    </xf>
    <xf numFmtId="0" fontId="10" fillId="15" borderId="13" xfId="0" applyFont="1" applyFill="1" applyBorder="1" applyAlignment="1">
      <alignment vertical="top"/>
    </xf>
    <xf numFmtId="0" fontId="10" fillId="14" borderId="0" xfId="0" applyFont="1" applyFill="1" applyAlignment="1">
      <alignment vertical="top"/>
    </xf>
    <xf numFmtId="3" fontId="10" fillId="0" borderId="13" xfId="0" applyNumberFormat="1" applyFont="1" applyBorder="1" applyAlignment="1">
      <alignment vertical="center"/>
    </xf>
    <xf numFmtId="4" fontId="10" fillId="8" borderId="13" xfId="0" applyNumberFormat="1" applyFont="1" applyFill="1" applyBorder="1" applyAlignment="1">
      <alignment vertical="top"/>
    </xf>
    <xf numFmtId="4" fontId="10" fillId="2" borderId="13" xfId="0" applyNumberFormat="1" applyFont="1" applyFill="1" applyBorder="1" applyAlignment="1">
      <alignment vertical="top"/>
    </xf>
    <xf numFmtId="4" fontId="10" fillId="0" borderId="13" xfId="0" applyNumberFormat="1" applyFont="1" applyBorder="1" applyAlignment="1">
      <alignment vertical="top"/>
    </xf>
    <xf numFmtId="4" fontId="14" fillId="0" borderId="13" xfId="0" applyNumberFormat="1" applyFont="1" applyBorder="1" applyAlignment="1">
      <alignment vertical="top"/>
    </xf>
    <xf numFmtId="4" fontId="10" fillId="15" borderId="13" xfId="0" applyNumberFormat="1" applyFont="1" applyFill="1" applyBorder="1" applyAlignment="1">
      <alignment vertical="top"/>
    </xf>
    <xf numFmtId="0" fontId="15" fillId="14" borderId="13" xfId="0" applyFont="1" applyFill="1" applyBorder="1" applyAlignment="1">
      <alignment vertical="center"/>
    </xf>
    <xf numFmtId="0" fontId="15" fillId="14" borderId="13" xfId="0" applyFont="1" applyFill="1" applyBorder="1" applyAlignment="1">
      <alignment horizontal="center" vertical="center"/>
    </xf>
    <xf numFmtId="3" fontId="15" fillId="14" borderId="13" xfId="0" applyNumberFormat="1" applyFont="1" applyFill="1" applyBorder="1" applyAlignment="1">
      <alignment horizontal="right" vertical="center"/>
    </xf>
    <xf numFmtId="49" fontId="15" fillId="14" borderId="13" xfId="0" applyNumberFormat="1" applyFont="1" applyFill="1" applyBorder="1" applyAlignment="1">
      <alignment horizontal="right" vertical="center"/>
    </xf>
    <xf numFmtId="3" fontId="19" fillId="14" borderId="13" xfId="0" applyNumberFormat="1" applyFont="1" applyFill="1" applyBorder="1" applyAlignment="1">
      <alignment horizontal="right" vertical="center"/>
    </xf>
    <xf numFmtId="0" fontId="36" fillId="14" borderId="13" xfId="0" applyFont="1" applyFill="1" applyBorder="1" applyAlignment="1">
      <alignment vertical="top" wrapText="1"/>
    </xf>
    <xf numFmtId="4" fontId="15" fillId="14" borderId="13" xfId="0" applyNumberFormat="1" applyFont="1" applyFill="1" applyBorder="1" applyAlignment="1">
      <alignment vertical="top"/>
    </xf>
    <xf numFmtId="0" fontId="15" fillId="14" borderId="13" xfId="0" applyFont="1" applyFill="1" applyBorder="1" applyAlignment="1">
      <alignment vertical="top"/>
    </xf>
    <xf numFmtId="0" fontId="15" fillId="14" borderId="13" xfId="0" applyFont="1" applyFill="1" applyBorder="1" applyAlignment="1">
      <alignment horizontal="left" vertical="top" wrapText="1"/>
    </xf>
    <xf numFmtId="0" fontId="15" fillId="16" borderId="13" xfId="0" applyFont="1" applyFill="1" applyBorder="1" applyAlignment="1">
      <alignment vertical="center" wrapText="1"/>
    </xf>
    <xf numFmtId="0" fontId="15" fillId="16" borderId="13" xfId="0" applyFont="1" applyFill="1" applyBorder="1" applyAlignment="1">
      <alignment vertical="center"/>
    </xf>
    <xf numFmtId="3" fontId="15" fillId="16" borderId="13" xfId="0" applyNumberFormat="1" applyFont="1" applyFill="1" applyBorder="1" applyAlignment="1">
      <alignment vertical="center"/>
    </xf>
    <xf numFmtId="49" fontId="15" fillId="16" borderId="13" xfId="0" applyNumberFormat="1" applyFont="1" applyFill="1" applyBorder="1" applyAlignment="1">
      <alignment horizontal="right" vertical="center"/>
    </xf>
    <xf numFmtId="3" fontId="15" fillId="16" borderId="13" xfId="0" applyNumberFormat="1" applyFont="1" applyFill="1" applyBorder="1" applyAlignment="1">
      <alignment horizontal="right" vertical="center"/>
    </xf>
    <xf numFmtId="4" fontId="15" fillId="16" borderId="13" xfId="0" applyNumberFormat="1" applyFont="1" applyFill="1" applyBorder="1" applyAlignment="1">
      <alignment vertical="top"/>
    </xf>
    <xf numFmtId="4" fontId="10" fillId="14" borderId="0" xfId="0" applyNumberFormat="1" applyFont="1" applyFill="1" applyAlignment="1">
      <alignment vertical="top"/>
    </xf>
    <xf numFmtId="0" fontId="27" fillId="14" borderId="10" xfId="0" applyFont="1" applyFill="1" applyBorder="1" applyAlignment="1">
      <alignment horizontal="left" vertical="center" wrapText="1"/>
    </xf>
    <xf numFmtId="0" fontId="16" fillId="14" borderId="10" xfId="0" applyFont="1" applyFill="1" applyBorder="1" applyAlignment="1">
      <alignment horizontal="center" vertical="center" wrapText="1"/>
    </xf>
    <xf numFmtId="4" fontId="16" fillId="14" borderId="10" xfId="0" applyNumberFormat="1" applyFont="1" applyFill="1" applyBorder="1" applyAlignment="1">
      <alignment horizontal="center" vertical="center" wrapText="1"/>
    </xf>
    <xf numFmtId="0" fontId="16" fillId="14" borderId="10" xfId="0" applyFont="1" applyFill="1" applyBorder="1" applyAlignment="1">
      <alignment horizontal="center"/>
    </xf>
    <xf numFmtId="14" fontId="16" fillId="14" borderId="10" xfId="0" applyNumberFormat="1" applyFont="1" applyFill="1" applyBorder="1" applyAlignment="1">
      <alignment horizontal="center"/>
    </xf>
    <xf numFmtId="49" fontId="16" fillId="14" borderId="10" xfId="0" applyNumberFormat="1" applyFont="1" applyFill="1" applyBorder="1" applyAlignment="1">
      <alignment horizontal="center"/>
    </xf>
    <xf numFmtId="0" fontId="16" fillId="14" borderId="8" xfId="0" applyFont="1" applyFill="1" applyBorder="1" applyAlignment="1">
      <alignment horizontal="center"/>
    </xf>
    <xf numFmtId="14" fontId="16" fillId="14" borderId="13" xfId="0" applyNumberFormat="1" applyFont="1" applyFill="1" applyBorder="1" applyAlignment="1">
      <alignment horizontal="center"/>
    </xf>
    <xf numFmtId="49" fontId="16" fillId="14" borderId="8" xfId="0" applyNumberFormat="1" applyFont="1" applyFill="1" applyBorder="1" applyAlignment="1">
      <alignment horizontal="center"/>
    </xf>
    <xf numFmtId="0" fontId="16" fillId="14" borderId="17" xfId="0" applyFont="1" applyFill="1" applyBorder="1" applyAlignment="1">
      <alignment horizontal="center"/>
    </xf>
    <xf numFmtId="14" fontId="16" fillId="14" borderId="5" xfId="0" applyNumberFormat="1" applyFont="1" applyFill="1" applyBorder="1" applyAlignment="1">
      <alignment horizontal="center"/>
    </xf>
    <xf numFmtId="49" fontId="16" fillId="14" borderId="17" xfId="0" applyNumberFormat="1" applyFont="1" applyFill="1" applyBorder="1" applyAlignment="1">
      <alignment horizontal="center"/>
    </xf>
    <xf numFmtId="0" fontId="36" fillId="14" borderId="13" xfId="0" applyFont="1" applyFill="1" applyBorder="1" applyAlignment="1">
      <alignment horizontal="left" vertical="top" wrapText="1"/>
    </xf>
    <xf numFmtId="0" fontId="36" fillId="0" borderId="13" xfId="0" applyFont="1" applyBorder="1" applyAlignment="1">
      <alignment horizontal="left" vertical="top" wrapText="1"/>
    </xf>
    <xf numFmtId="0" fontId="13" fillId="6" borderId="13" xfId="0" applyFont="1" applyFill="1" applyBorder="1" applyAlignment="1">
      <alignment horizontal="center" vertical="center" wrapText="1"/>
    </xf>
    <xf numFmtId="3" fontId="5" fillId="0" borderId="16" xfId="0" applyNumberFormat="1" applyFont="1" applyFill="1" applyBorder="1"/>
    <xf numFmtId="4" fontId="10" fillId="18" borderId="0" xfId="0" applyNumberFormat="1" applyFont="1" applyFill="1" applyAlignment="1">
      <alignment vertical="top" wrapText="1"/>
    </xf>
    <xf numFmtId="0" fontId="37" fillId="4" borderId="0" xfId="0" applyFont="1" applyFill="1" applyAlignment="1">
      <alignment vertical="top" wrapText="1"/>
    </xf>
    <xf numFmtId="4" fontId="10" fillId="7" borderId="0" xfId="0" applyNumberFormat="1" applyFont="1" applyFill="1" applyAlignment="1">
      <alignment vertical="top" wrapText="1"/>
    </xf>
    <xf numFmtId="0" fontId="20" fillId="0" borderId="13" xfId="0" applyFont="1" applyBorder="1" applyAlignment="1">
      <alignment vertical="center" wrapText="1"/>
    </xf>
    <xf numFmtId="0" fontId="20" fillId="0" borderId="13" xfId="0" applyFont="1" applyBorder="1" applyAlignment="1">
      <alignment horizontal="center" vertical="center" wrapText="1"/>
    </xf>
    <xf numFmtId="4" fontId="20" fillId="0" borderId="13" xfId="0" applyNumberFormat="1" applyFont="1" applyBorder="1" applyAlignment="1">
      <alignment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vertical="center" wrapText="1"/>
    </xf>
    <xf numFmtId="4" fontId="11" fillId="7" borderId="13" xfId="0" applyNumberFormat="1" applyFont="1" applyFill="1" applyBorder="1" applyAlignment="1">
      <alignment horizontal="center" vertical="center" wrapText="1"/>
    </xf>
    <xf numFmtId="4" fontId="11" fillId="0" borderId="13" xfId="0" applyNumberFormat="1" applyFont="1" applyBorder="1" applyAlignment="1">
      <alignment horizontal="center" vertical="center" wrapText="1"/>
    </xf>
    <xf numFmtId="0" fontId="20" fillId="0" borderId="13" xfId="0" applyFont="1" applyBorder="1" applyAlignment="1">
      <alignment vertical="top" wrapText="1"/>
    </xf>
    <xf numFmtId="0" fontId="37" fillId="4" borderId="0" xfId="0" applyFont="1" applyFill="1" applyAlignment="1">
      <alignment vertical="center" wrapText="1"/>
    </xf>
    <xf numFmtId="4" fontId="11" fillId="8" borderId="13" xfId="0" applyNumberFormat="1" applyFont="1" applyFill="1" applyBorder="1" applyAlignment="1">
      <alignment horizontal="center" vertical="center" wrapText="1"/>
    </xf>
    <xf numFmtId="4" fontId="11" fillId="0" borderId="13" xfId="0" applyNumberFormat="1" applyFont="1" applyBorder="1" applyAlignment="1">
      <alignment vertical="center" wrapText="1"/>
    </xf>
    <xf numFmtId="4" fontId="0" fillId="14" borderId="16" xfId="0" applyNumberFormat="1" applyFill="1" applyBorder="1"/>
    <xf numFmtId="4" fontId="0" fillId="0" borderId="16" xfId="0" applyNumberFormat="1" applyFill="1" applyBorder="1"/>
    <xf numFmtId="0" fontId="20" fillId="17" borderId="13" xfId="0" applyFont="1" applyFill="1" applyBorder="1" applyAlignment="1">
      <alignment vertical="top" wrapText="1"/>
    </xf>
    <xf numFmtId="0" fontId="11" fillId="17" borderId="10" xfId="0" applyFont="1" applyFill="1" applyBorder="1" applyAlignment="1">
      <alignment vertical="center" wrapText="1"/>
    </xf>
    <xf numFmtId="14" fontId="11" fillId="17" borderId="10" xfId="0" applyNumberFormat="1" applyFont="1" applyFill="1" applyBorder="1" applyAlignment="1">
      <alignment vertical="center" wrapText="1"/>
    </xf>
    <xf numFmtId="4" fontId="11" fillId="17" borderId="13" xfId="0" applyNumberFormat="1" applyFont="1" applyFill="1" applyBorder="1" applyAlignment="1">
      <alignment horizontal="center" vertical="center" wrapText="1"/>
    </xf>
    <xf numFmtId="4" fontId="11" fillId="17" borderId="10" xfId="0" applyNumberFormat="1" applyFont="1" applyFill="1" applyBorder="1" applyAlignment="1">
      <alignment vertical="center" wrapText="1"/>
    </xf>
    <xf numFmtId="4" fontId="11" fillId="7" borderId="5" xfId="0" applyNumberFormat="1" applyFont="1" applyFill="1" applyBorder="1" applyAlignment="1">
      <alignment horizontal="center" vertical="center" wrapText="1"/>
    </xf>
    <xf numFmtId="0" fontId="11" fillId="17" borderId="13" xfId="0" applyFont="1" applyFill="1" applyBorder="1" applyAlignment="1">
      <alignment vertical="center" wrapText="1"/>
    </xf>
    <xf numFmtId="14" fontId="11" fillId="17" borderId="13" xfId="0" applyNumberFormat="1" applyFont="1" applyFill="1" applyBorder="1" applyAlignment="1">
      <alignment vertical="center" wrapText="1"/>
    </xf>
    <xf numFmtId="4" fontId="11" fillId="17" borderId="13" xfId="0" applyNumberFormat="1" applyFont="1" applyFill="1" applyBorder="1" applyAlignment="1">
      <alignment vertical="center" wrapText="1"/>
    </xf>
    <xf numFmtId="0" fontId="20" fillId="17" borderId="10" xfId="0" applyFont="1" applyFill="1" applyBorder="1" applyAlignment="1">
      <alignment vertical="top" wrapText="1"/>
    </xf>
    <xf numFmtId="4" fontId="11" fillId="17" borderId="10" xfId="0" applyNumberFormat="1" applyFont="1" applyFill="1" applyBorder="1" applyAlignment="1">
      <alignment horizontal="center" vertical="center" wrapText="1"/>
    </xf>
    <xf numFmtId="4" fontId="11" fillId="7" borderId="10" xfId="0" applyNumberFormat="1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vertical="center" wrapText="1"/>
    </xf>
    <xf numFmtId="0" fontId="20" fillId="7" borderId="13" xfId="0" applyFont="1" applyFill="1" applyBorder="1" applyAlignment="1">
      <alignment horizontal="center" vertical="center" wrapText="1"/>
    </xf>
    <xf numFmtId="4" fontId="20" fillId="7" borderId="13" xfId="0" applyNumberFormat="1" applyFont="1" applyFill="1" applyBorder="1" applyAlignment="1">
      <alignment vertical="center" wrapText="1"/>
    </xf>
    <xf numFmtId="0" fontId="11" fillId="7" borderId="13" xfId="0" applyFont="1" applyFill="1" applyBorder="1" applyAlignment="1">
      <alignment horizontal="center" vertical="center" wrapText="1"/>
    </xf>
    <xf numFmtId="14" fontId="11" fillId="7" borderId="13" xfId="0" applyNumberFormat="1" applyFont="1" applyFill="1" applyBorder="1" applyAlignment="1">
      <alignment horizontal="center" vertical="center" wrapText="1"/>
    </xf>
    <xf numFmtId="0" fontId="11" fillId="7" borderId="13" xfId="0" applyFont="1" applyFill="1" applyBorder="1" applyAlignment="1">
      <alignment vertical="center" wrapText="1"/>
    </xf>
    <xf numFmtId="0" fontId="20" fillId="7" borderId="13" xfId="0" applyFont="1" applyFill="1" applyBorder="1" applyAlignment="1">
      <alignment vertical="top" wrapText="1"/>
    </xf>
    <xf numFmtId="0" fontId="11" fillId="7" borderId="10" xfId="0" applyFont="1" applyFill="1" applyBorder="1" applyAlignment="1">
      <alignment vertical="center" wrapText="1"/>
    </xf>
    <xf numFmtId="14" fontId="11" fillId="7" borderId="10" xfId="0" applyNumberFormat="1" applyFont="1" applyFill="1" applyBorder="1" applyAlignment="1">
      <alignment vertical="center" wrapText="1"/>
    </xf>
    <xf numFmtId="4" fontId="11" fillId="7" borderId="10" xfId="0" applyNumberFormat="1" applyFont="1" applyFill="1" applyBorder="1" applyAlignment="1">
      <alignment vertical="center" wrapText="1"/>
    </xf>
    <xf numFmtId="0" fontId="20" fillId="7" borderId="10" xfId="0" applyFont="1" applyFill="1" applyBorder="1" applyAlignment="1">
      <alignment vertical="top" wrapText="1"/>
    </xf>
    <xf numFmtId="14" fontId="11" fillId="7" borderId="13" xfId="0" applyNumberFormat="1" applyFont="1" applyFill="1" applyBorder="1" applyAlignment="1">
      <alignment vertical="center" wrapText="1"/>
    </xf>
    <xf numFmtId="4" fontId="11" fillId="7" borderId="13" xfId="0" applyNumberFormat="1" applyFont="1" applyFill="1" applyBorder="1" applyAlignment="1">
      <alignment vertical="center" wrapText="1"/>
    </xf>
    <xf numFmtId="0" fontId="11" fillId="7" borderId="5" xfId="0" applyFont="1" applyFill="1" applyBorder="1" applyAlignment="1">
      <alignment vertical="center" wrapText="1"/>
    </xf>
    <xf numFmtId="14" fontId="11" fillId="7" borderId="5" xfId="0" applyNumberFormat="1" applyFont="1" applyFill="1" applyBorder="1" applyAlignment="1">
      <alignment vertical="center" wrapText="1"/>
    </xf>
    <xf numFmtId="4" fontId="11" fillId="7" borderId="5" xfId="0" applyNumberFormat="1" applyFont="1" applyFill="1" applyBorder="1" applyAlignment="1">
      <alignment vertical="center" wrapText="1"/>
    </xf>
    <xf numFmtId="0" fontId="20" fillId="7" borderId="5" xfId="0" applyFont="1" applyFill="1" applyBorder="1" applyAlignment="1">
      <alignment vertical="top" wrapText="1"/>
    </xf>
    <xf numFmtId="0" fontId="11" fillId="8" borderId="13" xfId="0" applyFont="1" applyFill="1" applyBorder="1" applyAlignment="1">
      <alignment vertical="center" wrapText="1"/>
    </xf>
    <xf numFmtId="0" fontId="11" fillId="8" borderId="13" xfId="0" applyFont="1" applyFill="1" applyBorder="1" applyAlignment="1">
      <alignment horizontal="center" vertical="center" wrapText="1"/>
    </xf>
    <xf numFmtId="4" fontId="11" fillId="8" borderId="13" xfId="0" applyNumberFormat="1" applyFont="1" applyFill="1" applyBorder="1" applyAlignment="1">
      <alignment vertical="center" wrapText="1"/>
    </xf>
    <xf numFmtId="14" fontId="11" fillId="8" borderId="13" xfId="0" applyNumberFormat="1" applyFont="1" applyFill="1" applyBorder="1" applyAlignment="1">
      <alignment horizontal="center" vertical="center" wrapText="1"/>
    </xf>
    <xf numFmtId="0" fontId="20" fillId="8" borderId="13" xfId="0" applyFont="1" applyFill="1" applyBorder="1" applyAlignment="1">
      <alignment vertical="top" wrapText="1"/>
    </xf>
    <xf numFmtId="0" fontId="20" fillId="8" borderId="13" xfId="0" applyFont="1" applyFill="1" applyBorder="1" applyAlignment="1">
      <alignment vertical="center" wrapText="1"/>
    </xf>
    <xf numFmtId="0" fontId="20" fillId="8" borderId="13" xfId="0" applyFont="1" applyFill="1" applyBorder="1" applyAlignment="1">
      <alignment horizontal="center" vertical="center" wrapText="1"/>
    </xf>
    <xf numFmtId="4" fontId="20" fillId="8" borderId="13" xfId="0" applyNumberFormat="1" applyFont="1" applyFill="1" applyBorder="1" applyAlignment="1">
      <alignment vertical="center" wrapText="1"/>
    </xf>
    <xf numFmtId="0" fontId="20" fillId="17" borderId="13" xfId="0" applyFont="1" applyFill="1" applyBorder="1" applyAlignment="1">
      <alignment vertical="center" wrapText="1"/>
    </xf>
    <xf numFmtId="0" fontId="20" fillId="17" borderId="13" xfId="0" applyFont="1" applyFill="1" applyBorder="1" applyAlignment="1">
      <alignment horizontal="center" vertical="center" wrapText="1"/>
    </xf>
    <xf numFmtId="4" fontId="20" fillId="17" borderId="13" xfId="0" applyNumberFormat="1" applyFont="1" applyFill="1" applyBorder="1" applyAlignment="1">
      <alignment vertical="center" wrapText="1"/>
    </xf>
    <xf numFmtId="0" fontId="11" fillId="17" borderId="13" xfId="0" applyFont="1" applyFill="1" applyBorder="1" applyAlignment="1">
      <alignment horizontal="center" vertical="center" wrapText="1"/>
    </xf>
    <xf numFmtId="14" fontId="11" fillId="17" borderId="13" xfId="0" applyNumberFormat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vertical="center" wrapText="1"/>
    </xf>
    <xf numFmtId="0" fontId="20" fillId="0" borderId="13" xfId="0" applyFont="1" applyFill="1" applyBorder="1" applyAlignment="1">
      <alignment horizontal="center" vertical="center" wrapText="1"/>
    </xf>
    <xf numFmtId="4" fontId="11" fillId="0" borderId="13" xfId="0" applyNumberFormat="1" applyFont="1" applyFill="1" applyBorder="1" applyAlignment="1">
      <alignment vertical="center" wrapText="1"/>
    </xf>
    <xf numFmtId="0" fontId="11" fillId="0" borderId="13" xfId="0" applyFont="1" applyFill="1" applyBorder="1" applyAlignment="1">
      <alignment horizontal="center" vertical="center" wrapText="1"/>
    </xf>
    <xf numFmtId="4" fontId="11" fillId="0" borderId="13" xfId="0" applyNumberFormat="1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vertical="center" wrapText="1"/>
    </xf>
    <xf numFmtId="0" fontId="10" fillId="9" borderId="0" xfId="0" applyFont="1" applyFill="1" applyAlignment="1">
      <alignment vertical="top"/>
    </xf>
    <xf numFmtId="4" fontId="10" fillId="9" borderId="0" xfId="0" applyNumberFormat="1" applyFont="1" applyFill="1" applyAlignment="1">
      <alignment vertical="top"/>
    </xf>
    <xf numFmtId="0" fontId="15" fillId="9" borderId="13" xfId="0" applyFont="1" applyFill="1" applyBorder="1" applyAlignment="1">
      <alignment vertical="center" wrapText="1"/>
    </xf>
    <xf numFmtId="0" fontId="15" fillId="9" borderId="13" xfId="0" applyFont="1" applyFill="1" applyBorder="1" applyAlignment="1">
      <alignment horizontal="center" vertical="center"/>
    </xf>
    <xf numFmtId="3" fontId="15" fillId="9" borderId="13" xfId="0" applyNumberFormat="1" applyFont="1" applyFill="1" applyBorder="1" applyAlignment="1">
      <alignment horizontal="right" vertical="center"/>
    </xf>
    <xf numFmtId="4" fontId="15" fillId="9" borderId="13" xfId="0" applyNumberFormat="1" applyFont="1" applyFill="1" applyBorder="1" applyAlignment="1">
      <alignment vertical="top"/>
    </xf>
    <xf numFmtId="0" fontId="15" fillId="9" borderId="13" xfId="0" applyFont="1" applyFill="1" applyBorder="1" applyAlignment="1">
      <alignment horizontal="left" vertical="top" wrapText="1"/>
    </xf>
    <xf numFmtId="0" fontId="0" fillId="9" borderId="13" xfId="0" applyFill="1" applyBorder="1"/>
    <xf numFmtId="4" fontId="10" fillId="2" borderId="0" xfId="0" applyNumberFormat="1" applyFont="1" applyFill="1" applyAlignment="1">
      <alignment vertical="top"/>
    </xf>
    <xf numFmtId="0" fontId="27" fillId="11" borderId="13" xfId="0" applyFont="1" applyFill="1" applyBorder="1" applyAlignment="1">
      <alignment horizontal="left" vertical="center" wrapText="1"/>
    </xf>
    <xf numFmtId="4" fontId="16" fillId="11" borderId="13" xfId="5" applyNumberFormat="1" applyFont="1" applyFill="1" applyBorder="1" applyAlignment="1">
      <alignment horizontal="center" vertical="center" wrapText="1"/>
    </xf>
    <xf numFmtId="0" fontId="16" fillId="11" borderId="13" xfId="0" applyFont="1" applyFill="1" applyBorder="1" applyAlignment="1">
      <alignment horizontal="center"/>
    </xf>
    <xf numFmtId="49" fontId="16" fillId="11" borderId="13" xfId="0" applyNumberFormat="1" applyFont="1" applyFill="1" applyBorder="1" applyAlignment="1">
      <alignment horizontal="center"/>
    </xf>
    <xf numFmtId="4" fontId="16" fillId="11" borderId="13" xfId="0" applyNumberFormat="1" applyFont="1" applyFill="1" applyBorder="1" applyAlignment="1">
      <alignment horizontal="center"/>
    </xf>
    <xf numFmtId="4" fontId="16" fillId="0" borderId="13" xfId="0" applyNumberFormat="1" applyFont="1" applyBorder="1"/>
    <xf numFmtId="4" fontId="16" fillId="14" borderId="10" xfId="0" applyNumberFormat="1" applyFont="1" applyFill="1" applyBorder="1" applyAlignment="1">
      <alignment horizontal="center"/>
    </xf>
    <xf numFmtId="4" fontId="16" fillId="14" borderId="13" xfId="0" applyNumberFormat="1" applyFont="1" applyFill="1" applyBorder="1" applyAlignment="1">
      <alignment horizontal="center"/>
    </xf>
    <xf numFmtId="4" fontId="16" fillId="14" borderId="5" xfId="0" applyNumberFormat="1" applyFont="1" applyFill="1" applyBorder="1" applyAlignment="1">
      <alignment horizontal="center"/>
    </xf>
    <xf numFmtId="14" fontId="16" fillId="11" borderId="10" xfId="0" applyNumberFormat="1" applyFont="1" applyFill="1" applyBorder="1" applyAlignment="1">
      <alignment horizontal="center"/>
    </xf>
    <xf numFmtId="0" fontId="36" fillId="11" borderId="13" xfId="0" applyFont="1" applyFill="1" applyBorder="1" applyAlignment="1">
      <alignment horizontal="left" vertical="top" wrapText="1"/>
    </xf>
    <xf numFmtId="4" fontId="10" fillId="8" borderId="0" xfId="0" applyNumberFormat="1" applyFont="1" applyFill="1" applyAlignment="1">
      <alignment vertical="top"/>
    </xf>
    <xf numFmtId="4" fontId="10" fillId="16" borderId="0" xfId="0" applyNumberFormat="1" applyFont="1" applyFill="1" applyAlignment="1">
      <alignment vertical="top"/>
    </xf>
    <xf numFmtId="0" fontId="11" fillId="17" borderId="10" xfId="0" applyFont="1" applyFill="1" applyBorder="1" applyAlignment="1">
      <alignment horizontal="left" vertical="center" wrapText="1" indent="2"/>
    </xf>
    <xf numFmtId="0" fontId="11" fillId="17" borderId="13" xfId="0" applyFont="1" applyFill="1" applyBorder="1" applyAlignment="1">
      <alignment horizontal="left" vertical="center" wrapText="1" indent="2"/>
    </xf>
    <xf numFmtId="0" fontId="13" fillId="6" borderId="13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39" fillId="2" borderId="2" xfId="0" applyFont="1" applyFill="1" applyBorder="1" applyAlignment="1">
      <alignment horizontal="center" vertical="center" wrapText="1"/>
    </xf>
    <xf numFmtId="0" fontId="39" fillId="2" borderId="14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/>
    </xf>
    <xf numFmtId="0" fontId="13" fillId="6" borderId="13" xfId="0" applyFont="1" applyFill="1" applyBorder="1" applyAlignment="1">
      <alignment horizontal="center" vertical="center" wrapText="1"/>
    </xf>
    <xf numFmtId="0" fontId="13" fillId="6" borderId="13" xfId="0" applyFont="1" applyFill="1" applyBorder="1" applyAlignment="1">
      <alignment horizontal="center" vertical="center"/>
    </xf>
    <xf numFmtId="0" fontId="17" fillId="6" borderId="13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13" fillId="6" borderId="10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13" fillId="6" borderId="11" xfId="0" applyFont="1" applyFill="1" applyBorder="1" applyAlignment="1">
      <alignment horizontal="center" vertical="center" wrapText="1"/>
    </xf>
    <xf numFmtId="0" fontId="13" fillId="6" borderId="12" xfId="0" applyFont="1" applyFill="1" applyBorder="1" applyAlignment="1">
      <alignment horizontal="center" vertical="center" wrapText="1"/>
    </xf>
    <xf numFmtId="0" fontId="27" fillId="14" borderId="13" xfId="0" applyFont="1" applyFill="1" applyBorder="1" applyAlignment="1">
      <alignment horizontal="left" vertical="center" wrapText="1"/>
    </xf>
    <xf numFmtId="0" fontId="16" fillId="14" borderId="13" xfId="0" applyFont="1" applyFill="1" applyBorder="1" applyAlignment="1">
      <alignment horizontal="center" vertical="center" wrapText="1"/>
    </xf>
    <xf numFmtId="4" fontId="16" fillId="14" borderId="13" xfId="0" applyNumberFormat="1" applyFont="1" applyFill="1" applyBorder="1" applyAlignment="1">
      <alignment horizontal="center" vertical="center" wrapText="1"/>
    </xf>
    <xf numFmtId="0" fontId="16" fillId="14" borderId="10" xfId="0" applyFont="1" applyFill="1" applyBorder="1" applyAlignment="1">
      <alignment horizontal="center" vertical="center"/>
    </xf>
    <xf numFmtId="0" fontId="16" fillId="14" borderId="5" xfId="0" applyFont="1" applyFill="1" applyBorder="1" applyAlignment="1">
      <alignment horizontal="center" vertical="center"/>
    </xf>
    <xf numFmtId="0" fontId="20" fillId="7" borderId="10" xfId="0" applyFont="1" applyFill="1" applyBorder="1" applyAlignment="1">
      <alignment horizontal="center" vertical="center" wrapText="1"/>
    </xf>
    <xf numFmtId="0" fontId="20" fillId="7" borderId="5" xfId="0" applyFont="1" applyFill="1" applyBorder="1" applyAlignment="1">
      <alignment horizontal="center" vertical="center" wrapText="1"/>
    </xf>
    <xf numFmtId="4" fontId="20" fillId="7" borderId="10" xfId="0" applyNumberFormat="1" applyFont="1" applyFill="1" applyBorder="1" applyAlignment="1">
      <alignment horizontal="center" vertical="center" wrapText="1"/>
    </xf>
    <xf numFmtId="4" fontId="20" fillId="7" borderId="5" xfId="0" applyNumberFormat="1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4" fontId="20" fillId="0" borderId="10" xfId="0" applyNumberFormat="1" applyFont="1" applyBorder="1" applyAlignment="1">
      <alignment horizontal="center" vertical="center" wrapText="1"/>
    </xf>
    <xf numFmtId="4" fontId="20" fillId="0" borderId="5" xfId="0" applyNumberFormat="1" applyFont="1" applyBorder="1" applyAlignment="1">
      <alignment horizontal="center" vertical="center" wrapText="1"/>
    </xf>
    <xf numFmtId="4" fontId="10" fillId="19" borderId="0" xfId="0" applyNumberFormat="1" applyFont="1" applyFill="1" applyAlignment="1">
      <alignment vertical="top" wrapText="1"/>
    </xf>
    <xf numFmtId="0" fontId="20" fillId="19" borderId="13" xfId="0" applyFont="1" applyFill="1" applyBorder="1" applyAlignment="1">
      <alignment vertical="center" wrapText="1"/>
    </xf>
    <xf numFmtId="0" fontId="20" fillId="19" borderId="13" xfId="0" applyFont="1" applyFill="1" applyBorder="1" applyAlignment="1">
      <alignment horizontal="center" vertical="center" wrapText="1"/>
    </xf>
    <xf numFmtId="4" fontId="20" fillId="19" borderId="13" xfId="0" applyNumberFormat="1" applyFont="1" applyFill="1" applyBorder="1" applyAlignment="1">
      <alignment vertical="center" wrapText="1"/>
    </xf>
    <xf numFmtId="0" fontId="11" fillId="19" borderId="13" xfId="0" applyFont="1" applyFill="1" applyBorder="1" applyAlignment="1">
      <alignment horizontal="center" vertical="center" wrapText="1"/>
    </xf>
    <xf numFmtId="0" fontId="11" fillId="19" borderId="13" xfId="0" applyFont="1" applyFill="1" applyBorder="1" applyAlignment="1">
      <alignment vertical="center" wrapText="1"/>
    </xf>
    <xf numFmtId="4" fontId="11" fillId="19" borderId="13" xfId="0" applyNumberFormat="1" applyFont="1" applyFill="1" applyBorder="1" applyAlignment="1">
      <alignment horizontal="center" vertical="center" wrapText="1"/>
    </xf>
    <xf numFmtId="4" fontId="11" fillId="19" borderId="13" xfId="0" applyNumberFormat="1" applyFont="1" applyFill="1" applyBorder="1" applyAlignment="1">
      <alignment vertical="center" wrapText="1"/>
    </xf>
    <xf numFmtId="14" fontId="11" fillId="19" borderId="13" xfId="0" applyNumberFormat="1" applyFont="1" applyFill="1" applyBorder="1" applyAlignment="1">
      <alignment horizontal="center" vertical="center" wrapText="1"/>
    </xf>
    <xf numFmtId="0" fontId="20" fillId="19" borderId="13" xfId="0" applyFont="1" applyFill="1" applyBorder="1" applyAlignment="1">
      <alignment vertical="top" wrapText="1"/>
    </xf>
    <xf numFmtId="0" fontId="20" fillId="19" borderId="10" xfId="0" applyFont="1" applyFill="1" applyBorder="1" applyAlignment="1">
      <alignment vertical="top" wrapText="1"/>
    </xf>
    <xf numFmtId="0" fontId="20" fillId="0" borderId="10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 vertical="center" wrapText="1"/>
    </xf>
    <xf numFmtId="0" fontId="20" fillId="7" borderId="10" xfId="0" applyFont="1" applyFill="1" applyBorder="1" applyAlignment="1">
      <alignment horizontal="left" vertical="center" wrapText="1"/>
    </xf>
    <xf numFmtId="0" fontId="20" fillId="7" borderId="5" xfId="0" applyFont="1" applyFill="1" applyBorder="1" applyAlignment="1">
      <alignment horizontal="left" vertical="center" wrapText="1"/>
    </xf>
    <xf numFmtId="0" fontId="10" fillId="20" borderId="0" xfId="0" applyFont="1" applyFill="1" applyAlignment="1">
      <alignment vertical="top"/>
    </xf>
    <xf numFmtId="4" fontId="10" fillId="20" borderId="0" xfId="0" applyNumberFormat="1" applyFont="1" applyFill="1" applyAlignment="1">
      <alignment vertical="top"/>
    </xf>
    <xf numFmtId="0" fontId="10" fillId="20" borderId="13" xfId="0" applyFont="1" applyFill="1" applyBorder="1" applyAlignment="1">
      <alignment vertical="center" wrapText="1"/>
    </xf>
    <xf numFmtId="0" fontId="10" fillId="20" borderId="13" xfId="0" applyFont="1" applyFill="1" applyBorder="1" applyAlignment="1">
      <alignment horizontal="center" vertical="center"/>
    </xf>
    <xf numFmtId="3" fontId="10" fillId="20" borderId="13" xfId="0" applyNumberFormat="1" applyFont="1" applyFill="1" applyBorder="1" applyAlignment="1">
      <alignment horizontal="right" vertical="center"/>
    </xf>
    <xf numFmtId="3" fontId="11" fillId="20" borderId="18" xfId="0" applyNumberFormat="1" applyFont="1" applyFill="1" applyBorder="1" applyAlignment="1">
      <alignment horizontal="right" vertical="center"/>
    </xf>
    <xf numFmtId="0" fontId="10" fillId="20" borderId="13" xfId="0" applyFont="1" applyFill="1" applyBorder="1" applyAlignment="1">
      <alignment vertical="top"/>
    </xf>
    <xf numFmtId="1" fontId="14" fillId="0" borderId="5" xfId="0" applyNumberFormat="1" applyFont="1" applyBorder="1" applyAlignment="1">
      <alignment horizontal="right" vertical="center"/>
    </xf>
    <xf numFmtId="0" fontId="10" fillId="20" borderId="13" xfId="0" applyFont="1" applyFill="1" applyBorder="1" applyAlignment="1">
      <alignment horizontal="right" vertical="center"/>
    </xf>
    <xf numFmtId="0" fontId="20" fillId="20" borderId="13" xfId="0" applyFont="1" applyFill="1" applyBorder="1" applyAlignment="1">
      <alignment vertical="top" wrapText="1"/>
    </xf>
    <xf numFmtId="0" fontId="10" fillId="16" borderId="0" xfId="0" applyFont="1" applyFill="1" applyAlignment="1">
      <alignment vertical="top" wrapText="1"/>
    </xf>
    <xf numFmtId="4" fontId="10" fillId="16" borderId="0" xfId="0" applyNumberFormat="1" applyFont="1" applyFill="1" applyAlignment="1">
      <alignment vertical="top" wrapText="1"/>
    </xf>
    <xf numFmtId="0" fontId="10" fillId="12" borderId="0" xfId="0" applyFont="1" applyFill="1" applyAlignment="1">
      <alignment vertical="top" wrapText="1"/>
    </xf>
    <xf numFmtId="4" fontId="10" fillId="12" borderId="0" xfId="0" applyNumberFormat="1" applyFont="1" applyFill="1" applyAlignment="1">
      <alignment vertical="top" wrapText="1"/>
    </xf>
    <xf numFmtId="0" fontId="11" fillId="20" borderId="0" xfId="0" applyFont="1" applyFill="1" applyAlignment="1">
      <alignment vertical="top" wrapText="1"/>
    </xf>
    <xf numFmtId="4" fontId="10" fillId="20" borderId="0" xfId="0" applyNumberFormat="1" applyFont="1" applyFill="1" applyAlignment="1">
      <alignment vertical="top" wrapText="1"/>
    </xf>
    <xf numFmtId="0" fontId="11" fillId="10" borderId="0" xfId="0" applyFont="1" applyFill="1" applyAlignment="1">
      <alignment vertical="top" wrapText="1"/>
    </xf>
    <xf numFmtId="4" fontId="10" fillId="10" borderId="0" xfId="0" applyNumberFormat="1" applyFont="1" applyFill="1" applyAlignment="1">
      <alignment vertical="top" wrapText="1"/>
    </xf>
    <xf numFmtId="0" fontId="11" fillId="11" borderId="0" xfId="0" applyFont="1" applyFill="1" applyAlignment="1">
      <alignment vertical="top" wrapText="1"/>
    </xf>
    <xf numFmtId="0" fontId="11" fillId="14" borderId="0" xfId="0" applyFont="1" applyFill="1" applyAlignment="1">
      <alignment vertical="top" wrapText="1"/>
    </xf>
    <xf numFmtId="0" fontId="15" fillId="16" borderId="13" xfId="0" applyFont="1" applyFill="1" applyBorder="1" applyAlignment="1">
      <alignment horizontal="left" vertical="center" wrapText="1"/>
    </xf>
    <xf numFmtId="0" fontId="19" fillId="16" borderId="13" xfId="0" applyFont="1" applyFill="1" applyBorder="1" applyAlignment="1">
      <alignment horizontal="center" vertical="center"/>
    </xf>
    <xf numFmtId="4" fontId="10" fillId="16" borderId="13" xfId="0" applyNumberFormat="1" applyFont="1" applyFill="1" applyBorder="1" applyAlignment="1">
      <alignment horizontal="center" vertical="center" wrapText="1"/>
    </xf>
    <xf numFmtId="2" fontId="15" fillId="16" borderId="13" xfId="0" applyNumberFormat="1" applyFont="1" applyFill="1" applyBorder="1" applyAlignment="1">
      <alignment horizontal="left" vertical="center"/>
    </xf>
    <xf numFmtId="4" fontId="15" fillId="16" borderId="13" xfId="0" applyNumberFormat="1" applyFont="1" applyFill="1" applyBorder="1" applyAlignment="1">
      <alignment horizontal="left" vertical="center"/>
    </xf>
    <xf numFmtId="0" fontId="10" fillId="16" borderId="13" xfId="0" applyFont="1" applyFill="1" applyBorder="1" applyAlignment="1">
      <alignment vertical="center" wrapText="1"/>
    </xf>
    <xf numFmtId="0" fontId="11" fillId="16" borderId="13" xfId="0" applyFont="1" applyFill="1" applyBorder="1" applyAlignment="1">
      <alignment vertical="center" wrapText="1"/>
    </xf>
    <xf numFmtId="0" fontId="15" fillId="14" borderId="13" xfId="0" applyFont="1" applyFill="1" applyBorder="1" applyAlignment="1">
      <alignment horizontal="left" vertical="center" wrapText="1"/>
    </xf>
    <xf numFmtId="0" fontId="19" fillId="14" borderId="13" xfId="0" applyFont="1" applyFill="1" applyBorder="1" applyAlignment="1">
      <alignment horizontal="center" vertical="center"/>
    </xf>
    <xf numFmtId="4" fontId="10" fillId="14" borderId="13" xfId="0" applyNumberFormat="1" applyFont="1" applyFill="1" applyBorder="1" applyAlignment="1">
      <alignment horizontal="center" vertical="center" wrapText="1"/>
    </xf>
    <xf numFmtId="0" fontId="10" fillId="14" borderId="13" xfId="0" applyFont="1" applyFill="1" applyBorder="1" applyAlignment="1">
      <alignment horizontal="left" vertical="center" wrapText="1"/>
    </xf>
    <xf numFmtId="4" fontId="15" fillId="14" borderId="13" xfId="0" applyNumberFormat="1" applyFont="1" applyFill="1" applyBorder="1" applyAlignment="1">
      <alignment horizontal="left" vertical="center"/>
    </xf>
    <xf numFmtId="4" fontId="10" fillId="14" borderId="13" xfId="0" applyNumberFormat="1" applyFont="1" applyFill="1" applyBorder="1" applyAlignment="1">
      <alignment horizontal="left" vertical="center" wrapText="1"/>
    </xf>
    <xf numFmtId="0" fontId="15" fillId="11" borderId="13" xfId="0" applyFont="1" applyFill="1" applyBorder="1" applyAlignment="1">
      <alignment horizontal="left" vertical="center" wrapText="1"/>
    </xf>
    <xf numFmtId="0" fontId="19" fillId="11" borderId="13" xfId="0" applyFont="1" applyFill="1" applyBorder="1" applyAlignment="1">
      <alignment horizontal="center" vertical="center"/>
    </xf>
    <xf numFmtId="4" fontId="10" fillId="11" borderId="13" xfId="0" applyNumberFormat="1" applyFont="1" applyFill="1" applyBorder="1" applyAlignment="1">
      <alignment horizontal="center" vertical="center" wrapText="1"/>
    </xf>
    <xf numFmtId="0" fontId="10" fillId="11" borderId="13" xfId="0" applyFont="1" applyFill="1" applyBorder="1" applyAlignment="1">
      <alignment vertical="center" wrapText="1"/>
    </xf>
    <xf numFmtId="4" fontId="15" fillId="11" borderId="13" xfId="0" applyNumberFormat="1" applyFont="1" applyFill="1" applyBorder="1" applyAlignment="1">
      <alignment horizontal="left" vertical="center"/>
    </xf>
    <xf numFmtId="0" fontId="15" fillId="12" borderId="13" xfId="0" applyFont="1" applyFill="1" applyBorder="1" applyAlignment="1">
      <alignment horizontal="left" vertical="center" wrapText="1"/>
    </xf>
    <xf numFmtId="0" fontId="19" fillId="12" borderId="13" xfId="0" applyFont="1" applyFill="1" applyBorder="1" applyAlignment="1">
      <alignment horizontal="center" vertical="center"/>
    </xf>
    <xf numFmtId="4" fontId="10" fillId="12" borderId="13" xfId="0" applyNumberFormat="1" applyFont="1" applyFill="1" applyBorder="1" applyAlignment="1">
      <alignment horizontal="center" vertical="center" wrapText="1"/>
    </xf>
    <xf numFmtId="2" fontId="15" fillId="12" borderId="13" xfId="0" applyNumberFormat="1" applyFont="1" applyFill="1" applyBorder="1" applyAlignment="1">
      <alignment horizontal="left" vertical="center"/>
    </xf>
    <xf numFmtId="4" fontId="15" fillId="12" borderId="13" xfId="0" applyNumberFormat="1" applyFont="1" applyFill="1" applyBorder="1" applyAlignment="1">
      <alignment horizontal="left" vertical="center"/>
    </xf>
    <xf numFmtId="0" fontId="10" fillId="12" borderId="13" xfId="0" applyFont="1" applyFill="1" applyBorder="1" applyAlignment="1">
      <alignment horizontal="left" vertical="center" wrapText="1"/>
    </xf>
    <xf numFmtId="0" fontId="11" fillId="12" borderId="13" xfId="0" applyFont="1" applyFill="1" applyBorder="1" applyAlignment="1">
      <alignment vertical="center" wrapText="1"/>
    </xf>
    <xf numFmtId="0" fontId="15" fillId="20" borderId="13" xfId="0" applyFont="1" applyFill="1" applyBorder="1" applyAlignment="1">
      <alignment horizontal="left" vertical="center" wrapText="1"/>
    </xf>
    <xf numFmtId="0" fontId="19" fillId="20" borderId="13" xfId="0" applyFont="1" applyFill="1" applyBorder="1" applyAlignment="1">
      <alignment horizontal="center" vertical="center"/>
    </xf>
    <xf numFmtId="4" fontId="10" fillId="20" borderId="13" xfId="0" applyNumberFormat="1" applyFont="1" applyFill="1" applyBorder="1" applyAlignment="1">
      <alignment horizontal="center" vertical="center" wrapText="1"/>
    </xf>
    <xf numFmtId="2" fontId="15" fillId="20" borderId="13" xfId="0" applyNumberFormat="1" applyFont="1" applyFill="1" applyBorder="1" applyAlignment="1">
      <alignment horizontal="left" vertical="center"/>
    </xf>
    <xf numFmtId="4" fontId="15" fillId="20" borderId="13" xfId="0" applyNumberFormat="1" applyFont="1" applyFill="1" applyBorder="1" applyAlignment="1">
      <alignment horizontal="left" vertical="center"/>
    </xf>
    <xf numFmtId="0" fontId="10" fillId="20" borderId="13" xfId="0" applyFont="1" applyFill="1" applyBorder="1" applyAlignment="1">
      <alignment vertical="top" wrapText="1"/>
    </xf>
    <xf numFmtId="0" fontId="15" fillId="7" borderId="10" xfId="0" applyFont="1" applyFill="1" applyBorder="1" applyAlignment="1">
      <alignment horizontal="left" vertical="center" wrapText="1"/>
    </xf>
    <xf numFmtId="0" fontId="19" fillId="7" borderId="10" xfId="0" applyFont="1" applyFill="1" applyBorder="1" applyAlignment="1">
      <alignment horizontal="center" vertical="center"/>
    </xf>
    <xf numFmtId="4" fontId="10" fillId="7" borderId="10" xfId="0" applyNumberFormat="1" applyFont="1" applyFill="1" applyBorder="1" applyAlignment="1">
      <alignment horizontal="center" vertical="center" wrapText="1"/>
    </xf>
    <xf numFmtId="0" fontId="15" fillId="16" borderId="10" xfId="0" applyFont="1" applyFill="1" applyBorder="1" applyAlignment="1">
      <alignment horizontal="left" vertical="center" wrapText="1"/>
    </xf>
    <xf numFmtId="2" fontId="15" fillId="16" borderId="10" xfId="0" applyNumberFormat="1" applyFont="1" applyFill="1" applyBorder="1" applyAlignment="1">
      <alignment horizontal="left" vertical="center"/>
    </xf>
    <xf numFmtId="0" fontId="15" fillId="7" borderId="19" xfId="0" applyFont="1" applyFill="1" applyBorder="1" applyAlignment="1">
      <alignment horizontal="left" vertical="center" wrapText="1"/>
    </xf>
    <xf numFmtId="0" fontId="19" fillId="7" borderId="19" xfId="0" applyFont="1" applyFill="1" applyBorder="1" applyAlignment="1">
      <alignment horizontal="center" vertical="center"/>
    </xf>
    <xf numFmtId="4" fontId="10" fillId="7" borderId="19" xfId="0" applyNumberFormat="1" applyFont="1" applyFill="1" applyBorder="1" applyAlignment="1">
      <alignment horizontal="center" vertical="center" wrapText="1"/>
    </xf>
    <xf numFmtId="0" fontId="15" fillId="17" borderId="10" xfId="0" applyFont="1" applyFill="1" applyBorder="1" applyAlignment="1">
      <alignment horizontal="left" vertical="center" wrapText="1"/>
    </xf>
    <xf numFmtId="2" fontId="15" fillId="17" borderId="10" xfId="0" applyNumberFormat="1" applyFont="1" applyFill="1" applyBorder="1" applyAlignment="1">
      <alignment horizontal="left" vertical="center"/>
    </xf>
    <xf numFmtId="4" fontId="15" fillId="17" borderId="10" xfId="0" applyNumberFormat="1" applyFont="1" applyFill="1" applyBorder="1" applyAlignment="1">
      <alignment horizontal="left" vertical="center"/>
    </xf>
    <xf numFmtId="2" fontId="15" fillId="17" borderId="10" xfId="0" applyNumberFormat="1" applyFont="1" applyFill="1" applyBorder="1" applyAlignment="1">
      <alignment horizontal="left" vertical="center"/>
    </xf>
    <xf numFmtId="4" fontId="15" fillId="17" borderId="13" xfId="0" applyNumberFormat="1" applyFont="1" applyFill="1" applyBorder="1" applyAlignment="1">
      <alignment horizontal="left" vertical="center"/>
    </xf>
    <xf numFmtId="0" fontId="15" fillId="17" borderId="10" xfId="0" applyFont="1" applyFill="1" applyBorder="1" applyAlignment="1">
      <alignment vertical="center" wrapText="1"/>
    </xf>
    <xf numFmtId="0" fontId="15" fillId="7" borderId="5" xfId="0" applyFont="1" applyFill="1" applyBorder="1" applyAlignment="1">
      <alignment horizontal="left" vertical="center" wrapText="1"/>
    </xf>
    <xf numFmtId="0" fontId="19" fillId="7" borderId="5" xfId="0" applyFont="1" applyFill="1" applyBorder="1" applyAlignment="1">
      <alignment horizontal="center" vertical="center"/>
    </xf>
    <xf numFmtId="4" fontId="10" fillId="7" borderId="5" xfId="0" applyNumberFormat="1" applyFont="1" applyFill="1" applyBorder="1" applyAlignment="1">
      <alignment horizontal="center" vertical="center" wrapText="1"/>
    </xf>
    <xf numFmtId="0" fontId="15" fillId="17" borderId="5" xfId="0" applyFont="1" applyFill="1" applyBorder="1" applyAlignment="1">
      <alignment horizontal="left" vertical="center" wrapText="1"/>
    </xf>
    <xf numFmtId="2" fontId="15" fillId="17" borderId="5" xfId="0" applyNumberFormat="1" applyFont="1" applyFill="1" applyBorder="1" applyAlignment="1">
      <alignment horizontal="left" vertical="center"/>
    </xf>
    <xf numFmtId="4" fontId="15" fillId="17" borderId="5" xfId="0" applyNumberFormat="1" applyFont="1" applyFill="1" applyBorder="1" applyAlignment="1">
      <alignment horizontal="left" vertical="center"/>
    </xf>
    <xf numFmtId="0" fontId="15" fillId="17" borderId="13" xfId="0" applyFont="1" applyFill="1" applyBorder="1" applyAlignment="1">
      <alignment vertical="center" wrapText="1"/>
    </xf>
    <xf numFmtId="0" fontId="15" fillId="21" borderId="13" xfId="0" applyFont="1" applyFill="1" applyBorder="1" applyAlignment="1">
      <alignment horizontal="left" vertical="center" wrapText="1"/>
    </xf>
    <xf numFmtId="0" fontId="19" fillId="21" borderId="13" xfId="0" applyFont="1" applyFill="1" applyBorder="1" applyAlignment="1">
      <alignment horizontal="center" vertical="center"/>
    </xf>
    <xf numFmtId="4" fontId="10" fillId="21" borderId="13" xfId="0" applyNumberFormat="1" applyFont="1" applyFill="1" applyBorder="1" applyAlignment="1">
      <alignment horizontal="center" vertical="center" wrapText="1"/>
    </xf>
    <xf numFmtId="0" fontId="10" fillId="21" borderId="13" xfId="0" applyFont="1" applyFill="1" applyBorder="1" applyAlignment="1">
      <alignment vertical="center" wrapText="1"/>
    </xf>
    <xf numFmtId="4" fontId="15" fillId="21" borderId="13" xfId="0" applyNumberFormat="1" applyFont="1" applyFill="1" applyBorder="1" applyAlignment="1">
      <alignment horizontal="left" vertical="center"/>
    </xf>
    <xf numFmtId="0" fontId="15" fillId="0" borderId="13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center" vertical="center"/>
    </xf>
    <xf numFmtId="4" fontId="10" fillId="0" borderId="13" xfId="0" applyNumberFormat="1" applyFont="1" applyBorder="1" applyAlignment="1">
      <alignment vertical="top" wrapText="1"/>
    </xf>
    <xf numFmtId="0" fontId="15" fillId="4" borderId="13" xfId="0" applyFont="1" applyFill="1" applyBorder="1" applyAlignment="1">
      <alignment horizontal="left" vertical="center" wrapText="1"/>
    </xf>
    <xf numFmtId="0" fontId="15" fillId="21" borderId="10" xfId="0" applyFont="1" applyFill="1" applyBorder="1" applyAlignment="1">
      <alignment horizontal="left" vertical="center" wrapText="1"/>
    </xf>
    <xf numFmtId="0" fontId="19" fillId="21" borderId="10" xfId="0" applyFont="1" applyFill="1" applyBorder="1" applyAlignment="1">
      <alignment horizontal="center" vertical="center"/>
    </xf>
    <xf numFmtId="0" fontId="15" fillId="12" borderId="10" xfId="0" applyFont="1" applyFill="1" applyBorder="1" applyAlignment="1">
      <alignment horizontal="left" vertical="center" wrapText="1"/>
    </xf>
    <xf numFmtId="2" fontId="15" fillId="12" borderId="10" xfId="0" applyNumberFormat="1" applyFont="1" applyFill="1" applyBorder="1" applyAlignment="1">
      <alignment horizontal="left" vertical="center"/>
    </xf>
    <xf numFmtId="0" fontId="10" fillId="12" borderId="13" xfId="0" applyFont="1" applyFill="1" applyBorder="1" applyAlignment="1">
      <alignment vertical="center" wrapText="1"/>
    </xf>
    <xf numFmtId="0" fontId="15" fillId="0" borderId="10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center" vertical="center"/>
    </xf>
    <xf numFmtId="16" fontId="10" fillId="11" borderId="13" xfId="0" applyNumberFormat="1" applyFont="1" applyFill="1" applyBorder="1" applyAlignment="1">
      <alignment vertical="center" wrapText="1"/>
    </xf>
    <xf numFmtId="4" fontId="10" fillId="11" borderId="13" xfId="0" applyNumberFormat="1" applyFont="1" applyFill="1" applyBorder="1" applyAlignment="1">
      <alignment horizontal="left" vertical="center" wrapText="1"/>
    </xf>
    <xf numFmtId="0" fontId="15" fillId="20" borderId="10" xfId="0" applyFont="1" applyFill="1" applyBorder="1" applyAlignment="1">
      <alignment horizontal="left" vertical="center" wrapText="1"/>
    </xf>
    <xf numFmtId="0" fontId="19" fillId="20" borderId="10" xfId="0" applyFont="1" applyFill="1" applyBorder="1" applyAlignment="1">
      <alignment horizontal="center" vertical="center"/>
    </xf>
    <xf numFmtId="2" fontId="15" fillId="20" borderId="10" xfId="0" applyNumberFormat="1" applyFont="1" applyFill="1" applyBorder="1" applyAlignment="1">
      <alignment horizontal="left" vertical="center"/>
    </xf>
    <xf numFmtId="0" fontId="19" fillId="16" borderId="10" xfId="0" applyFont="1" applyFill="1" applyBorder="1" applyAlignment="1">
      <alignment horizontal="center" vertical="center"/>
    </xf>
    <xf numFmtId="0" fontId="10" fillId="16" borderId="13" xfId="0" applyFont="1" applyFill="1" applyBorder="1" applyAlignment="1">
      <alignment vertical="top" wrapText="1"/>
    </xf>
    <xf numFmtId="0" fontId="15" fillId="17" borderId="10" xfId="0" applyFont="1" applyFill="1" applyBorder="1" applyAlignment="1">
      <alignment horizontal="left" vertical="center" wrapText="1"/>
    </xf>
    <xf numFmtId="0" fontId="15" fillId="17" borderId="13" xfId="0" applyFont="1" applyFill="1" applyBorder="1" applyAlignment="1">
      <alignment horizontal="left" vertical="center" wrapText="1"/>
    </xf>
    <xf numFmtId="0" fontId="10" fillId="17" borderId="13" xfId="0" applyFont="1" applyFill="1" applyBorder="1" applyAlignment="1">
      <alignment vertical="center" wrapText="1"/>
    </xf>
    <xf numFmtId="0" fontId="15" fillId="10" borderId="10" xfId="0" applyFont="1" applyFill="1" applyBorder="1" applyAlignment="1">
      <alignment horizontal="left" vertical="center" wrapText="1"/>
    </xf>
    <xf numFmtId="2" fontId="15" fillId="10" borderId="10" xfId="0" applyNumberFormat="1" applyFont="1" applyFill="1" applyBorder="1" applyAlignment="1">
      <alignment horizontal="left" vertical="center"/>
    </xf>
    <xf numFmtId="0" fontId="15" fillId="10" borderId="13" xfId="0" applyFont="1" applyFill="1" applyBorder="1" applyAlignment="1">
      <alignment horizontal="left" vertical="center" wrapText="1"/>
    </xf>
    <xf numFmtId="4" fontId="15" fillId="10" borderId="13" xfId="0" applyNumberFormat="1" applyFont="1" applyFill="1" applyBorder="1" applyAlignment="1">
      <alignment horizontal="left" vertical="center"/>
    </xf>
    <xf numFmtId="0" fontId="10" fillId="10" borderId="13" xfId="0" applyFont="1" applyFill="1" applyBorder="1" applyAlignment="1">
      <alignment vertical="center" wrapText="1"/>
    </xf>
    <xf numFmtId="4" fontId="11" fillId="16" borderId="13" xfId="0" applyNumberFormat="1" applyFont="1" applyFill="1" applyBorder="1" applyAlignment="1">
      <alignment horizontal="center" vertical="center" wrapText="1"/>
    </xf>
    <xf numFmtId="0" fontId="11" fillId="16" borderId="13" xfId="0" applyFont="1" applyFill="1" applyBorder="1" applyAlignment="1">
      <alignment vertical="top" wrapText="1"/>
    </xf>
    <xf numFmtId="0" fontId="15" fillId="22" borderId="10" xfId="0" applyFont="1" applyFill="1" applyBorder="1" applyAlignment="1">
      <alignment horizontal="left" vertical="center" wrapText="1"/>
    </xf>
    <xf numFmtId="2" fontId="15" fillId="22" borderId="10" xfId="0" applyNumberFormat="1" applyFont="1" applyFill="1" applyBorder="1" applyAlignment="1">
      <alignment horizontal="left" vertical="center"/>
    </xf>
    <xf numFmtId="0" fontId="15" fillId="22" borderId="13" xfId="0" applyFont="1" applyFill="1" applyBorder="1" applyAlignment="1">
      <alignment horizontal="left" vertical="center" wrapText="1"/>
    </xf>
    <xf numFmtId="2" fontId="15" fillId="22" borderId="13" xfId="0" applyNumberFormat="1" applyFont="1" applyFill="1" applyBorder="1" applyAlignment="1">
      <alignment horizontal="left" vertical="center"/>
    </xf>
    <xf numFmtId="0" fontId="10" fillId="22" borderId="13" xfId="0" applyFont="1" applyFill="1" applyBorder="1" applyAlignment="1">
      <alignment vertical="center" wrapText="1"/>
    </xf>
    <xf numFmtId="0" fontId="10" fillId="22" borderId="0" xfId="0" applyFont="1" applyFill="1" applyAlignment="1">
      <alignment vertical="top" wrapText="1"/>
    </xf>
    <xf numFmtId="2" fontId="10" fillId="22" borderId="0" xfId="0" applyNumberFormat="1" applyFont="1" applyFill="1" applyAlignment="1">
      <alignment vertical="top" wrapText="1"/>
    </xf>
    <xf numFmtId="0" fontId="15" fillId="12" borderId="10" xfId="0" applyFont="1" applyFill="1" applyBorder="1" applyAlignment="1">
      <alignment horizontal="center" vertical="center" wrapText="1"/>
    </xf>
    <xf numFmtId="0" fontId="15" fillId="12" borderId="5" xfId="0" applyFont="1" applyFill="1" applyBorder="1" applyAlignment="1">
      <alignment horizontal="center" vertical="center" wrapText="1"/>
    </xf>
    <xf numFmtId="0" fontId="19" fillId="12" borderId="10" xfId="0" applyFont="1" applyFill="1" applyBorder="1" applyAlignment="1">
      <alignment horizontal="center" vertical="center"/>
    </xf>
    <xf numFmtId="0" fontId="19" fillId="12" borderId="5" xfId="0" applyFont="1" applyFill="1" applyBorder="1" applyAlignment="1">
      <alignment horizontal="center" vertical="center"/>
    </xf>
    <xf numFmtId="4" fontId="10" fillId="12" borderId="10" xfId="0" applyNumberFormat="1" applyFont="1" applyFill="1" applyBorder="1" applyAlignment="1">
      <alignment horizontal="center" vertical="center" wrapText="1"/>
    </xf>
    <xf numFmtId="4" fontId="10" fillId="12" borderId="5" xfId="0" applyNumberFormat="1" applyFont="1" applyFill="1" applyBorder="1" applyAlignment="1">
      <alignment horizontal="center" vertical="center" wrapText="1"/>
    </xf>
    <xf numFmtId="0" fontId="19" fillId="22" borderId="10" xfId="0" applyFont="1" applyFill="1" applyBorder="1" applyAlignment="1">
      <alignment horizontal="center" vertical="center"/>
    </xf>
    <xf numFmtId="4" fontId="10" fillId="22" borderId="13" xfId="0" applyNumberFormat="1" applyFont="1" applyFill="1" applyBorder="1" applyAlignment="1">
      <alignment horizontal="center" vertical="center" wrapText="1"/>
    </xf>
    <xf numFmtId="0" fontId="20" fillId="22" borderId="13" xfId="0" applyFont="1" applyFill="1" applyBorder="1" applyAlignment="1">
      <alignment vertical="top" wrapText="1"/>
    </xf>
    <xf numFmtId="0" fontId="10" fillId="6" borderId="0" xfId="0" applyFont="1" applyFill="1" applyAlignment="1">
      <alignment vertical="top" wrapText="1"/>
    </xf>
    <xf numFmtId="4" fontId="10" fillId="6" borderId="0" xfId="0" applyNumberFormat="1" applyFont="1" applyFill="1" applyAlignment="1">
      <alignment vertical="top" wrapText="1"/>
    </xf>
    <xf numFmtId="0" fontId="27" fillId="6" borderId="13" xfId="0" applyFont="1" applyFill="1" applyBorder="1" applyAlignment="1">
      <alignment horizontal="left" vertical="center" wrapText="1"/>
    </xf>
    <xf numFmtId="0" fontId="16" fillId="6" borderId="13" xfId="0" applyFont="1" applyFill="1" applyBorder="1" applyAlignment="1">
      <alignment horizontal="center" vertical="center" wrapText="1"/>
    </xf>
    <xf numFmtId="4" fontId="16" fillId="6" borderId="13" xfId="0" applyNumberFormat="1" applyFont="1" applyFill="1" applyBorder="1" applyAlignment="1">
      <alignment horizontal="center" vertical="center" wrapText="1"/>
    </xf>
    <xf numFmtId="0" fontId="40" fillId="6" borderId="13" xfId="0" applyFont="1" applyFill="1" applyBorder="1" applyAlignment="1">
      <alignment horizontal="center"/>
    </xf>
    <xf numFmtId="14" fontId="40" fillId="6" borderId="13" xfId="0" applyNumberFormat="1" applyFont="1" applyFill="1" applyBorder="1" applyAlignment="1">
      <alignment horizontal="center"/>
    </xf>
    <xf numFmtId="2" fontId="40" fillId="6" borderId="13" xfId="0" applyNumberFormat="1" applyFont="1" applyFill="1" applyBorder="1" applyAlignment="1">
      <alignment horizontal="center"/>
    </xf>
    <xf numFmtId="49" fontId="40" fillId="6" borderId="13" xfId="0" applyNumberFormat="1" applyFont="1" applyFill="1" applyBorder="1" applyAlignment="1">
      <alignment horizontal="center"/>
    </xf>
    <xf numFmtId="0" fontId="40" fillId="6" borderId="13" xfId="0" applyFont="1" applyFill="1" applyBorder="1" applyAlignment="1">
      <alignment horizontal="left" vertical="top" wrapText="1"/>
    </xf>
  </cellXfs>
  <cellStyles count="8">
    <cellStyle name="Comma" xfId="5" builtinId="3"/>
    <cellStyle name="Comma 2" xfId="2" xr:uid="{00000000-0005-0000-0000-000001000000}"/>
    <cellStyle name="Komats 2" xfId="6" xr:uid="{129B082E-402C-4CFB-AF14-A0871F628F6A}"/>
    <cellStyle name="Normal" xfId="0" builtinId="0"/>
    <cellStyle name="Normal 2" xfId="3" xr:uid="{00000000-0005-0000-0000-000003000000}"/>
    <cellStyle name="Normal 3" xfId="1" xr:uid="{00000000-0005-0000-0000-000004000000}"/>
    <cellStyle name="Normal 3 2" xfId="4" xr:uid="{00000000-0005-0000-0000-000005000000}"/>
    <cellStyle name="Normal 3 3" xfId="7" xr:uid="{DC82956A-9840-4942-9EF9-F0A65936CB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48F36-04C3-4AE1-8BA2-ED6EED836AEF}">
  <sheetPr>
    <tabColor rgb="FF00B050"/>
    <pageSetUpPr fitToPage="1"/>
  </sheetPr>
  <dimension ref="A1:T76"/>
  <sheetViews>
    <sheetView zoomScale="90" zoomScaleNormal="90" zoomScaleSheetLayoutView="90" workbookViewId="0">
      <pane xSplit="1" ySplit="7" topLeftCell="C43" activePane="bottomRight" state="frozen"/>
      <selection pane="topRight" activeCell="B1" sqref="B1"/>
      <selection pane="bottomLeft" activeCell="A6" sqref="A6"/>
      <selection pane="bottomRight" activeCell="J59" sqref="J59:L59"/>
    </sheetView>
  </sheetViews>
  <sheetFormatPr defaultRowHeight="15" x14ac:dyDescent="0.25"/>
  <cols>
    <col min="1" max="1" width="50.5703125" customWidth="1"/>
    <col min="2" max="2" width="11.42578125" hidden="1" customWidth="1"/>
    <col min="3" max="3" width="0.28515625" customWidth="1"/>
    <col min="4" max="4" width="16.5703125" customWidth="1"/>
    <col min="5" max="6" width="13.42578125" customWidth="1"/>
    <col min="7" max="7" width="15.28515625" customWidth="1"/>
    <col min="8" max="8" width="16.28515625" customWidth="1"/>
    <col min="9" max="9" width="20.5703125" customWidth="1"/>
    <col min="10" max="11" width="20.85546875" customWidth="1"/>
    <col min="12" max="12" width="21.28515625" customWidth="1"/>
    <col min="13" max="13" width="18.140625" customWidth="1"/>
    <col min="14" max="15" width="16.28515625" hidden="1" customWidth="1"/>
    <col min="16" max="16" width="22.42578125" customWidth="1"/>
    <col min="18" max="18" width="14.85546875" customWidth="1"/>
    <col min="19" max="19" width="11" bestFit="1" customWidth="1"/>
    <col min="20" max="20" width="12.85546875" customWidth="1"/>
  </cols>
  <sheetData>
    <row r="1" spans="1:18" ht="15.75" x14ac:dyDescent="0.25">
      <c r="P1" s="9" t="s">
        <v>107</v>
      </c>
    </row>
    <row r="2" spans="1:18" ht="87" customHeight="1" x14ac:dyDescent="0.25"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9" t="s">
        <v>140</v>
      </c>
    </row>
    <row r="3" spans="1:18" ht="16.5" customHeight="1" x14ac:dyDescent="0.25">
      <c r="A3" s="311" t="s">
        <v>141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</row>
    <row r="4" spans="1:18" ht="24.75" customHeight="1" x14ac:dyDescent="0.25"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</row>
    <row r="5" spans="1:18" ht="35.25" customHeight="1" x14ac:dyDescent="0.25">
      <c r="A5" s="2" t="s">
        <v>9</v>
      </c>
      <c r="B5" s="312" t="s">
        <v>122</v>
      </c>
      <c r="C5" s="312"/>
      <c r="D5" s="312"/>
      <c r="E5" s="312"/>
      <c r="F5" s="312"/>
      <c r="G5" s="312"/>
      <c r="H5" s="313" t="s">
        <v>138</v>
      </c>
      <c r="I5" s="313" t="s">
        <v>193</v>
      </c>
      <c r="J5" s="313" t="s">
        <v>194</v>
      </c>
      <c r="K5" s="317" t="s">
        <v>239</v>
      </c>
      <c r="L5" s="317" t="s">
        <v>269</v>
      </c>
      <c r="M5" s="313" t="s">
        <v>142</v>
      </c>
      <c r="N5" s="315" t="s">
        <v>124</v>
      </c>
      <c r="O5" s="315" t="s">
        <v>123</v>
      </c>
      <c r="P5" s="313" t="s">
        <v>137</v>
      </c>
    </row>
    <row r="6" spans="1:18" ht="72.599999999999994" customHeight="1" x14ac:dyDescent="0.25">
      <c r="A6" s="3"/>
      <c r="B6" s="6" t="s">
        <v>5</v>
      </c>
      <c r="C6" s="6" t="s">
        <v>4</v>
      </c>
      <c r="D6" s="91" t="s">
        <v>120</v>
      </c>
      <c r="E6" s="91" t="s">
        <v>12</v>
      </c>
      <c r="F6" s="120" t="s">
        <v>144</v>
      </c>
      <c r="G6" s="97" t="s">
        <v>0</v>
      </c>
      <c r="H6" s="314"/>
      <c r="I6" s="314"/>
      <c r="J6" s="314"/>
      <c r="K6" s="318"/>
      <c r="L6" s="318"/>
      <c r="M6" s="314"/>
      <c r="N6" s="316"/>
      <c r="O6" s="316"/>
      <c r="P6" s="314"/>
    </row>
    <row r="7" spans="1:18" ht="18.75" customHeight="1" x14ac:dyDescent="0.25">
      <c r="A7" s="98" t="s">
        <v>139</v>
      </c>
      <c r="B7" s="72"/>
      <c r="C7" s="72"/>
      <c r="D7" s="73">
        <f>D8+D17+D39</f>
        <v>5727448</v>
      </c>
      <c r="E7" s="73">
        <f>E9+E14+E17+E39</f>
        <v>6688008</v>
      </c>
      <c r="F7" s="73">
        <f>F59</f>
        <v>3385031</v>
      </c>
      <c r="G7" s="73">
        <f>G9+G17+G39+G59+G14</f>
        <v>10073039</v>
      </c>
      <c r="H7" s="73">
        <v>1380010.14</v>
      </c>
      <c r="I7" s="73">
        <f>I8+I17+I39</f>
        <v>3255493</v>
      </c>
      <c r="J7" s="73">
        <f>J8+J17+J39+J59</f>
        <v>618983</v>
      </c>
      <c r="K7" s="73">
        <f>K8+K17+K39+K59</f>
        <v>574001</v>
      </c>
      <c r="L7" s="73">
        <f>L8+L17+L39+L59</f>
        <v>444853</v>
      </c>
      <c r="M7" s="73">
        <f>M8+M17+M39+M59</f>
        <v>114416</v>
      </c>
      <c r="N7" s="73">
        <v>717574.24</v>
      </c>
      <c r="O7" s="73">
        <v>3629863.62</v>
      </c>
      <c r="P7" s="131">
        <f>G7-I7-J7-K7-L7-M7</f>
        <v>5065293</v>
      </c>
      <c r="R7" s="25"/>
    </row>
    <row r="8" spans="1:18" ht="63" customHeight="1" x14ac:dyDescent="0.25">
      <c r="A8" s="27" t="s">
        <v>147</v>
      </c>
      <c r="B8" s="28"/>
      <c r="C8" s="28"/>
      <c r="D8" s="32">
        <f>D15+D16+D10+D11+D12</f>
        <v>1045916</v>
      </c>
      <c r="E8" s="32">
        <f>E15+E16+E10+E11+E12+E13</f>
        <v>4590901</v>
      </c>
      <c r="F8" s="32">
        <f t="shared" ref="F8" si="0">F15+F16+F10+F11+F12</f>
        <v>0</v>
      </c>
      <c r="G8" s="32">
        <f>G15+G16+G10+G11+G12+G13</f>
        <v>4590901</v>
      </c>
      <c r="H8" s="32">
        <f>H9+H14</f>
        <v>370182.62</v>
      </c>
      <c r="I8" s="32">
        <f>I15+I16+I10+I11+I12+I13</f>
        <v>2453261</v>
      </c>
      <c r="J8" s="32">
        <f>J15+J16+J10+J11+J12+J13</f>
        <v>0</v>
      </c>
      <c r="K8" s="32">
        <v>249865</v>
      </c>
      <c r="L8" s="32">
        <v>206451</v>
      </c>
      <c r="M8" s="32">
        <f>M15+M16+M10+M11+M12+M13</f>
        <v>0</v>
      </c>
      <c r="N8" s="32">
        <v>332286.24</v>
      </c>
      <c r="O8" s="32">
        <v>343447.14</v>
      </c>
      <c r="P8" s="32">
        <f>G8-I8-J8-K8-L8-M8</f>
        <v>1681324</v>
      </c>
      <c r="R8" s="25"/>
    </row>
    <row r="9" spans="1:18" ht="33" customHeight="1" x14ac:dyDescent="0.25">
      <c r="A9" s="141" t="s">
        <v>148</v>
      </c>
      <c r="B9" s="86"/>
      <c r="C9" s="86"/>
      <c r="D9" s="143">
        <f>D10+D11+D12+D13</f>
        <v>287496</v>
      </c>
      <c r="E9" s="143">
        <f>E10+E11+E12+E13</f>
        <v>3074062</v>
      </c>
      <c r="F9" s="143">
        <f t="shared" ref="F9" si="1">F10+F11+F12+F13</f>
        <v>0</v>
      </c>
      <c r="G9" s="143">
        <f>G10+G11+G12+G13</f>
        <v>3074062</v>
      </c>
      <c r="H9" s="143">
        <f>H10+H11+H12+H13</f>
        <v>285959.26</v>
      </c>
      <c r="I9" s="143">
        <f t="shared" ref="I9:O9" si="2">I10+I11+I12+I13</f>
        <v>1696237</v>
      </c>
      <c r="J9" s="143">
        <f t="shared" si="2"/>
        <v>0</v>
      </c>
      <c r="K9" s="143">
        <v>249865</v>
      </c>
      <c r="L9" s="143">
        <v>206451</v>
      </c>
      <c r="M9" s="143">
        <f>M10+M11+M12+M13</f>
        <v>0</v>
      </c>
      <c r="N9" s="143">
        <f t="shared" si="2"/>
        <v>0</v>
      </c>
      <c r="O9" s="143">
        <f t="shared" si="2"/>
        <v>1536.7400000000198</v>
      </c>
      <c r="P9" s="143">
        <f>P10+P11+P12+P13</f>
        <v>921509</v>
      </c>
      <c r="R9" s="25"/>
    </row>
    <row r="10" spans="1:18" ht="18.75" customHeight="1" x14ac:dyDescent="0.25">
      <c r="A10" s="74" t="s">
        <v>7</v>
      </c>
      <c r="B10" s="75" t="s">
        <v>78</v>
      </c>
      <c r="C10" s="75" t="s">
        <v>79</v>
      </c>
      <c r="D10" s="77">
        <v>49075</v>
      </c>
      <c r="E10" s="77">
        <v>1190485</v>
      </c>
      <c r="F10" s="77">
        <v>0</v>
      </c>
      <c r="G10" s="78">
        <f>E10+F10</f>
        <v>1190485</v>
      </c>
      <c r="H10" s="79">
        <v>49075</v>
      </c>
      <c r="I10" s="79">
        <v>585579</v>
      </c>
      <c r="J10" s="79">
        <v>0</v>
      </c>
      <c r="K10" s="79">
        <v>0</v>
      </c>
      <c r="L10" s="79">
        <v>206451</v>
      </c>
      <c r="M10" s="79"/>
      <c r="N10" s="79"/>
      <c r="O10" s="79">
        <v>0</v>
      </c>
      <c r="P10" s="79">
        <f>G10-I10-J10-K10-L10-M10</f>
        <v>398455</v>
      </c>
      <c r="R10" s="25"/>
    </row>
    <row r="11" spans="1:18" ht="17.25" customHeight="1" x14ac:dyDescent="0.25">
      <c r="A11" s="29" t="s">
        <v>2</v>
      </c>
      <c r="B11" s="80" t="s">
        <v>11</v>
      </c>
      <c r="C11" s="80" t="s">
        <v>80</v>
      </c>
      <c r="D11" s="33">
        <v>175421</v>
      </c>
      <c r="E11" s="33">
        <v>1621775</v>
      </c>
      <c r="F11" s="33">
        <v>0</v>
      </c>
      <c r="G11" s="78">
        <f>E11+F11</f>
        <v>1621775</v>
      </c>
      <c r="H11" s="79">
        <v>173884.25999999998</v>
      </c>
      <c r="I11" s="79">
        <v>1090402</v>
      </c>
      <c r="J11" s="79">
        <v>0</v>
      </c>
      <c r="K11" s="79">
        <v>249865</v>
      </c>
      <c r="L11" s="79">
        <v>0</v>
      </c>
      <c r="M11" s="79"/>
      <c r="N11" s="79"/>
      <c r="O11" s="79">
        <v>1536.7400000000198</v>
      </c>
      <c r="P11" s="79">
        <f t="shared" ref="P11:P13" si="3">G11-I11-J11-K11-L11-M11</f>
        <v>281508</v>
      </c>
      <c r="R11" s="25"/>
    </row>
    <row r="12" spans="1:18" ht="18" customHeight="1" x14ac:dyDescent="0.25">
      <c r="A12" s="74" t="s">
        <v>8</v>
      </c>
      <c r="B12" s="75" t="s">
        <v>40</v>
      </c>
      <c r="C12" s="75" t="s">
        <v>81</v>
      </c>
      <c r="D12" s="77">
        <v>63000</v>
      </c>
      <c r="E12" s="77">
        <v>21000</v>
      </c>
      <c r="F12" s="77">
        <v>0</v>
      </c>
      <c r="G12" s="78">
        <f>E12+F12</f>
        <v>21000</v>
      </c>
      <c r="H12" s="79">
        <v>63000</v>
      </c>
      <c r="I12" s="79">
        <v>20256</v>
      </c>
      <c r="J12" s="79">
        <v>0</v>
      </c>
      <c r="K12" s="79">
        <v>0</v>
      </c>
      <c r="L12" s="79">
        <v>0</v>
      </c>
      <c r="M12" s="79"/>
      <c r="N12" s="79"/>
      <c r="O12" s="79">
        <v>0</v>
      </c>
      <c r="P12" s="79">
        <f t="shared" si="3"/>
        <v>744</v>
      </c>
      <c r="R12" s="25"/>
    </row>
    <row r="13" spans="1:18" ht="19.5" customHeight="1" x14ac:dyDescent="0.25">
      <c r="A13" s="81" t="s">
        <v>13</v>
      </c>
      <c r="B13" s="80"/>
      <c r="C13" s="80"/>
      <c r="D13" s="33"/>
      <c r="E13" s="77">
        <v>240802</v>
      </c>
      <c r="F13" s="33">
        <v>0</v>
      </c>
      <c r="G13" s="78">
        <f>E13+F13</f>
        <v>240802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79"/>
      <c r="N13" s="79"/>
      <c r="O13" s="79">
        <v>0</v>
      </c>
      <c r="P13" s="79">
        <f t="shared" si="3"/>
        <v>240802</v>
      </c>
      <c r="R13" s="25"/>
    </row>
    <row r="14" spans="1:18" ht="35.25" customHeight="1" x14ac:dyDescent="0.25">
      <c r="A14" s="141" t="s">
        <v>149</v>
      </c>
      <c r="B14" s="142"/>
      <c r="C14" s="142"/>
      <c r="D14" s="143">
        <f>D15+D16</f>
        <v>758420</v>
      </c>
      <c r="E14" s="143">
        <f>E15+E16</f>
        <v>1516839</v>
      </c>
      <c r="F14" s="143">
        <f t="shared" ref="F14:H14" si="4">F15+F16</f>
        <v>0</v>
      </c>
      <c r="G14" s="143">
        <f t="shared" si="4"/>
        <v>1516839</v>
      </c>
      <c r="H14" s="143">
        <f t="shared" si="4"/>
        <v>84223.359999999986</v>
      </c>
      <c r="I14" s="143">
        <f t="shared" ref="I14" si="5">I15+I16</f>
        <v>757024</v>
      </c>
      <c r="J14" s="143">
        <f t="shared" ref="J14:M14" si="6">J15+J16</f>
        <v>0</v>
      </c>
      <c r="K14" s="143">
        <v>0</v>
      </c>
      <c r="L14" s="143">
        <v>0</v>
      </c>
      <c r="M14" s="143">
        <f t="shared" si="6"/>
        <v>0</v>
      </c>
      <c r="N14" s="143">
        <f t="shared" ref="N14" si="7">N15+N16</f>
        <v>332286.24</v>
      </c>
      <c r="O14" s="143">
        <f t="shared" ref="O14" si="8">O15+O16</f>
        <v>341910.4</v>
      </c>
      <c r="P14" s="143">
        <f>P15+P16</f>
        <v>759815</v>
      </c>
      <c r="R14" s="25"/>
    </row>
    <row r="15" spans="1:18" ht="21.75" customHeight="1" x14ac:dyDescent="0.25">
      <c r="A15" s="74" t="s">
        <v>75</v>
      </c>
      <c r="B15" s="75" t="s">
        <v>40</v>
      </c>
      <c r="C15" s="75" t="s">
        <v>76</v>
      </c>
      <c r="D15" s="76">
        <v>381795</v>
      </c>
      <c r="E15" s="77">
        <v>763591</v>
      </c>
      <c r="F15" s="77">
        <v>0</v>
      </c>
      <c r="G15" s="78">
        <f>E15+F15</f>
        <v>763591</v>
      </c>
      <c r="H15" s="79">
        <v>49508.759999999995</v>
      </c>
      <c r="I15" s="79">
        <v>3776</v>
      </c>
      <c r="J15" s="79">
        <v>0</v>
      </c>
      <c r="K15" s="79">
        <v>0</v>
      </c>
      <c r="L15" s="79">
        <v>0</v>
      </c>
      <c r="M15" s="79"/>
      <c r="N15" s="79">
        <v>332286.24</v>
      </c>
      <c r="O15" s="79"/>
      <c r="P15" s="79">
        <f>G15-I15-J15-K15-L15-M15</f>
        <v>759815</v>
      </c>
      <c r="R15" s="25"/>
    </row>
    <row r="16" spans="1:18" ht="18.75" customHeight="1" x14ac:dyDescent="0.25">
      <c r="A16" s="29" t="s">
        <v>10</v>
      </c>
      <c r="B16" s="80" t="s">
        <v>62</v>
      </c>
      <c r="C16" s="80" t="s">
        <v>77</v>
      </c>
      <c r="D16" s="33">
        <v>376625</v>
      </c>
      <c r="E16" s="33">
        <v>753248</v>
      </c>
      <c r="F16" s="33">
        <v>0</v>
      </c>
      <c r="G16" s="78">
        <f t="shared" ref="G16" si="9">E16+F16</f>
        <v>753248</v>
      </c>
      <c r="H16" s="79">
        <v>34714.6</v>
      </c>
      <c r="I16" s="79">
        <v>753248</v>
      </c>
      <c r="J16" s="79">
        <v>0</v>
      </c>
      <c r="K16" s="79">
        <v>0</v>
      </c>
      <c r="L16" s="79">
        <v>0</v>
      </c>
      <c r="M16" s="79"/>
      <c r="N16" s="79"/>
      <c r="O16" s="79">
        <v>341910.4</v>
      </c>
      <c r="P16" s="79">
        <f>G16-I16-J16-K16-L16-M16</f>
        <v>0</v>
      </c>
      <c r="R16" s="25"/>
    </row>
    <row r="17" spans="1:18" ht="96.75" customHeight="1" x14ac:dyDescent="0.25">
      <c r="A17" s="26" t="s">
        <v>150</v>
      </c>
      <c r="B17" s="4"/>
      <c r="C17" s="4"/>
      <c r="D17" s="8">
        <f>SUM(D18:D38)</f>
        <v>4284321</v>
      </c>
      <c r="E17" s="8">
        <f t="shared" ref="E17:F17" si="10">SUM(E18:E38)</f>
        <v>1976769</v>
      </c>
      <c r="F17" s="8">
        <f t="shared" si="10"/>
        <v>0</v>
      </c>
      <c r="G17" s="5">
        <f>SUM(G18:G38)</f>
        <v>1976769</v>
      </c>
      <c r="H17" s="5">
        <v>906493.49</v>
      </c>
      <c r="I17" s="5">
        <f>SUM(I18:I38)</f>
        <v>770257</v>
      </c>
      <c r="J17" s="8">
        <f>SUM(J18:J38)</f>
        <v>77373</v>
      </c>
      <c r="K17" s="8">
        <f>SUM(K18:K38)</f>
        <v>75482</v>
      </c>
      <c r="L17" s="8">
        <v>75871</v>
      </c>
      <c r="M17" s="8">
        <f>SUM(M18:M38)</f>
        <v>2745</v>
      </c>
      <c r="N17" s="5">
        <v>276842</v>
      </c>
      <c r="O17" s="5">
        <v>3100985.5100000002</v>
      </c>
      <c r="P17" s="5">
        <f>G17-I17-J17-K17-L17-M17</f>
        <v>975041</v>
      </c>
      <c r="R17" s="25"/>
    </row>
    <row r="18" spans="1:18" ht="20.25" customHeight="1" x14ac:dyDescent="0.25">
      <c r="A18" s="29" t="s">
        <v>13</v>
      </c>
      <c r="B18" s="80" t="s">
        <v>23</v>
      </c>
      <c r="C18" s="80" t="s">
        <v>24</v>
      </c>
      <c r="D18" s="33">
        <v>399140</v>
      </c>
      <c r="E18" s="33">
        <v>171060</v>
      </c>
      <c r="F18" s="33">
        <v>0</v>
      </c>
      <c r="G18" s="78">
        <f>E18+F18</f>
        <v>171060</v>
      </c>
      <c r="H18" s="79">
        <v>81086.94</v>
      </c>
      <c r="I18" s="79">
        <v>122682</v>
      </c>
      <c r="J18" s="79">
        <v>0</v>
      </c>
      <c r="K18" s="79">
        <v>48378</v>
      </c>
      <c r="L18" s="79">
        <v>0</v>
      </c>
      <c r="M18" s="79"/>
      <c r="N18" s="79">
        <v>60000</v>
      </c>
      <c r="O18" s="79">
        <v>258053.05999999994</v>
      </c>
      <c r="P18" s="79">
        <f>G18-I18-J18-K18-L18-M18</f>
        <v>0</v>
      </c>
      <c r="R18" s="25"/>
    </row>
    <row r="19" spans="1:18" ht="20.25" customHeight="1" x14ac:dyDescent="0.25">
      <c r="A19" s="29" t="s">
        <v>1</v>
      </c>
      <c r="B19" s="80" t="s">
        <v>28</v>
      </c>
      <c r="C19" s="80" t="s">
        <v>37</v>
      </c>
      <c r="D19" s="33">
        <v>392192</v>
      </c>
      <c r="E19" s="33">
        <v>650000</v>
      </c>
      <c r="F19" s="33">
        <v>0</v>
      </c>
      <c r="G19" s="78">
        <f t="shared" ref="G19:G46" si="11">E19+F19</f>
        <v>650000</v>
      </c>
      <c r="H19" s="79">
        <v>41401.360000000001</v>
      </c>
      <c r="I19" s="79">
        <v>147073</v>
      </c>
      <c r="J19" s="79">
        <v>0</v>
      </c>
      <c r="K19" s="79">
        <v>27104</v>
      </c>
      <c r="L19" s="79">
        <v>30846</v>
      </c>
      <c r="M19" s="79">
        <f>Jekabp_899!B34</f>
        <v>2745</v>
      </c>
      <c r="N19" s="79"/>
      <c r="O19" s="79">
        <v>350790.64</v>
      </c>
      <c r="P19" s="79">
        <f t="shared" ref="P19:P38" si="12">G19-I19-J19-K19-L19-M19</f>
        <v>442232</v>
      </c>
      <c r="R19" s="25"/>
    </row>
    <row r="20" spans="1:18" ht="16.5" customHeight="1" x14ac:dyDescent="0.25">
      <c r="A20" s="29" t="s">
        <v>3</v>
      </c>
      <c r="B20" s="80" t="s">
        <v>23</v>
      </c>
      <c r="C20" s="80" t="s">
        <v>46</v>
      </c>
      <c r="D20" s="33">
        <v>991075</v>
      </c>
      <c r="E20" s="33">
        <v>424746</v>
      </c>
      <c r="F20" s="33">
        <v>0</v>
      </c>
      <c r="G20" s="78">
        <f>E20+F20</f>
        <v>424746</v>
      </c>
      <c r="H20" s="79">
        <v>11904.22</v>
      </c>
      <c r="I20" s="79">
        <v>0</v>
      </c>
      <c r="J20" s="79">
        <v>0</v>
      </c>
      <c r="K20" s="79">
        <v>0</v>
      </c>
      <c r="L20" s="79">
        <v>0</v>
      </c>
      <c r="M20" s="79"/>
      <c r="N20" s="79"/>
      <c r="O20" s="79">
        <v>979170.78</v>
      </c>
      <c r="P20" s="79">
        <f t="shared" si="12"/>
        <v>424746</v>
      </c>
      <c r="R20" s="25"/>
    </row>
    <row r="21" spans="1:18" ht="17.25" customHeight="1" x14ac:dyDescent="0.25">
      <c r="A21" s="29" t="s">
        <v>7</v>
      </c>
      <c r="B21" s="80" t="s">
        <v>28</v>
      </c>
      <c r="C21" s="80" t="s">
        <v>38</v>
      </c>
      <c r="D21" s="33">
        <v>485888</v>
      </c>
      <c r="E21" s="33">
        <v>0</v>
      </c>
      <c r="F21" s="33">
        <v>0</v>
      </c>
      <c r="G21" s="78">
        <f t="shared" si="11"/>
        <v>0</v>
      </c>
      <c r="H21" s="79">
        <v>304459.33999999997</v>
      </c>
      <c r="I21" s="79">
        <v>0</v>
      </c>
      <c r="J21" s="79">
        <v>0</v>
      </c>
      <c r="K21" s="79">
        <v>0</v>
      </c>
      <c r="L21" s="79">
        <v>0</v>
      </c>
      <c r="M21" s="79"/>
      <c r="N21" s="79"/>
      <c r="O21" s="79">
        <v>181428.66000000003</v>
      </c>
      <c r="P21" s="79">
        <f t="shared" si="12"/>
        <v>0</v>
      </c>
      <c r="R21" s="25"/>
    </row>
    <row r="22" spans="1:18" ht="17.25" customHeight="1" x14ac:dyDescent="0.25">
      <c r="A22" s="29" t="s">
        <v>8</v>
      </c>
      <c r="B22" s="80" t="s">
        <v>30</v>
      </c>
      <c r="C22" s="80" t="s">
        <v>42</v>
      </c>
      <c r="D22" s="33">
        <f>56441+144720</f>
        <v>201161</v>
      </c>
      <c r="E22" s="33">
        <f>8500+32991</f>
        <v>41491</v>
      </c>
      <c r="F22" s="33">
        <v>0</v>
      </c>
      <c r="G22" s="78">
        <f t="shared" si="11"/>
        <v>41491</v>
      </c>
      <c r="H22" s="79">
        <v>187271.5</v>
      </c>
      <c r="I22" s="79">
        <v>33330</v>
      </c>
      <c r="J22" s="79">
        <v>0</v>
      </c>
      <c r="K22" s="79">
        <v>0</v>
      </c>
      <c r="L22" s="79">
        <v>0</v>
      </c>
      <c r="M22" s="79"/>
      <c r="N22" s="79"/>
      <c r="O22" s="79">
        <v>13889.5</v>
      </c>
      <c r="P22" s="79">
        <f t="shared" si="12"/>
        <v>8161</v>
      </c>
      <c r="R22" s="25"/>
    </row>
    <row r="23" spans="1:18" ht="18" customHeight="1" x14ac:dyDescent="0.25">
      <c r="A23" s="29" t="s">
        <v>14</v>
      </c>
      <c r="B23" s="80" t="s">
        <v>11</v>
      </c>
      <c r="C23" s="80" t="s">
        <v>45</v>
      </c>
      <c r="D23" s="33">
        <v>9681</v>
      </c>
      <c r="E23" s="33">
        <v>4149</v>
      </c>
      <c r="F23" s="33">
        <v>0</v>
      </c>
      <c r="G23" s="78">
        <f t="shared" si="11"/>
        <v>4149</v>
      </c>
      <c r="H23" s="79">
        <v>9681</v>
      </c>
      <c r="I23" s="79">
        <v>4146</v>
      </c>
      <c r="J23" s="79">
        <v>0</v>
      </c>
      <c r="K23" s="79">
        <v>0</v>
      </c>
      <c r="L23" s="79">
        <v>0</v>
      </c>
      <c r="M23" s="79"/>
      <c r="N23" s="79"/>
      <c r="O23" s="79">
        <v>0</v>
      </c>
      <c r="P23" s="79">
        <f t="shared" si="12"/>
        <v>3</v>
      </c>
      <c r="R23" s="25"/>
    </row>
    <row r="24" spans="1:18" ht="18.75" customHeight="1" x14ac:dyDescent="0.25">
      <c r="A24" s="29" t="s">
        <v>94</v>
      </c>
      <c r="B24" s="80" t="s">
        <v>40</v>
      </c>
      <c r="C24" s="80" t="s">
        <v>44</v>
      </c>
      <c r="D24" s="33">
        <v>126032</v>
      </c>
      <c r="E24" s="33">
        <v>49838</v>
      </c>
      <c r="F24" s="33">
        <v>0</v>
      </c>
      <c r="G24" s="78">
        <f t="shared" si="11"/>
        <v>49838</v>
      </c>
      <c r="H24" s="79">
        <v>1498.34</v>
      </c>
      <c r="I24" s="79">
        <v>49838</v>
      </c>
      <c r="J24" s="79">
        <v>0</v>
      </c>
      <c r="K24" s="79">
        <v>0</v>
      </c>
      <c r="L24" s="79">
        <v>0</v>
      </c>
      <c r="M24" s="79"/>
      <c r="N24" s="79"/>
      <c r="O24" s="79">
        <v>124533.66</v>
      </c>
      <c r="P24" s="79">
        <f t="shared" si="12"/>
        <v>0</v>
      </c>
      <c r="R24" s="25"/>
    </row>
    <row r="25" spans="1:18" ht="19.5" customHeight="1" x14ac:dyDescent="0.25">
      <c r="A25" s="29" t="s">
        <v>15</v>
      </c>
      <c r="B25" s="80" t="s">
        <v>28</v>
      </c>
      <c r="C25" s="80" t="s">
        <v>29</v>
      </c>
      <c r="D25" s="33">
        <v>58783</v>
      </c>
      <c r="E25" s="33">
        <v>25193</v>
      </c>
      <c r="F25" s="33">
        <v>0</v>
      </c>
      <c r="G25" s="78">
        <f>E25+F25</f>
        <v>25193</v>
      </c>
      <c r="H25" s="79">
        <v>30951.31</v>
      </c>
      <c r="I25" s="79">
        <v>25193</v>
      </c>
      <c r="J25" s="79">
        <v>0</v>
      </c>
      <c r="K25" s="79">
        <v>0</v>
      </c>
      <c r="L25" s="79">
        <v>0</v>
      </c>
      <c r="M25" s="79"/>
      <c r="N25" s="79"/>
      <c r="O25" s="79">
        <v>27831.689999999995</v>
      </c>
      <c r="P25" s="79">
        <f t="shared" si="12"/>
        <v>0</v>
      </c>
      <c r="R25" s="25"/>
    </row>
    <row r="26" spans="1:18" ht="17.25" customHeight="1" x14ac:dyDescent="0.25">
      <c r="A26" s="29" t="s">
        <v>93</v>
      </c>
      <c r="B26" s="80" t="s">
        <v>28</v>
      </c>
      <c r="C26" s="80" t="s">
        <v>39</v>
      </c>
      <c r="D26" s="33">
        <v>179462</v>
      </c>
      <c r="E26" s="33">
        <v>71577</v>
      </c>
      <c r="F26" s="33">
        <v>0</v>
      </c>
      <c r="G26" s="78">
        <f t="shared" si="11"/>
        <v>71577</v>
      </c>
      <c r="H26" s="79">
        <v>27026.639999999999</v>
      </c>
      <c r="I26" s="79">
        <v>71577</v>
      </c>
      <c r="J26" s="79">
        <v>0</v>
      </c>
      <c r="K26" s="79">
        <v>0</v>
      </c>
      <c r="L26" s="79">
        <v>0</v>
      </c>
      <c r="M26" s="79"/>
      <c r="N26" s="79"/>
      <c r="O26" s="79">
        <v>152435.35999999999</v>
      </c>
      <c r="P26" s="79">
        <f t="shared" si="12"/>
        <v>0</v>
      </c>
      <c r="R26" s="25"/>
    </row>
    <row r="27" spans="1:18" ht="15.75" customHeight="1" x14ac:dyDescent="0.25">
      <c r="A27" s="29" t="s">
        <v>16</v>
      </c>
      <c r="B27" s="80" t="s">
        <v>23</v>
      </c>
      <c r="C27" s="80" t="s">
        <v>25</v>
      </c>
      <c r="D27" s="33">
        <v>78855</v>
      </c>
      <c r="E27" s="33">
        <v>33795</v>
      </c>
      <c r="F27" s="33">
        <v>0</v>
      </c>
      <c r="G27" s="78">
        <f t="shared" si="11"/>
        <v>33795</v>
      </c>
      <c r="H27" s="79">
        <v>20072.75</v>
      </c>
      <c r="I27" s="79">
        <v>17010</v>
      </c>
      <c r="J27" s="79">
        <v>0</v>
      </c>
      <c r="K27" s="79">
        <v>0</v>
      </c>
      <c r="L27" s="79">
        <v>0</v>
      </c>
      <c r="M27" s="79"/>
      <c r="N27" s="79"/>
      <c r="O27" s="79">
        <v>58782.249999999993</v>
      </c>
      <c r="P27" s="79">
        <f t="shared" si="12"/>
        <v>16785</v>
      </c>
      <c r="R27" s="25"/>
    </row>
    <row r="28" spans="1:18" s="35" customFormat="1" x14ac:dyDescent="0.25">
      <c r="A28" s="74" t="s">
        <v>17</v>
      </c>
      <c r="B28" s="75"/>
      <c r="C28" s="75"/>
      <c r="D28" s="77">
        <v>145880</v>
      </c>
      <c r="E28" s="77">
        <v>62520</v>
      </c>
      <c r="F28" s="77">
        <v>0</v>
      </c>
      <c r="G28" s="78">
        <f t="shared" si="11"/>
        <v>62520</v>
      </c>
      <c r="H28" s="79">
        <v>0</v>
      </c>
      <c r="I28" s="79">
        <v>0</v>
      </c>
      <c r="J28" s="79">
        <v>0</v>
      </c>
      <c r="K28" s="79">
        <v>0</v>
      </c>
      <c r="L28" s="79">
        <v>45025</v>
      </c>
      <c r="M28" s="79"/>
      <c r="N28" s="79">
        <v>145880</v>
      </c>
      <c r="O28" s="79">
        <v>0</v>
      </c>
      <c r="P28" s="79">
        <f t="shared" si="12"/>
        <v>17495</v>
      </c>
      <c r="R28" s="25"/>
    </row>
    <row r="29" spans="1:18" s="35" customFormat="1" x14ac:dyDescent="0.25">
      <c r="A29" s="119" t="s">
        <v>92</v>
      </c>
      <c r="B29" s="75"/>
      <c r="C29" s="75"/>
      <c r="D29" s="77">
        <v>63000</v>
      </c>
      <c r="E29" s="77">
        <v>27000</v>
      </c>
      <c r="F29" s="77">
        <v>0</v>
      </c>
      <c r="G29" s="78">
        <f t="shared" si="11"/>
        <v>27000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  <c r="M29" s="79"/>
      <c r="N29" s="79">
        <v>63000</v>
      </c>
      <c r="O29" s="79">
        <v>0</v>
      </c>
      <c r="P29" s="79">
        <f t="shared" si="12"/>
        <v>27000</v>
      </c>
      <c r="R29" s="25"/>
    </row>
    <row r="30" spans="1:18" s="35" customFormat="1" ht="18" customHeight="1" x14ac:dyDescent="0.25">
      <c r="A30" s="74" t="s">
        <v>18</v>
      </c>
      <c r="B30" s="75" t="s">
        <v>30</v>
      </c>
      <c r="C30" s="75" t="s">
        <v>31</v>
      </c>
      <c r="D30" s="77">
        <v>108900</v>
      </c>
      <c r="E30" s="77">
        <v>0</v>
      </c>
      <c r="F30" s="77">
        <v>0</v>
      </c>
      <c r="G30" s="78">
        <f t="shared" si="11"/>
        <v>0</v>
      </c>
      <c r="H30" s="79">
        <v>0</v>
      </c>
      <c r="I30" s="79">
        <v>0</v>
      </c>
      <c r="J30" s="79">
        <v>0</v>
      </c>
      <c r="K30" s="79">
        <v>0</v>
      </c>
      <c r="L30" s="79">
        <v>0</v>
      </c>
      <c r="M30" s="79"/>
      <c r="N30" s="79"/>
      <c r="O30" s="79">
        <v>108900</v>
      </c>
      <c r="P30" s="79">
        <f t="shared" si="12"/>
        <v>0</v>
      </c>
      <c r="R30" s="25"/>
    </row>
    <row r="31" spans="1:18" s="35" customFormat="1" ht="18.75" customHeight="1" x14ac:dyDescent="0.25">
      <c r="A31" s="74" t="s">
        <v>95</v>
      </c>
      <c r="B31" s="75" t="s">
        <v>11</v>
      </c>
      <c r="C31" s="75" t="s">
        <v>27</v>
      </c>
      <c r="D31" s="77">
        <v>163450</v>
      </c>
      <c r="E31" s="77">
        <v>70050</v>
      </c>
      <c r="F31" s="77">
        <v>0</v>
      </c>
      <c r="G31" s="78">
        <f t="shared" si="11"/>
        <v>70050</v>
      </c>
      <c r="H31" s="79">
        <v>0</v>
      </c>
      <c r="I31" s="79">
        <v>70050</v>
      </c>
      <c r="J31" s="79">
        <v>0</v>
      </c>
      <c r="K31" s="79">
        <v>0</v>
      </c>
      <c r="L31" s="79">
        <v>0</v>
      </c>
      <c r="M31" s="79"/>
      <c r="N31" s="79"/>
      <c r="O31" s="79">
        <v>163450</v>
      </c>
      <c r="P31" s="79">
        <f t="shared" si="12"/>
        <v>0</v>
      </c>
      <c r="R31" s="25"/>
    </row>
    <row r="32" spans="1:18" s="35" customFormat="1" ht="18" customHeight="1" x14ac:dyDescent="0.25">
      <c r="A32" s="74" t="s">
        <v>32</v>
      </c>
      <c r="B32" s="75" t="s">
        <v>28</v>
      </c>
      <c r="C32" s="75" t="s">
        <v>35</v>
      </c>
      <c r="D32" s="77">
        <v>55650</v>
      </c>
      <c r="E32" s="77">
        <v>23850</v>
      </c>
      <c r="F32" s="77">
        <v>0</v>
      </c>
      <c r="G32" s="78">
        <f t="shared" si="11"/>
        <v>23850</v>
      </c>
      <c r="H32" s="79">
        <v>0</v>
      </c>
      <c r="I32" s="79">
        <v>23850</v>
      </c>
      <c r="J32" s="79">
        <v>0</v>
      </c>
      <c r="K32" s="79">
        <v>0</v>
      </c>
      <c r="L32" s="79">
        <v>0</v>
      </c>
      <c r="M32" s="79"/>
      <c r="N32" s="79"/>
      <c r="O32" s="79">
        <v>55650</v>
      </c>
      <c r="P32" s="79">
        <f t="shared" si="12"/>
        <v>0</v>
      </c>
      <c r="R32" s="25"/>
    </row>
    <row r="33" spans="1:20" s="35" customFormat="1" ht="18.75" customHeight="1" x14ac:dyDescent="0.25">
      <c r="A33" s="74" t="s">
        <v>19</v>
      </c>
      <c r="B33" s="75" t="s">
        <v>40</v>
      </c>
      <c r="C33" s="75" t="s">
        <v>41</v>
      </c>
      <c r="D33" s="77">
        <v>2100</v>
      </c>
      <c r="E33" s="77">
        <v>0</v>
      </c>
      <c r="F33" s="77">
        <v>0</v>
      </c>
      <c r="G33" s="78">
        <f t="shared" si="11"/>
        <v>0</v>
      </c>
      <c r="H33" s="79">
        <v>1858.6200000000001</v>
      </c>
      <c r="I33" s="79">
        <v>0</v>
      </c>
      <c r="J33" s="79">
        <v>0</v>
      </c>
      <c r="K33" s="79">
        <v>0</v>
      </c>
      <c r="L33" s="79">
        <v>0</v>
      </c>
      <c r="M33" s="79"/>
      <c r="N33" s="79"/>
      <c r="O33" s="79">
        <v>241.37999999999988</v>
      </c>
      <c r="P33" s="79">
        <f t="shared" si="12"/>
        <v>0</v>
      </c>
      <c r="R33" s="25"/>
    </row>
    <row r="34" spans="1:20" s="35" customFormat="1" ht="20.25" customHeight="1" x14ac:dyDescent="0.25">
      <c r="A34" s="74" t="s">
        <v>10</v>
      </c>
      <c r="B34" s="75" t="s">
        <v>11</v>
      </c>
      <c r="C34" s="75" t="s">
        <v>26</v>
      </c>
      <c r="D34" s="77">
        <v>211912</v>
      </c>
      <c r="E34" s="77">
        <v>90819</v>
      </c>
      <c r="F34" s="77">
        <v>0</v>
      </c>
      <c r="G34" s="78">
        <f t="shared" si="11"/>
        <v>90819</v>
      </c>
      <c r="H34" s="79">
        <v>0</v>
      </c>
      <c r="I34" s="79">
        <v>90819</v>
      </c>
      <c r="J34" s="79">
        <v>0</v>
      </c>
      <c r="K34" s="79">
        <v>0</v>
      </c>
      <c r="L34" s="79">
        <v>0</v>
      </c>
      <c r="M34" s="79"/>
      <c r="N34" s="79"/>
      <c r="O34" s="79">
        <v>211912</v>
      </c>
      <c r="P34" s="79">
        <f t="shared" si="12"/>
        <v>0</v>
      </c>
      <c r="R34" s="25"/>
    </row>
    <row r="35" spans="1:20" s="35" customFormat="1" ht="15" customHeight="1" x14ac:dyDescent="0.25">
      <c r="A35" s="74" t="s">
        <v>20</v>
      </c>
      <c r="B35" s="75" t="s">
        <v>33</v>
      </c>
      <c r="C35" s="75" t="s">
        <v>34</v>
      </c>
      <c r="D35" s="77">
        <v>173042</v>
      </c>
      <c r="E35" s="77">
        <v>74161</v>
      </c>
      <c r="F35" s="77">
        <v>0</v>
      </c>
      <c r="G35" s="78">
        <f t="shared" si="11"/>
        <v>74161</v>
      </c>
      <c r="H35" s="79">
        <v>55420.78</v>
      </c>
      <c r="I35" s="79">
        <v>46214</v>
      </c>
      <c r="J35" s="79">
        <v>0</v>
      </c>
      <c r="K35" s="79">
        <v>0</v>
      </c>
      <c r="L35" s="79">
        <v>0</v>
      </c>
      <c r="M35" s="79"/>
      <c r="N35" s="79"/>
      <c r="O35" s="79">
        <v>117621.22</v>
      </c>
      <c r="P35" s="79">
        <f t="shared" si="12"/>
        <v>27947</v>
      </c>
      <c r="R35" s="25"/>
    </row>
    <row r="36" spans="1:20" s="35" customFormat="1" x14ac:dyDescent="0.25">
      <c r="A36" s="74" t="s">
        <v>21</v>
      </c>
      <c r="B36" s="75"/>
      <c r="C36" s="75"/>
      <c r="D36" s="77">
        <v>7962</v>
      </c>
      <c r="E36" s="77">
        <v>3412</v>
      </c>
      <c r="F36" s="77">
        <v>0</v>
      </c>
      <c r="G36" s="78">
        <f t="shared" si="11"/>
        <v>3412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/>
      <c r="N36" s="79">
        <v>7962</v>
      </c>
      <c r="O36" s="79">
        <v>0</v>
      </c>
      <c r="P36" s="79">
        <f t="shared" si="12"/>
        <v>3412</v>
      </c>
      <c r="R36" s="25"/>
    </row>
    <row r="37" spans="1:20" ht="15" customHeight="1" x14ac:dyDescent="0.25">
      <c r="A37" s="74" t="s">
        <v>2</v>
      </c>
      <c r="B37" s="75" t="s">
        <v>28</v>
      </c>
      <c r="C37" s="75" t="s">
        <v>36</v>
      </c>
      <c r="D37" s="77">
        <v>118783</v>
      </c>
      <c r="E37" s="77">
        <v>19663</v>
      </c>
      <c r="F37" s="77">
        <v>0</v>
      </c>
      <c r="G37" s="78">
        <f t="shared" si="11"/>
        <v>19663</v>
      </c>
      <c r="H37" s="79">
        <v>110142.14000000001</v>
      </c>
      <c r="I37" s="79">
        <v>12403</v>
      </c>
      <c r="J37" s="79">
        <v>0</v>
      </c>
      <c r="K37" s="79">
        <v>0</v>
      </c>
      <c r="L37" s="79">
        <v>0</v>
      </c>
      <c r="M37" s="79"/>
      <c r="N37" s="79"/>
      <c r="O37" s="79">
        <v>8640.86</v>
      </c>
      <c r="P37" s="79">
        <f t="shared" si="12"/>
        <v>7260</v>
      </c>
      <c r="R37" s="25"/>
      <c r="S37" s="25"/>
    </row>
    <row r="38" spans="1:20" ht="20.25" customHeight="1" x14ac:dyDescent="0.25">
      <c r="A38" s="74" t="s">
        <v>22</v>
      </c>
      <c r="B38" s="75" t="s">
        <v>28</v>
      </c>
      <c r="C38" s="75" t="s">
        <v>43</v>
      </c>
      <c r="D38" s="77">
        <v>311373</v>
      </c>
      <c r="E38" s="77">
        <v>133445</v>
      </c>
      <c r="F38" s="77">
        <v>0</v>
      </c>
      <c r="G38" s="78">
        <f t="shared" si="11"/>
        <v>133445</v>
      </c>
      <c r="H38" s="79">
        <v>23718.550000000003</v>
      </c>
      <c r="I38" s="79">
        <v>56072</v>
      </c>
      <c r="J38" s="79">
        <v>77373</v>
      </c>
      <c r="K38" s="79">
        <v>0</v>
      </c>
      <c r="L38" s="79">
        <v>0</v>
      </c>
      <c r="M38" s="79"/>
      <c r="N38" s="79"/>
      <c r="O38" s="79">
        <v>287654.45</v>
      </c>
      <c r="P38" s="79">
        <f t="shared" si="12"/>
        <v>0</v>
      </c>
      <c r="R38" s="25"/>
      <c r="T38" s="25"/>
    </row>
    <row r="39" spans="1:20" ht="94.5" customHeight="1" x14ac:dyDescent="0.25">
      <c r="A39" s="30" t="s">
        <v>151</v>
      </c>
      <c r="B39" s="31"/>
      <c r="C39" s="31"/>
      <c r="D39" s="36">
        <f>D40+D41+D42+D43+D44+D45+D46</f>
        <v>397211</v>
      </c>
      <c r="E39" s="36">
        <f>E40+E41+E42+E43+E44+E45+E46</f>
        <v>120338</v>
      </c>
      <c r="F39" s="36">
        <f>F40+F41+F42+F43+F44+F45+F46</f>
        <v>0</v>
      </c>
      <c r="G39" s="36">
        <f t="shared" ref="G39:I39" si="13">G40+G41+G42+G43+G44+G45+G46</f>
        <v>120338</v>
      </c>
      <c r="H39" s="36">
        <v>103334.03</v>
      </c>
      <c r="I39" s="36">
        <f t="shared" si="13"/>
        <v>31975</v>
      </c>
      <c r="J39" s="36">
        <f>J40+J41+J42+J43+J44+J45+J46</f>
        <v>7331</v>
      </c>
      <c r="K39" s="36">
        <f>K40+K41+K42+K43+K44+K45+K46</f>
        <v>21496</v>
      </c>
      <c r="L39" s="36">
        <v>43793</v>
      </c>
      <c r="M39" s="36">
        <f>M40+M41+M42+M43+M44+M45+M46</f>
        <v>0</v>
      </c>
      <c r="N39" s="36">
        <v>108446</v>
      </c>
      <c r="O39" s="36">
        <v>185430.96999999997</v>
      </c>
      <c r="P39" s="130">
        <f>G39-I39-J39-K39-L39-M39</f>
        <v>15743</v>
      </c>
      <c r="R39" s="25"/>
    </row>
    <row r="40" spans="1:20" x14ac:dyDescent="0.25">
      <c r="A40" s="74" t="s">
        <v>82</v>
      </c>
      <c r="B40" s="74" t="s">
        <v>30</v>
      </c>
      <c r="C40" s="74" t="s">
        <v>83</v>
      </c>
      <c r="D40" s="78">
        <v>1247</v>
      </c>
      <c r="E40" s="78">
        <v>11223</v>
      </c>
      <c r="F40" s="78">
        <v>0</v>
      </c>
      <c r="G40" s="78">
        <f t="shared" si="11"/>
        <v>11223</v>
      </c>
      <c r="H40" s="79">
        <v>615.39</v>
      </c>
      <c r="I40" s="79">
        <v>10618</v>
      </c>
      <c r="J40" s="79">
        <v>0</v>
      </c>
      <c r="K40" s="79">
        <v>0</v>
      </c>
      <c r="L40" s="79">
        <v>0</v>
      </c>
      <c r="M40" s="79"/>
      <c r="N40" s="79"/>
      <c r="O40" s="79">
        <v>631.61</v>
      </c>
      <c r="P40" s="79">
        <f>G40-I40-J40-K40-L40-M40</f>
        <v>605</v>
      </c>
      <c r="R40" s="25"/>
    </row>
    <row r="41" spans="1:20" x14ac:dyDescent="0.25">
      <c r="A41" s="74" t="s">
        <v>84</v>
      </c>
      <c r="B41" s="74" t="s">
        <v>30</v>
      </c>
      <c r="C41" s="74" t="s">
        <v>85</v>
      </c>
      <c r="D41" s="78">
        <v>125120</v>
      </c>
      <c r="E41" s="78">
        <v>0</v>
      </c>
      <c r="F41" s="78">
        <v>0</v>
      </c>
      <c r="G41" s="78">
        <f t="shared" si="11"/>
        <v>0</v>
      </c>
      <c r="H41" s="79">
        <v>59608.640000000007</v>
      </c>
      <c r="I41" s="79">
        <v>0</v>
      </c>
      <c r="J41" s="79">
        <v>0</v>
      </c>
      <c r="K41" s="79">
        <v>0</v>
      </c>
      <c r="L41" s="79">
        <v>0</v>
      </c>
      <c r="M41" s="79"/>
      <c r="N41" s="79"/>
      <c r="O41" s="79">
        <v>65511.359999999993</v>
      </c>
      <c r="P41" s="79">
        <f t="shared" ref="P41:P46" si="14">G41-I41-J41-K41-L41-M41</f>
        <v>0</v>
      </c>
      <c r="R41" s="25"/>
    </row>
    <row r="42" spans="1:20" x14ac:dyDescent="0.25">
      <c r="A42" s="74" t="s">
        <v>86</v>
      </c>
      <c r="B42" s="74" t="s">
        <v>23</v>
      </c>
      <c r="C42" s="74" t="s">
        <v>87</v>
      </c>
      <c r="D42" s="78">
        <v>32110</v>
      </c>
      <c r="E42" s="78">
        <v>17666</v>
      </c>
      <c r="F42" s="78">
        <v>0</v>
      </c>
      <c r="G42" s="78">
        <f t="shared" si="11"/>
        <v>17666</v>
      </c>
      <c r="H42" s="79">
        <v>32110</v>
      </c>
      <c r="I42" s="79">
        <v>17666</v>
      </c>
      <c r="J42" s="79">
        <v>0</v>
      </c>
      <c r="K42" s="79">
        <v>0</v>
      </c>
      <c r="L42" s="79">
        <v>0</v>
      </c>
      <c r="M42" s="79"/>
      <c r="N42" s="79"/>
      <c r="O42" s="79">
        <v>0</v>
      </c>
      <c r="P42" s="79">
        <f t="shared" si="14"/>
        <v>0</v>
      </c>
      <c r="R42" s="25"/>
    </row>
    <row r="43" spans="1:20" x14ac:dyDescent="0.25">
      <c r="A43" s="74" t="s">
        <v>75</v>
      </c>
      <c r="B43" s="74"/>
      <c r="C43" s="74"/>
      <c r="D43" s="78">
        <v>108446</v>
      </c>
      <c r="E43" s="78">
        <v>0</v>
      </c>
      <c r="F43" s="78">
        <v>0</v>
      </c>
      <c r="G43" s="78">
        <f t="shared" si="11"/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/>
      <c r="N43" s="79">
        <v>108446</v>
      </c>
      <c r="O43" s="79">
        <v>0</v>
      </c>
      <c r="P43" s="79">
        <f t="shared" si="14"/>
        <v>0</v>
      </c>
      <c r="R43" s="25"/>
    </row>
    <row r="44" spans="1:20" x14ac:dyDescent="0.25">
      <c r="A44" s="74" t="s">
        <v>145</v>
      </c>
      <c r="B44" s="74" t="s">
        <v>40</v>
      </c>
      <c r="C44" s="74" t="s">
        <v>88</v>
      </c>
      <c r="D44" s="78">
        <v>11000</v>
      </c>
      <c r="E44" s="78">
        <v>0</v>
      </c>
      <c r="F44" s="78">
        <v>0</v>
      </c>
      <c r="G44" s="78">
        <f t="shared" si="11"/>
        <v>0</v>
      </c>
      <c r="H44" s="79">
        <v>11000</v>
      </c>
      <c r="I44" s="79">
        <v>0</v>
      </c>
      <c r="J44" s="79">
        <v>0</v>
      </c>
      <c r="K44" s="79">
        <v>0</v>
      </c>
      <c r="L44" s="79">
        <v>0</v>
      </c>
      <c r="M44" s="79"/>
      <c r="N44" s="79"/>
      <c r="O44" s="79">
        <v>0</v>
      </c>
      <c r="P44" s="79">
        <f t="shared" si="14"/>
        <v>0</v>
      </c>
      <c r="R44" s="25"/>
    </row>
    <row r="45" spans="1:20" x14ac:dyDescent="0.25">
      <c r="A45" s="74" t="s">
        <v>89</v>
      </c>
      <c r="B45" s="74" t="s">
        <v>40</v>
      </c>
      <c r="C45" s="74" t="s">
        <v>90</v>
      </c>
      <c r="D45" s="78">
        <v>119288</v>
      </c>
      <c r="E45" s="78">
        <v>51124</v>
      </c>
      <c r="F45" s="78">
        <v>0</v>
      </c>
      <c r="G45" s="78">
        <f t="shared" si="11"/>
        <v>51124</v>
      </c>
      <c r="H45" s="79">
        <v>0</v>
      </c>
      <c r="I45" s="79">
        <v>0</v>
      </c>
      <c r="J45" s="79">
        <v>7331</v>
      </c>
      <c r="K45" s="79">
        <v>0</v>
      </c>
      <c r="L45" s="79">
        <v>43793</v>
      </c>
      <c r="M45" s="79"/>
      <c r="N45" s="79"/>
      <c r="O45" s="79">
        <v>119288</v>
      </c>
      <c r="P45" s="79">
        <f t="shared" si="14"/>
        <v>0</v>
      </c>
      <c r="R45" s="25"/>
    </row>
    <row r="46" spans="1:20" x14ac:dyDescent="0.25">
      <c r="A46" s="29" t="s">
        <v>91</v>
      </c>
      <c r="B46" s="29"/>
      <c r="C46" s="29"/>
      <c r="D46" s="34"/>
      <c r="E46" s="34">
        <v>40325</v>
      </c>
      <c r="F46" s="34">
        <v>0</v>
      </c>
      <c r="G46" s="78">
        <f t="shared" si="11"/>
        <v>40325</v>
      </c>
      <c r="H46" s="79">
        <v>0</v>
      </c>
      <c r="I46" s="79">
        <v>3691</v>
      </c>
      <c r="J46" s="79">
        <v>0</v>
      </c>
      <c r="K46" s="79">
        <v>21496</v>
      </c>
      <c r="L46" s="79">
        <v>0</v>
      </c>
      <c r="M46" s="79"/>
      <c r="N46" s="79"/>
      <c r="O46" s="7"/>
      <c r="P46" s="79">
        <f t="shared" si="14"/>
        <v>15138</v>
      </c>
      <c r="R46" s="25"/>
    </row>
    <row r="47" spans="1:20" ht="33" hidden="1" customHeight="1" x14ac:dyDescent="0.25">
      <c r="A47" s="92" t="s">
        <v>121</v>
      </c>
      <c r="B47" s="93"/>
      <c r="C47" s="93"/>
      <c r="D47" s="94">
        <f>D48+D52+D56</f>
        <v>9933245</v>
      </c>
      <c r="E47" s="94"/>
      <c r="F47" s="94"/>
      <c r="G47" s="94"/>
      <c r="H47" s="95"/>
      <c r="I47" s="95"/>
      <c r="J47" s="95"/>
      <c r="K47" s="95"/>
      <c r="L47" s="95"/>
      <c r="M47" s="95"/>
      <c r="N47" s="95"/>
      <c r="O47" s="96"/>
      <c r="P47" s="96"/>
      <c r="R47" s="25"/>
    </row>
    <row r="48" spans="1:20" ht="60" hidden="1" customHeight="1" x14ac:dyDescent="0.25">
      <c r="A48" s="82" t="s">
        <v>113</v>
      </c>
      <c r="B48" s="83"/>
      <c r="C48" s="83"/>
      <c r="D48" s="84">
        <f>D49+D50+D51</f>
        <v>9550228</v>
      </c>
      <c r="E48" s="84">
        <f t="shared" ref="E48:P48" si="15">E49+E50+E51+E52+E53+E54+E55</f>
        <v>0</v>
      </c>
      <c r="F48" s="84"/>
      <c r="G48" s="84">
        <f t="shared" si="15"/>
        <v>3388807</v>
      </c>
      <c r="H48" s="84">
        <v>0</v>
      </c>
      <c r="I48" s="84"/>
      <c r="J48" s="84"/>
      <c r="K48" s="84"/>
      <c r="L48" s="84"/>
      <c r="M48" s="84"/>
      <c r="N48" s="84"/>
      <c r="O48" s="84">
        <v>0</v>
      </c>
      <c r="P48" s="84">
        <f t="shared" si="15"/>
        <v>2396961</v>
      </c>
      <c r="R48" s="25"/>
    </row>
    <row r="49" spans="1:18" hidden="1" x14ac:dyDescent="0.25">
      <c r="A49" s="29" t="s">
        <v>110</v>
      </c>
      <c r="B49" s="1"/>
      <c r="C49" s="1"/>
      <c r="D49" s="34">
        <v>7113884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R49" s="25"/>
    </row>
    <row r="50" spans="1:18" hidden="1" x14ac:dyDescent="0.25">
      <c r="A50" s="29" t="s">
        <v>111</v>
      </c>
      <c r="B50" s="1"/>
      <c r="C50" s="1"/>
      <c r="D50" s="34">
        <v>2330332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R50" s="25"/>
    </row>
    <row r="51" spans="1:18" hidden="1" x14ac:dyDescent="0.25">
      <c r="A51" s="29" t="s">
        <v>112</v>
      </c>
      <c r="B51" s="1"/>
      <c r="C51" s="1"/>
      <c r="D51" s="34">
        <v>106012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R51" s="25"/>
    </row>
    <row r="52" spans="1:18" ht="60" hidden="1" customHeight="1" x14ac:dyDescent="0.25">
      <c r="A52" s="85" t="s">
        <v>114</v>
      </c>
      <c r="B52" s="86"/>
      <c r="C52" s="86"/>
      <c r="D52" s="87">
        <f>D53+D54+D55</f>
        <v>163650</v>
      </c>
      <c r="E52" s="87">
        <f t="shared" ref="E52:P52" si="16">E53+E54+E55+E57+E58+E59+E60</f>
        <v>0</v>
      </c>
      <c r="F52" s="87"/>
      <c r="G52" s="87">
        <f t="shared" si="16"/>
        <v>3388807</v>
      </c>
      <c r="H52" s="87">
        <v>0</v>
      </c>
      <c r="I52" s="87"/>
      <c r="J52" s="87"/>
      <c r="K52" s="87"/>
      <c r="L52" s="87"/>
      <c r="M52" s="87"/>
      <c r="N52" s="87"/>
      <c r="O52" s="87">
        <v>0</v>
      </c>
      <c r="P52" s="87">
        <f t="shared" si="16"/>
        <v>2396961</v>
      </c>
      <c r="R52" s="25"/>
    </row>
    <row r="53" spans="1:18" hidden="1" x14ac:dyDescent="0.25">
      <c r="A53" s="29" t="s">
        <v>115</v>
      </c>
      <c r="B53" s="1"/>
      <c r="C53" s="1"/>
      <c r="D53" s="34">
        <v>19200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R53" s="25"/>
    </row>
    <row r="54" spans="1:18" hidden="1" x14ac:dyDescent="0.25">
      <c r="A54" s="29" t="s">
        <v>116</v>
      </c>
      <c r="B54" s="1"/>
      <c r="C54" s="1"/>
      <c r="D54" s="34">
        <v>143250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R54" s="25"/>
    </row>
    <row r="55" spans="1:18" hidden="1" x14ac:dyDescent="0.25">
      <c r="A55" s="29" t="s">
        <v>117</v>
      </c>
      <c r="B55" s="1"/>
      <c r="C55" s="1"/>
      <c r="D55" s="34">
        <v>1200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R55" s="25"/>
    </row>
    <row r="56" spans="1:18" ht="60" hidden="1" customHeight="1" x14ac:dyDescent="0.25">
      <c r="A56" s="88" t="s">
        <v>118</v>
      </c>
      <c r="B56" s="89"/>
      <c r="C56" s="89"/>
      <c r="D56" s="90">
        <f>D57+D58+D59</f>
        <v>219367</v>
      </c>
      <c r="E56" s="90">
        <f t="shared" ref="E56:P56" si="17">E57+E58+E59+E61+E62+E63+E64</f>
        <v>0</v>
      </c>
      <c r="F56" s="90"/>
      <c r="G56" s="90">
        <f t="shared" si="17"/>
        <v>5586870</v>
      </c>
      <c r="H56" s="90">
        <v>0</v>
      </c>
      <c r="I56" s="90"/>
      <c r="J56" s="90"/>
      <c r="K56" s="90"/>
      <c r="L56" s="90"/>
      <c r="M56" s="90"/>
      <c r="N56" s="90"/>
      <c r="O56" s="90">
        <v>0</v>
      </c>
      <c r="P56" s="90">
        <f t="shared" si="17"/>
        <v>4336346</v>
      </c>
      <c r="R56" s="25"/>
    </row>
    <row r="57" spans="1:18" hidden="1" x14ac:dyDescent="0.25">
      <c r="A57" s="29" t="s">
        <v>117</v>
      </c>
      <c r="B57" s="1"/>
      <c r="C57" s="1"/>
      <c r="D57" s="34">
        <v>192865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R57" s="25"/>
    </row>
    <row r="58" spans="1:18" hidden="1" x14ac:dyDescent="0.25">
      <c r="A58" s="133" t="s">
        <v>119</v>
      </c>
      <c r="B58" s="134"/>
      <c r="C58" s="134"/>
      <c r="D58" s="135">
        <v>26502</v>
      </c>
      <c r="E58" s="134"/>
      <c r="F58" s="134"/>
      <c r="G58" s="134"/>
      <c r="H58" s="134"/>
      <c r="I58" s="134"/>
      <c r="J58" s="134"/>
      <c r="K58" s="134"/>
      <c r="L58" s="134"/>
      <c r="M58" s="134"/>
      <c r="N58" s="134"/>
      <c r="O58" s="134"/>
      <c r="P58" s="134"/>
      <c r="R58" s="25"/>
    </row>
    <row r="59" spans="1:18" ht="32.25" customHeight="1" x14ac:dyDescent="0.25">
      <c r="A59" s="136" t="s">
        <v>152</v>
      </c>
      <c r="B59" s="137"/>
      <c r="C59" s="137"/>
      <c r="D59" s="137">
        <v>0</v>
      </c>
      <c r="E59" s="137">
        <v>0</v>
      </c>
      <c r="F59" s="138">
        <f>F60+F61+F62+F63+F64+F65+F66+F67+F68+F69+F70+F71+F72+F73</f>
        <v>3385031</v>
      </c>
      <c r="G59" s="138">
        <f>G60+G61+G62+G63+G64+G65+G66+G67+G68+G69+G70+G71+G72+G73</f>
        <v>3385031</v>
      </c>
      <c r="H59" s="137">
        <v>0</v>
      </c>
      <c r="I59" s="137">
        <v>0</v>
      </c>
      <c r="J59" s="138">
        <f>J60+J61+J62+J63+J64+J65+J66+J67+J68+J69+J70+J71+J72+J73</f>
        <v>534279</v>
      </c>
      <c r="K59" s="138">
        <f>K60+K61+K62+K63+K64+K65+K66+K67+K68+K69+K70+K71+K72+K73</f>
        <v>227158</v>
      </c>
      <c r="L59" s="236">
        <v>118738</v>
      </c>
      <c r="M59" s="236">
        <f>M60+M61+M62+M63+M64+M65+M66+M67+M68+M69+M70+M71+M72+M73</f>
        <v>111671</v>
      </c>
      <c r="N59" s="137"/>
      <c r="O59" s="137"/>
      <c r="P59" s="140">
        <f>G59-I59-J59-K59-L59-M59</f>
        <v>2393185</v>
      </c>
      <c r="R59" s="25"/>
    </row>
    <row r="60" spans="1:18" x14ac:dyDescent="0.25">
      <c r="A60" s="29" t="s">
        <v>75</v>
      </c>
      <c r="B60" s="29"/>
      <c r="C60" s="29"/>
      <c r="D60" s="29"/>
      <c r="E60" s="29"/>
      <c r="F60" s="78">
        <v>3776</v>
      </c>
      <c r="G60" s="139">
        <f>F60</f>
        <v>3776</v>
      </c>
      <c r="H60" s="29"/>
      <c r="I60" s="29"/>
      <c r="J60" s="139">
        <v>0</v>
      </c>
      <c r="K60" s="139">
        <v>0</v>
      </c>
      <c r="L60" s="139">
        <v>0</v>
      </c>
      <c r="M60" s="139"/>
      <c r="N60" s="29"/>
      <c r="O60" s="29"/>
      <c r="P60" s="7">
        <f>G60-I60-J60-K60-L60-M60</f>
        <v>3776</v>
      </c>
      <c r="R60" s="25"/>
    </row>
    <row r="61" spans="1:18" x14ac:dyDescent="0.25">
      <c r="A61" s="29" t="s">
        <v>10</v>
      </c>
      <c r="B61" s="29"/>
      <c r="C61" s="29"/>
      <c r="D61" s="29"/>
      <c r="E61" s="29"/>
      <c r="F61" s="78">
        <f>341911+211912</f>
        <v>553823</v>
      </c>
      <c r="G61" s="139">
        <f>F61</f>
        <v>553823</v>
      </c>
      <c r="H61" s="29"/>
      <c r="I61" s="29"/>
      <c r="J61" s="139">
        <v>93753</v>
      </c>
      <c r="K61" s="139">
        <v>70646</v>
      </c>
      <c r="L61" s="139">
        <v>32717</v>
      </c>
      <c r="M61" s="139">
        <f>'R.2.sl_899'!B33</f>
        <v>2207</v>
      </c>
      <c r="N61" s="29"/>
      <c r="O61" s="29"/>
      <c r="P61" s="7">
        <f t="shared" ref="P61:P73" si="18">G61-I61-J61-K61-L61-M61</f>
        <v>354500</v>
      </c>
      <c r="R61" s="25"/>
    </row>
    <row r="62" spans="1:18" x14ac:dyDescent="0.25">
      <c r="A62" s="1" t="s">
        <v>13</v>
      </c>
      <c r="B62" s="1"/>
      <c r="C62" s="1"/>
      <c r="D62" s="1"/>
      <c r="E62" s="1"/>
      <c r="F62" s="78">
        <v>318054</v>
      </c>
      <c r="G62" s="139">
        <f t="shared" ref="G62:G73" si="19">F62</f>
        <v>318054</v>
      </c>
      <c r="H62" s="1"/>
      <c r="I62" s="1"/>
      <c r="J62" s="139">
        <v>0</v>
      </c>
      <c r="K62" s="139">
        <v>56166</v>
      </c>
      <c r="L62" s="139">
        <v>0</v>
      </c>
      <c r="M62" s="139">
        <f>Vidzem_899!B46</f>
        <v>3189</v>
      </c>
      <c r="N62" s="1"/>
      <c r="O62" s="1"/>
      <c r="P62" s="7">
        <f>G62-I62-J62-K62-L62-M62</f>
        <v>258699</v>
      </c>
      <c r="R62" s="25"/>
    </row>
    <row r="63" spans="1:18" x14ac:dyDescent="0.25">
      <c r="A63" s="1" t="s">
        <v>1</v>
      </c>
      <c r="B63" s="1"/>
      <c r="C63" s="1"/>
      <c r="D63" s="1"/>
      <c r="E63" s="1"/>
      <c r="F63" s="78">
        <v>350791</v>
      </c>
      <c r="G63" s="139">
        <f t="shared" si="19"/>
        <v>350791</v>
      </c>
      <c r="H63" s="1"/>
      <c r="I63" s="1"/>
      <c r="J63" s="139">
        <v>0</v>
      </c>
      <c r="K63" s="139">
        <v>0</v>
      </c>
      <c r="L63" s="139">
        <v>0</v>
      </c>
      <c r="M63" s="139"/>
      <c r="N63" s="1"/>
      <c r="O63" s="1"/>
      <c r="P63" s="7">
        <f t="shared" si="18"/>
        <v>350791</v>
      </c>
      <c r="R63" s="25"/>
    </row>
    <row r="64" spans="1:18" x14ac:dyDescent="0.25">
      <c r="A64" s="1" t="s">
        <v>3</v>
      </c>
      <c r="B64" s="1"/>
      <c r="C64" s="1"/>
      <c r="D64" s="1"/>
      <c r="E64" s="1"/>
      <c r="F64" s="78">
        <v>979171</v>
      </c>
      <c r="G64" s="139">
        <f t="shared" si="19"/>
        <v>979171</v>
      </c>
      <c r="H64" s="1"/>
      <c r="I64" s="1"/>
      <c r="J64" s="139">
        <v>0</v>
      </c>
      <c r="K64" s="139">
        <v>0</v>
      </c>
      <c r="L64" s="139">
        <v>0</v>
      </c>
      <c r="M64" s="139"/>
      <c r="N64" s="1"/>
      <c r="O64" s="1"/>
      <c r="P64" s="7">
        <f t="shared" si="18"/>
        <v>979171</v>
      </c>
      <c r="R64" s="25"/>
    </row>
    <row r="65" spans="1:18" x14ac:dyDescent="0.25">
      <c r="A65" s="1" t="s">
        <v>94</v>
      </c>
      <c r="B65" s="1"/>
      <c r="C65" s="1"/>
      <c r="D65" s="1"/>
      <c r="E65" s="1"/>
      <c r="F65" s="78">
        <v>1902</v>
      </c>
      <c r="G65" s="139">
        <f t="shared" si="19"/>
        <v>1902</v>
      </c>
      <c r="H65" s="1"/>
      <c r="I65" s="1"/>
      <c r="J65" s="139">
        <v>1902</v>
      </c>
      <c r="K65" s="139">
        <v>0</v>
      </c>
      <c r="L65" s="139">
        <v>0</v>
      </c>
      <c r="M65" s="139"/>
      <c r="N65" s="1"/>
      <c r="O65" s="1"/>
      <c r="P65" s="7">
        <f t="shared" si="18"/>
        <v>0</v>
      </c>
      <c r="R65" s="25"/>
    </row>
    <row r="66" spans="1:18" x14ac:dyDescent="0.25">
      <c r="A66" s="1" t="s">
        <v>15</v>
      </c>
      <c r="B66" s="1"/>
      <c r="C66" s="1"/>
      <c r="D66" s="1"/>
      <c r="E66" s="1"/>
      <c r="F66" s="78">
        <v>7020</v>
      </c>
      <c r="G66" s="139">
        <f t="shared" si="19"/>
        <v>7020</v>
      </c>
      <c r="H66" s="1"/>
      <c r="I66" s="1"/>
      <c r="J66" s="139">
        <v>7020</v>
      </c>
      <c r="K66" s="139">
        <v>0</v>
      </c>
      <c r="L66" s="139">
        <v>0</v>
      </c>
      <c r="M66" s="139"/>
      <c r="N66" s="1"/>
      <c r="O66" s="1"/>
      <c r="P66" s="7">
        <f t="shared" si="18"/>
        <v>0</v>
      </c>
      <c r="R66" s="25"/>
    </row>
    <row r="67" spans="1:18" x14ac:dyDescent="0.25">
      <c r="A67" s="1" t="s">
        <v>93</v>
      </c>
      <c r="B67" s="1"/>
      <c r="C67" s="1"/>
      <c r="D67" s="1"/>
      <c r="E67" s="1"/>
      <c r="F67" s="78">
        <v>152435</v>
      </c>
      <c r="G67" s="139">
        <f t="shared" si="19"/>
        <v>152435</v>
      </c>
      <c r="H67" s="1"/>
      <c r="I67" s="1"/>
      <c r="J67" s="139">
        <v>152435</v>
      </c>
      <c r="K67" s="139">
        <v>0</v>
      </c>
      <c r="L67" s="139">
        <v>0</v>
      </c>
      <c r="M67" s="139"/>
      <c r="N67" s="1"/>
      <c r="O67" s="1"/>
      <c r="P67" s="7">
        <f t="shared" si="18"/>
        <v>0</v>
      </c>
      <c r="R67" s="25"/>
    </row>
    <row r="68" spans="1:18" x14ac:dyDescent="0.25">
      <c r="A68" s="74" t="s">
        <v>18</v>
      </c>
      <c r="B68" s="1"/>
      <c r="C68" s="1"/>
      <c r="D68" s="1"/>
      <c r="E68" s="1"/>
      <c r="F68" s="78">
        <v>108900</v>
      </c>
      <c r="G68" s="139">
        <f t="shared" si="19"/>
        <v>108900</v>
      </c>
      <c r="H68" s="1"/>
      <c r="I68" s="1"/>
      <c r="J68" s="139">
        <v>108900</v>
      </c>
      <c r="K68" s="139">
        <v>0</v>
      </c>
      <c r="L68" s="139">
        <v>0</v>
      </c>
      <c r="M68" s="139"/>
      <c r="N68" s="1"/>
      <c r="O68" s="1"/>
      <c r="P68" s="7">
        <f t="shared" si="18"/>
        <v>0</v>
      </c>
      <c r="R68" s="25"/>
    </row>
    <row r="69" spans="1:18" x14ac:dyDescent="0.25">
      <c r="A69" s="74" t="s">
        <v>95</v>
      </c>
      <c r="B69" s="1"/>
      <c r="C69" s="1"/>
      <c r="D69" s="1"/>
      <c r="E69" s="1"/>
      <c r="F69" s="78">
        <v>163450</v>
      </c>
      <c r="G69" s="139">
        <f t="shared" si="19"/>
        <v>163450</v>
      </c>
      <c r="H69" s="1"/>
      <c r="I69" s="1"/>
      <c r="J69" s="139">
        <v>43111</v>
      </c>
      <c r="K69" s="139">
        <v>0</v>
      </c>
      <c r="L69" s="139">
        <v>0</v>
      </c>
      <c r="M69" s="139"/>
      <c r="N69" s="1"/>
      <c r="O69" s="1"/>
      <c r="P69" s="7">
        <f t="shared" si="18"/>
        <v>120339</v>
      </c>
      <c r="R69" s="25"/>
    </row>
    <row r="70" spans="1:18" x14ac:dyDescent="0.25">
      <c r="A70" s="74" t="s">
        <v>32</v>
      </c>
      <c r="B70" s="1"/>
      <c r="C70" s="1"/>
      <c r="D70" s="1"/>
      <c r="E70" s="1"/>
      <c r="F70" s="78">
        <v>55650</v>
      </c>
      <c r="G70" s="139">
        <f t="shared" si="19"/>
        <v>55650</v>
      </c>
      <c r="H70" s="1"/>
      <c r="I70" s="1"/>
      <c r="J70" s="139">
        <v>14780</v>
      </c>
      <c r="K70" s="139">
        <v>32828</v>
      </c>
      <c r="L70" s="139">
        <v>6807</v>
      </c>
      <c r="M70" s="139"/>
      <c r="N70" s="1"/>
      <c r="O70" s="1"/>
      <c r="P70" s="7">
        <f t="shared" si="18"/>
        <v>1235</v>
      </c>
      <c r="R70" s="25"/>
    </row>
    <row r="71" spans="1:18" x14ac:dyDescent="0.25">
      <c r="A71" s="74" t="s">
        <v>22</v>
      </c>
      <c r="B71" s="1"/>
      <c r="C71" s="1"/>
      <c r="D71" s="1"/>
      <c r="E71" s="1"/>
      <c r="F71" s="78">
        <v>287655</v>
      </c>
      <c r="G71" s="139">
        <f t="shared" si="19"/>
        <v>287655</v>
      </c>
      <c r="H71" s="1"/>
      <c r="I71" s="1"/>
      <c r="J71" s="139">
        <v>59488</v>
      </c>
      <c r="K71" s="221">
        <v>67518</v>
      </c>
      <c r="L71" s="139">
        <v>0</v>
      </c>
      <c r="M71" s="139"/>
      <c r="N71" s="1"/>
      <c r="O71" s="1"/>
      <c r="P71" s="7">
        <f t="shared" si="18"/>
        <v>160649</v>
      </c>
      <c r="R71" s="25"/>
    </row>
    <row r="72" spans="1:18" x14ac:dyDescent="0.25">
      <c r="A72" s="74" t="s">
        <v>84</v>
      </c>
      <c r="B72" s="29"/>
      <c r="C72" s="29"/>
      <c r="D72" s="29"/>
      <c r="E72" s="29"/>
      <c r="F72" s="78">
        <v>65512</v>
      </c>
      <c r="G72" s="139">
        <f t="shared" si="19"/>
        <v>65512</v>
      </c>
      <c r="H72" s="29"/>
      <c r="I72" s="29"/>
      <c r="J72" s="139">
        <v>52890</v>
      </c>
      <c r="K72" s="139">
        <v>0</v>
      </c>
      <c r="L72" s="139">
        <v>0</v>
      </c>
      <c r="M72" s="139"/>
      <c r="N72" s="29"/>
      <c r="O72" s="29"/>
      <c r="P72" s="7">
        <f t="shared" si="18"/>
        <v>12622</v>
      </c>
      <c r="R72" s="25"/>
    </row>
    <row r="73" spans="1:18" x14ac:dyDescent="0.25">
      <c r="A73" s="74" t="s">
        <v>89</v>
      </c>
      <c r="B73" s="1"/>
      <c r="C73" s="1"/>
      <c r="D73" s="1"/>
      <c r="E73" s="1"/>
      <c r="F73" s="78">
        <v>336892</v>
      </c>
      <c r="G73" s="139">
        <f t="shared" si="19"/>
        <v>336892</v>
      </c>
      <c r="H73" s="1"/>
      <c r="I73" s="1"/>
      <c r="J73" s="139">
        <v>0</v>
      </c>
      <c r="K73" s="139">
        <v>0</v>
      </c>
      <c r="L73" s="237">
        <v>79214</v>
      </c>
      <c r="M73" s="237">
        <f>Dzemd_904!B41</f>
        <v>106275</v>
      </c>
      <c r="N73" s="1"/>
      <c r="O73" s="1"/>
      <c r="P73" s="7">
        <f t="shared" si="18"/>
        <v>151403</v>
      </c>
      <c r="R73" s="25"/>
    </row>
    <row r="74" spans="1:18" x14ac:dyDescent="0.25">
      <c r="G74" s="35"/>
    </row>
    <row r="76" spans="1:18" x14ac:dyDescent="0.25">
      <c r="J76" s="25"/>
    </row>
  </sheetData>
  <autoFilter ref="A6:P6" xr:uid="{00000000-0001-0000-0000-000000000000}"/>
  <mergeCells count="11">
    <mergeCell ref="A3:P3"/>
    <mergeCell ref="B5:G5"/>
    <mergeCell ref="H5:H6"/>
    <mergeCell ref="O5:O6"/>
    <mergeCell ref="P5:P6"/>
    <mergeCell ref="N5:N6"/>
    <mergeCell ref="I5:I6"/>
    <mergeCell ref="J5:J6"/>
    <mergeCell ref="K5:K6"/>
    <mergeCell ref="L5:L6"/>
    <mergeCell ref="M5:M6"/>
  </mergeCells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1B330-A34D-4D29-87CB-334079E21E59}">
  <sheetPr>
    <tabColor rgb="FF00B0F0"/>
  </sheetPr>
  <dimension ref="A1:J34"/>
  <sheetViews>
    <sheetView zoomScaleNormal="100" workbookViewId="0">
      <selection activeCell="J1" sqref="J1"/>
    </sheetView>
  </sheetViews>
  <sheetFormatPr defaultColWidth="9.140625" defaultRowHeight="15" x14ac:dyDescent="0.25"/>
  <cols>
    <col min="1" max="1" width="36.140625" customWidth="1"/>
    <col min="2" max="2" width="13.42578125" customWidth="1"/>
    <col min="3" max="3" width="10.140625" bestFit="1" customWidth="1"/>
    <col min="4" max="4" width="14.28515625" customWidth="1"/>
    <col min="5" max="5" width="11.28515625" bestFit="1" customWidth="1"/>
    <col min="6" max="6" width="22.28515625" customWidth="1"/>
    <col min="7" max="7" width="13.28515625" customWidth="1"/>
    <col min="8" max="8" width="18" customWidth="1"/>
    <col min="9" max="9" width="16" customWidth="1"/>
    <col min="10" max="10" width="32.85546875" customWidth="1"/>
  </cols>
  <sheetData>
    <row r="1" spans="1:10" ht="15.75" x14ac:dyDescent="0.25">
      <c r="A1" s="148"/>
      <c r="B1" s="148"/>
      <c r="C1" s="148"/>
      <c r="D1" s="148"/>
      <c r="E1" s="148"/>
      <c r="F1" s="148"/>
      <c r="G1" s="148"/>
      <c r="H1" s="148"/>
      <c r="I1" s="148"/>
      <c r="J1" s="9" t="s">
        <v>367</v>
      </c>
    </row>
    <row r="2" spans="1:10" ht="63" x14ac:dyDescent="0.25">
      <c r="A2" s="148"/>
      <c r="B2" s="148"/>
      <c r="C2" s="148"/>
      <c r="D2" s="148"/>
      <c r="E2" s="148"/>
      <c r="F2" s="148"/>
      <c r="G2" s="148"/>
      <c r="H2" s="148"/>
      <c r="I2" s="148"/>
      <c r="J2" s="9" t="s">
        <v>140</v>
      </c>
    </row>
    <row r="3" spans="1:10" ht="16.5" customHeight="1" x14ac:dyDescent="0.25">
      <c r="A3" s="149" t="s">
        <v>158</v>
      </c>
      <c r="B3" s="148"/>
      <c r="C3" s="148"/>
      <c r="D3" s="148"/>
      <c r="E3" s="148"/>
      <c r="F3" s="148"/>
      <c r="G3" s="150" t="s">
        <v>59</v>
      </c>
      <c r="H3" s="306">
        <f>G15</f>
        <v>41401.360000000001</v>
      </c>
    </row>
    <row r="4" spans="1:10" ht="15.75" x14ac:dyDescent="0.25">
      <c r="A4" s="148"/>
      <c r="B4" s="148"/>
      <c r="C4" s="148"/>
      <c r="D4" s="148"/>
      <c r="E4" s="148"/>
      <c r="F4" s="148"/>
      <c r="G4" s="151" t="s">
        <v>96</v>
      </c>
      <c r="H4" s="307">
        <f>G24</f>
        <v>9858.7800000000007</v>
      </c>
      <c r="J4" s="152"/>
    </row>
    <row r="5" spans="1:10" ht="15.75" x14ac:dyDescent="0.25">
      <c r="A5" s="148"/>
      <c r="B5" s="148"/>
      <c r="C5" s="148"/>
      <c r="D5" s="148"/>
      <c r="E5" s="148"/>
      <c r="F5" s="148"/>
      <c r="G5" s="153" t="s">
        <v>98</v>
      </c>
      <c r="H5" s="294">
        <f>G16</f>
        <v>2178</v>
      </c>
      <c r="J5" s="152"/>
    </row>
    <row r="6" spans="1:10" ht="18" customHeight="1" x14ac:dyDescent="0.25">
      <c r="A6" s="148"/>
      <c r="B6" s="148"/>
      <c r="C6" s="148"/>
      <c r="D6" s="148"/>
      <c r="E6" s="148"/>
      <c r="F6" s="148"/>
      <c r="G6" s="154" t="s">
        <v>125</v>
      </c>
      <c r="H6" s="154">
        <f>G20</f>
        <v>135036</v>
      </c>
      <c r="J6" s="152"/>
    </row>
    <row r="7" spans="1:10" ht="18" customHeight="1" x14ac:dyDescent="0.25">
      <c r="A7" s="148"/>
      <c r="B7" s="148"/>
      <c r="C7" s="148"/>
      <c r="D7" s="148"/>
      <c r="E7" s="148"/>
      <c r="F7" s="148"/>
      <c r="G7" s="183" t="s">
        <v>182</v>
      </c>
      <c r="H7" s="205">
        <f>G22+G23</f>
        <v>27104</v>
      </c>
      <c r="J7" s="152"/>
    </row>
    <row r="8" spans="1:10" ht="18" customHeight="1" x14ac:dyDescent="0.25">
      <c r="A8" s="148"/>
      <c r="B8" s="148"/>
      <c r="C8" s="148"/>
      <c r="D8" s="148"/>
      <c r="E8" s="148"/>
      <c r="F8" s="148"/>
      <c r="G8" s="286" t="s">
        <v>253</v>
      </c>
      <c r="H8" s="287">
        <f>G21</f>
        <v>30845.32</v>
      </c>
      <c r="J8" s="152"/>
    </row>
    <row r="9" spans="1:10" ht="18" customHeight="1" x14ac:dyDescent="0.25">
      <c r="A9" s="148"/>
      <c r="B9" s="148"/>
      <c r="C9" s="148"/>
      <c r="D9" s="148"/>
      <c r="E9" s="148"/>
      <c r="F9" s="148"/>
      <c r="G9" s="361" t="s">
        <v>270</v>
      </c>
      <c r="H9" s="362">
        <f>G17</f>
        <v>2744.28</v>
      </c>
      <c r="J9" s="152"/>
    </row>
    <row r="10" spans="1:10" ht="18.75" customHeight="1" x14ac:dyDescent="0.25">
      <c r="A10" s="319"/>
      <c r="B10" s="319"/>
      <c r="C10" s="319"/>
      <c r="D10" s="319"/>
      <c r="E10" s="319"/>
      <c r="F10" s="319"/>
      <c r="G10" s="319"/>
      <c r="H10" s="319"/>
      <c r="I10" s="319"/>
      <c r="J10" s="319"/>
    </row>
    <row r="11" spans="1:10" ht="23.25" customHeight="1" x14ac:dyDescent="0.25">
      <c r="A11" s="320"/>
      <c r="B11" s="320"/>
      <c r="C11" s="320"/>
      <c r="D11" s="321" t="s">
        <v>47</v>
      </c>
      <c r="E11" s="321"/>
      <c r="F11" s="321"/>
      <c r="G11" s="321"/>
      <c r="H11" s="321"/>
      <c r="I11" s="321"/>
      <c r="J11" s="321"/>
    </row>
    <row r="12" spans="1:10" ht="29.25" customHeight="1" x14ac:dyDescent="0.25">
      <c r="A12" s="155" t="s">
        <v>159</v>
      </c>
      <c r="B12" s="156" t="s">
        <v>50</v>
      </c>
      <c r="C12" s="322" t="s">
        <v>51</v>
      </c>
      <c r="D12" s="322" t="s">
        <v>160</v>
      </c>
      <c r="E12" s="322"/>
      <c r="F12" s="322"/>
      <c r="G12" s="322"/>
      <c r="H12" s="322" t="s">
        <v>53</v>
      </c>
      <c r="I12" s="322"/>
      <c r="J12" s="322" t="s">
        <v>54</v>
      </c>
    </row>
    <row r="13" spans="1:10" ht="27" customHeight="1" x14ac:dyDescent="0.25">
      <c r="A13" s="155"/>
      <c r="B13" s="155"/>
      <c r="C13" s="322"/>
      <c r="D13" s="157" t="s">
        <v>55</v>
      </c>
      <c r="E13" s="156" t="s">
        <v>56</v>
      </c>
      <c r="F13" s="157" t="s">
        <v>57</v>
      </c>
      <c r="G13" s="157" t="s">
        <v>58</v>
      </c>
      <c r="H13" s="156" t="s">
        <v>4</v>
      </c>
      <c r="I13" s="156" t="s">
        <v>0</v>
      </c>
      <c r="J13" s="322"/>
    </row>
    <row r="14" spans="1:10" ht="20.25" customHeight="1" x14ac:dyDescent="0.25">
      <c r="A14" s="158" t="s">
        <v>161</v>
      </c>
      <c r="B14" s="158"/>
      <c r="C14" s="159">
        <f>C15+C16+C17+C18+C19+C20+C21+C22+C23+C24+C25</f>
        <v>1042192</v>
      </c>
      <c r="D14" s="158" t="s">
        <v>161</v>
      </c>
      <c r="E14" s="158" t="s">
        <v>161</v>
      </c>
      <c r="F14" s="158" t="s">
        <v>161</v>
      </c>
      <c r="G14" s="159">
        <f>G15+G16+G20+G24+G22+G23+G21</f>
        <v>246423.46</v>
      </c>
      <c r="H14" s="158" t="s">
        <v>161</v>
      </c>
      <c r="I14" s="159">
        <f>I15+I16+I20+I24+I22+I23+I21</f>
        <v>215578.13999999998</v>
      </c>
      <c r="J14" s="158" t="s">
        <v>161</v>
      </c>
    </row>
    <row r="15" spans="1:10" ht="29.25" customHeight="1" x14ac:dyDescent="0.25">
      <c r="A15" s="160" t="s">
        <v>162</v>
      </c>
      <c r="B15" s="161">
        <v>4</v>
      </c>
      <c r="C15" s="163">
        <v>30800</v>
      </c>
      <c r="D15" s="162">
        <v>118045</v>
      </c>
      <c r="E15" s="163" t="s">
        <v>28</v>
      </c>
      <c r="F15" s="19" t="s">
        <v>163</v>
      </c>
      <c r="G15" s="185">
        <v>41401.360000000001</v>
      </c>
      <c r="H15" s="19" t="s">
        <v>164</v>
      </c>
      <c r="I15" s="185">
        <f t="shared" ref="I15" si="0">G15</f>
        <v>41401.360000000001</v>
      </c>
      <c r="J15" s="19" t="s">
        <v>126</v>
      </c>
    </row>
    <row r="16" spans="1:10" ht="15.75" x14ac:dyDescent="0.25">
      <c r="A16" s="164" t="s">
        <v>165</v>
      </c>
      <c r="B16" s="165">
        <v>4</v>
      </c>
      <c r="C16" s="167">
        <v>2400</v>
      </c>
      <c r="D16" s="166">
        <v>200134</v>
      </c>
      <c r="E16" s="167" t="s">
        <v>166</v>
      </c>
      <c r="F16" s="168" t="s">
        <v>163</v>
      </c>
      <c r="G16" s="186">
        <v>2178</v>
      </c>
      <c r="H16" s="168" t="s">
        <v>167</v>
      </c>
      <c r="I16" s="186">
        <v>2178</v>
      </c>
      <c r="J16" s="108" t="s">
        <v>153</v>
      </c>
    </row>
    <row r="17" spans="1:10" ht="30.75" thickBot="1" x14ac:dyDescent="0.3">
      <c r="A17" s="363" t="s">
        <v>168</v>
      </c>
      <c r="B17" s="364">
        <v>4</v>
      </c>
      <c r="C17" s="365">
        <v>3000</v>
      </c>
      <c r="D17" s="369">
        <v>205726</v>
      </c>
      <c r="E17" s="366" t="s">
        <v>278</v>
      </c>
      <c r="F17" s="367" t="s">
        <v>163</v>
      </c>
      <c r="G17" s="367">
        <v>2744.28</v>
      </c>
      <c r="H17" s="367"/>
      <c r="I17" s="367"/>
      <c r="J17" s="370" t="s">
        <v>146</v>
      </c>
    </row>
    <row r="18" spans="1:10" ht="31.5" x14ac:dyDescent="0.25">
      <c r="A18" s="170" t="s">
        <v>169</v>
      </c>
      <c r="B18" s="171">
        <v>1</v>
      </c>
      <c r="C18" s="176">
        <v>5000</v>
      </c>
      <c r="D18" s="368"/>
      <c r="E18" s="173"/>
      <c r="F18" s="174"/>
      <c r="G18" s="188"/>
      <c r="H18" s="174"/>
      <c r="I18" s="188"/>
      <c r="J18" s="49" t="s">
        <v>170</v>
      </c>
    </row>
    <row r="19" spans="1:10" ht="15.75" x14ac:dyDescent="0.25">
      <c r="A19" s="175" t="s">
        <v>171</v>
      </c>
      <c r="B19" s="171">
        <v>2</v>
      </c>
      <c r="C19" s="176">
        <v>3000</v>
      </c>
      <c r="D19" s="172"/>
      <c r="E19" s="176"/>
      <c r="F19" s="174"/>
      <c r="G19" s="188"/>
      <c r="H19" s="174"/>
      <c r="I19" s="188"/>
      <c r="J19" s="49" t="s">
        <v>170</v>
      </c>
    </row>
    <row r="20" spans="1:10" ht="36" customHeight="1" x14ac:dyDescent="0.25">
      <c r="A20" s="177" t="s">
        <v>172</v>
      </c>
      <c r="B20" s="178">
        <v>4</v>
      </c>
      <c r="C20" s="179">
        <v>132000</v>
      </c>
      <c r="D20" s="180">
        <v>201594</v>
      </c>
      <c r="E20" s="179" t="s">
        <v>128</v>
      </c>
      <c r="F20" s="181" t="s">
        <v>163</v>
      </c>
      <c r="G20" s="189">
        <v>135036</v>
      </c>
      <c r="H20" s="182" t="s">
        <v>257</v>
      </c>
      <c r="I20" s="189">
        <v>135036</v>
      </c>
      <c r="J20" s="181" t="s">
        <v>153</v>
      </c>
    </row>
    <row r="21" spans="1:10" ht="31.5" x14ac:dyDescent="0.25">
      <c r="A21" s="288" t="s">
        <v>173</v>
      </c>
      <c r="B21" s="289">
        <v>4</v>
      </c>
      <c r="C21" s="290">
        <v>30000</v>
      </c>
      <c r="D21" s="290">
        <v>204516</v>
      </c>
      <c r="E21" s="290" t="s">
        <v>256</v>
      </c>
      <c r="F21" s="111" t="s">
        <v>163</v>
      </c>
      <c r="G21" s="291">
        <v>30845.32</v>
      </c>
      <c r="H21" s="293"/>
      <c r="I21" s="293"/>
      <c r="J21" s="292" t="s">
        <v>277</v>
      </c>
    </row>
    <row r="22" spans="1:10" ht="15.75" x14ac:dyDescent="0.25">
      <c r="A22" s="190" t="s">
        <v>60</v>
      </c>
      <c r="B22" s="191">
        <v>24</v>
      </c>
      <c r="C22" s="192">
        <v>31992</v>
      </c>
      <c r="D22" s="193">
        <v>309140</v>
      </c>
      <c r="E22" s="194" t="s">
        <v>180</v>
      </c>
      <c r="F22" s="195" t="s">
        <v>181</v>
      </c>
      <c r="G22" s="196">
        <v>23232</v>
      </c>
      <c r="H22" s="197" t="s">
        <v>258</v>
      </c>
      <c r="I22" s="196">
        <v>23232</v>
      </c>
      <c r="J22" s="198" t="s">
        <v>260</v>
      </c>
    </row>
    <row r="23" spans="1:10" ht="15.75" x14ac:dyDescent="0.25">
      <c r="A23" s="190" t="s">
        <v>174</v>
      </c>
      <c r="B23" s="191">
        <v>4</v>
      </c>
      <c r="C23" s="192">
        <v>4000</v>
      </c>
      <c r="D23" s="193">
        <v>309140</v>
      </c>
      <c r="E23" s="194" t="s">
        <v>180</v>
      </c>
      <c r="F23" s="195" t="s">
        <v>181</v>
      </c>
      <c r="G23" s="196">
        <v>3872</v>
      </c>
      <c r="H23" s="197" t="s">
        <v>258</v>
      </c>
      <c r="I23" s="196">
        <v>3872</v>
      </c>
      <c r="J23" s="198" t="s">
        <v>260</v>
      </c>
    </row>
    <row r="24" spans="1:10" ht="31.5" x14ac:dyDescent="0.25">
      <c r="A24" s="199" t="s">
        <v>175</v>
      </c>
      <c r="B24" s="200"/>
      <c r="C24" s="201">
        <v>150000</v>
      </c>
      <c r="D24" s="202" t="s">
        <v>176</v>
      </c>
      <c r="E24" s="203" t="s">
        <v>177</v>
      </c>
      <c r="F24" s="145" t="s">
        <v>74</v>
      </c>
      <c r="G24" s="204">
        <v>9858.7800000000007</v>
      </c>
      <c r="H24" s="145" t="s">
        <v>178</v>
      </c>
      <c r="I24" s="204">
        <f t="shared" ref="I24" si="1">G24</f>
        <v>9858.7800000000007</v>
      </c>
      <c r="J24" s="145" t="s">
        <v>153</v>
      </c>
    </row>
    <row r="25" spans="1:10" ht="63" x14ac:dyDescent="0.25">
      <c r="A25" s="16" t="s">
        <v>179</v>
      </c>
      <c r="B25" s="52"/>
      <c r="C25" s="184">
        <v>650000</v>
      </c>
      <c r="D25" s="52"/>
      <c r="E25" s="169"/>
      <c r="F25" s="13"/>
      <c r="G25" s="187"/>
      <c r="H25" s="18"/>
      <c r="I25" s="187"/>
      <c r="J25" s="13"/>
    </row>
    <row r="28" spans="1:10" x14ac:dyDescent="0.25">
      <c r="A28" s="46" t="s">
        <v>99</v>
      </c>
      <c r="B28" s="14">
        <f>H3</f>
        <v>41401.360000000001</v>
      </c>
    </row>
    <row r="29" spans="1:10" x14ac:dyDescent="0.25">
      <c r="A29" s="46"/>
      <c r="B29" s="14"/>
    </row>
    <row r="30" spans="1:10" x14ac:dyDescent="0.25">
      <c r="A30" s="42" t="s">
        <v>100</v>
      </c>
      <c r="B30" s="47">
        <f>H3</f>
        <v>41401.360000000001</v>
      </c>
    </row>
    <row r="31" spans="1:10" ht="30" x14ac:dyDescent="0.25">
      <c r="A31" s="42" t="s">
        <v>155</v>
      </c>
      <c r="B31" s="144">
        <f>ROUNDUP(H4+H5+H6,0)</f>
        <v>147073</v>
      </c>
    </row>
    <row r="32" spans="1:10" ht="30" x14ac:dyDescent="0.25">
      <c r="A32" s="42" t="s">
        <v>259</v>
      </c>
      <c r="B32" s="144">
        <f>H7</f>
        <v>27104</v>
      </c>
    </row>
    <row r="33" spans="1:2" ht="30" x14ac:dyDescent="0.25">
      <c r="A33" s="42" t="s">
        <v>275</v>
      </c>
      <c r="B33" s="144">
        <f>ROUNDUP(H8,0)</f>
        <v>30846</v>
      </c>
    </row>
    <row r="34" spans="1:2" ht="30" x14ac:dyDescent="0.25">
      <c r="A34" s="42" t="s">
        <v>261</v>
      </c>
      <c r="B34" s="125">
        <f>ROUNDUP(H9,0)</f>
        <v>2745</v>
      </c>
    </row>
  </sheetData>
  <mergeCells count="7">
    <mergeCell ref="A10:J10"/>
    <mergeCell ref="A11:C11"/>
    <mergeCell ref="D11:J11"/>
    <mergeCell ref="C12:C13"/>
    <mergeCell ref="D12:G12"/>
    <mergeCell ref="H12:I12"/>
    <mergeCell ref="J12:J13"/>
  </mergeCells>
  <pageMargins left="0.7" right="0.7" top="0.75" bottom="0.75" header="0.3" footer="0.3"/>
  <pageSetup paperSize="9" scale="46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3CFB7-4D81-4760-996D-0FCC3D0B6539}">
  <sheetPr>
    <tabColor rgb="FF00B0F0"/>
  </sheetPr>
  <dimension ref="A1:J46"/>
  <sheetViews>
    <sheetView workbookViewId="0">
      <selection activeCell="J1" sqref="J1"/>
    </sheetView>
  </sheetViews>
  <sheetFormatPr defaultRowHeight="15" x14ac:dyDescent="0.25"/>
  <cols>
    <col min="1" max="1" width="40.140625" style="46" customWidth="1"/>
    <col min="2" max="2" width="14.28515625" style="46" customWidth="1"/>
    <col min="3" max="3" width="16.85546875" style="46" customWidth="1"/>
    <col min="4" max="4" width="21.28515625" style="46" customWidth="1"/>
    <col min="5" max="5" width="14.140625" style="46" customWidth="1"/>
    <col min="6" max="6" width="29.5703125" style="46" customWidth="1"/>
    <col min="7" max="7" width="14.28515625" style="46" customWidth="1"/>
    <col min="8" max="8" width="14.5703125" style="46" customWidth="1"/>
    <col min="9" max="9" width="14.140625" style="46" customWidth="1"/>
    <col min="10" max="10" width="35" style="46" customWidth="1"/>
    <col min="11" max="16384" width="9.140625" style="46"/>
  </cols>
  <sheetData>
    <row r="1" spans="1:10" ht="15.75" x14ac:dyDescent="0.25">
      <c r="J1" s="9" t="s">
        <v>368</v>
      </c>
    </row>
    <row r="2" spans="1:10" ht="47.25" x14ac:dyDescent="0.25">
      <c r="A2" s="9" t="s">
        <v>279</v>
      </c>
      <c r="J2" s="9" t="s">
        <v>140</v>
      </c>
    </row>
    <row r="3" spans="1:10" ht="15.75" x14ac:dyDescent="0.25">
      <c r="F3" s="371" t="s">
        <v>280</v>
      </c>
      <c r="G3" s="372">
        <f>G15+G20+G34+G38</f>
        <v>15684.02</v>
      </c>
    </row>
    <row r="4" spans="1:10" ht="15.75" x14ac:dyDescent="0.25">
      <c r="F4" s="373" t="s">
        <v>281</v>
      </c>
      <c r="G4" s="374">
        <f>G18+G21+G27+G35</f>
        <v>43557.58</v>
      </c>
    </row>
    <row r="5" spans="1:10" ht="15.75" x14ac:dyDescent="0.25">
      <c r="A5" s="9"/>
      <c r="B5" s="9"/>
      <c r="E5" s="9"/>
      <c r="F5" s="375" t="s">
        <v>59</v>
      </c>
      <c r="G5" s="376">
        <f>G19+G33</f>
        <v>21845.34</v>
      </c>
      <c r="H5" s="9"/>
      <c r="I5" s="9"/>
      <c r="J5" s="10"/>
    </row>
    <row r="6" spans="1:10" ht="15.75" x14ac:dyDescent="0.25">
      <c r="B6" s="9"/>
      <c r="E6" s="9"/>
      <c r="F6" s="377" t="s">
        <v>96</v>
      </c>
      <c r="G6" s="378">
        <f>G36</f>
        <v>3303.3</v>
      </c>
      <c r="H6" s="9"/>
      <c r="I6" s="9"/>
      <c r="J6" s="10"/>
    </row>
    <row r="7" spans="1:10" ht="15.75" x14ac:dyDescent="0.25">
      <c r="A7" s="9"/>
      <c r="B7" s="9"/>
      <c r="E7" s="9"/>
      <c r="F7" s="379" t="s">
        <v>125</v>
      </c>
      <c r="G7" s="105">
        <f>G17+G23+G26+G32</f>
        <v>119378.59999999999</v>
      </c>
      <c r="H7" s="9"/>
      <c r="I7" s="9"/>
      <c r="J7" s="10"/>
    </row>
    <row r="8" spans="1:10" ht="15.75" x14ac:dyDescent="0.25">
      <c r="A8" s="9"/>
      <c r="B8" s="9"/>
      <c r="E8" s="9"/>
      <c r="F8" s="380" t="s">
        <v>136</v>
      </c>
      <c r="G8" s="109">
        <f>G16</f>
        <v>104544</v>
      </c>
      <c r="H8" s="9"/>
      <c r="I8" s="9"/>
      <c r="J8" s="10"/>
    </row>
    <row r="9" spans="1:10" ht="15.75" x14ac:dyDescent="0.25">
      <c r="A9" s="9"/>
      <c r="B9" s="9"/>
      <c r="E9" s="9"/>
      <c r="F9" s="471" t="s">
        <v>253</v>
      </c>
      <c r="G9" s="472">
        <f>G28+G30</f>
        <v>3188.35</v>
      </c>
      <c r="H9" s="9"/>
      <c r="I9" s="9"/>
      <c r="J9" s="10"/>
    </row>
    <row r="10" spans="1:10" ht="18.75" x14ac:dyDescent="0.25">
      <c r="A10" s="323" t="s">
        <v>282</v>
      </c>
      <c r="B10" s="323"/>
      <c r="C10" s="324"/>
      <c r="D10" s="324"/>
      <c r="E10" s="324"/>
      <c r="F10" s="324"/>
      <c r="G10" s="324"/>
      <c r="H10" s="324"/>
      <c r="I10" s="324"/>
      <c r="J10" s="325"/>
    </row>
    <row r="11" spans="1:10" ht="15.75" x14ac:dyDescent="0.25">
      <c r="A11" s="326" t="s">
        <v>48</v>
      </c>
      <c r="B11" s="327"/>
      <c r="C11" s="328"/>
      <c r="D11" s="326" t="s">
        <v>47</v>
      </c>
      <c r="E11" s="327"/>
      <c r="F11" s="327"/>
      <c r="G11" s="327"/>
      <c r="H11" s="327"/>
      <c r="I11" s="327"/>
      <c r="J11" s="328"/>
    </row>
    <row r="12" spans="1:10" ht="15.75" x14ac:dyDescent="0.25">
      <c r="A12" s="329" t="s">
        <v>49</v>
      </c>
      <c r="B12" s="329" t="s">
        <v>50</v>
      </c>
      <c r="C12" s="329" t="s">
        <v>51</v>
      </c>
      <c r="D12" s="326" t="s">
        <v>52</v>
      </c>
      <c r="E12" s="327"/>
      <c r="F12" s="327"/>
      <c r="G12" s="328"/>
      <c r="H12" s="331" t="s">
        <v>53</v>
      </c>
      <c r="I12" s="332"/>
      <c r="J12" s="329" t="s">
        <v>54</v>
      </c>
    </row>
    <row r="13" spans="1:10" ht="31.5" x14ac:dyDescent="0.25">
      <c r="A13" s="330"/>
      <c r="B13" s="330"/>
      <c r="C13" s="330"/>
      <c r="D13" s="310" t="s">
        <v>55</v>
      </c>
      <c r="E13" s="310" t="s">
        <v>56</v>
      </c>
      <c r="F13" s="310" t="s">
        <v>57</v>
      </c>
      <c r="G13" s="310" t="s">
        <v>58</v>
      </c>
      <c r="H13" s="310" t="s">
        <v>4</v>
      </c>
      <c r="I13" s="310" t="s">
        <v>0</v>
      </c>
      <c r="J13" s="330"/>
    </row>
    <row r="14" spans="1:10" ht="15.75" x14ac:dyDescent="0.25">
      <c r="A14" s="11" t="s">
        <v>6</v>
      </c>
      <c r="B14" s="12">
        <f>SUM(B15:B38)</f>
        <v>332</v>
      </c>
      <c r="C14" s="37">
        <f>SUM(C15:C38)</f>
        <v>570200</v>
      </c>
      <c r="D14" s="12"/>
      <c r="E14" s="12"/>
      <c r="F14" s="12"/>
      <c r="G14" s="37">
        <f>SUM(G15:G38)</f>
        <v>311501.19</v>
      </c>
      <c r="H14" s="12"/>
      <c r="I14" s="37">
        <f>SUM(I15:I38)</f>
        <v>310660.77</v>
      </c>
      <c r="J14" s="12"/>
    </row>
    <row r="15" spans="1:10" ht="18" customHeight="1" x14ac:dyDescent="0.25">
      <c r="A15" s="381" t="s">
        <v>283</v>
      </c>
      <c r="B15" s="382">
        <v>16</v>
      </c>
      <c r="C15" s="383">
        <v>16000</v>
      </c>
      <c r="D15" s="381" t="s">
        <v>284</v>
      </c>
      <c r="E15" s="384" t="s">
        <v>285</v>
      </c>
      <c r="F15" s="381" t="s">
        <v>286</v>
      </c>
      <c r="G15" s="385">
        <v>4842.42</v>
      </c>
      <c r="H15" s="386" t="s">
        <v>287</v>
      </c>
      <c r="I15" s="385">
        <v>4002</v>
      </c>
      <c r="J15" s="387" t="s">
        <v>126</v>
      </c>
    </row>
    <row r="16" spans="1:10" ht="15.75" x14ac:dyDescent="0.25">
      <c r="A16" s="388" t="s">
        <v>288</v>
      </c>
      <c r="B16" s="389">
        <v>30</v>
      </c>
      <c r="C16" s="390">
        <v>120000</v>
      </c>
      <c r="D16" s="391" t="s">
        <v>289</v>
      </c>
      <c r="E16" s="391" t="s">
        <v>143</v>
      </c>
      <c r="F16" s="391" t="s">
        <v>290</v>
      </c>
      <c r="G16" s="392">
        <v>104544</v>
      </c>
      <c r="H16" s="391" t="s">
        <v>291</v>
      </c>
      <c r="I16" s="393">
        <v>104544</v>
      </c>
      <c r="J16" s="388" t="s">
        <v>260</v>
      </c>
    </row>
    <row r="17" spans="1:10" s="15" customFormat="1" ht="15.75" x14ac:dyDescent="0.25">
      <c r="A17" s="394" t="s">
        <v>292</v>
      </c>
      <c r="B17" s="395">
        <v>40</v>
      </c>
      <c r="C17" s="396">
        <v>48000</v>
      </c>
      <c r="D17" s="397" t="s">
        <v>293</v>
      </c>
      <c r="E17" s="397" t="s">
        <v>128</v>
      </c>
      <c r="F17" s="397" t="s">
        <v>294</v>
      </c>
      <c r="G17" s="398">
        <v>38720</v>
      </c>
      <c r="H17" s="397" t="s">
        <v>295</v>
      </c>
      <c r="I17" s="398">
        <v>38720</v>
      </c>
      <c r="J17" s="394" t="s">
        <v>153</v>
      </c>
    </row>
    <row r="18" spans="1:10" ht="18.75" customHeight="1" x14ac:dyDescent="0.25">
      <c r="A18" s="399" t="s">
        <v>296</v>
      </c>
      <c r="B18" s="400">
        <v>5</v>
      </c>
      <c r="C18" s="401">
        <v>75000</v>
      </c>
      <c r="D18" s="399" t="s">
        <v>297</v>
      </c>
      <c r="E18" s="402" t="s">
        <v>298</v>
      </c>
      <c r="F18" s="399" t="s">
        <v>299</v>
      </c>
      <c r="G18" s="403">
        <v>9377.5</v>
      </c>
      <c r="H18" s="404" t="s">
        <v>300</v>
      </c>
      <c r="I18" s="403">
        <v>9377.5</v>
      </c>
      <c r="J18" s="405" t="s">
        <v>126</v>
      </c>
    </row>
    <row r="19" spans="1:10" ht="31.5" x14ac:dyDescent="0.25">
      <c r="A19" s="406" t="s">
        <v>301</v>
      </c>
      <c r="B19" s="407">
        <v>30</v>
      </c>
      <c r="C19" s="408">
        <v>18000</v>
      </c>
      <c r="D19" s="406" t="s">
        <v>302</v>
      </c>
      <c r="E19" s="409" t="s">
        <v>303</v>
      </c>
      <c r="F19" s="406" t="s">
        <v>304</v>
      </c>
      <c r="G19" s="410">
        <v>15500.1</v>
      </c>
      <c r="H19" s="411" t="s">
        <v>305</v>
      </c>
      <c r="I19" s="410">
        <v>15500.1</v>
      </c>
      <c r="J19" s="406" t="s">
        <v>126</v>
      </c>
    </row>
    <row r="20" spans="1:10" ht="19.5" customHeight="1" x14ac:dyDescent="0.25">
      <c r="A20" s="412" t="s">
        <v>306</v>
      </c>
      <c r="B20" s="413">
        <v>6</v>
      </c>
      <c r="C20" s="414">
        <v>36000</v>
      </c>
      <c r="D20" s="415" t="s">
        <v>307</v>
      </c>
      <c r="E20" s="416" t="s">
        <v>308</v>
      </c>
      <c r="F20" s="381" t="s">
        <v>309</v>
      </c>
      <c r="G20" s="385">
        <v>60.5</v>
      </c>
      <c r="H20" s="416" t="s">
        <v>310</v>
      </c>
      <c r="I20" s="385">
        <v>60.5</v>
      </c>
      <c r="J20" s="387" t="s">
        <v>126</v>
      </c>
    </row>
    <row r="21" spans="1:10" ht="15.75" customHeight="1" x14ac:dyDescent="0.25">
      <c r="A21" s="417"/>
      <c r="B21" s="418"/>
      <c r="C21" s="419"/>
      <c r="D21" s="420" t="s">
        <v>311</v>
      </c>
      <c r="E21" s="421" t="s">
        <v>312</v>
      </c>
      <c r="F21" s="420" t="s">
        <v>309</v>
      </c>
      <c r="G21" s="422">
        <v>27844.52</v>
      </c>
      <c r="H21" s="423" t="s">
        <v>313</v>
      </c>
      <c r="I21" s="424">
        <v>8835.42</v>
      </c>
      <c r="J21" s="425" t="s">
        <v>126</v>
      </c>
    </row>
    <row r="22" spans="1:10" ht="31.5" x14ac:dyDescent="0.25">
      <c r="A22" s="426"/>
      <c r="B22" s="427"/>
      <c r="C22" s="428"/>
      <c r="D22" s="429"/>
      <c r="E22" s="430"/>
      <c r="F22" s="429"/>
      <c r="G22" s="431"/>
      <c r="H22" s="423" t="s">
        <v>314</v>
      </c>
      <c r="I22" s="424">
        <v>19009.099999999999</v>
      </c>
      <c r="J22" s="432" t="s">
        <v>126</v>
      </c>
    </row>
    <row r="23" spans="1:10" s="15" customFormat="1" ht="15.75" x14ac:dyDescent="0.25">
      <c r="A23" s="433" t="s">
        <v>315</v>
      </c>
      <c r="B23" s="434">
        <v>1</v>
      </c>
      <c r="C23" s="435">
        <v>55000</v>
      </c>
      <c r="D23" s="397" t="s">
        <v>316</v>
      </c>
      <c r="E23" s="436" t="s">
        <v>317</v>
      </c>
      <c r="F23" s="436" t="s">
        <v>318</v>
      </c>
      <c r="G23" s="437">
        <v>45278.2</v>
      </c>
      <c r="H23" s="436" t="s">
        <v>319</v>
      </c>
      <c r="I23" s="437">
        <v>45278.2</v>
      </c>
      <c r="J23" s="433" t="s">
        <v>153</v>
      </c>
    </row>
    <row r="24" spans="1:10" ht="15.75" x14ac:dyDescent="0.25">
      <c r="A24" s="438" t="s">
        <v>320</v>
      </c>
      <c r="B24" s="439">
        <v>1</v>
      </c>
      <c r="C24" s="147">
        <v>2800</v>
      </c>
      <c r="D24" s="13"/>
      <c r="E24" s="13"/>
      <c r="F24" s="13"/>
      <c r="G24" s="440"/>
      <c r="H24" s="13"/>
      <c r="I24" s="440"/>
      <c r="J24" s="441"/>
    </row>
    <row r="25" spans="1:10" ht="15.75" x14ac:dyDescent="0.25">
      <c r="A25" s="438" t="s">
        <v>321</v>
      </c>
      <c r="B25" s="439">
        <v>1</v>
      </c>
      <c r="C25" s="147">
        <v>40000</v>
      </c>
      <c r="D25" s="13"/>
      <c r="E25" s="13"/>
      <c r="F25" s="13"/>
      <c r="G25" s="440"/>
      <c r="H25" s="13"/>
      <c r="I25" s="440"/>
      <c r="J25" s="441"/>
    </row>
    <row r="26" spans="1:10" ht="31.5" x14ac:dyDescent="0.25">
      <c r="A26" s="442" t="s">
        <v>322</v>
      </c>
      <c r="B26" s="443">
        <v>10</v>
      </c>
      <c r="C26" s="435">
        <v>25000</v>
      </c>
      <c r="D26" s="397" t="s">
        <v>323</v>
      </c>
      <c r="E26" s="436" t="s">
        <v>324</v>
      </c>
      <c r="F26" s="436" t="s">
        <v>299</v>
      </c>
      <c r="G26" s="437">
        <v>27467</v>
      </c>
      <c r="H26" s="436" t="s">
        <v>325</v>
      </c>
      <c r="I26" s="437">
        <v>27467</v>
      </c>
      <c r="J26" s="433" t="s">
        <v>153</v>
      </c>
    </row>
    <row r="27" spans="1:10" ht="20.25" customHeight="1" x14ac:dyDescent="0.25">
      <c r="A27" s="473" t="s">
        <v>326</v>
      </c>
      <c r="B27" s="475">
        <v>10</v>
      </c>
      <c r="C27" s="477">
        <v>8000</v>
      </c>
      <c r="D27" s="444" t="s">
        <v>327</v>
      </c>
      <c r="E27" s="445" t="s">
        <v>328</v>
      </c>
      <c r="F27" s="399" t="s">
        <v>299</v>
      </c>
      <c r="G27" s="403">
        <v>1422.96</v>
      </c>
      <c r="H27" s="446" t="s">
        <v>329</v>
      </c>
      <c r="I27" s="403">
        <v>1422.96</v>
      </c>
      <c r="J27" s="405" t="s">
        <v>126</v>
      </c>
    </row>
    <row r="28" spans="1:10" ht="30.75" customHeight="1" x14ac:dyDescent="0.25">
      <c r="A28" s="474"/>
      <c r="B28" s="476"/>
      <c r="C28" s="478"/>
      <c r="D28" s="466" t="s">
        <v>358</v>
      </c>
      <c r="E28" s="467" t="s">
        <v>359</v>
      </c>
      <c r="F28" s="468" t="s">
        <v>360</v>
      </c>
      <c r="G28" s="469">
        <v>828.85</v>
      </c>
      <c r="H28" s="470" t="s">
        <v>361</v>
      </c>
      <c r="I28" s="469">
        <v>828.85</v>
      </c>
      <c r="J28" s="481" t="s">
        <v>146</v>
      </c>
    </row>
    <row r="29" spans="1:10" ht="15.75" x14ac:dyDescent="0.25">
      <c r="A29" s="447" t="s">
        <v>330</v>
      </c>
      <c r="B29" s="448">
        <v>1</v>
      </c>
      <c r="C29" s="147">
        <v>46000</v>
      </c>
      <c r="D29" s="13"/>
      <c r="E29" s="13"/>
      <c r="F29" s="13"/>
      <c r="G29" s="440"/>
      <c r="H29" s="13"/>
      <c r="I29" s="440"/>
      <c r="J29" s="441"/>
    </row>
    <row r="30" spans="1:10" ht="30" x14ac:dyDescent="0.25">
      <c r="A30" s="466" t="s">
        <v>331</v>
      </c>
      <c r="B30" s="479">
        <v>3</v>
      </c>
      <c r="C30" s="480">
        <v>7800</v>
      </c>
      <c r="D30" s="470" t="s">
        <v>362</v>
      </c>
      <c r="E30" s="470" t="s">
        <v>232</v>
      </c>
      <c r="F30" s="470" t="s">
        <v>363</v>
      </c>
      <c r="G30" s="469">
        <v>2359.5</v>
      </c>
      <c r="H30" s="470" t="s">
        <v>364</v>
      </c>
      <c r="I30" s="469">
        <v>2359.5</v>
      </c>
      <c r="J30" s="481" t="s">
        <v>146</v>
      </c>
    </row>
    <row r="31" spans="1:10" ht="15.75" x14ac:dyDescent="0.25">
      <c r="A31" s="447" t="s">
        <v>332</v>
      </c>
      <c r="B31" s="448">
        <v>1</v>
      </c>
      <c r="C31" s="147">
        <v>8000</v>
      </c>
      <c r="D31" s="13"/>
      <c r="E31" s="13"/>
      <c r="F31" s="13"/>
      <c r="G31" s="440"/>
      <c r="H31" s="13"/>
      <c r="I31" s="440"/>
      <c r="J31" s="441"/>
    </row>
    <row r="32" spans="1:10" s="15" customFormat="1" ht="15.75" x14ac:dyDescent="0.25">
      <c r="A32" s="442" t="s">
        <v>333</v>
      </c>
      <c r="B32" s="443">
        <v>10</v>
      </c>
      <c r="C32" s="435">
        <v>16000</v>
      </c>
      <c r="D32" s="436" t="s">
        <v>334</v>
      </c>
      <c r="E32" s="436" t="s">
        <v>157</v>
      </c>
      <c r="F32" s="436" t="s">
        <v>335</v>
      </c>
      <c r="G32" s="437">
        <v>7913.4</v>
      </c>
      <c r="H32" s="449" t="s">
        <v>336</v>
      </c>
      <c r="I32" s="450">
        <v>7913.4</v>
      </c>
      <c r="J32" s="433" t="s">
        <v>153</v>
      </c>
    </row>
    <row r="33" spans="1:10" ht="31.5" x14ac:dyDescent="0.25">
      <c r="A33" s="451" t="s">
        <v>337</v>
      </c>
      <c r="B33" s="452">
        <v>4</v>
      </c>
      <c r="C33" s="408">
        <v>8000</v>
      </c>
      <c r="D33" s="451" t="s">
        <v>338</v>
      </c>
      <c r="E33" s="453" t="s">
        <v>11</v>
      </c>
      <c r="F33" s="406" t="s">
        <v>309</v>
      </c>
      <c r="G33" s="410">
        <v>6345.24</v>
      </c>
      <c r="H33" s="411" t="s">
        <v>339</v>
      </c>
      <c r="I33" s="410">
        <v>6345.24</v>
      </c>
      <c r="J33" s="406" t="s">
        <v>126</v>
      </c>
    </row>
    <row r="34" spans="1:10" ht="17.25" customHeight="1" x14ac:dyDescent="0.25">
      <c r="A34" s="415" t="s">
        <v>340</v>
      </c>
      <c r="B34" s="454">
        <v>1</v>
      </c>
      <c r="C34" s="383">
        <v>4600</v>
      </c>
      <c r="D34" s="415" t="s">
        <v>341</v>
      </c>
      <c r="E34" s="416" t="s">
        <v>342</v>
      </c>
      <c r="F34" s="381" t="s">
        <v>343</v>
      </c>
      <c r="G34" s="385">
        <v>4222.8999999999996</v>
      </c>
      <c r="H34" s="455" t="s">
        <v>344</v>
      </c>
      <c r="I34" s="385">
        <v>4222.8999999999996</v>
      </c>
      <c r="J34" s="387" t="s">
        <v>126</v>
      </c>
    </row>
    <row r="35" spans="1:10" ht="31.5" x14ac:dyDescent="0.25">
      <c r="A35" s="412" t="s">
        <v>345</v>
      </c>
      <c r="B35" s="413">
        <v>150</v>
      </c>
      <c r="C35" s="414">
        <v>12000</v>
      </c>
      <c r="D35" s="456" t="s">
        <v>346</v>
      </c>
      <c r="E35" s="423" t="s">
        <v>312</v>
      </c>
      <c r="F35" s="457" t="s">
        <v>309</v>
      </c>
      <c r="G35" s="424">
        <v>4912.6000000000004</v>
      </c>
      <c r="H35" s="458" t="s">
        <v>347</v>
      </c>
      <c r="I35" s="424">
        <v>4912.6000000000004</v>
      </c>
      <c r="J35" s="457" t="s">
        <v>126</v>
      </c>
    </row>
    <row r="36" spans="1:10" ht="15.75" x14ac:dyDescent="0.25">
      <c r="A36" s="426"/>
      <c r="B36" s="427"/>
      <c r="C36" s="428"/>
      <c r="D36" s="459" t="s">
        <v>348</v>
      </c>
      <c r="E36" s="460" t="s">
        <v>349</v>
      </c>
      <c r="F36" s="461" t="s">
        <v>309</v>
      </c>
      <c r="G36" s="462">
        <v>3303.3</v>
      </c>
      <c r="H36" s="463" t="s">
        <v>350</v>
      </c>
      <c r="I36" s="462">
        <v>3303.3</v>
      </c>
      <c r="J36" s="461" t="s">
        <v>153</v>
      </c>
    </row>
    <row r="37" spans="1:10" ht="15.75" x14ac:dyDescent="0.25">
      <c r="A37" s="447" t="s">
        <v>351</v>
      </c>
      <c r="B37" s="448">
        <v>2</v>
      </c>
      <c r="C37" s="147">
        <v>16000</v>
      </c>
      <c r="D37" s="13"/>
      <c r="E37" s="13"/>
      <c r="F37" s="13"/>
      <c r="G37" s="440"/>
      <c r="H37" s="13"/>
      <c r="I37" s="440"/>
      <c r="J37" s="441"/>
    </row>
    <row r="38" spans="1:10" ht="14.25" customHeight="1" x14ac:dyDescent="0.25">
      <c r="A38" s="381" t="s">
        <v>352</v>
      </c>
      <c r="B38" s="382">
        <v>10</v>
      </c>
      <c r="C38" s="464">
        <v>8000</v>
      </c>
      <c r="D38" s="381" t="s">
        <v>353</v>
      </c>
      <c r="E38" s="384" t="s">
        <v>354</v>
      </c>
      <c r="F38" s="381" t="s">
        <v>294</v>
      </c>
      <c r="G38" s="385">
        <v>6558.2</v>
      </c>
      <c r="H38" s="465" t="s">
        <v>355</v>
      </c>
      <c r="I38" s="385">
        <v>6558.2</v>
      </c>
      <c r="J38" s="387" t="s">
        <v>126</v>
      </c>
    </row>
    <row r="41" spans="1:10" x14ac:dyDescent="0.25">
      <c r="A41" s="46" t="s">
        <v>99</v>
      </c>
      <c r="B41" s="14">
        <f>G3+G4+G5</f>
        <v>81086.94</v>
      </c>
    </row>
    <row r="42" spans="1:10" x14ac:dyDescent="0.25">
      <c r="B42" s="14"/>
    </row>
    <row r="43" spans="1:10" x14ac:dyDescent="0.25">
      <c r="A43" s="42" t="s">
        <v>100</v>
      </c>
      <c r="B43" s="47">
        <f>G3+G4+G5</f>
        <v>81086.94</v>
      </c>
    </row>
    <row r="44" spans="1:10" ht="30.75" customHeight="1" x14ac:dyDescent="0.25">
      <c r="A44" s="42" t="s">
        <v>155</v>
      </c>
      <c r="B44" s="144">
        <f>ROUNDUP(G6+G7,0)</f>
        <v>122682</v>
      </c>
    </row>
    <row r="45" spans="1:10" ht="30.75" customHeight="1" x14ac:dyDescent="0.25">
      <c r="A45" s="42" t="s">
        <v>357</v>
      </c>
      <c r="B45" s="144">
        <f>G8</f>
        <v>104544</v>
      </c>
    </row>
    <row r="46" spans="1:10" ht="30" x14ac:dyDescent="0.25">
      <c r="A46" s="42" t="s">
        <v>356</v>
      </c>
      <c r="B46" s="146">
        <f>ROUNDUP(G9,0)</f>
        <v>3189</v>
      </c>
    </row>
  </sheetData>
  <mergeCells count="22">
    <mergeCell ref="G21:G22"/>
    <mergeCell ref="A35:A36"/>
    <mergeCell ref="B35:B36"/>
    <mergeCell ref="C35:C36"/>
    <mergeCell ref="A27:A28"/>
    <mergeCell ref="B27:B28"/>
    <mergeCell ref="C27:C28"/>
    <mergeCell ref="A20:A22"/>
    <mergeCell ref="B20:B22"/>
    <mergeCell ref="C20:C22"/>
    <mergeCell ref="D21:D22"/>
    <mergeCell ref="E21:E22"/>
    <mergeCell ref="F21:F22"/>
    <mergeCell ref="A10:J10"/>
    <mergeCell ref="A11:C11"/>
    <mergeCell ref="D11:J11"/>
    <mergeCell ref="A12:A13"/>
    <mergeCell ref="B12:B13"/>
    <mergeCell ref="C12:C13"/>
    <mergeCell ref="D12:G12"/>
    <mergeCell ref="H12:I12"/>
    <mergeCell ref="J12:J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86BA9-A45B-4A22-BAEB-162B4E40FA8F}">
  <sheetPr>
    <tabColor rgb="FF00B0F0"/>
  </sheetPr>
  <dimension ref="A1:J33"/>
  <sheetViews>
    <sheetView zoomScaleNormal="100" workbookViewId="0">
      <selection activeCell="J1" sqref="J1"/>
    </sheetView>
  </sheetViews>
  <sheetFormatPr defaultColWidth="9.140625" defaultRowHeight="15" x14ac:dyDescent="0.25"/>
  <cols>
    <col min="1" max="1" width="57.7109375" style="46" customWidth="1"/>
    <col min="2" max="2" width="14.28515625" style="45" customWidth="1"/>
    <col min="3" max="3" width="16.85546875" style="46" customWidth="1"/>
    <col min="4" max="5" width="14.140625" style="46" customWidth="1"/>
    <col min="6" max="6" width="15.28515625" style="46" customWidth="1"/>
    <col min="7" max="7" width="14.28515625" style="24" customWidth="1"/>
    <col min="8" max="8" width="11.42578125" style="46" customWidth="1"/>
    <col min="9" max="9" width="14.140625" style="46" customWidth="1"/>
    <col min="10" max="10" width="30.28515625" style="46" customWidth="1"/>
    <col min="11" max="13" width="10" style="46" bestFit="1" customWidth="1"/>
    <col min="14" max="16384" width="9.140625" style="46"/>
  </cols>
  <sheetData>
    <row r="1" spans="1:10" ht="15.75" x14ac:dyDescent="0.25">
      <c r="A1" s="9"/>
      <c r="B1" s="70"/>
      <c r="C1" s="9"/>
      <c r="D1" s="9"/>
      <c r="E1" s="9"/>
      <c r="H1" s="9"/>
      <c r="I1" s="9"/>
      <c r="J1" s="51" t="s">
        <v>108</v>
      </c>
    </row>
    <row r="2" spans="1:10" ht="63" x14ac:dyDescent="0.25">
      <c r="A2" s="9" t="s">
        <v>97</v>
      </c>
      <c r="B2" s="70"/>
      <c r="C2" s="9"/>
      <c r="D2" s="9"/>
      <c r="E2" s="9"/>
      <c r="F2" s="9"/>
      <c r="G2" s="17"/>
      <c r="H2" s="9"/>
      <c r="I2" s="9"/>
      <c r="J2" s="9" t="s">
        <v>140</v>
      </c>
    </row>
    <row r="3" spans="1:10" ht="15.75" x14ac:dyDescent="0.25">
      <c r="A3" s="9"/>
      <c r="B3" s="70"/>
      <c r="C3" s="9"/>
      <c r="D3" s="9"/>
      <c r="E3" s="9"/>
      <c r="F3" s="110" t="s">
        <v>98</v>
      </c>
      <c r="G3" s="112">
        <f>G16</f>
        <v>11331.24</v>
      </c>
      <c r="H3" s="9"/>
      <c r="I3" s="9"/>
      <c r="J3" s="10"/>
    </row>
    <row r="4" spans="1:10" ht="15.75" x14ac:dyDescent="0.25">
      <c r="A4" s="9"/>
      <c r="B4" s="70"/>
      <c r="C4" s="9"/>
      <c r="D4" s="9"/>
      <c r="E4" s="9"/>
      <c r="F4" s="106" t="s">
        <v>125</v>
      </c>
      <c r="G4" s="103">
        <f>G14+G15+G23</f>
        <v>135176.85</v>
      </c>
      <c r="H4" s="9"/>
      <c r="I4" s="9"/>
      <c r="J4" s="10"/>
    </row>
    <row r="5" spans="1:10" ht="15.75" x14ac:dyDescent="0.25">
      <c r="A5" s="9"/>
      <c r="B5" s="70"/>
      <c r="C5" s="9"/>
      <c r="D5" s="9"/>
      <c r="E5" s="9"/>
      <c r="F5" s="107" t="s">
        <v>136</v>
      </c>
      <c r="G5" s="109">
        <f>G20+G24</f>
        <v>5813.26</v>
      </c>
      <c r="H5" s="9"/>
      <c r="I5" s="9"/>
      <c r="J5" s="10"/>
    </row>
    <row r="6" spans="1:10" ht="15.75" x14ac:dyDescent="0.25">
      <c r="A6" s="9"/>
      <c r="B6" s="70"/>
      <c r="C6" s="9"/>
      <c r="D6" s="9"/>
      <c r="E6" s="9"/>
      <c r="F6" s="104" t="s">
        <v>182</v>
      </c>
      <c r="G6" s="105">
        <f>G18</f>
        <v>12046.76</v>
      </c>
      <c r="H6" s="9"/>
      <c r="I6" s="9"/>
      <c r="J6" s="10"/>
    </row>
    <row r="7" spans="1:10" ht="15.75" x14ac:dyDescent="0.25">
      <c r="A7" s="9"/>
      <c r="B7" s="70"/>
      <c r="C7" s="9"/>
      <c r="D7" s="9"/>
      <c r="E7" s="9"/>
      <c r="F7" s="482" t="s">
        <v>270</v>
      </c>
      <c r="G7" s="483">
        <f>G19</f>
        <v>2206.6799999999998</v>
      </c>
      <c r="H7" s="9"/>
      <c r="I7" s="9"/>
      <c r="J7" s="10"/>
    </row>
    <row r="8" spans="1:10" ht="18.75" x14ac:dyDescent="0.25">
      <c r="A8" s="323" t="s">
        <v>63</v>
      </c>
      <c r="B8" s="323"/>
      <c r="C8" s="324"/>
      <c r="D8" s="324"/>
      <c r="E8" s="324"/>
      <c r="F8" s="324"/>
      <c r="G8" s="324"/>
      <c r="H8" s="324"/>
      <c r="I8" s="324"/>
      <c r="J8" s="325"/>
    </row>
    <row r="9" spans="1:10" ht="15.75" x14ac:dyDescent="0.25">
      <c r="A9" s="326" t="s">
        <v>48</v>
      </c>
      <c r="B9" s="327"/>
      <c r="C9" s="328"/>
      <c r="D9" s="326" t="s">
        <v>47</v>
      </c>
      <c r="E9" s="327"/>
      <c r="F9" s="327"/>
      <c r="G9" s="327"/>
      <c r="H9" s="327"/>
      <c r="I9" s="327"/>
      <c r="J9" s="328"/>
    </row>
    <row r="10" spans="1:10" ht="15.75" x14ac:dyDescent="0.25">
      <c r="A10" s="329" t="s">
        <v>49</v>
      </c>
      <c r="B10" s="329" t="s">
        <v>50</v>
      </c>
      <c r="C10" s="329" t="s">
        <v>51</v>
      </c>
      <c r="D10" s="326" t="s">
        <v>52</v>
      </c>
      <c r="E10" s="327"/>
      <c r="F10" s="327"/>
      <c r="G10" s="328"/>
      <c r="H10" s="331" t="s">
        <v>53</v>
      </c>
      <c r="I10" s="332"/>
      <c r="J10" s="329" t="s">
        <v>54</v>
      </c>
    </row>
    <row r="11" spans="1:10" ht="31.5" x14ac:dyDescent="0.25">
      <c r="A11" s="330"/>
      <c r="B11" s="330"/>
      <c r="C11" s="330"/>
      <c r="D11" s="48" t="s">
        <v>55</v>
      </c>
      <c r="E11" s="48" t="s">
        <v>56</v>
      </c>
      <c r="F11" s="48" t="s">
        <v>57</v>
      </c>
      <c r="G11" s="20" t="s">
        <v>58</v>
      </c>
      <c r="H11" s="48" t="s">
        <v>4</v>
      </c>
      <c r="I11" s="48" t="s">
        <v>0</v>
      </c>
      <c r="J11" s="330"/>
    </row>
    <row r="12" spans="1:10" ht="15.75" x14ac:dyDescent="0.25">
      <c r="A12" s="21" t="s">
        <v>6</v>
      </c>
      <c r="B12" s="22"/>
      <c r="C12" s="71">
        <f>SUM(C13:C23)</f>
        <v>302730.2</v>
      </c>
      <c r="D12" s="22"/>
      <c r="E12" s="22"/>
      <c r="F12" s="22"/>
      <c r="G12" s="43">
        <f>SUM(G13:G24)</f>
        <v>166574.78999999998</v>
      </c>
      <c r="H12" s="22"/>
      <c r="I12" s="43">
        <f>SUM(I13:I24)</f>
        <v>166574.78999999998</v>
      </c>
      <c r="J12" s="22"/>
    </row>
    <row r="13" spans="1:10" s="23" customFormat="1" ht="14.25" x14ac:dyDescent="0.2">
      <c r="A13" s="69" t="s">
        <v>64</v>
      </c>
      <c r="B13" s="38"/>
      <c r="C13" s="68"/>
      <c r="D13" s="39"/>
      <c r="E13" s="39"/>
      <c r="F13" s="39"/>
      <c r="G13" s="66"/>
      <c r="H13" s="67"/>
      <c r="I13" s="66"/>
      <c r="J13" s="65"/>
    </row>
    <row r="14" spans="1:10" s="23" customFormat="1" ht="38.25" x14ac:dyDescent="0.25">
      <c r="A14" s="113" t="s">
        <v>65</v>
      </c>
      <c r="B14" s="100">
        <v>1</v>
      </c>
      <c r="C14" s="116">
        <v>166950</v>
      </c>
      <c r="D14" s="100" t="s">
        <v>130</v>
      </c>
      <c r="E14" s="114" t="s">
        <v>157</v>
      </c>
      <c r="F14" s="100" t="s">
        <v>131</v>
      </c>
      <c r="G14" s="116">
        <v>112577.06</v>
      </c>
      <c r="H14" s="100" t="s">
        <v>132</v>
      </c>
      <c r="I14" s="116">
        <v>112577.06</v>
      </c>
      <c r="J14" s="132" t="s">
        <v>192</v>
      </c>
    </row>
    <row r="15" spans="1:10" s="15" customFormat="1" x14ac:dyDescent="0.25">
      <c r="A15" s="113" t="s">
        <v>66</v>
      </c>
      <c r="B15" s="100">
        <v>1</v>
      </c>
      <c r="C15" s="117">
        <v>45560</v>
      </c>
      <c r="D15" s="101" t="s">
        <v>133</v>
      </c>
      <c r="E15" s="115" t="s">
        <v>127</v>
      </c>
      <c r="F15" s="101" t="s">
        <v>134</v>
      </c>
      <c r="G15" s="117">
        <v>14131.48</v>
      </c>
      <c r="H15" s="102" t="s">
        <v>135</v>
      </c>
      <c r="I15" s="117">
        <v>14131.48</v>
      </c>
      <c r="J15" s="132" t="s">
        <v>153</v>
      </c>
    </row>
    <row r="16" spans="1:10" x14ac:dyDescent="0.25">
      <c r="A16" s="127" t="s">
        <v>67</v>
      </c>
      <c r="B16" s="121">
        <v>150</v>
      </c>
      <c r="C16" s="128">
        <v>22800</v>
      </c>
      <c r="D16" s="122" t="s">
        <v>106</v>
      </c>
      <c r="E16" s="122" t="s">
        <v>102</v>
      </c>
      <c r="F16" s="122" t="s">
        <v>105</v>
      </c>
      <c r="G16" s="128">
        <v>11331.24</v>
      </c>
      <c r="H16" s="123" t="s">
        <v>104</v>
      </c>
      <c r="I16" s="128">
        <v>11331.24</v>
      </c>
      <c r="J16" s="127" t="s">
        <v>153</v>
      </c>
    </row>
    <row r="17" spans="1:10" x14ac:dyDescent="0.2">
      <c r="A17" s="64" t="s">
        <v>68</v>
      </c>
      <c r="B17" s="44"/>
      <c r="C17" s="99"/>
      <c r="D17" s="40"/>
      <c r="E17" s="40"/>
      <c r="F17" s="40"/>
      <c r="G17" s="61"/>
      <c r="H17" s="62"/>
      <c r="I17" s="61"/>
      <c r="J17" s="60"/>
    </row>
    <row r="18" spans="1:10" ht="25.5" x14ac:dyDescent="0.2">
      <c r="A18" s="295" t="s">
        <v>69</v>
      </c>
      <c r="B18" s="124">
        <v>1</v>
      </c>
      <c r="C18" s="296">
        <v>6050</v>
      </c>
      <c r="D18" s="297" t="s">
        <v>263</v>
      </c>
      <c r="E18" s="304" t="s">
        <v>265</v>
      </c>
      <c r="F18" s="297" t="s">
        <v>184</v>
      </c>
      <c r="G18" s="299">
        <v>12046.76</v>
      </c>
      <c r="H18" s="298" t="s">
        <v>264</v>
      </c>
      <c r="I18" s="299">
        <v>12046.76</v>
      </c>
      <c r="J18" s="305" t="s">
        <v>277</v>
      </c>
    </row>
    <row r="19" spans="1:10" ht="22.5" x14ac:dyDescent="0.2">
      <c r="A19" s="484" t="s">
        <v>70</v>
      </c>
      <c r="B19" s="485">
        <v>6</v>
      </c>
      <c r="C19" s="486">
        <v>3630</v>
      </c>
      <c r="D19" s="487" t="s">
        <v>365</v>
      </c>
      <c r="E19" s="488">
        <v>44746</v>
      </c>
      <c r="F19" s="487" t="s">
        <v>184</v>
      </c>
      <c r="G19" s="489">
        <v>2206.6799999999998</v>
      </c>
      <c r="H19" s="490" t="s">
        <v>366</v>
      </c>
      <c r="I19" s="489">
        <v>2206.6799999999998</v>
      </c>
      <c r="J19" s="491" t="s">
        <v>146</v>
      </c>
    </row>
    <row r="20" spans="1:10" x14ac:dyDescent="0.2">
      <c r="A20" s="206" t="s">
        <v>71</v>
      </c>
      <c r="B20" s="207">
        <v>3</v>
      </c>
      <c r="C20" s="208">
        <v>3630</v>
      </c>
      <c r="D20" s="209" t="s">
        <v>183</v>
      </c>
      <c r="E20" s="210" t="s">
        <v>266</v>
      </c>
      <c r="F20" s="209" t="s">
        <v>184</v>
      </c>
      <c r="G20" s="301">
        <v>2183.9899999999998</v>
      </c>
      <c r="H20" s="211" t="s">
        <v>185</v>
      </c>
      <c r="I20" s="301">
        <v>2183.9899999999998</v>
      </c>
      <c r="J20" s="218" t="s">
        <v>262</v>
      </c>
    </row>
    <row r="21" spans="1:10" x14ac:dyDescent="0.2">
      <c r="A21" s="63" t="s">
        <v>72</v>
      </c>
      <c r="B21" s="44">
        <v>5</v>
      </c>
      <c r="C21" s="118">
        <v>2540</v>
      </c>
      <c r="D21" s="40"/>
      <c r="E21" s="40"/>
      <c r="F21" s="40"/>
      <c r="G21" s="300"/>
      <c r="H21" s="62"/>
      <c r="I21" s="300"/>
      <c r="J21" s="219"/>
    </row>
    <row r="22" spans="1:10" x14ac:dyDescent="0.2">
      <c r="A22" s="64" t="s">
        <v>73</v>
      </c>
      <c r="B22" s="44"/>
      <c r="C22" s="118"/>
      <c r="D22" s="40"/>
      <c r="E22" s="40"/>
      <c r="F22" s="40"/>
      <c r="G22" s="300"/>
      <c r="H22" s="62"/>
      <c r="I22" s="300"/>
      <c r="J22" s="219"/>
    </row>
    <row r="23" spans="1:10" ht="15.75" customHeight="1" x14ac:dyDescent="0.2">
      <c r="A23" s="333" t="s">
        <v>186</v>
      </c>
      <c r="B23" s="334">
        <v>1</v>
      </c>
      <c r="C23" s="335">
        <v>51570.2</v>
      </c>
      <c r="D23" s="212" t="s">
        <v>187</v>
      </c>
      <c r="E23" s="213" t="s">
        <v>267</v>
      </c>
      <c r="F23" s="336" t="s">
        <v>188</v>
      </c>
      <c r="G23" s="302">
        <v>8468.31</v>
      </c>
      <c r="H23" s="214" t="s">
        <v>189</v>
      </c>
      <c r="I23" s="302">
        <v>8468.31</v>
      </c>
      <c r="J23" s="218" t="s">
        <v>262</v>
      </c>
    </row>
    <row r="24" spans="1:10" x14ac:dyDescent="0.2">
      <c r="A24" s="333"/>
      <c r="B24" s="334"/>
      <c r="C24" s="335"/>
      <c r="D24" s="215" t="s">
        <v>190</v>
      </c>
      <c r="E24" s="216" t="s">
        <v>268</v>
      </c>
      <c r="F24" s="337"/>
      <c r="G24" s="303">
        <v>3629.27</v>
      </c>
      <c r="H24" s="217" t="s">
        <v>191</v>
      </c>
      <c r="I24" s="303">
        <v>3629.27</v>
      </c>
      <c r="J24" s="218" t="s">
        <v>262</v>
      </c>
    </row>
    <row r="25" spans="1:10" x14ac:dyDescent="0.2">
      <c r="A25" s="59"/>
      <c r="B25" s="58"/>
      <c r="C25" s="57"/>
      <c r="D25" s="56"/>
      <c r="E25" s="56"/>
      <c r="F25" s="56"/>
      <c r="G25" s="54"/>
      <c r="H25" s="55"/>
      <c r="I25" s="54"/>
      <c r="J25" s="53"/>
    </row>
    <row r="27" spans="1:10" ht="15.75" x14ac:dyDescent="0.25">
      <c r="A27" s="46" t="s">
        <v>99</v>
      </c>
      <c r="B27" s="41">
        <v>0</v>
      </c>
    </row>
    <row r="28" spans="1:10" ht="15.75" x14ac:dyDescent="0.25">
      <c r="A28" s="46" t="s">
        <v>100</v>
      </c>
      <c r="B28" s="9">
        <v>0</v>
      </c>
    </row>
    <row r="29" spans="1:10" ht="15.75" x14ac:dyDescent="0.25">
      <c r="A29" s="42" t="s">
        <v>155</v>
      </c>
      <c r="B29" s="129">
        <v>90819</v>
      </c>
    </row>
    <row r="30" spans="1:10" ht="15.75" x14ac:dyDescent="0.25">
      <c r="A30" s="42" t="s">
        <v>154</v>
      </c>
      <c r="B30" s="41">
        <f>47221</f>
        <v>47221</v>
      </c>
    </row>
    <row r="31" spans="1:10" ht="15.75" x14ac:dyDescent="0.25">
      <c r="A31" s="42" t="s">
        <v>254</v>
      </c>
      <c r="B31" s="129">
        <f>ROUNDUP(G20+G23+G24,0)</f>
        <v>14282</v>
      </c>
    </row>
    <row r="32" spans="1:10" ht="30" x14ac:dyDescent="0.25">
      <c r="A32" s="42" t="s">
        <v>275</v>
      </c>
      <c r="B32" s="129">
        <f>ROUNDUP(G6,0)</f>
        <v>12047</v>
      </c>
    </row>
    <row r="33" spans="1:2" ht="30" x14ac:dyDescent="0.25">
      <c r="A33" s="42" t="s">
        <v>255</v>
      </c>
      <c r="B33" s="126">
        <f>ROUNDUP(G7,0)</f>
        <v>2207</v>
      </c>
    </row>
  </sheetData>
  <mergeCells count="13">
    <mergeCell ref="A23:A24"/>
    <mergeCell ref="B23:B24"/>
    <mergeCell ref="C23:C24"/>
    <mergeCell ref="F23:F24"/>
    <mergeCell ref="A8:J8"/>
    <mergeCell ref="A9:C9"/>
    <mergeCell ref="D9:J9"/>
    <mergeCell ref="A10:A11"/>
    <mergeCell ref="B10:B11"/>
    <mergeCell ref="C10:C11"/>
    <mergeCell ref="D10:G10"/>
    <mergeCell ref="H10:I10"/>
    <mergeCell ref="J10:J11"/>
  </mergeCells>
  <pageMargins left="0.7" right="0.7" top="0.75" bottom="0.75" header="0.3" footer="0.3"/>
  <pageSetup paperSize="9" scale="43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C62F8-1111-4465-8DBB-A0C90692F60E}">
  <sheetPr>
    <tabColor rgb="FF00B050"/>
  </sheetPr>
  <dimension ref="A1:K41"/>
  <sheetViews>
    <sheetView tabSelected="1" zoomScaleNormal="100" workbookViewId="0">
      <selection activeCell="J1" sqref="J1"/>
    </sheetView>
  </sheetViews>
  <sheetFormatPr defaultColWidth="9.140625" defaultRowHeight="15" x14ac:dyDescent="0.25"/>
  <cols>
    <col min="1" max="1" width="33.140625" style="46" customWidth="1"/>
    <col min="2" max="2" width="14.28515625" style="46" customWidth="1"/>
    <col min="3" max="3" width="15" style="46" customWidth="1"/>
    <col min="4" max="5" width="14.140625" style="46" customWidth="1"/>
    <col min="6" max="6" width="21" style="46" customWidth="1"/>
    <col min="7" max="7" width="14.28515625" style="46" customWidth="1"/>
    <col min="8" max="9" width="13.85546875" style="46" customWidth="1"/>
    <col min="10" max="10" width="61" style="46" customWidth="1"/>
    <col min="11" max="11" width="14.140625" style="223" customWidth="1"/>
    <col min="12" max="16384" width="9.140625" style="46"/>
  </cols>
  <sheetData>
    <row r="1" spans="1:11" ht="15.75" x14ac:dyDescent="0.25">
      <c r="J1" s="51" t="s">
        <v>109</v>
      </c>
    </row>
    <row r="2" spans="1:11" ht="31.5" x14ac:dyDescent="0.25">
      <c r="J2" s="9" t="s">
        <v>140</v>
      </c>
    </row>
    <row r="3" spans="1:11" ht="15.75" x14ac:dyDescent="0.25">
      <c r="A3" s="9"/>
      <c r="B3" s="9"/>
      <c r="C3" s="9"/>
      <c r="D3" s="9"/>
      <c r="E3" s="9"/>
      <c r="F3" s="9" t="s">
        <v>98</v>
      </c>
      <c r="G3" s="222">
        <f>G16+G18+G21+G22</f>
        <v>7330.18</v>
      </c>
      <c r="H3" s="9"/>
      <c r="I3" s="9"/>
    </row>
    <row r="4" spans="1:11" ht="15.75" x14ac:dyDescent="0.25">
      <c r="A4" s="9" t="s">
        <v>195</v>
      </c>
      <c r="B4" s="9"/>
      <c r="C4" s="9"/>
      <c r="D4" s="9"/>
      <c r="E4" s="9"/>
      <c r="F4" s="9" t="s">
        <v>182</v>
      </c>
      <c r="G4" s="224">
        <f>G12+G13+G14+G17+G19+G25+G27+G31</f>
        <v>97124.280000000013</v>
      </c>
      <c r="H4" s="9"/>
      <c r="I4" s="9"/>
      <c r="J4" s="10"/>
    </row>
    <row r="5" spans="1:11" ht="15.75" x14ac:dyDescent="0.25">
      <c r="A5" s="9"/>
      <c r="B5" s="9"/>
      <c r="C5" s="9"/>
      <c r="D5" s="9"/>
      <c r="E5" s="9"/>
      <c r="F5" s="9" t="s">
        <v>196</v>
      </c>
      <c r="G5" s="50">
        <f>G15+G32</f>
        <v>25881.9</v>
      </c>
      <c r="H5" s="9"/>
      <c r="I5" s="9"/>
      <c r="J5" s="10"/>
    </row>
    <row r="6" spans="1:11" ht="15.75" x14ac:dyDescent="0.25">
      <c r="A6" s="9"/>
      <c r="B6" s="9"/>
      <c r="C6" s="9"/>
      <c r="D6" s="9"/>
      <c r="E6" s="9"/>
      <c r="F6" s="9" t="s">
        <v>270</v>
      </c>
      <c r="G6" s="346">
        <f>G23+G33</f>
        <v>106274.3</v>
      </c>
      <c r="H6" s="9"/>
      <c r="I6" s="9"/>
      <c r="J6" s="10"/>
    </row>
    <row r="7" spans="1:11" ht="18.75" x14ac:dyDescent="0.25">
      <c r="A7" s="323" t="s">
        <v>47</v>
      </c>
      <c r="B7" s="323"/>
      <c r="C7" s="324"/>
      <c r="D7" s="324"/>
      <c r="E7" s="324"/>
      <c r="F7" s="324"/>
      <c r="G7" s="324"/>
      <c r="H7" s="324"/>
      <c r="I7" s="324"/>
      <c r="J7" s="325"/>
    </row>
    <row r="8" spans="1:11" ht="15.75" x14ac:dyDescent="0.25">
      <c r="A8" s="326" t="s">
        <v>48</v>
      </c>
      <c r="B8" s="327"/>
      <c r="C8" s="328"/>
      <c r="D8" s="326" t="s">
        <v>47</v>
      </c>
      <c r="E8" s="327"/>
      <c r="F8" s="327"/>
      <c r="G8" s="327"/>
      <c r="H8" s="327"/>
      <c r="I8" s="327"/>
      <c r="J8" s="328"/>
    </row>
    <row r="9" spans="1:11" ht="15.75" x14ac:dyDescent="0.25">
      <c r="A9" s="329" t="s">
        <v>49</v>
      </c>
      <c r="B9" s="329" t="s">
        <v>50</v>
      </c>
      <c r="C9" s="329" t="s">
        <v>51</v>
      </c>
      <c r="D9" s="326" t="s">
        <v>52</v>
      </c>
      <c r="E9" s="327"/>
      <c r="F9" s="327"/>
      <c r="G9" s="328"/>
      <c r="H9" s="331" t="s">
        <v>53</v>
      </c>
      <c r="I9" s="332"/>
      <c r="J9" s="329" t="s">
        <v>54</v>
      </c>
    </row>
    <row r="10" spans="1:11" ht="31.5" x14ac:dyDescent="0.25">
      <c r="A10" s="330"/>
      <c r="B10" s="330"/>
      <c r="C10" s="330"/>
      <c r="D10" s="220" t="s">
        <v>55</v>
      </c>
      <c r="E10" s="220" t="s">
        <v>56</v>
      </c>
      <c r="F10" s="220" t="s">
        <v>57</v>
      </c>
      <c r="G10" s="220" t="s">
        <v>58</v>
      </c>
      <c r="H10" s="220" t="s">
        <v>4</v>
      </c>
      <c r="I10" s="220" t="s">
        <v>0</v>
      </c>
      <c r="J10" s="330"/>
    </row>
    <row r="11" spans="1:11" ht="15.75" x14ac:dyDescent="0.25">
      <c r="A11" s="11" t="s">
        <v>6</v>
      </c>
      <c r="B11" s="12">
        <f>SUM(B12:B33)</f>
        <v>40</v>
      </c>
      <c r="C11" s="37">
        <f>SUM(C12:C33)</f>
        <v>388016</v>
      </c>
      <c r="D11" s="12"/>
      <c r="E11" s="12"/>
      <c r="F11" s="12"/>
      <c r="G11" s="37">
        <f>SUM(G12:G33)</f>
        <v>236610.66000000003</v>
      </c>
      <c r="H11" s="12"/>
      <c r="I11" s="37">
        <f>SUM(I12:I33)</f>
        <v>236610.66000000003</v>
      </c>
      <c r="J11" s="12"/>
    </row>
    <row r="12" spans="1:11" s="15" customFormat="1" ht="30" x14ac:dyDescent="0.25">
      <c r="A12" s="250" t="s">
        <v>197</v>
      </c>
      <c r="B12" s="251">
        <v>2</v>
      </c>
      <c r="C12" s="252">
        <v>41624</v>
      </c>
      <c r="D12" s="253" t="s">
        <v>198</v>
      </c>
      <c r="E12" s="254" t="s">
        <v>199</v>
      </c>
      <c r="F12" s="255" t="s">
        <v>61</v>
      </c>
      <c r="G12" s="230">
        <v>47383.6</v>
      </c>
      <c r="H12" s="253" t="s">
        <v>200</v>
      </c>
      <c r="I12" s="230">
        <v>47383.6</v>
      </c>
      <c r="J12" s="256" t="s">
        <v>277</v>
      </c>
      <c r="K12" s="233"/>
    </row>
    <row r="13" spans="1:11" s="15" customFormat="1" ht="33.75" customHeight="1" x14ac:dyDescent="0.25">
      <c r="A13" s="359" t="s">
        <v>201</v>
      </c>
      <c r="B13" s="338">
        <v>4</v>
      </c>
      <c r="C13" s="340">
        <v>2747</v>
      </c>
      <c r="D13" s="257" t="s">
        <v>251</v>
      </c>
      <c r="E13" s="258" t="s">
        <v>250</v>
      </c>
      <c r="F13" s="257" t="s">
        <v>249</v>
      </c>
      <c r="G13" s="249">
        <f>1452</f>
        <v>1452</v>
      </c>
      <c r="H13" s="253" t="s">
        <v>252</v>
      </c>
      <c r="I13" s="259">
        <f>1452</f>
        <v>1452</v>
      </c>
      <c r="J13" s="260" t="s">
        <v>277</v>
      </c>
      <c r="K13" s="233"/>
    </row>
    <row r="14" spans="1:11" s="15" customFormat="1" x14ac:dyDescent="0.25">
      <c r="A14" s="360"/>
      <c r="B14" s="339"/>
      <c r="C14" s="341"/>
      <c r="D14" s="255" t="s">
        <v>225</v>
      </c>
      <c r="E14" s="261" t="s">
        <v>220</v>
      </c>
      <c r="F14" s="255" t="s">
        <v>129</v>
      </c>
      <c r="G14" s="230">
        <v>2214.3000000000002</v>
      </c>
      <c r="H14" s="253" t="s">
        <v>226</v>
      </c>
      <c r="I14" s="262">
        <f>G14</f>
        <v>2214.3000000000002</v>
      </c>
      <c r="J14" s="256" t="s">
        <v>277</v>
      </c>
      <c r="K14" s="233"/>
    </row>
    <row r="15" spans="1:11" s="15" customFormat="1" ht="30" x14ac:dyDescent="0.25">
      <c r="A15" s="272" t="s">
        <v>202</v>
      </c>
      <c r="B15" s="273">
        <v>1</v>
      </c>
      <c r="C15" s="274">
        <v>1029</v>
      </c>
      <c r="D15" s="268" t="s">
        <v>203</v>
      </c>
      <c r="E15" s="268" t="s">
        <v>204</v>
      </c>
      <c r="F15" s="267" t="s">
        <v>61</v>
      </c>
      <c r="G15" s="234">
        <v>1076.9000000000001</v>
      </c>
      <c r="H15" s="268" t="s">
        <v>205</v>
      </c>
      <c r="I15" s="234">
        <v>1076.9000000000001</v>
      </c>
      <c r="J15" s="271" t="s">
        <v>277</v>
      </c>
      <c r="K15" s="233"/>
    </row>
    <row r="16" spans="1:11" s="15" customFormat="1" ht="16.5" customHeight="1" x14ac:dyDescent="0.25">
      <c r="A16" s="357" t="s">
        <v>206</v>
      </c>
      <c r="B16" s="342">
        <v>2</v>
      </c>
      <c r="C16" s="344">
        <v>6050</v>
      </c>
      <c r="D16" s="244" t="s">
        <v>244</v>
      </c>
      <c r="E16" s="245" t="s">
        <v>243</v>
      </c>
      <c r="F16" s="244" t="s">
        <v>74</v>
      </c>
      <c r="G16" s="241">
        <f>1934.79</f>
        <v>1934.79</v>
      </c>
      <c r="H16" s="309" t="s">
        <v>207</v>
      </c>
      <c r="I16" s="246">
        <f>1934.79</f>
        <v>1934.79</v>
      </c>
      <c r="J16" s="238" t="s">
        <v>156</v>
      </c>
      <c r="K16" s="233"/>
    </row>
    <row r="17" spans="1:11" s="15" customFormat="1" x14ac:dyDescent="0.25">
      <c r="A17" s="358"/>
      <c r="B17" s="343"/>
      <c r="C17" s="345"/>
      <c r="D17" s="263" t="s">
        <v>240</v>
      </c>
      <c r="E17" s="264" t="s">
        <v>241</v>
      </c>
      <c r="F17" s="263" t="s">
        <v>74</v>
      </c>
      <c r="G17" s="243">
        <v>1691.58</v>
      </c>
      <c r="H17" s="253" t="s">
        <v>242</v>
      </c>
      <c r="I17" s="265">
        <f>G17</f>
        <v>1691.58</v>
      </c>
      <c r="J17" s="266" t="s">
        <v>277</v>
      </c>
      <c r="K17" s="233"/>
    </row>
    <row r="18" spans="1:11" s="15" customFormat="1" ht="32.25" customHeight="1" x14ac:dyDescent="0.25">
      <c r="A18" s="357" t="s">
        <v>208</v>
      </c>
      <c r="B18" s="342">
        <v>3</v>
      </c>
      <c r="C18" s="344">
        <v>14048</v>
      </c>
      <c r="D18" s="239" t="s">
        <v>246</v>
      </c>
      <c r="E18" s="240" t="s">
        <v>248</v>
      </c>
      <c r="F18" s="239" t="s">
        <v>61</v>
      </c>
      <c r="G18" s="248">
        <f>3811.5</f>
        <v>3811.5</v>
      </c>
      <c r="H18" s="308" t="s">
        <v>247</v>
      </c>
      <c r="I18" s="242">
        <f>3811.5</f>
        <v>3811.5</v>
      </c>
      <c r="J18" s="247" t="s">
        <v>156</v>
      </c>
      <c r="K18" s="233"/>
    </row>
    <row r="19" spans="1:11" s="15" customFormat="1" ht="15" customHeight="1" x14ac:dyDescent="0.25">
      <c r="A19" s="358"/>
      <c r="B19" s="343"/>
      <c r="C19" s="345"/>
      <c r="D19" s="255" t="s">
        <v>245</v>
      </c>
      <c r="E19" s="261" t="s">
        <v>232</v>
      </c>
      <c r="F19" s="255" t="s">
        <v>61</v>
      </c>
      <c r="G19" s="230">
        <v>9365.4</v>
      </c>
      <c r="H19" s="253" t="s">
        <v>233</v>
      </c>
      <c r="I19" s="262">
        <f>G19</f>
        <v>9365.4</v>
      </c>
      <c r="J19" s="256" t="s">
        <v>277</v>
      </c>
      <c r="K19" s="233"/>
    </row>
    <row r="20" spans="1:11" s="15" customFormat="1" x14ac:dyDescent="0.25">
      <c r="A20" s="225" t="s">
        <v>209</v>
      </c>
      <c r="B20" s="226">
        <v>3</v>
      </c>
      <c r="C20" s="227">
        <v>32489</v>
      </c>
      <c r="D20" s="228"/>
      <c r="E20" s="228"/>
      <c r="F20" s="229"/>
      <c r="G20" s="231"/>
      <c r="H20" s="228"/>
      <c r="I20" s="231"/>
      <c r="J20" s="232"/>
      <c r="K20" s="233"/>
    </row>
    <row r="21" spans="1:11" s="15" customFormat="1" x14ac:dyDescent="0.25">
      <c r="A21" s="275" t="s">
        <v>210</v>
      </c>
      <c r="B21" s="276">
        <v>2</v>
      </c>
      <c r="C21" s="277">
        <v>2831</v>
      </c>
      <c r="D21" s="278" t="s">
        <v>211</v>
      </c>
      <c r="E21" s="279" t="s">
        <v>103</v>
      </c>
      <c r="F21" s="244" t="s">
        <v>74</v>
      </c>
      <c r="G21" s="241">
        <f>1269.29</f>
        <v>1269.29</v>
      </c>
      <c r="H21" s="278" t="s">
        <v>212</v>
      </c>
      <c r="I21" s="241">
        <v>1269.29</v>
      </c>
      <c r="J21" s="247" t="s">
        <v>156</v>
      </c>
      <c r="K21" s="233"/>
    </row>
    <row r="22" spans="1:11" s="15" customFormat="1" ht="30" x14ac:dyDescent="0.25">
      <c r="A22" s="275" t="s">
        <v>213</v>
      </c>
      <c r="B22" s="276">
        <v>3</v>
      </c>
      <c r="C22" s="277">
        <v>900</v>
      </c>
      <c r="D22" s="278" t="s">
        <v>214</v>
      </c>
      <c r="E22" s="279" t="s">
        <v>101</v>
      </c>
      <c r="F22" s="244" t="s">
        <v>74</v>
      </c>
      <c r="G22" s="241">
        <v>314.60000000000002</v>
      </c>
      <c r="H22" s="278" t="s">
        <v>215</v>
      </c>
      <c r="I22" s="241">
        <v>314.60000000000002</v>
      </c>
      <c r="J22" s="247" t="s">
        <v>156</v>
      </c>
      <c r="K22" s="233"/>
    </row>
    <row r="23" spans="1:11" s="15" customFormat="1" ht="45" x14ac:dyDescent="0.25">
      <c r="A23" s="347" t="s">
        <v>216</v>
      </c>
      <c r="B23" s="348">
        <v>3</v>
      </c>
      <c r="C23" s="349">
        <v>2795</v>
      </c>
      <c r="D23" s="350" t="s">
        <v>271</v>
      </c>
      <c r="E23" s="354">
        <v>44755</v>
      </c>
      <c r="F23" s="351" t="s">
        <v>61</v>
      </c>
      <c r="G23" s="352">
        <v>1004.3</v>
      </c>
      <c r="H23" s="350" t="s">
        <v>272</v>
      </c>
      <c r="I23" s="352">
        <v>1004.3</v>
      </c>
      <c r="J23" s="356" t="s">
        <v>146</v>
      </c>
      <c r="K23" s="233"/>
    </row>
    <row r="24" spans="1:11" s="15" customFormat="1" x14ac:dyDescent="0.25">
      <c r="A24" s="280" t="s">
        <v>217</v>
      </c>
      <c r="B24" s="281">
        <v>1</v>
      </c>
      <c r="C24" s="282">
        <v>1210</v>
      </c>
      <c r="D24" s="283"/>
      <c r="E24" s="283"/>
      <c r="F24" s="280"/>
      <c r="G24" s="284"/>
      <c r="H24" s="283"/>
      <c r="I24" s="284"/>
      <c r="J24" s="285"/>
      <c r="K24" s="233"/>
    </row>
    <row r="25" spans="1:11" s="15" customFormat="1" x14ac:dyDescent="0.25">
      <c r="A25" s="255" t="s">
        <v>218</v>
      </c>
      <c r="B25" s="251">
        <v>1</v>
      </c>
      <c r="C25" s="262">
        <v>20570</v>
      </c>
      <c r="D25" s="253" t="s">
        <v>219</v>
      </c>
      <c r="E25" s="253" t="s">
        <v>220</v>
      </c>
      <c r="F25" s="255" t="s">
        <v>221</v>
      </c>
      <c r="G25" s="230">
        <v>18755</v>
      </c>
      <c r="H25" s="253" t="s">
        <v>222</v>
      </c>
      <c r="I25" s="230">
        <v>18755</v>
      </c>
      <c r="J25" s="250" t="s">
        <v>277</v>
      </c>
      <c r="K25" s="233"/>
    </row>
    <row r="26" spans="1:11" s="15" customFormat="1" x14ac:dyDescent="0.25">
      <c r="A26" s="229" t="s">
        <v>223</v>
      </c>
      <c r="B26" s="226">
        <v>1</v>
      </c>
      <c r="C26" s="235">
        <v>18150</v>
      </c>
      <c r="D26" s="228"/>
      <c r="E26" s="228"/>
      <c r="F26" s="229"/>
      <c r="G26" s="231"/>
      <c r="H26" s="228"/>
      <c r="I26" s="231"/>
      <c r="J26" s="225"/>
      <c r="K26" s="233"/>
    </row>
    <row r="27" spans="1:11" s="15" customFormat="1" x14ac:dyDescent="0.25">
      <c r="A27" s="255" t="s">
        <v>224</v>
      </c>
      <c r="B27" s="251">
        <v>3</v>
      </c>
      <c r="C27" s="262">
        <v>3267</v>
      </c>
      <c r="D27" s="253" t="s">
        <v>225</v>
      </c>
      <c r="E27" s="253" t="s">
        <v>220</v>
      </c>
      <c r="F27" s="255" t="s">
        <v>129</v>
      </c>
      <c r="G27" s="230">
        <v>2214.3000000000002</v>
      </c>
      <c r="H27" s="253" t="s">
        <v>226</v>
      </c>
      <c r="I27" s="230">
        <v>2214.3000000000002</v>
      </c>
      <c r="J27" s="250" t="s">
        <v>277</v>
      </c>
      <c r="K27" s="233"/>
    </row>
    <row r="28" spans="1:11" s="15" customFormat="1" x14ac:dyDescent="0.25">
      <c r="A28" s="280" t="s">
        <v>227</v>
      </c>
      <c r="B28" s="281">
        <v>1</v>
      </c>
      <c r="C28" s="282">
        <v>3025</v>
      </c>
      <c r="D28" s="283"/>
      <c r="E28" s="283"/>
      <c r="F28" s="280"/>
      <c r="G28" s="284"/>
      <c r="H28" s="283"/>
      <c r="I28" s="284"/>
      <c r="J28" s="285"/>
      <c r="K28" s="233"/>
    </row>
    <row r="29" spans="1:11" s="15" customFormat="1" x14ac:dyDescent="0.25">
      <c r="A29" s="229" t="s">
        <v>228</v>
      </c>
      <c r="B29" s="226">
        <v>2</v>
      </c>
      <c r="C29" s="235">
        <v>41624</v>
      </c>
      <c r="D29" s="228"/>
      <c r="E29" s="228"/>
      <c r="F29" s="229"/>
      <c r="G29" s="231"/>
      <c r="H29" s="228"/>
      <c r="I29" s="231"/>
      <c r="J29" s="225"/>
      <c r="K29" s="233"/>
    </row>
    <row r="30" spans="1:11" s="15" customFormat="1" ht="45" x14ac:dyDescent="0.25">
      <c r="A30" s="229" t="s">
        <v>229</v>
      </c>
      <c r="B30" s="226">
        <v>3</v>
      </c>
      <c r="C30" s="235">
        <v>32670</v>
      </c>
      <c r="D30" s="228"/>
      <c r="E30" s="228"/>
      <c r="F30" s="229"/>
      <c r="G30" s="231"/>
      <c r="H30" s="228"/>
      <c r="I30" s="231"/>
      <c r="J30" s="225"/>
      <c r="K30" s="233"/>
    </row>
    <row r="31" spans="1:11" s="15" customFormat="1" ht="30" x14ac:dyDescent="0.25">
      <c r="A31" s="255" t="s">
        <v>230</v>
      </c>
      <c r="B31" s="253">
        <v>3</v>
      </c>
      <c r="C31" s="262">
        <v>14157</v>
      </c>
      <c r="D31" s="253" t="s">
        <v>231</v>
      </c>
      <c r="E31" s="253" t="s">
        <v>232</v>
      </c>
      <c r="F31" s="255" t="s">
        <v>61</v>
      </c>
      <c r="G31" s="230">
        <v>14048.1</v>
      </c>
      <c r="H31" s="253" t="s">
        <v>233</v>
      </c>
      <c r="I31" s="230">
        <v>14048.1</v>
      </c>
      <c r="J31" s="256" t="s">
        <v>277</v>
      </c>
      <c r="K31" s="233"/>
    </row>
    <row r="32" spans="1:11" s="15" customFormat="1" ht="30" x14ac:dyDescent="0.25">
      <c r="A32" s="267" t="s">
        <v>234</v>
      </c>
      <c r="B32" s="268">
        <v>1</v>
      </c>
      <c r="C32" s="269">
        <v>29040</v>
      </c>
      <c r="D32" s="268" t="s">
        <v>235</v>
      </c>
      <c r="E32" s="270">
        <v>44728</v>
      </c>
      <c r="F32" s="267" t="s">
        <v>236</v>
      </c>
      <c r="G32" s="234">
        <v>24805</v>
      </c>
      <c r="H32" s="268" t="s">
        <v>237</v>
      </c>
      <c r="I32" s="234">
        <v>24805</v>
      </c>
      <c r="J32" s="271" t="s">
        <v>277</v>
      </c>
      <c r="K32" s="233"/>
    </row>
    <row r="33" spans="1:11" s="15" customFormat="1" ht="30" x14ac:dyDescent="0.25">
      <c r="A33" s="351" t="s">
        <v>238</v>
      </c>
      <c r="B33" s="350">
        <v>1</v>
      </c>
      <c r="C33" s="353">
        <v>119790</v>
      </c>
      <c r="D33" s="350" t="s">
        <v>273</v>
      </c>
      <c r="E33" s="354">
        <v>44743</v>
      </c>
      <c r="F33" s="351" t="s">
        <v>236</v>
      </c>
      <c r="G33" s="352">
        <v>105270</v>
      </c>
      <c r="H33" s="350" t="s">
        <v>274</v>
      </c>
      <c r="I33" s="352">
        <v>105270</v>
      </c>
      <c r="J33" s="355" t="s">
        <v>146</v>
      </c>
      <c r="K33" s="233"/>
    </row>
    <row r="36" spans="1:11" x14ac:dyDescent="0.25">
      <c r="A36" s="46" t="s">
        <v>99</v>
      </c>
      <c r="B36" s="14">
        <f>Kopsavilkums!D45</f>
        <v>119288</v>
      </c>
    </row>
    <row r="37" spans="1:11" ht="30" customHeight="1" x14ac:dyDescent="0.25">
      <c r="B37" s="14"/>
    </row>
    <row r="38" spans="1:11" ht="30" customHeight="1" x14ac:dyDescent="0.25">
      <c r="A38" s="42" t="s">
        <v>100</v>
      </c>
      <c r="B38" s="47">
        <v>0</v>
      </c>
    </row>
    <row r="39" spans="1:11" ht="30" customHeight="1" x14ac:dyDescent="0.25">
      <c r="A39" s="42" t="s">
        <v>154</v>
      </c>
      <c r="B39" s="47">
        <f>G3</f>
        <v>7330.18</v>
      </c>
    </row>
    <row r="40" spans="1:11" ht="48" customHeight="1" x14ac:dyDescent="0.25">
      <c r="A40" s="42" t="s">
        <v>275</v>
      </c>
      <c r="B40" s="144">
        <f>ROUNDUP(G4+G5,0)</f>
        <v>123007</v>
      </c>
    </row>
    <row r="41" spans="1:11" ht="45" x14ac:dyDescent="0.25">
      <c r="A41" s="42" t="s">
        <v>276</v>
      </c>
      <c r="B41" s="146">
        <f>ROUNDUP(G6,0)</f>
        <v>106275</v>
      </c>
    </row>
  </sheetData>
  <mergeCells count="18">
    <mergeCell ref="A18:A19"/>
    <mergeCell ref="B18:B19"/>
    <mergeCell ref="C18:C19"/>
    <mergeCell ref="A16:A17"/>
    <mergeCell ref="B16:B17"/>
    <mergeCell ref="C16:C17"/>
    <mergeCell ref="A13:A14"/>
    <mergeCell ref="B13:B14"/>
    <mergeCell ref="C13:C14"/>
    <mergeCell ref="A7:J7"/>
    <mergeCell ref="A8:C8"/>
    <mergeCell ref="D8:J8"/>
    <mergeCell ref="A9:A10"/>
    <mergeCell ref="B9:B10"/>
    <mergeCell ref="C9:C10"/>
    <mergeCell ref="D9:G9"/>
    <mergeCell ref="H9:I9"/>
    <mergeCell ref="J9:J10"/>
  </mergeCells>
  <pageMargins left="0.7" right="0.7" top="0.75" bottom="0.75" header="0.3" footer="0.3"/>
  <pageSetup paperSize="9" scale="40" orientation="portrait" verticalDpi="0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Kopsavilkums</vt:lpstr>
      <vt:lpstr>Jekabp_899</vt:lpstr>
      <vt:lpstr>Vidzem_899</vt:lpstr>
      <vt:lpstr>R.2.sl_899</vt:lpstr>
      <vt:lpstr>Dzemd_904</vt:lpstr>
      <vt:lpstr>Dzemd_904!Print_Area</vt:lpstr>
      <vt:lpstr>Kopsavilkums!Print_Area</vt:lpstr>
    </vt:vector>
  </TitlesOfParts>
  <Company>NVD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Baiba Dreimane</dc:creator>
  <cp:lastModifiedBy>Lāsma Zandberga</cp:lastModifiedBy>
  <cp:lastPrinted>2022-07-19T13:43:35Z</cp:lastPrinted>
  <dcterms:created xsi:type="dcterms:W3CDTF">2021-01-07T07:33:46Z</dcterms:created>
  <dcterms:modified xsi:type="dcterms:W3CDTF">2022-08-22T14:08:43Z</dcterms:modified>
</cp:coreProperties>
</file>