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T:\FAD\FVD\Bāze_2025\Budžeta pakotnes likumprojekti\Par valsts pensijām\"/>
    </mc:Choice>
  </mc:AlternateContent>
  <xr:revisionPtr revIDLastSave="0" documentId="13_ncr:1_{3579E576-0487-4DAF-B854-53F9F8C4228F}" xr6:coauthVersionLast="36" xr6:coauthVersionMax="36" xr10:uidLastSave="{00000000-0000-0000-0000-000000000000}"/>
  <bookViews>
    <workbookView xWindow="0" yWindow="0" windowWidth="16080" windowHeight="11310" tabRatio="653" firstSheet="1" activeTab="6" xr2:uid="{35A4B07A-8D86-453F-9D68-AFBEA73448A3}"/>
  </bookViews>
  <sheets>
    <sheet name="Kopsavilkums" sheetId="7" r:id="rId1"/>
    <sheet name="SB_index2025" sheetId="1" r:id="rId2"/>
    <sheet name="SB_index2026" sheetId="2" r:id="rId3"/>
    <sheet name="SB_index2027" sheetId="3" r:id="rId4"/>
    <sheet name="SB_index2028" sheetId="4" r:id="rId5"/>
    <sheet name="LM_izdienas_pens" sheetId="5" r:id="rId6"/>
    <sheet name="AiM_izdienas_pens" sheetId="6" r:id="rId7"/>
  </sheets>
  <externalReferences>
    <externalReference r:id="rId8"/>
    <externalReference r:id="rId9"/>
    <externalReference r:id="rId10"/>
    <externalReference r:id="rId11"/>
  </externalReferences>
  <definedNames>
    <definedName name="T13l6">'[1]4.piel.'!#REF!</definedName>
    <definedName name="X" localSheetId="6">[2]transf!#REF!</definedName>
    <definedName name="X" localSheetId="0">[2]transf!#REF!</definedName>
    <definedName name="X" localSheetId="5">'[3]6_pielikums'!#REF!</definedName>
    <definedName name="X" localSheetId="1">[2]transf!#REF!</definedName>
    <definedName name="X" localSheetId="2">[2]transf!#REF!</definedName>
    <definedName name="X" localSheetId="3">[2]transf!#REF!</definedName>
    <definedName name="X" localSheetId="4">[2]transf!#REF!</definedName>
    <definedName name="X">[4]transf!#REF!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7" l="1"/>
  <c r="G12" i="4" l="1"/>
  <c r="B48" i="3"/>
  <c r="B30" i="3"/>
  <c r="G12" i="2" l="1"/>
  <c r="B16" i="7" l="1"/>
  <c r="B15" i="7" s="1"/>
  <c r="E16" i="7"/>
  <c r="E15" i="7" s="1"/>
  <c r="D16" i="7"/>
  <c r="D15" i="7" s="1"/>
  <c r="C16" i="7"/>
  <c r="C15" i="7" s="1"/>
  <c r="H35" i="5" l="1"/>
  <c r="I31" i="5"/>
  <c r="H26" i="5"/>
  <c r="I23" i="5"/>
  <c r="H18" i="5"/>
  <c r="H11" i="5"/>
  <c r="G11" i="5"/>
  <c r="I34" i="5" l="1"/>
  <c r="I33" i="5"/>
  <c r="I16" i="5"/>
  <c r="I10" i="5"/>
  <c r="I11" i="5" s="1"/>
  <c r="B10" i="7" s="1"/>
  <c r="B9" i="7" s="1"/>
  <c r="I32" i="5" l="1"/>
  <c r="G35" i="5"/>
  <c r="I35" i="5"/>
  <c r="E9" i="7" s="1"/>
  <c r="I24" i="5"/>
  <c r="G26" i="5"/>
  <c r="I25" i="5"/>
  <c r="I17" i="5"/>
  <c r="I18" i="5" s="1"/>
  <c r="C10" i="7" s="1"/>
  <c r="C9" i="7" s="1"/>
  <c r="G18" i="5"/>
  <c r="I26" i="5" l="1"/>
  <c r="D10" i="7" s="1"/>
  <c r="D9" i="7" s="1"/>
  <c r="H66" i="4" l="1"/>
  <c r="H65" i="4" s="1"/>
  <c r="H48" i="4"/>
  <c r="H47" i="4" s="1"/>
  <c r="H30" i="4"/>
  <c r="H29" i="4" s="1"/>
  <c r="I22" i="4"/>
  <c r="I21" i="4"/>
  <c r="I20" i="4"/>
  <c r="I19" i="4"/>
  <c r="I18" i="4"/>
  <c r="I17" i="4"/>
  <c r="I16" i="4"/>
  <c r="I15" i="4"/>
  <c r="I14" i="4"/>
  <c r="H12" i="4"/>
  <c r="H11" i="4" s="1"/>
  <c r="H48" i="3"/>
  <c r="H47" i="3" s="1"/>
  <c r="H30" i="3"/>
  <c r="H29" i="3" s="1"/>
  <c r="I22" i="3"/>
  <c r="I21" i="3"/>
  <c r="I20" i="3"/>
  <c r="I19" i="3"/>
  <c r="I18" i="3"/>
  <c r="I17" i="3"/>
  <c r="I16" i="3"/>
  <c r="I15" i="3"/>
  <c r="I14" i="3"/>
  <c r="H12" i="3"/>
  <c r="H11" i="3" s="1"/>
  <c r="I12" i="4" l="1"/>
  <c r="G12" i="3" l="1"/>
  <c r="I12" i="3" s="1"/>
  <c r="I39" i="4" l="1"/>
  <c r="G11" i="4"/>
  <c r="I11" i="4" s="1"/>
  <c r="I40" i="3"/>
  <c r="I38" i="3"/>
  <c r="I36" i="3"/>
  <c r="I34" i="3"/>
  <c r="I32" i="3"/>
  <c r="G11" i="3"/>
  <c r="I11" i="3" s="1"/>
  <c r="B12" i="3"/>
  <c r="H31" i="2"/>
  <c r="H30" i="2" s="1"/>
  <c r="I22" i="2"/>
  <c r="I21" i="2"/>
  <c r="I20" i="2"/>
  <c r="I19" i="2"/>
  <c r="I18" i="2"/>
  <c r="I17" i="2"/>
  <c r="I16" i="2"/>
  <c r="I15" i="2"/>
  <c r="I14" i="2"/>
  <c r="H12" i="2"/>
  <c r="H11" i="2" s="1"/>
  <c r="B12" i="2"/>
  <c r="I22" i="1"/>
  <c r="I21" i="1"/>
  <c r="I20" i="1"/>
  <c r="I19" i="1"/>
  <c r="I18" i="1"/>
  <c r="I17" i="1"/>
  <c r="B14" i="7" s="1"/>
  <c r="I16" i="1"/>
  <c r="I15" i="1"/>
  <c r="I14" i="1"/>
  <c r="B12" i="7" s="1"/>
  <c r="H12" i="1"/>
  <c r="H11" i="1" s="1"/>
  <c r="G12" i="1"/>
  <c r="B12" i="1"/>
  <c r="B13" i="7" l="1"/>
  <c r="B11" i="7" s="1"/>
  <c r="B8" i="7" s="1"/>
  <c r="B17" i="7" s="1"/>
  <c r="I33" i="3"/>
  <c r="I37" i="4"/>
  <c r="I37" i="3"/>
  <c r="I12" i="2"/>
  <c r="I12" i="1"/>
  <c r="B31" i="2"/>
  <c r="I39" i="3"/>
  <c r="I54" i="3"/>
  <c r="I35" i="3"/>
  <c r="I35" i="4"/>
  <c r="I33" i="4"/>
  <c r="I35" i="2"/>
  <c r="G11" i="2"/>
  <c r="I39" i="2"/>
  <c r="I36" i="2"/>
  <c r="C14" i="7" s="1"/>
  <c r="I38" i="2"/>
  <c r="I40" i="2"/>
  <c r="G11" i="1"/>
  <c r="I11" i="1" s="1"/>
  <c r="I55" i="3"/>
  <c r="I73" i="4"/>
  <c r="I53" i="3"/>
  <c r="I50" i="4"/>
  <c r="I58" i="4"/>
  <c r="I75" i="4"/>
  <c r="I52" i="4"/>
  <c r="I51" i="3"/>
  <c r="I56" i="4"/>
  <c r="I69" i="4"/>
  <c r="I57" i="3"/>
  <c r="I54" i="4"/>
  <c r="I71" i="4"/>
  <c r="I52" i="3"/>
  <c r="I58" i="3"/>
  <c r="I51" i="4"/>
  <c r="I53" i="4"/>
  <c r="I55" i="4"/>
  <c r="I32" i="4"/>
  <c r="I34" i="4"/>
  <c r="I36" i="4"/>
  <c r="I38" i="4"/>
  <c r="I40" i="4"/>
  <c r="D13" i="7" l="1"/>
  <c r="D14" i="7"/>
  <c r="I50" i="3"/>
  <c r="E14" i="7"/>
  <c r="I57" i="4"/>
  <c r="G30" i="3"/>
  <c r="I30" i="3" s="1"/>
  <c r="I11" i="2"/>
  <c r="I34" i="2"/>
  <c r="I56" i="3"/>
  <c r="I41" i="2"/>
  <c r="C13" i="7" s="1"/>
  <c r="I37" i="2"/>
  <c r="I70" i="4"/>
  <c r="I68" i="4"/>
  <c r="G30" i="4"/>
  <c r="I72" i="4"/>
  <c r="I33" i="2"/>
  <c r="G31" i="2"/>
  <c r="I76" i="4"/>
  <c r="G48" i="4"/>
  <c r="I74" i="4"/>
  <c r="E13" i="7" l="1"/>
  <c r="G48" i="3"/>
  <c r="I48" i="3" s="1"/>
  <c r="D12" i="7"/>
  <c r="D11" i="7" s="1"/>
  <c r="D8" i="7" s="1"/>
  <c r="D17" i="7" s="1"/>
  <c r="G29" i="3"/>
  <c r="I29" i="3" s="1"/>
  <c r="C12" i="7"/>
  <c r="C11" i="7" s="1"/>
  <c r="C8" i="7" s="1"/>
  <c r="C17" i="7" s="1"/>
  <c r="E12" i="7"/>
  <c r="G29" i="4"/>
  <c r="I29" i="4" s="1"/>
  <c r="I30" i="4"/>
  <c r="G47" i="4"/>
  <c r="I47" i="4" s="1"/>
  <c r="I48" i="4"/>
  <c r="G47" i="3"/>
  <c r="I47" i="3" s="1"/>
  <c r="I31" i="2"/>
  <c r="G30" i="2"/>
  <c r="G66" i="4"/>
  <c r="E11" i="7" l="1"/>
  <c r="E8" i="7" s="1"/>
  <c r="E17" i="7" s="1"/>
  <c r="G65" i="4"/>
  <c r="I65" i="4" s="1"/>
  <c r="I66" i="4"/>
  <c r="I30" i="2"/>
</calcChain>
</file>

<file path=xl/sharedStrings.xml><?xml version="1.0" encoding="utf-8"?>
<sst xmlns="http://schemas.openxmlformats.org/spreadsheetml/2006/main" count="385" uniqueCount="106">
  <si>
    <t>Plānotie izdevumi 2025. gada pensiju indeksācijām 2025.gadā</t>
  </si>
  <si>
    <t>Pensijas veids</t>
  </si>
  <si>
    <t xml:space="preserve">Pensionāru 
skaits  
</t>
  </si>
  <si>
    <t>Vidējais 
pensijas 
apmērs 
pirms 
indeksācijas
(euro)</t>
  </si>
  <si>
    <t>Indeksā-
cijas
apmērs                  
(%)</t>
  </si>
  <si>
    <t>Pensijas 
apmēra 
palielinā-
jums
(euro)</t>
  </si>
  <si>
    <t>Pensijas
 apmērs 
pēc 
indeksācijas (euro)</t>
  </si>
  <si>
    <t>Izdevumi 
indeksācijai 
periodā no 
oktobra līdz 
decembrim 
(euro)</t>
  </si>
  <si>
    <t>Izdevumi kopā</t>
  </si>
  <si>
    <t>Valsts pensijas kopā</t>
  </si>
  <si>
    <t>tai skaitā:</t>
  </si>
  <si>
    <t>Vecuma pensijas kopā</t>
  </si>
  <si>
    <t>Pensijas apgādnieka zaudējuma gadījumā</t>
  </si>
  <si>
    <t>Izdienas pensijas</t>
  </si>
  <si>
    <t>Invaliditātes pensijas</t>
  </si>
  <si>
    <t>Pensijas pēc speciāliem lēmumiem no invaliditātes, maternitātes un slimības speciālā budžeta</t>
  </si>
  <si>
    <r>
      <t xml:space="preserve">Apbedīšanas pabalsts </t>
    </r>
    <r>
      <rPr>
        <i/>
        <sz val="8"/>
        <rFont val="Times New Roman Baltic"/>
        <charset val="186"/>
      </rPr>
      <t>(Valsts pensiju speciālais budžets)</t>
    </r>
  </si>
  <si>
    <r>
      <t xml:space="preserve">Pabalsts laulātā nāves gadījumā </t>
    </r>
    <r>
      <rPr>
        <i/>
        <sz val="8"/>
        <rFont val="Times New Roman Baltic"/>
        <charset val="186"/>
      </rPr>
      <t>(Valsts pensiju speciālais budžets)</t>
    </r>
  </si>
  <si>
    <r>
      <t xml:space="preserve">Atlīdzība par darbspēju zaudējumu </t>
    </r>
    <r>
      <rPr>
        <i/>
        <sz val="8"/>
        <rFont val="Times New Roman Baltic"/>
        <charset val="186"/>
      </rPr>
      <t>(Darba negadījumu speciālais budžets)</t>
    </r>
  </si>
  <si>
    <r>
      <t xml:space="preserve">Atlīdzība par apgādnieka zaudējumu </t>
    </r>
    <r>
      <rPr>
        <i/>
        <sz val="8"/>
        <rFont val="Times New Roman Baltic"/>
        <charset val="186"/>
      </rPr>
      <t>(Darba negadījumu speciālais budžets)</t>
    </r>
  </si>
  <si>
    <t>Indeksā-
cijas
apmērs                   
(%)</t>
  </si>
  <si>
    <t>Izdevumi 
indeksācijai 
periodā no 
janvāra līdz 
decembrim 
(euro)</t>
  </si>
  <si>
    <t>Plānotie izdevumi 2026. gada pensiju indeksācijām 2026.gadā</t>
  </si>
  <si>
    <t>Plānotie izdevumi 2025. gada pensiju indeksācijām 2026. gadā</t>
  </si>
  <si>
    <t>Plānotie izdevumi 2027. gada pensiju indeksācijām 2027.gadā</t>
  </si>
  <si>
    <t>Izdevumi 
indeksācijai 
periodā no 
augusta līdz 
decembrim 
(euro)</t>
  </si>
  <si>
    <t>Plānotie izdevumi 2026. gada pensiju indeksācijām 2027. gadā</t>
  </si>
  <si>
    <t>Plānotie izdevumi 2025. gada pensiju indeksācijām 2027. gadā</t>
  </si>
  <si>
    <t>Plānotie izdevumi 2028. gada pensiju indeksācijām 2028.gadā</t>
  </si>
  <si>
    <t>Plānotie izdevumi 2027. gada pensiju indeksācijām 2028.gadā</t>
  </si>
  <si>
    <t>Plānotie izdevumi 2026. gada pensiju indeksācijām 2028. gadā</t>
  </si>
  <si>
    <t>Plānotie izdevumi 2025. gada pensiju indeksācijām 2028. gadā</t>
  </si>
  <si>
    <t>Indeksācija 2025. gada oktobrī
 (indeksi: 50% = 6,10%; 60% = 6,94%, 70% = 7,78%; 80% = 8,61%;
 100% no 2024.gada iemaksu algas = 1 518 euro)</t>
  </si>
  <si>
    <t>Indeksācija 2027. gada oktobrī
 (indeksi: 50% = 4,30%; 60% = 4,67%, 70% = 5,05%; 80% = 5,42%;
 100% no 2026.gada iemaksu algas = 1715 euro)</t>
  </si>
  <si>
    <t>Indeksācija 2026. gada oktobrī
 (indeksi: 50% = 4,31%; 60% = 4,69%, 70% = 5,07%; 80% = 5,44%;
 100% no 2025.gada iemaksu algas = 1 612 euro)</t>
  </si>
  <si>
    <t>Indeksācija 2028. gada oktobrī
 (indeksi: 50% = 3,75%; 60% = 4,01%, 70% = 4,28%; 80% = 4,54%;
 100% no 2027.gada iemaksu algas = 1 807 euro)</t>
  </si>
  <si>
    <t>Pensiju indeksāciju aprēķins valsts sociālās apdrošināšanas speciālajam budžetam 2025.gadā</t>
  </si>
  <si>
    <t>Pensiju indeksāciju aprēķins valsts sociālās apdrošināšanas speciālajam budžetam 2026.gadā</t>
  </si>
  <si>
    <t>Pensiju indeksāciju aprēķins valsts sociālās apdrošināšanas speciālajam budžetam 2027.gadā</t>
  </si>
  <si>
    <t>Pensiju indeksāciju aprēķins valsts sociālās apdrošināšanas speciālajam budžetam 2028.gadā</t>
  </si>
  <si>
    <t>euro</t>
  </si>
  <si>
    <t>Vidējais 
pensijas 
apmērs 
pirms 
indeksācijas</t>
  </si>
  <si>
    <t xml:space="preserve">Indeksā-
cijas
apmērs                    
</t>
  </si>
  <si>
    <t xml:space="preserve">Pensijas 
apmēra 
palielinā-
jums   
</t>
  </si>
  <si>
    <t xml:space="preserve">Pensijas
 apmērs 
pēc 
indeksācijas </t>
  </si>
  <si>
    <t>Indeksācija 2025. gada oktobrī</t>
  </si>
  <si>
    <t>Izdevumi 
indeksācijai 
periodā no 
janvāra līdz 
decembrim</t>
  </si>
  <si>
    <t xml:space="preserve">Izdevumi 
indeksācijai 
periodā no 
janvāra līdz 
decembrim </t>
  </si>
  <si>
    <t>Izdevumi 2025.gada indeksācijām 2025.gadā</t>
  </si>
  <si>
    <t>Indeksācija 2026. gada oktobrī</t>
  </si>
  <si>
    <t>Pensijas
 apmērs 
pēc 
indeksācijas</t>
  </si>
  <si>
    <t>Izdevumi 2026.gada indeksācijām 2026.gadā</t>
  </si>
  <si>
    <t>Izdevumi 2025.gada indeksācijām 2026.gadā</t>
  </si>
  <si>
    <t>Indeksācija 2027. gada oktobrī</t>
  </si>
  <si>
    <t>Izdevumi 2027.gada indeksācijām 2027.gadā</t>
  </si>
  <si>
    <t>Izdevumi 2026.gada indeksācijām 2027.gadā</t>
  </si>
  <si>
    <t>Izdevumi 2025.gada indeksācijām 2027.gadā</t>
  </si>
  <si>
    <t>Kopā izdevumi 2024.-2027.gada indeksācijām 2027.gadā</t>
  </si>
  <si>
    <t>Indeksācija 2028. gada oktobrī</t>
  </si>
  <si>
    <t>Izdevumi 2028.gada indeksācijām 2028.gadā</t>
  </si>
  <si>
    <t>Izdevumi 2027.gada indeksācijām 2028.gadā</t>
  </si>
  <si>
    <t>Izdevumi 2026.gada indeksācijām 2028.gadā</t>
  </si>
  <si>
    <t>Izdevumi 2025.gada indeksācijām 2028.gadā</t>
  </si>
  <si>
    <t>Kopā izdevumi 2024.-2028.gada indeksācijām 2028.gadā</t>
  </si>
  <si>
    <t>Kopā izdevumi 2025.gada indeksācijām 2025.gadā</t>
  </si>
  <si>
    <t>Kopā izdevumi 2025.-2026.gada indeksācijām 2026.gadā</t>
  </si>
  <si>
    <t>Personu skaits</t>
  </si>
  <si>
    <t xml:space="preserve">Indeksācijas indekss  </t>
  </si>
  <si>
    <t>Vidējais apmēra palielinājums, euro</t>
  </si>
  <si>
    <t>Izdevumi 
indeksācijai 
periodā no 
janvāra līdz 
decembrim, euro</t>
  </si>
  <si>
    <t>Kopā izdevumi 2025.-2027.gada indeksācijām 2027.gadā</t>
  </si>
  <si>
    <t>Kopā izdevumi 2025.-2028.gada indeksācijām 2028.gadā</t>
  </si>
  <si>
    <t>Labklājības ministrijas pamatbudžeta apakšprogrammas 20.02.00 "Izdienas pensijas" izdienas pensiju indeksācijas aprēķins 2025.-2028. gadam</t>
  </si>
  <si>
    <t>Aizsardzības ministrijas budžeta programmas 31.00.00 “Militārpersonu pensiju fonds” izdienas pensiju indeksācijas aprēķins 2025.-2028. gadam*</t>
  </si>
  <si>
    <t>*personu skaits un vidējais apmērs saskaņā ar AiM sniegto informāciju 2024.gada augustā</t>
  </si>
  <si>
    <t>Nosaukums</t>
  </si>
  <si>
    <t>2025.gads</t>
  </si>
  <si>
    <t>2026.gads</t>
  </si>
  <si>
    <t>2027.gads</t>
  </si>
  <si>
    <t>2028.gads</t>
  </si>
  <si>
    <t>apakšprogrammā 04.01.00 “Valsts pensiju speciālais budžets”</t>
  </si>
  <si>
    <t>apakšprogrammā 04.03.00 “Darba negadījumu speciālais budžets”</t>
  </si>
  <si>
    <t>apakšprogrammā 04.04.00 “Invaliditātes, maternitātes un slimības speciālais budžets”</t>
  </si>
  <si>
    <t>Kopā</t>
  </si>
  <si>
    <t>1.1. LM pamatbudžets</t>
  </si>
  <si>
    <t>1. Labklājības ministrija kopā</t>
  </si>
  <si>
    <t>apakšprogrammā 20.02.00 “Izdienas pensijas"</t>
  </si>
  <si>
    <t>1.2. Speciālais budžets</t>
  </si>
  <si>
    <t>budžeta programmā 31.00.00 “Militārpersonu pensiju fonds”</t>
  </si>
  <si>
    <t>2. Aizsardzības ministrija kopā</t>
  </si>
  <si>
    <t>6.tabula</t>
  </si>
  <si>
    <t>1.tabula</t>
  </si>
  <si>
    <t>Prognozētie papildus izdevumi indeksācijai 2025.-2028.gads (kopsavilkums)</t>
  </si>
  <si>
    <t>2.tabula</t>
  </si>
  <si>
    <t>3.tabula</t>
  </si>
  <si>
    <t>4.tabula</t>
  </si>
  <si>
    <t>5.tabula</t>
  </si>
  <si>
    <t>7.tabula</t>
  </si>
  <si>
    <t>Ilze Štrausa
Labklājības ministrija 
Finanšu vadības departaments 
Tālr. 60008559
Ilze.Strausa@lm.gov.lv</t>
  </si>
  <si>
    <t>Kristīne Zirnīte
Labklājības ministrija 
Sociālās apdrošināšanas departaments
Tālr. 67021520
Kristine.Zirnite@lm.gov.lv</t>
  </si>
  <si>
    <t>2. pielikums anotācijai</t>
  </si>
  <si>
    <t>Precizētā bāze*</t>
  </si>
  <si>
    <t>*saskaņā ar speciālā budžeta precizētajiem bāzes izdevumiem 2025.-2028.gadam (LM prognoze uz 06.09.2024.)</t>
  </si>
  <si>
    <t>Novirzes pret precizēto bāzi*</t>
  </si>
  <si>
    <t>Indeksācija 2027. gada oktobrī
 (indeksi: 50% = 4,30%; 60% = 4,67%, 70% = 5,05%; 80% = 5,42%;
 100% no 2026.gada iemaksu algas = 1 715 euro)</t>
  </si>
  <si>
    <t>likumprojektam "Grozījumi likumā “Par valsts pensijām""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</si>
</sst>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0"/>
    <numFmt numFmtId="165" formatCode="#,##0.0"/>
    <numFmt numFmtId="166" formatCode="0.0000%"/>
    <numFmt numFmtId="167" formatCode="0.0000"/>
  </numFmts>
  <fonts count="48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Times New Roman Baltic"/>
      <family val="1"/>
      <charset val="186"/>
    </font>
    <font>
      <b/>
      <sz val="10"/>
      <name val="Times New Roman Baltic"/>
      <charset val="186"/>
    </font>
    <font>
      <b/>
      <sz val="14"/>
      <name val="Times New Roman Baltic"/>
      <family val="1"/>
      <charset val="186"/>
    </font>
    <font>
      <sz val="8"/>
      <name val="Times New Roman Baltic"/>
      <family val="1"/>
      <charset val="186"/>
    </font>
    <font>
      <b/>
      <sz val="12"/>
      <name val="Times New Roman Baltic"/>
      <charset val="186"/>
    </font>
    <font>
      <b/>
      <sz val="8"/>
      <name val="Times New Roman Baltic"/>
      <charset val="186"/>
    </font>
    <font>
      <sz val="9"/>
      <name val="Times New Roman Baltic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9"/>
      <name val="Times New Roman Baltic"/>
      <charset val="186"/>
    </font>
    <font>
      <sz val="11"/>
      <color indexed="8"/>
      <name val="Calibri"/>
      <family val="2"/>
    </font>
    <font>
      <sz val="9"/>
      <name val="Times New Roman Baltic"/>
      <family val="1"/>
      <charset val="186"/>
    </font>
    <font>
      <sz val="10"/>
      <name val="Arial"/>
      <family val="2"/>
      <charset val="186"/>
    </font>
    <font>
      <i/>
      <sz val="9"/>
      <name val="Times New Roman Baltic"/>
      <charset val="186"/>
    </font>
    <font>
      <i/>
      <sz val="10"/>
      <name val="Times New Roman Baltic"/>
      <charset val="186"/>
    </font>
    <font>
      <i/>
      <sz val="8"/>
      <name val="Times New Roman Baltic"/>
      <charset val="186"/>
    </font>
    <font>
      <i/>
      <sz val="9"/>
      <name val="Times New Roman"/>
      <family val="1"/>
      <charset val="186"/>
    </font>
    <font>
      <sz val="9"/>
      <name val="Times New Roman"/>
      <family val="1"/>
    </font>
    <font>
      <b/>
      <sz val="9"/>
      <name val="Times New Roman Baltic"/>
      <family val="1"/>
      <charset val="186"/>
    </font>
    <font>
      <b/>
      <sz val="12"/>
      <name val="Times New Roman Baltic"/>
      <family val="1"/>
      <charset val="186"/>
    </font>
    <font>
      <sz val="10"/>
      <name val="Helv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sz val="10"/>
      <name val="Times New Roman"/>
      <family val="1"/>
    </font>
    <font>
      <b/>
      <sz val="10"/>
      <name val="Times New Roman Baltic"/>
      <family val="1"/>
      <charset val="186"/>
    </font>
    <font>
      <sz val="11"/>
      <name val="Calibri"/>
      <family val="2"/>
      <scheme val="minor"/>
    </font>
    <font>
      <sz val="10"/>
      <name val="Times New Roman Baltic"/>
      <charset val="186"/>
    </font>
    <font>
      <sz val="10"/>
      <color theme="1"/>
      <name val="Calibri"/>
      <family val="2"/>
      <scheme val="minor"/>
    </font>
    <font>
      <sz val="11"/>
      <name val="Calibri"/>
      <family val="2"/>
      <charset val="186"/>
    </font>
    <font>
      <b/>
      <sz val="11"/>
      <name val="Times New Roman"/>
      <family val="1"/>
      <charset val="186"/>
    </font>
    <font>
      <sz val="11"/>
      <color indexed="8"/>
      <name val="Calibri"/>
      <family val="2"/>
      <charset val="186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sz val="10"/>
      <name val="Calibri"/>
      <family val="2"/>
      <charset val="186"/>
    </font>
    <font>
      <i/>
      <sz val="8"/>
      <name val="Times New Roman"/>
      <family val="1"/>
      <charset val="186"/>
    </font>
    <font>
      <sz val="8"/>
      <name val="Times New Roman"/>
      <family val="1"/>
    </font>
    <font>
      <sz val="8"/>
      <color theme="1"/>
      <name val="Calibri"/>
      <family val="2"/>
      <scheme val="minor"/>
    </font>
    <font>
      <i/>
      <sz val="10"/>
      <name val="Arial"/>
      <family val="2"/>
      <charset val="186"/>
    </font>
    <font>
      <sz val="8"/>
      <name val="Arial"/>
      <family val="2"/>
      <charset val="186"/>
    </font>
    <font>
      <sz val="8"/>
      <name val="Times New Roman Baltic"/>
      <charset val="186"/>
    </font>
    <font>
      <b/>
      <sz val="10"/>
      <name val="Arial"/>
      <family val="2"/>
      <charset val="186"/>
    </font>
    <font>
      <b/>
      <sz val="12"/>
      <name val="Times New Roman"/>
      <family val="1"/>
      <charset val="186"/>
    </font>
    <font>
      <i/>
      <sz val="10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sz val="8"/>
      <name val="Times New Roman"/>
      <family val="1"/>
      <charset val="186"/>
    </font>
    <font>
      <sz val="11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5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1" fillId="0" borderId="0"/>
    <xf numFmtId="9" fontId="12" fillId="0" borderId="0" applyFont="0" applyFill="0" applyBorder="0" applyAlignment="0" applyProtection="0"/>
    <xf numFmtId="0" fontId="14" fillId="0" borderId="0"/>
    <xf numFmtId="0" fontId="22" fillId="0" borderId="0"/>
    <xf numFmtId="9" fontId="32" fillId="0" borderId="0" applyFont="0" applyFill="0" applyBorder="0" applyAlignment="0" applyProtection="0"/>
    <xf numFmtId="0" fontId="1" fillId="0" borderId="0"/>
  </cellStyleXfs>
  <cellXfs count="359">
    <xf numFmtId="0" fontId="0" fillId="0" borderId="0" xfId="0"/>
    <xf numFmtId="0" fontId="2" fillId="0" borderId="0" xfId="1" applyFont="1"/>
    <xf numFmtId="3" fontId="2" fillId="0" borderId="0" xfId="1" applyNumberFormat="1" applyFont="1"/>
    <xf numFmtId="2" fontId="2" fillId="0" borderId="0" xfId="1" applyNumberFormat="1" applyFont="1"/>
    <xf numFmtId="3" fontId="3" fillId="0" borderId="0" xfId="1" applyNumberFormat="1" applyFont="1"/>
    <xf numFmtId="0" fontId="1" fillId="0" borderId="0" xfId="1"/>
    <xf numFmtId="0" fontId="5" fillId="0" borderId="0" xfId="1" applyFont="1" applyFill="1" applyAlignment="1">
      <alignment horizontal="right"/>
    </xf>
    <xf numFmtId="0" fontId="7" fillId="0" borderId="0" xfId="1" applyFont="1" applyFill="1"/>
    <xf numFmtId="3" fontId="11" fillId="0" borderId="10" xfId="1" applyNumberFormat="1" applyFont="1" applyBorder="1" applyAlignment="1">
      <alignment horizontal="center" vertical="center" wrapText="1"/>
    </xf>
    <xf numFmtId="3" fontId="11" fillId="0" borderId="11" xfId="1" applyNumberFormat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left" vertical="center" wrapText="1"/>
    </xf>
    <xf numFmtId="3" fontId="8" fillId="0" borderId="12" xfId="1" applyNumberFormat="1" applyFont="1" applyBorder="1" applyAlignment="1">
      <alignment horizontal="center" vertical="center" wrapText="1"/>
    </xf>
    <xf numFmtId="2" fontId="8" fillId="0" borderId="13" xfId="1" applyNumberFormat="1" applyFont="1" applyBorder="1" applyAlignment="1">
      <alignment horizontal="center" vertical="center" wrapText="1"/>
    </xf>
    <xf numFmtId="3" fontId="13" fillId="0" borderId="14" xfId="2" applyNumberFormat="1" applyFont="1" applyBorder="1" applyAlignment="1">
      <alignment wrapText="1"/>
    </xf>
    <xf numFmtId="3" fontId="13" fillId="0" borderId="14" xfId="1" applyNumberFormat="1" applyFont="1" applyBorder="1" applyAlignment="1">
      <alignment wrapText="1"/>
    </xf>
    <xf numFmtId="3" fontId="11" fillId="0" borderId="15" xfId="1" applyNumberFormat="1" applyFont="1" applyFill="1" applyBorder="1" applyAlignment="1">
      <alignment horizontal="right" vertical="center" wrapText="1"/>
    </xf>
    <xf numFmtId="3" fontId="11" fillId="0" borderId="12" xfId="1" applyNumberFormat="1" applyFont="1" applyFill="1" applyBorder="1" applyAlignment="1">
      <alignment horizontal="right" vertical="center" wrapText="1"/>
    </xf>
    <xf numFmtId="0" fontId="14" fillId="0" borderId="0" xfId="1" applyFont="1"/>
    <xf numFmtId="4" fontId="1" fillId="0" borderId="0" xfId="1" applyNumberFormat="1"/>
    <xf numFmtId="0" fontId="2" fillId="0" borderId="16" xfId="1" applyFont="1" applyBorder="1"/>
    <xf numFmtId="3" fontId="13" fillId="2" borderId="16" xfId="1" applyNumberFormat="1" applyFont="1" applyFill="1" applyBorder="1" applyAlignment="1">
      <alignment wrapText="1"/>
    </xf>
    <xf numFmtId="4" fontId="13" fillId="2" borderId="17" xfId="1" applyNumberFormat="1" applyFont="1" applyFill="1" applyBorder="1" applyAlignment="1">
      <alignment wrapText="1"/>
    </xf>
    <xf numFmtId="164" fontId="13" fillId="2" borderId="18" xfId="1" applyNumberFormat="1" applyFont="1" applyFill="1" applyBorder="1" applyAlignment="1">
      <alignment wrapText="1"/>
    </xf>
    <xf numFmtId="4" fontId="13" fillId="2" borderId="18" xfId="1" applyNumberFormat="1" applyFont="1" applyFill="1" applyBorder="1" applyAlignment="1">
      <alignment wrapText="1"/>
    </xf>
    <xf numFmtId="3" fontId="8" fillId="0" borderId="19" xfId="1" applyNumberFormat="1" applyFont="1" applyFill="1" applyBorder="1" applyAlignment="1">
      <alignment wrapText="1"/>
    </xf>
    <xf numFmtId="3" fontId="8" fillId="0" borderId="20" xfId="1" applyNumberFormat="1" applyFont="1" applyFill="1" applyBorder="1" applyAlignment="1">
      <alignment horizontal="right" vertical="center" wrapText="1"/>
    </xf>
    <xf numFmtId="0" fontId="15" fillId="0" borderId="21" xfId="1" applyFont="1" applyBorder="1" applyAlignment="1">
      <alignment horizontal="left" indent="1"/>
    </xf>
    <xf numFmtId="3" fontId="13" fillId="2" borderId="21" xfId="1" applyNumberFormat="1" applyFont="1" applyFill="1" applyBorder="1" applyAlignment="1">
      <alignment wrapText="1"/>
    </xf>
    <xf numFmtId="4" fontId="13" fillId="2" borderId="22" xfId="1" applyNumberFormat="1" applyFont="1" applyFill="1" applyBorder="1" applyAlignment="1">
      <alignment wrapText="1"/>
    </xf>
    <xf numFmtId="3" fontId="13" fillId="2" borderId="18" xfId="2" applyNumberFormat="1" applyFont="1" applyFill="1" applyBorder="1" applyAlignment="1">
      <alignment wrapText="1"/>
    </xf>
    <xf numFmtId="3" fontId="13" fillId="2" borderId="23" xfId="1" applyNumberFormat="1" applyFont="1" applyFill="1" applyBorder="1" applyAlignment="1">
      <alignment wrapText="1"/>
    </xf>
    <xf numFmtId="3" fontId="8" fillId="0" borderId="19" xfId="1" applyNumberFormat="1" applyFont="1" applyBorder="1" applyAlignment="1">
      <alignment wrapText="1"/>
    </xf>
    <xf numFmtId="3" fontId="8" fillId="0" borderId="24" xfId="1" applyNumberFormat="1" applyFont="1" applyBorder="1" applyAlignment="1">
      <alignment horizontal="right" vertical="center" wrapText="1"/>
    </xf>
    <xf numFmtId="0" fontId="2" fillId="0" borderId="21" xfId="1" applyFont="1" applyBorder="1" applyAlignment="1">
      <alignment horizontal="left" indent="1"/>
    </xf>
    <xf numFmtId="3" fontId="8" fillId="0" borderId="25" xfId="1" applyNumberFormat="1" applyFont="1" applyBorder="1" applyAlignment="1">
      <alignment wrapText="1"/>
    </xf>
    <xf numFmtId="3" fontId="8" fillId="0" borderId="21" xfId="1" applyNumberFormat="1" applyFont="1" applyBorder="1" applyAlignment="1">
      <alignment horizontal="right" wrapText="1"/>
    </xf>
    <xf numFmtId="3" fontId="8" fillId="0" borderId="20" xfId="1" applyNumberFormat="1" applyFont="1" applyBorder="1" applyAlignment="1">
      <alignment horizontal="right" wrapText="1"/>
    </xf>
    <xf numFmtId="3" fontId="8" fillId="0" borderId="24" xfId="1" applyNumberFormat="1" applyFont="1" applyBorder="1" applyAlignment="1">
      <alignment horizontal="right" wrapText="1"/>
    </xf>
    <xf numFmtId="0" fontId="2" fillId="0" borderId="21" xfId="1" applyFont="1" applyBorder="1" applyAlignment="1">
      <alignment horizontal="left" vertical="center" indent="1"/>
    </xf>
    <xf numFmtId="0" fontId="2" fillId="2" borderId="6" xfId="1" applyFont="1" applyFill="1" applyBorder="1" applyAlignment="1">
      <alignment horizontal="left" vertical="center" wrapText="1" indent="1"/>
    </xf>
    <xf numFmtId="3" fontId="13" fillId="2" borderId="26" xfId="1" applyNumberFormat="1" applyFont="1" applyFill="1" applyBorder="1" applyAlignment="1">
      <alignment wrapText="1"/>
    </xf>
    <xf numFmtId="4" fontId="13" fillId="2" borderId="27" xfId="1" applyNumberFormat="1" applyFont="1" applyFill="1" applyBorder="1" applyAlignment="1">
      <alignment wrapText="1"/>
    </xf>
    <xf numFmtId="164" fontId="13" fillId="2" borderId="28" xfId="1" applyNumberFormat="1" applyFont="1" applyFill="1" applyBorder="1" applyAlignment="1">
      <alignment wrapText="1"/>
    </xf>
    <xf numFmtId="4" fontId="13" fillId="2" borderId="28" xfId="1" applyNumberFormat="1" applyFont="1" applyFill="1" applyBorder="1" applyAlignment="1">
      <alignment wrapText="1"/>
    </xf>
    <xf numFmtId="3" fontId="8" fillId="0" borderId="29" xfId="1" applyNumberFormat="1" applyFont="1" applyBorder="1" applyAlignment="1">
      <alignment wrapText="1"/>
    </xf>
    <xf numFmtId="3" fontId="8" fillId="0" borderId="26" xfId="1" applyNumberFormat="1" applyFont="1" applyBorder="1" applyAlignment="1">
      <alignment horizontal="right" wrapText="1"/>
    </xf>
    <xf numFmtId="0" fontId="16" fillId="0" borderId="30" xfId="1" applyFont="1" applyBorder="1" applyAlignment="1">
      <alignment horizontal="left" vertical="center" wrapText="1"/>
    </xf>
    <xf numFmtId="3" fontId="13" fillId="2" borderId="15" xfId="1" applyNumberFormat="1" applyFont="1" applyFill="1" applyBorder="1" applyAlignment="1">
      <alignment wrapText="1"/>
    </xf>
    <xf numFmtId="4" fontId="13" fillId="2" borderId="31" xfId="1" applyNumberFormat="1" applyFont="1" applyFill="1" applyBorder="1" applyAlignment="1">
      <alignment wrapText="1"/>
    </xf>
    <xf numFmtId="164" fontId="13" fillId="2" borderId="14" xfId="1" applyNumberFormat="1" applyFont="1" applyFill="1" applyBorder="1" applyAlignment="1">
      <alignment wrapText="1"/>
    </xf>
    <xf numFmtId="4" fontId="13" fillId="2" borderId="14" xfId="1" applyNumberFormat="1" applyFont="1" applyFill="1" applyBorder="1" applyAlignment="1">
      <alignment wrapText="1"/>
    </xf>
    <xf numFmtId="3" fontId="8" fillId="0" borderId="32" xfId="1" applyNumberFormat="1" applyFont="1" applyBorder="1" applyAlignment="1">
      <alignment wrapText="1"/>
    </xf>
    <xf numFmtId="0" fontId="16" fillId="0" borderId="16" xfId="1" applyFont="1" applyBorder="1" applyAlignment="1">
      <alignment horizontal="left" vertical="center" wrapText="1"/>
    </xf>
    <xf numFmtId="3" fontId="13" fillId="2" borderId="25" xfId="1" applyNumberFormat="1" applyFont="1" applyFill="1" applyBorder="1" applyAlignment="1">
      <alignment wrapText="1"/>
    </xf>
    <xf numFmtId="4" fontId="13" fillId="2" borderId="33" xfId="1" applyNumberFormat="1" applyFont="1" applyFill="1" applyBorder="1" applyAlignment="1">
      <alignment wrapText="1"/>
    </xf>
    <xf numFmtId="0" fontId="16" fillId="0" borderId="21" xfId="1" applyFont="1" applyBorder="1" applyAlignment="1">
      <alignment horizontal="left" vertical="center" wrapText="1"/>
    </xf>
    <xf numFmtId="0" fontId="16" fillId="0" borderId="6" xfId="1" applyFont="1" applyBorder="1" applyAlignment="1">
      <alignment horizontal="left" vertical="center" wrapText="1"/>
    </xf>
    <xf numFmtId="3" fontId="13" fillId="2" borderId="34" xfId="1" applyNumberFormat="1" applyFont="1" applyFill="1" applyBorder="1" applyAlignment="1">
      <alignment wrapText="1"/>
    </xf>
    <xf numFmtId="4" fontId="13" fillId="2" borderId="35" xfId="1" applyNumberFormat="1" applyFont="1" applyFill="1" applyBorder="1" applyAlignment="1">
      <alignment wrapText="1"/>
    </xf>
    <xf numFmtId="0" fontId="19" fillId="0" borderId="37" xfId="1" applyFont="1" applyFill="1" applyBorder="1" applyAlignment="1">
      <alignment wrapText="1"/>
    </xf>
    <xf numFmtId="0" fontId="1" fillId="0" borderId="0" xfId="1" applyFill="1"/>
    <xf numFmtId="0" fontId="16" fillId="0" borderId="0" xfId="1" applyFont="1" applyBorder="1" applyAlignment="1">
      <alignment horizontal="left" vertical="center"/>
    </xf>
    <xf numFmtId="3" fontId="13" fillId="0" borderId="0" xfId="1" applyNumberFormat="1" applyFont="1" applyBorder="1" applyAlignment="1">
      <alignment wrapText="1"/>
    </xf>
    <xf numFmtId="0" fontId="13" fillId="0" borderId="0" xfId="1" applyFont="1" applyFill="1" applyAlignment="1">
      <alignment vertical="center"/>
    </xf>
    <xf numFmtId="3" fontId="13" fillId="0" borderId="0" xfId="1" applyNumberFormat="1" applyFont="1" applyFill="1" applyAlignment="1">
      <alignment vertical="center"/>
    </xf>
    <xf numFmtId="2" fontId="13" fillId="0" borderId="0" xfId="1" applyNumberFormat="1" applyFont="1" applyFill="1" applyAlignment="1">
      <alignment vertical="center"/>
    </xf>
    <xf numFmtId="3" fontId="11" fillId="0" borderId="10" xfId="1" quotePrefix="1" applyNumberFormat="1" applyFont="1" applyBorder="1" applyAlignment="1">
      <alignment horizontal="center" vertical="center" wrapText="1"/>
    </xf>
    <xf numFmtId="0" fontId="2" fillId="0" borderId="21" xfId="1" applyFont="1" applyBorder="1"/>
    <xf numFmtId="3" fontId="8" fillId="0" borderId="39" xfId="1" applyNumberFormat="1" applyFont="1" applyFill="1" applyBorder="1" applyAlignment="1">
      <alignment wrapText="1"/>
    </xf>
    <xf numFmtId="0" fontId="16" fillId="0" borderId="26" xfId="1" applyFont="1" applyBorder="1" applyAlignment="1">
      <alignment horizontal="left" vertical="center" wrapText="1"/>
    </xf>
    <xf numFmtId="3" fontId="8" fillId="0" borderId="29" xfId="1" applyNumberFormat="1" applyFont="1" applyFill="1" applyBorder="1" applyAlignment="1">
      <alignment wrapText="1"/>
    </xf>
    <xf numFmtId="0" fontId="23" fillId="0" borderId="0" xfId="3" applyFont="1"/>
    <xf numFmtId="0" fontId="14" fillId="0" borderId="0" xfId="3" applyFont="1" applyFill="1"/>
    <xf numFmtId="3" fontId="8" fillId="0" borderId="12" xfId="1" applyNumberFormat="1" applyFont="1" applyBorder="1" applyAlignment="1">
      <alignment horizontal="center" wrapText="1"/>
    </xf>
    <xf numFmtId="3" fontId="11" fillId="0" borderId="15" xfId="1" applyNumberFormat="1" applyFont="1" applyBorder="1" applyAlignment="1">
      <alignment horizontal="right" wrapText="1"/>
    </xf>
    <xf numFmtId="3" fontId="11" fillId="0" borderId="12" xfId="1" applyNumberFormat="1" applyFont="1" applyBorder="1" applyAlignment="1">
      <alignment horizontal="right" wrapText="1"/>
    </xf>
    <xf numFmtId="3" fontId="13" fillId="0" borderId="21" xfId="1" applyNumberFormat="1" applyFont="1" applyBorder="1" applyAlignment="1">
      <alignment wrapText="1"/>
    </xf>
    <xf numFmtId="3" fontId="13" fillId="0" borderId="26" xfId="1" applyNumberFormat="1" applyFont="1" applyBorder="1" applyAlignment="1">
      <alignment wrapText="1"/>
    </xf>
    <xf numFmtId="0" fontId="16" fillId="0" borderId="1" xfId="1" applyFont="1" applyBorder="1" applyAlignment="1">
      <alignment horizontal="left" vertical="center" wrapText="1"/>
    </xf>
    <xf numFmtId="3" fontId="13" fillId="0" borderId="15" xfId="1" applyNumberFormat="1" applyFont="1" applyBorder="1" applyAlignment="1">
      <alignment wrapText="1"/>
    </xf>
    <xf numFmtId="3" fontId="13" fillId="0" borderId="25" xfId="1" applyNumberFormat="1" applyFont="1" applyBorder="1" applyAlignment="1">
      <alignment wrapText="1"/>
    </xf>
    <xf numFmtId="0" fontId="16" fillId="0" borderId="12" xfId="1" applyFont="1" applyBorder="1" applyAlignment="1">
      <alignment horizontal="left" vertical="center" wrapText="1"/>
    </xf>
    <xf numFmtId="3" fontId="13" fillId="0" borderId="34" xfId="1" applyNumberFormat="1" applyFont="1" applyBorder="1" applyAlignment="1">
      <alignment wrapText="1"/>
    </xf>
    <xf numFmtId="3" fontId="13" fillId="0" borderId="12" xfId="1" applyNumberFormat="1" applyFont="1" applyBorder="1" applyAlignment="1">
      <alignment horizontal="center" wrapText="1"/>
    </xf>
    <xf numFmtId="3" fontId="11" fillId="0" borderId="15" xfId="1" applyNumberFormat="1" applyFont="1" applyFill="1" applyBorder="1" applyAlignment="1">
      <alignment horizontal="right" wrapText="1"/>
    </xf>
    <xf numFmtId="3" fontId="11" fillId="0" borderId="30" xfId="1" applyNumberFormat="1" applyFont="1" applyFill="1" applyBorder="1" applyAlignment="1">
      <alignment horizontal="right" wrapText="1"/>
    </xf>
    <xf numFmtId="0" fontId="2" fillId="0" borderId="24" xfId="1" applyFont="1" applyBorder="1" applyAlignment="1">
      <alignment horizontal="left" vertical="center" indent="1"/>
    </xf>
    <xf numFmtId="0" fontId="2" fillId="2" borderId="26" xfId="1" applyFont="1" applyFill="1" applyBorder="1" applyAlignment="1">
      <alignment horizontal="left" vertical="center" wrapText="1" indent="1"/>
    </xf>
    <xf numFmtId="3" fontId="8" fillId="0" borderId="32" xfId="1" applyNumberFormat="1" applyFont="1" applyFill="1" applyBorder="1" applyAlignment="1">
      <alignment wrapText="1"/>
    </xf>
    <xf numFmtId="0" fontId="24" fillId="0" borderId="0" xfId="1" applyFont="1" applyBorder="1" applyAlignment="1">
      <alignment horizontal="left"/>
    </xf>
    <xf numFmtId="0" fontId="14" fillId="0" borderId="0" xfId="3" applyFont="1"/>
    <xf numFmtId="0" fontId="5" fillId="0" borderId="0" xfId="3" applyFont="1" applyFill="1" applyAlignment="1">
      <alignment horizontal="right"/>
    </xf>
    <xf numFmtId="0" fontId="7" fillId="0" borderId="0" xfId="3" applyFont="1" applyFill="1"/>
    <xf numFmtId="0" fontId="3" fillId="0" borderId="12" xfId="3" applyFont="1" applyBorder="1" applyAlignment="1">
      <alignment horizontal="left" vertical="center" wrapText="1"/>
    </xf>
    <xf numFmtId="3" fontId="8" fillId="0" borderId="12" xfId="3" applyNumberFormat="1" applyFont="1" applyBorder="1" applyAlignment="1">
      <alignment horizontal="center" wrapText="1"/>
    </xf>
    <xf numFmtId="0" fontId="2" fillId="0" borderId="16" xfId="3" applyFont="1" applyBorder="1"/>
    <xf numFmtId="3" fontId="13" fillId="2" borderId="16" xfId="3" applyNumberFormat="1" applyFont="1" applyFill="1" applyBorder="1" applyAlignment="1">
      <alignment wrapText="1"/>
    </xf>
    <xf numFmtId="0" fontId="15" fillId="0" borderId="21" xfId="3" applyFont="1" applyBorder="1" applyAlignment="1">
      <alignment horizontal="left" indent="1"/>
    </xf>
    <xf numFmtId="3" fontId="13" fillId="0" borderId="21" xfId="3" applyNumberFormat="1" applyFont="1" applyBorder="1" applyAlignment="1">
      <alignment wrapText="1"/>
    </xf>
    <xf numFmtId="0" fontId="2" fillId="0" borderId="21" xfId="3" applyFont="1" applyBorder="1" applyAlignment="1">
      <alignment horizontal="left" indent="1"/>
    </xf>
    <xf numFmtId="0" fontId="2" fillId="0" borderId="21" xfId="3" applyFont="1" applyBorder="1" applyAlignment="1">
      <alignment horizontal="left" vertical="center" indent="1"/>
    </xf>
    <xf numFmtId="0" fontId="2" fillId="2" borderId="6" xfId="3" applyFont="1" applyFill="1" applyBorder="1" applyAlignment="1">
      <alignment horizontal="left" vertical="center" wrapText="1" indent="1"/>
    </xf>
    <xf numFmtId="3" fontId="13" fillId="0" borderId="26" xfId="3" applyNumberFormat="1" applyFont="1" applyBorder="1" applyAlignment="1">
      <alignment wrapText="1"/>
    </xf>
    <xf numFmtId="0" fontId="16" fillId="0" borderId="1" xfId="3" applyFont="1" applyBorder="1" applyAlignment="1">
      <alignment horizontal="left" vertical="center" wrapText="1"/>
    </xf>
    <xf numFmtId="3" fontId="13" fillId="0" borderId="15" xfId="3" applyNumberFormat="1" applyFont="1" applyBorder="1" applyAlignment="1">
      <alignment wrapText="1"/>
    </xf>
    <xf numFmtId="0" fontId="16" fillId="0" borderId="21" xfId="3" applyFont="1" applyBorder="1" applyAlignment="1">
      <alignment horizontal="left" vertical="center" wrapText="1"/>
    </xf>
    <xf numFmtId="3" fontId="13" fillId="0" borderId="25" xfId="3" applyNumberFormat="1" applyFont="1" applyBorder="1" applyAlignment="1">
      <alignment wrapText="1"/>
    </xf>
    <xf numFmtId="0" fontId="16" fillId="0" borderId="12" xfId="3" applyFont="1" applyBorder="1" applyAlignment="1">
      <alignment horizontal="left" vertical="center" wrapText="1"/>
    </xf>
    <xf numFmtId="0" fontId="16" fillId="0" borderId="6" xfId="3" applyFont="1" applyBorder="1" applyAlignment="1">
      <alignment horizontal="left" vertical="center" wrapText="1"/>
    </xf>
    <xf numFmtId="3" fontId="13" fillId="0" borderId="34" xfId="3" applyNumberFormat="1" applyFont="1" applyBorder="1" applyAlignment="1">
      <alignment wrapText="1"/>
    </xf>
    <xf numFmtId="0" fontId="16" fillId="0" borderId="0" xfId="3" applyFont="1" applyBorder="1" applyAlignment="1">
      <alignment horizontal="left" vertical="center"/>
    </xf>
    <xf numFmtId="3" fontId="13" fillId="0" borderId="0" xfId="3" applyNumberFormat="1" applyFont="1" applyBorder="1" applyAlignment="1">
      <alignment wrapText="1"/>
    </xf>
    <xf numFmtId="3" fontId="20" fillId="0" borderId="0" xfId="3" applyNumberFormat="1" applyFont="1" applyBorder="1" applyAlignment="1">
      <alignment wrapText="1"/>
    </xf>
    <xf numFmtId="0" fontId="13" fillId="0" borderId="0" xfId="3" applyFont="1" applyFill="1" applyAlignment="1">
      <alignment vertical="center"/>
    </xf>
    <xf numFmtId="3" fontId="13" fillId="0" borderId="0" xfId="3" applyNumberFormat="1" applyFont="1" applyFill="1" applyAlignment="1">
      <alignment vertical="center"/>
    </xf>
    <xf numFmtId="2" fontId="13" fillId="0" borderId="0" xfId="3" applyNumberFormat="1" applyFont="1" applyFill="1" applyAlignment="1">
      <alignment vertical="center"/>
    </xf>
    <xf numFmtId="3" fontId="11" fillId="0" borderId="10" xfId="3" quotePrefix="1" applyNumberFormat="1" applyFont="1" applyBorder="1" applyAlignment="1">
      <alignment horizontal="center" vertical="center" wrapText="1"/>
    </xf>
    <xf numFmtId="0" fontId="2" fillId="0" borderId="21" xfId="3" applyFont="1" applyBorder="1"/>
    <xf numFmtId="4" fontId="13" fillId="0" borderId="18" xfId="1" applyNumberFormat="1" applyFont="1" applyFill="1" applyBorder="1" applyAlignment="1">
      <alignment wrapText="1"/>
    </xf>
    <xf numFmtId="0" fontId="2" fillId="0" borderId="24" xfId="3" applyFont="1" applyBorder="1" applyAlignment="1">
      <alignment horizontal="left" vertical="center" indent="1"/>
    </xf>
    <xf numFmtId="0" fontId="2" fillId="2" borderId="26" xfId="3" applyFont="1" applyFill="1" applyBorder="1" applyAlignment="1">
      <alignment horizontal="left" vertical="center" wrapText="1" indent="1"/>
    </xf>
    <xf numFmtId="0" fontId="16" fillId="0" borderId="30" xfId="3" applyFont="1" applyBorder="1" applyAlignment="1">
      <alignment horizontal="left" vertical="center" wrapText="1"/>
    </xf>
    <xf numFmtId="0" fontId="16" fillId="0" borderId="16" xfId="3" applyFont="1" applyBorder="1" applyAlignment="1">
      <alignment horizontal="left" vertical="center" wrapText="1"/>
    </xf>
    <xf numFmtId="0" fontId="16" fillId="0" borderId="26" xfId="3" applyFont="1" applyBorder="1" applyAlignment="1">
      <alignment horizontal="left" vertical="center" wrapText="1"/>
    </xf>
    <xf numFmtId="3" fontId="13" fillId="0" borderId="23" xfId="1" applyNumberFormat="1" applyFont="1" applyFill="1" applyBorder="1" applyAlignment="1">
      <alignment wrapText="1"/>
    </xf>
    <xf numFmtId="0" fontId="16" fillId="0" borderId="24" xfId="3" applyFont="1" applyBorder="1" applyAlignment="1">
      <alignment horizontal="left" vertical="center" wrapText="1"/>
    </xf>
    <xf numFmtId="0" fontId="19" fillId="0" borderId="0" xfId="1" applyFont="1" applyFill="1" applyBorder="1" applyAlignment="1">
      <alignment horizontal="justify" wrapText="1"/>
    </xf>
    <xf numFmtId="0" fontId="19" fillId="0" borderId="0" xfId="3" applyFont="1" applyFill="1" applyBorder="1" applyAlignment="1">
      <alignment horizontal="justify" wrapText="1"/>
    </xf>
    <xf numFmtId="165" fontId="20" fillId="0" borderId="0" xfId="1" applyNumberFormat="1" applyFont="1" applyBorder="1" applyAlignment="1">
      <alignment wrapText="1"/>
    </xf>
    <xf numFmtId="2" fontId="2" fillId="0" borderId="0" xfId="1" applyNumberFormat="1" applyFont="1" applyFill="1"/>
    <xf numFmtId="0" fontId="2" fillId="0" borderId="0" xfId="1" applyFont="1" applyFill="1"/>
    <xf numFmtId="3" fontId="3" fillId="0" borderId="0" xfId="1" applyNumberFormat="1" applyFont="1" applyFill="1"/>
    <xf numFmtId="2" fontId="8" fillId="0" borderId="7" xfId="1" applyNumberFormat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2" fontId="8" fillId="0" borderId="9" xfId="1" applyNumberFormat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3" fontId="11" fillId="0" borderId="10" xfId="1" applyNumberFormat="1" applyFont="1" applyFill="1" applyBorder="1" applyAlignment="1">
      <alignment horizontal="center" vertical="center" wrapText="1"/>
    </xf>
    <xf numFmtId="2" fontId="8" fillId="0" borderId="13" xfId="1" applyNumberFormat="1" applyFont="1" applyFill="1" applyBorder="1" applyAlignment="1">
      <alignment horizontal="center" wrapText="1"/>
    </xf>
    <xf numFmtId="3" fontId="13" fillId="0" borderId="14" xfId="2" applyNumberFormat="1" applyFont="1" applyFill="1" applyBorder="1" applyAlignment="1">
      <alignment wrapText="1"/>
    </xf>
    <xf numFmtId="3" fontId="13" fillId="0" borderId="14" xfId="1" applyNumberFormat="1" applyFont="1" applyFill="1" applyBorder="1" applyAlignment="1">
      <alignment wrapText="1"/>
    </xf>
    <xf numFmtId="4" fontId="13" fillId="0" borderId="17" xfId="1" applyNumberFormat="1" applyFont="1" applyFill="1" applyBorder="1" applyAlignment="1">
      <alignment wrapText="1"/>
    </xf>
    <xf numFmtId="164" fontId="13" fillId="0" borderId="18" xfId="1" applyNumberFormat="1" applyFont="1" applyFill="1" applyBorder="1" applyAlignment="1">
      <alignment wrapText="1"/>
    </xf>
    <xf numFmtId="4" fontId="8" fillId="0" borderId="22" xfId="1" applyNumberFormat="1" applyFont="1" applyFill="1" applyBorder="1" applyAlignment="1">
      <alignment wrapText="1"/>
    </xf>
    <xf numFmtId="164" fontId="8" fillId="0" borderId="18" xfId="1" applyNumberFormat="1" applyFont="1" applyFill="1" applyBorder="1" applyAlignment="1">
      <alignment wrapText="1"/>
    </xf>
    <xf numFmtId="4" fontId="8" fillId="0" borderId="18" xfId="1" applyNumberFormat="1" applyFont="1" applyFill="1" applyBorder="1" applyAlignment="1">
      <alignment wrapText="1"/>
    </xf>
    <xf numFmtId="3" fontId="8" fillId="0" borderId="25" xfId="1" applyNumberFormat="1" applyFont="1" applyFill="1" applyBorder="1" applyAlignment="1">
      <alignment wrapText="1"/>
    </xf>
    <xf numFmtId="4" fontId="8" fillId="0" borderId="27" xfId="1" applyNumberFormat="1" applyFont="1" applyFill="1" applyBorder="1" applyAlignment="1">
      <alignment wrapText="1"/>
    </xf>
    <xf numFmtId="164" fontId="8" fillId="0" borderId="28" xfId="1" applyNumberFormat="1" applyFont="1" applyFill="1" applyBorder="1" applyAlignment="1">
      <alignment wrapText="1"/>
    </xf>
    <xf numFmtId="4" fontId="8" fillId="0" borderId="28" xfId="1" applyNumberFormat="1" applyFont="1" applyFill="1" applyBorder="1" applyAlignment="1">
      <alignment wrapText="1"/>
    </xf>
    <xf numFmtId="4" fontId="8" fillId="0" borderId="31" xfId="1" applyNumberFormat="1" applyFont="1" applyFill="1" applyBorder="1" applyAlignment="1">
      <alignment wrapText="1"/>
    </xf>
    <xf numFmtId="164" fontId="8" fillId="0" borderId="14" xfId="1" applyNumberFormat="1" applyFont="1" applyFill="1" applyBorder="1" applyAlignment="1">
      <alignment wrapText="1"/>
    </xf>
    <xf numFmtId="4" fontId="8" fillId="0" borderId="14" xfId="1" applyNumberFormat="1" applyFont="1" applyFill="1" applyBorder="1" applyAlignment="1">
      <alignment wrapText="1"/>
    </xf>
    <xf numFmtId="4" fontId="8" fillId="0" borderId="33" xfId="1" applyNumberFormat="1" applyFont="1" applyFill="1" applyBorder="1" applyAlignment="1">
      <alignment wrapText="1"/>
    </xf>
    <xf numFmtId="4" fontId="8" fillId="0" borderId="35" xfId="1" applyNumberFormat="1" applyFont="1" applyFill="1" applyBorder="1" applyAlignment="1">
      <alignment wrapText="1"/>
    </xf>
    <xf numFmtId="3" fontId="13" fillId="0" borderId="0" xfId="1" applyNumberFormat="1" applyFont="1" applyFill="1" applyBorder="1" applyAlignment="1">
      <alignment wrapText="1"/>
    </xf>
    <xf numFmtId="3" fontId="20" fillId="0" borderId="0" xfId="1" applyNumberFormat="1" applyFont="1" applyFill="1" applyBorder="1" applyAlignment="1">
      <alignment wrapText="1"/>
    </xf>
    <xf numFmtId="2" fontId="13" fillId="0" borderId="7" xfId="1" applyNumberFormat="1" applyFont="1" applyFill="1" applyBorder="1" applyAlignment="1">
      <alignment horizontal="center" vertical="center" wrapText="1"/>
    </xf>
    <xf numFmtId="0" fontId="13" fillId="0" borderId="8" xfId="1" applyFont="1" applyFill="1" applyBorder="1" applyAlignment="1">
      <alignment horizontal="center" vertical="center" wrapText="1"/>
    </xf>
    <xf numFmtId="0" fontId="13" fillId="0" borderId="9" xfId="1" applyFont="1" applyFill="1" applyBorder="1" applyAlignment="1">
      <alignment horizontal="center" vertical="center" wrapText="1"/>
    </xf>
    <xf numFmtId="3" fontId="11" fillId="0" borderId="10" xfId="1" quotePrefix="1" applyNumberFormat="1" applyFont="1" applyFill="1" applyBorder="1" applyAlignment="1">
      <alignment horizontal="center" vertical="center" wrapText="1"/>
    </xf>
    <xf numFmtId="2" fontId="13" fillId="0" borderId="13" xfId="1" applyNumberFormat="1" applyFont="1" applyFill="1" applyBorder="1" applyAlignment="1">
      <alignment horizontal="center" wrapText="1"/>
    </xf>
    <xf numFmtId="0" fontId="13" fillId="0" borderId="14" xfId="1" applyFont="1" applyFill="1" applyBorder="1" applyAlignment="1">
      <alignment horizontal="center" wrapText="1"/>
    </xf>
    <xf numFmtId="2" fontId="8" fillId="0" borderId="38" xfId="1" applyNumberFormat="1" applyFont="1" applyFill="1" applyBorder="1" applyAlignment="1">
      <alignment horizontal="center" wrapText="1"/>
    </xf>
    <xf numFmtId="4" fontId="13" fillId="0" borderId="22" xfId="1" applyNumberFormat="1" applyFont="1" applyFill="1" applyBorder="1" applyAlignment="1">
      <alignment wrapText="1"/>
    </xf>
    <xf numFmtId="3" fontId="13" fillId="0" borderId="18" xfId="2" applyNumberFormat="1" applyFont="1" applyFill="1" applyBorder="1" applyAlignment="1">
      <alignment wrapText="1"/>
    </xf>
    <xf numFmtId="3" fontId="8" fillId="0" borderId="25" xfId="3" applyNumberFormat="1" applyFont="1" applyFill="1" applyBorder="1" applyAlignment="1">
      <alignment wrapText="1"/>
    </xf>
    <xf numFmtId="3" fontId="8" fillId="0" borderId="19" xfId="3" applyNumberFormat="1" applyFont="1" applyFill="1" applyBorder="1" applyAlignment="1">
      <alignment wrapText="1"/>
    </xf>
    <xf numFmtId="4" fontId="13" fillId="0" borderId="27" xfId="1" applyNumberFormat="1" applyFont="1" applyFill="1" applyBorder="1" applyAlignment="1">
      <alignment wrapText="1"/>
    </xf>
    <xf numFmtId="164" fontId="13" fillId="0" borderId="28" xfId="1" applyNumberFormat="1" applyFont="1" applyFill="1" applyBorder="1" applyAlignment="1">
      <alignment wrapText="1"/>
    </xf>
    <xf numFmtId="4" fontId="13" fillId="0" borderId="28" xfId="1" applyNumberFormat="1" applyFont="1" applyFill="1" applyBorder="1" applyAlignment="1">
      <alignment wrapText="1"/>
    </xf>
    <xf numFmtId="3" fontId="8" fillId="0" borderId="29" xfId="3" applyNumberFormat="1" applyFont="1" applyFill="1" applyBorder="1" applyAlignment="1">
      <alignment wrapText="1"/>
    </xf>
    <xf numFmtId="4" fontId="13" fillId="0" borderId="31" xfId="1" applyNumberFormat="1" applyFont="1" applyFill="1" applyBorder="1" applyAlignment="1">
      <alignment wrapText="1"/>
    </xf>
    <xf numFmtId="164" fontId="13" fillId="0" borderId="14" xfId="1" applyNumberFormat="1" applyFont="1" applyFill="1" applyBorder="1" applyAlignment="1">
      <alignment wrapText="1"/>
    </xf>
    <xf numFmtId="4" fontId="13" fillId="0" borderId="14" xfId="1" applyNumberFormat="1" applyFont="1" applyFill="1" applyBorder="1" applyAlignment="1">
      <alignment wrapText="1"/>
    </xf>
    <xf numFmtId="3" fontId="8" fillId="0" borderId="32" xfId="3" applyNumberFormat="1" applyFont="1" applyFill="1" applyBorder="1" applyAlignment="1">
      <alignment wrapText="1"/>
    </xf>
    <xf numFmtId="4" fontId="13" fillId="0" borderId="33" xfId="1" applyNumberFormat="1" applyFont="1" applyFill="1" applyBorder="1" applyAlignment="1">
      <alignment wrapText="1"/>
    </xf>
    <xf numFmtId="4" fontId="13" fillId="0" borderId="35" xfId="1" applyNumberFormat="1" applyFont="1" applyFill="1" applyBorder="1" applyAlignment="1">
      <alignment wrapText="1"/>
    </xf>
    <xf numFmtId="0" fontId="24" fillId="0" borderId="0" xfId="1" applyFont="1" applyFill="1" applyBorder="1" applyAlignment="1">
      <alignment horizontal="left"/>
    </xf>
    <xf numFmtId="0" fontId="27" fillId="0" borderId="0" xfId="1" applyFont="1" applyFill="1"/>
    <xf numFmtId="2" fontId="8" fillId="0" borderId="7" xfId="3" applyNumberFormat="1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2" fontId="8" fillId="0" borderId="9" xfId="3" applyNumberFormat="1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2" fontId="8" fillId="0" borderId="13" xfId="3" applyNumberFormat="1" applyFont="1" applyFill="1" applyBorder="1" applyAlignment="1">
      <alignment horizontal="center" wrapText="1"/>
    </xf>
    <xf numFmtId="3" fontId="13" fillId="0" borderId="14" xfId="3" applyNumberFormat="1" applyFont="1" applyFill="1" applyBorder="1" applyAlignment="1">
      <alignment wrapText="1"/>
    </xf>
    <xf numFmtId="4" fontId="13" fillId="0" borderId="23" xfId="1" applyNumberFormat="1" applyFont="1" applyFill="1" applyBorder="1" applyAlignment="1">
      <alignment wrapText="1"/>
    </xf>
    <xf numFmtId="3" fontId="13" fillId="0" borderId="0" xfId="3" applyNumberFormat="1" applyFont="1" applyFill="1" applyBorder="1" applyAlignment="1">
      <alignment wrapText="1"/>
    </xf>
    <xf numFmtId="3" fontId="20" fillId="0" borderId="0" xfId="3" applyNumberFormat="1" applyFont="1" applyFill="1" applyBorder="1" applyAlignment="1">
      <alignment wrapText="1"/>
    </xf>
    <xf numFmtId="2" fontId="13" fillId="0" borderId="7" xfId="3" applyNumberFormat="1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3" fontId="11" fillId="0" borderId="10" xfId="3" quotePrefix="1" applyNumberFormat="1" applyFont="1" applyFill="1" applyBorder="1" applyAlignment="1">
      <alignment horizontal="center" vertical="center" wrapText="1"/>
    </xf>
    <xf numFmtId="0" fontId="18" fillId="0" borderId="36" xfId="1" quotePrefix="1" applyFont="1" applyBorder="1" applyAlignment="1"/>
    <xf numFmtId="0" fontId="18" fillId="0" borderId="36" xfId="1" applyFont="1" applyBorder="1" applyAlignment="1"/>
    <xf numFmtId="0" fontId="18" fillId="0" borderId="0" xfId="1" applyFont="1" applyBorder="1" applyAlignment="1"/>
    <xf numFmtId="0" fontId="29" fillId="0" borderId="0" xfId="1" applyFont="1"/>
    <xf numFmtId="2" fontId="28" fillId="0" borderId="7" xfId="1" applyNumberFormat="1" applyFont="1" applyBorder="1" applyAlignment="1">
      <alignment horizontal="center" vertical="center" wrapText="1"/>
    </xf>
    <xf numFmtId="0" fontId="28" fillId="0" borderId="8" xfId="1" applyFont="1" applyBorder="1" applyAlignment="1">
      <alignment horizontal="center" vertical="center" wrapText="1"/>
    </xf>
    <xf numFmtId="2" fontId="28" fillId="0" borderId="9" xfId="1" applyNumberFormat="1" applyFont="1" applyBorder="1" applyAlignment="1">
      <alignment horizontal="center" vertical="center" wrapText="1"/>
    </xf>
    <xf numFmtId="0" fontId="28" fillId="0" borderId="9" xfId="1" applyFont="1" applyBorder="1" applyAlignment="1">
      <alignment horizontal="center" vertical="center" wrapText="1"/>
    </xf>
    <xf numFmtId="3" fontId="3" fillId="0" borderId="10" xfId="1" applyNumberFormat="1" applyFont="1" applyBorder="1" applyAlignment="1">
      <alignment horizontal="center" vertical="center" wrapText="1"/>
    </xf>
    <xf numFmtId="3" fontId="3" fillId="0" borderId="11" xfId="1" applyNumberFormat="1" applyFont="1" applyBorder="1" applyAlignment="1">
      <alignment horizontal="center" vertical="center" wrapText="1"/>
    </xf>
    <xf numFmtId="3" fontId="7" fillId="0" borderId="0" xfId="3" applyNumberFormat="1" applyFont="1" applyFill="1"/>
    <xf numFmtId="3" fontId="14" fillId="0" borderId="0" xfId="3" applyNumberFormat="1" applyFont="1"/>
    <xf numFmtId="0" fontId="30" fillId="0" borderId="0" xfId="0" applyFont="1"/>
    <xf numFmtId="0" fontId="23" fillId="0" borderId="0" xfId="0" applyFont="1" applyBorder="1"/>
    <xf numFmtId="3" fontId="24" fillId="0" borderId="0" xfId="0" applyNumberFormat="1" applyFont="1" applyFill="1" applyBorder="1" applyAlignment="1">
      <alignment wrapText="1"/>
    </xf>
    <xf numFmtId="4" fontId="24" fillId="0" borderId="0" xfId="0" applyNumberFormat="1" applyFont="1" applyFill="1" applyBorder="1" applyAlignment="1">
      <alignment wrapText="1"/>
    </xf>
    <xf numFmtId="166" fontId="24" fillId="0" borderId="0" xfId="5" applyNumberFormat="1" applyFont="1" applyFill="1" applyBorder="1"/>
    <xf numFmtId="3" fontId="9" fillId="0" borderId="0" xfId="0" applyNumberFormat="1" applyFont="1" applyFill="1" applyBorder="1" applyAlignment="1">
      <alignment wrapText="1"/>
    </xf>
    <xf numFmtId="0" fontId="33" fillId="0" borderId="0" xfId="0" applyFont="1" applyBorder="1"/>
    <xf numFmtId="0" fontId="34" fillId="0" borderId="0" xfId="0" applyFont="1" applyAlignment="1">
      <alignment horizontal="right"/>
    </xf>
    <xf numFmtId="0" fontId="23" fillId="0" borderId="43" xfId="0" applyFont="1" applyBorder="1" applyAlignment="1">
      <alignment wrapText="1"/>
    </xf>
    <xf numFmtId="3" fontId="23" fillId="0" borderId="44" xfId="0" applyNumberFormat="1" applyFont="1" applyFill="1" applyBorder="1" applyAlignment="1">
      <alignment wrapText="1"/>
    </xf>
    <xf numFmtId="3" fontId="23" fillId="0" borderId="45" xfId="0" applyNumberFormat="1" applyFont="1" applyFill="1" applyBorder="1" applyAlignment="1">
      <alignment wrapText="1"/>
    </xf>
    <xf numFmtId="3" fontId="10" fillId="0" borderId="9" xfId="0" applyNumberFormat="1" applyFont="1" applyBorder="1"/>
    <xf numFmtId="3" fontId="10" fillId="0" borderId="46" xfId="0" applyNumberFormat="1" applyFont="1" applyBorder="1"/>
    <xf numFmtId="0" fontId="35" fillId="0" borderId="0" xfId="0" applyFont="1"/>
    <xf numFmtId="0" fontId="33" fillId="0" borderId="0" xfId="0" applyFont="1"/>
    <xf numFmtId="2" fontId="24" fillId="0" borderId="47" xfId="0" applyNumberFormat="1" applyFont="1" applyBorder="1" applyAlignment="1">
      <alignment horizontal="center" vertical="center" wrapText="1"/>
    </xf>
    <xf numFmtId="0" fontId="24" fillId="0" borderId="48" xfId="0" applyFont="1" applyBorder="1" applyAlignment="1">
      <alignment horizontal="center" vertical="center" wrapText="1"/>
    </xf>
    <xf numFmtId="2" fontId="24" fillId="0" borderId="49" xfId="0" applyNumberFormat="1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3" fontId="9" fillId="0" borderId="46" xfId="0" quotePrefix="1" applyNumberFormat="1" applyFont="1" applyBorder="1" applyAlignment="1">
      <alignment horizontal="center" vertical="center" wrapText="1"/>
    </xf>
    <xf numFmtId="3" fontId="9" fillId="0" borderId="50" xfId="0" quotePrefix="1" applyNumberFormat="1" applyFont="1" applyBorder="1" applyAlignment="1">
      <alignment horizontal="center" vertical="center" wrapText="1"/>
    </xf>
    <xf numFmtId="4" fontId="23" fillId="0" borderId="44" xfId="0" applyNumberFormat="1" applyFont="1" applyFill="1" applyBorder="1" applyAlignment="1">
      <alignment wrapText="1"/>
    </xf>
    <xf numFmtId="167" fontId="23" fillId="0" borderId="44" xfId="5" applyNumberFormat="1" applyFont="1" applyFill="1" applyBorder="1" applyAlignment="1">
      <alignment wrapText="1"/>
    </xf>
    <xf numFmtId="3" fontId="23" fillId="0" borderId="45" xfId="0" applyNumberFormat="1" applyFont="1" applyBorder="1"/>
    <xf numFmtId="3" fontId="23" fillId="0" borderId="51" xfId="0" applyNumberFormat="1" applyFont="1" applyBorder="1"/>
    <xf numFmtId="0" fontId="23" fillId="0" borderId="40" xfId="0" applyFont="1" applyBorder="1" applyAlignment="1">
      <alignment wrapText="1"/>
    </xf>
    <xf numFmtId="3" fontId="23" fillId="0" borderId="41" xfId="0" applyNumberFormat="1" applyFont="1" applyBorder="1"/>
    <xf numFmtId="0" fontId="10" fillId="0" borderId="7" xfId="0" applyFont="1" applyBorder="1" applyAlignment="1">
      <alignment wrapText="1"/>
    </xf>
    <xf numFmtId="0" fontId="10" fillId="0" borderId="9" xfId="0" applyFont="1" applyBorder="1"/>
    <xf numFmtId="3" fontId="35" fillId="0" borderId="0" xfId="0" applyNumberFormat="1" applyFont="1"/>
    <xf numFmtId="3" fontId="9" fillId="0" borderId="52" xfId="0" quotePrefix="1" applyNumberFormat="1" applyFont="1" applyBorder="1" applyAlignment="1">
      <alignment horizontal="center" vertical="center" wrapText="1"/>
    </xf>
    <xf numFmtId="4" fontId="23" fillId="0" borderId="53" xfId="0" applyNumberFormat="1" applyFont="1" applyFill="1" applyBorder="1" applyAlignment="1">
      <alignment wrapText="1"/>
    </xf>
    <xf numFmtId="167" fontId="23" fillId="0" borderId="53" xfId="5" applyNumberFormat="1" applyFont="1" applyFill="1" applyBorder="1" applyAlignment="1">
      <alignment wrapText="1"/>
    </xf>
    <xf numFmtId="3" fontId="23" fillId="0" borderId="41" xfId="0" applyNumberFormat="1" applyFont="1" applyFill="1" applyBorder="1" applyAlignment="1">
      <alignment wrapText="1"/>
    </xf>
    <xf numFmtId="4" fontId="23" fillId="0" borderId="41" xfId="0" applyNumberFormat="1" applyFont="1" applyFill="1" applyBorder="1" applyAlignment="1">
      <alignment wrapText="1"/>
    </xf>
    <xf numFmtId="167" fontId="23" fillId="0" borderId="41" xfId="5" applyNumberFormat="1" applyFont="1" applyFill="1" applyBorder="1" applyAlignment="1">
      <alignment wrapText="1"/>
    </xf>
    <xf numFmtId="3" fontId="23" fillId="0" borderId="54" xfId="0" applyNumberFormat="1" applyFont="1" applyBorder="1"/>
    <xf numFmtId="3" fontId="23" fillId="0" borderId="53" xfId="0" applyNumberFormat="1" applyFont="1" applyFill="1" applyBorder="1" applyAlignment="1">
      <alignment wrapText="1"/>
    </xf>
    <xf numFmtId="4" fontId="23" fillId="0" borderId="49" xfId="0" applyNumberFormat="1" applyFont="1" applyFill="1" applyBorder="1" applyAlignment="1">
      <alignment wrapText="1"/>
    </xf>
    <xf numFmtId="167" fontId="23" fillId="0" borderId="49" xfId="5" applyNumberFormat="1" applyFont="1" applyFill="1" applyBorder="1" applyAlignment="1">
      <alignment wrapText="1"/>
    </xf>
    <xf numFmtId="0" fontId="30" fillId="0" borderId="0" xfId="0" applyFont="1" applyFill="1" applyAlignment="1">
      <alignment wrapText="1"/>
    </xf>
    <xf numFmtId="3" fontId="23" fillId="0" borderId="55" xfId="0" applyNumberFormat="1" applyFont="1" applyBorder="1"/>
    <xf numFmtId="0" fontId="23" fillId="0" borderId="0" xfId="0" applyFont="1" applyFill="1" applyAlignment="1">
      <alignment horizontal="left"/>
    </xf>
    <xf numFmtId="0" fontId="25" fillId="0" borderId="0" xfId="0" applyFont="1" applyFill="1" applyAlignment="1">
      <alignment horizontal="centerContinuous"/>
    </xf>
    <xf numFmtId="0" fontId="27" fillId="0" borderId="0" xfId="0" applyFont="1"/>
    <xf numFmtId="0" fontId="31" fillId="0" borderId="0" xfId="0" applyFont="1" applyAlignment="1"/>
    <xf numFmtId="0" fontId="36" fillId="0" borderId="36" xfId="1" applyFont="1" applyBorder="1" applyAlignment="1"/>
    <xf numFmtId="0" fontId="36" fillId="0" borderId="0" xfId="1" applyFont="1" applyBorder="1" applyAlignment="1"/>
    <xf numFmtId="0" fontId="37" fillId="0" borderId="37" xfId="1" applyFont="1" applyFill="1" applyBorder="1" applyAlignment="1">
      <alignment wrapText="1"/>
    </xf>
    <xf numFmtId="0" fontId="38" fillId="0" borderId="0" xfId="1" applyFont="1" applyFill="1"/>
    <xf numFmtId="0" fontId="39" fillId="0" borderId="0" xfId="3" applyFont="1" applyAlignment="1"/>
    <xf numFmtId="0" fontId="14" fillId="0" borderId="0" xfId="3"/>
    <xf numFmtId="0" fontId="40" fillId="0" borderId="41" xfId="3" applyFont="1" applyBorder="1" applyAlignment="1">
      <alignment horizontal="center" vertical="center"/>
    </xf>
    <xf numFmtId="3" fontId="41" fillId="0" borderId="41" xfId="3" applyNumberFormat="1" applyFont="1" applyFill="1" applyBorder="1" applyAlignment="1">
      <alignment horizontal="center" vertical="center" wrapText="1"/>
    </xf>
    <xf numFmtId="0" fontId="41" fillId="0" borderId="41" xfId="3" applyFont="1" applyFill="1" applyBorder="1" applyAlignment="1">
      <alignment horizontal="center" vertical="center" wrapText="1"/>
    </xf>
    <xf numFmtId="0" fontId="2" fillId="0" borderId="41" xfId="6" applyFont="1" applyBorder="1" applyAlignment="1">
      <alignment horizontal="left" indent="1"/>
    </xf>
    <xf numFmtId="3" fontId="14" fillId="0" borderId="41" xfId="3" applyNumberFormat="1" applyBorder="1"/>
    <xf numFmtId="164" fontId="14" fillId="0" borderId="41" xfId="3" applyNumberFormat="1" applyBorder="1"/>
    <xf numFmtId="2" fontId="14" fillId="0" borderId="41" xfId="3" applyNumberFormat="1" applyBorder="1"/>
    <xf numFmtId="167" fontId="14" fillId="0" borderId="41" xfId="3" applyNumberFormat="1" applyBorder="1"/>
    <xf numFmtId="3" fontId="42" fillId="0" borderId="41" xfId="3" applyNumberFormat="1" applyFont="1" applyBorder="1"/>
    <xf numFmtId="0" fontId="14" fillId="0" borderId="41" xfId="3" applyBorder="1"/>
    <xf numFmtId="3" fontId="42" fillId="3" borderId="41" xfId="3" applyNumberFormat="1" applyFont="1" applyFill="1" applyBorder="1"/>
    <xf numFmtId="0" fontId="26" fillId="0" borderId="41" xfId="6" applyFont="1" applyBorder="1" applyAlignment="1">
      <alignment horizontal="left" indent="1"/>
    </xf>
    <xf numFmtId="167" fontId="42" fillId="0" borderId="41" xfId="3" applyNumberFormat="1" applyFont="1" applyBorder="1"/>
    <xf numFmtId="2" fontId="42" fillId="0" borderId="41" xfId="3" applyNumberFormat="1" applyFont="1" applyBorder="1"/>
    <xf numFmtId="0" fontId="42" fillId="0" borderId="0" xfId="3" applyFont="1"/>
    <xf numFmtId="0" fontId="42" fillId="0" borderId="41" xfId="3" applyFont="1" applyBorder="1"/>
    <xf numFmtId="0" fontId="15" fillId="0" borderId="42" xfId="6" applyFont="1" applyFill="1" applyBorder="1" applyAlignment="1">
      <alignment horizontal="left" indent="1"/>
    </xf>
    <xf numFmtId="3" fontId="10" fillId="3" borderId="46" xfId="0" applyNumberFormat="1" applyFont="1" applyFill="1" applyBorder="1"/>
    <xf numFmtId="3" fontId="23" fillId="0" borderId="41" xfId="3" applyNumberFormat="1" applyFont="1" applyBorder="1" applyAlignment="1">
      <alignment horizontal="right"/>
    </xf>
    <xf numFmtId="3" fontId="23" fillId="0" borderId="0" xfId="3" applyNumberFormat="1" applyFont="1"/>
    <xf numFmtId="0" fontId="23" fillId="4" borderId="41" xfId="3" applyFont="1" applyFill="1" applyBorder="1" applyAlignment="1">
      <alignment horizontal="center" vertical="center"/>
    </xf>
    <xf numFmtId="0" fontId="10" fillId="4" borderId="41" xfId="3" applyFont="1" applyFill="1" applyBorder="1" applyAlignment="1">
      <alignment horizontal="justify" vertical="center"/>
    </xf>
    <xf numFmtId="3" fontId="10" fillId="4" borderId="41" xfId="3" applyNumberFormat="1" applyFont="1" applyFill="1" applyBorder="1" applyAlignment="1">
      <alignment horizontal="right" vertical="center"/>
    </xf>
    <xf numFmtId="0" fontId="44" fillId="4" borderId="41" xfId="3" applyFont="1" applyFill="1" applyBorder="1" applyAlignment="1">
      <alignment horizontal="justify" vertical="center"/>
    </xf>
    <xf numFmtId="0" fontId="10" fillId="0" borderId="0" xfId="3" applyFont="1"/>
    <xf numFmtId="0" fontId="10" fillId="4" borderId="41" xfId="3" applyFont="1" applyFill="1" applyBorder="1" applyAlignment="1">
      <alignment horizontal="left" vertical="center"/>
    </xf>
    <xf numFmtId="0" fontId="44" fillId="4" borderId="41" xfId="3" applyFont="1" applyFill="1" applyBorder="1" applyAlignment="1">
      <alignment horizontal="left" vertical="center"/>
    </xf>
    <xf numFmtId="3" fontId="44" fillId="0" borderId="41" xfId="3" applyNumberFormat="1" applyFont="1" applyBorder="1" applyAlignment="1">
      <alignment horizontal="right"/>
    </xf>
    <xf numFmtId="0" fontId="44" fillId="0" borderId="0" xfId="3" applyFont="1"/>
    <xf numFmtId="3" fontId="10" fillId="0" borderId="41" xfId="3" applyNumberFormat="1" applyFont="1" applyBorder="1"/>
    <xf numFmtId="0" fontId="34" fillId="0" borderId="0" xfId="3" applyFont="1" applyAlignment="1">
      <alignment horizontal="right"/>
    </xf>
    <xf numFmtId="0" fontId="27" fillId="0" borderId="0" xfId="1" applyFont="1" applyFill="1" applyBorder="1"/>
    <xf numFmtId="3" fontId="3" fillId="0" borderId="0" xfId="0" applyNumberFormat="1" applyFont="1" applyAlignment="1"/>
    <xf numFmtId="0" fontId="10" fillId="0" borderId="5" xfId="1" applyFont="1" applyBorder="1" applyAlignment="1">
      <alignment horizontal="center" vertical="center" wrapText="1"/>
    </xf>
    <xf numFmtId="3" fontId="23" fillId="0" borderId="41" xfId="3" applyNumberFormat="1" applyFont="1" applyFill="1" applyBorder="1" applyAlignment="1">
      <alignment horizontal="right"/>
    </xf>
    <xf numFmtId="3" fontId="8" fillId="0" borderId="24" xfId="1" applyNumberFormat="1" applyFont="1" applyFill="1" applyBorder="1" applyAlignment="1">
      <alignment horizontal="right" wrapText="1"/>
    </xf>
    <xf numFmtId="4" fontId="14" fillId="0" borderId="0" xfId="3" applyNumberFormat="1" applyFont="1"/>
    <xf numFmtId="4" fontId="30" fillId="0" borderId="0" xfId="0" applyNumberFormat="1" applyFont="1"/>
    <xf numFmtId="0" fontId="10" fillId="0" borderId="5" xfId="1" applyFont="1" applyBorder="1" applyAlignment="1">
      <alignment horizontal="center" vertical="center" wrapText="1"/>
    </xf>
    <xf numFmtId="0" fontId="24" fillId="0" borderId="37" xfId="1" applyFont="1" applyFill="1" applyBorder="1" applyAlignment="1">
      <alignment wrapText="1"/>
    </xf>
    <xf numFmtId="0" fontId="27" fillId="0" borderId="0" xfId="1" applyFont="1"/>
    <xf numFmtId="0" fontId="27" fillId="0" borderId="0" xfId="1" applyFont="1" applyBorder="1"/>
    <xf numFmtId="3" fontId="27" fillId="0" borderId="0" xfId="1" applyNumberFormat="1" applyFont="1"/>
    <xf numFmtId="4" fontId="27" fillId="0" borderId="0" xfId="1" applyNumberFormat="1" applyFont="1"/>
    <xf numFmtId="3" fontId="47" fillId="0" borderId="0" xfId="0" applyNumberFormat="1" applyFont="1"/>
    <xf numFmtId="4" fontId="47" fillId="0" borderId="0" xfId="0" applyNumberFormat="1" applyFont="1"/>
    <xf numFmtId="0" fontId="47" fillId="0" borderId="0" xfId="0" applyFont="1"/>
    <xf numFmtId="0" fontId="43" fillId="0" borderId="0" xfId="3" applyFont="1" applyAlignment="1">
      <alignment horizontal="center"/>
    </xf>
    <xf numFmtId="0" fontId="45" fillId="0" borderId="0" xfId="0" applyFont="1" applyAlignment="1">
      <alignment horizontal="left" wrapText="1"/>
    </xf>
    <xf numFmtId="0" fontId="4" fillId="0" borderId="0" xfId="1" applyFont="1" applyFill="1" applyAlignment="1">
      <alignment horizontal="center" wrapText="1"/>
    </xf>
    <xf numFmtId="0" fontId="6" fillId="0" borderId="0" xfId="1" quotePrefix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28" fillId="0" borderId="1" xfId="1" applyFont="1" applyBorder="1" applyAlignment="1">
      <alignment horizontal="center" vertical="center" wrapText="1"/>
    </xf>
    <xf numFmtId="0" fontId="28" fillId="0" borderId="6" xfId="1" applyFont="1" applyBorder="1" applyAlignment="1">
      <alignment horizontal="center" vertical="center" wrapText="1"/>
    </xf>
    <xf numFmtId="3" fontId="28" fillId="0" borderId="1" xfId="1" applyNumberFormat="1" applyFont="1" applyBorder="1" applyAlignment="1">
      <alignment horizontal="center" vertical="center" wrapText="1"/>
    </xf>
    <xf numFmtId="3" fontId="28" fillId="0" borderId="6" xfId="1" applyNumberFormat="1" applyFont="1" applyBorder="1" applyAlignment="1">
      <alignment horizontal="center" vertical="center" wrapText="1"/>
    </xf>
    <xf numFmtId="0" fontId="3" fillId="0" borderId="2" xfId="1" quotePrefix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3" fontId="8" fillId="0" borderId="1" xfId="1" applyNumberFormat="1" applyFont="1" applyBorder="1" applyAlignment="1">
      <alignment horizontal="center" vertical="center" wrapText="1"/>
    </xf>
    <xf numFmtId="3" fontId="8" fillId="0" borderId="6" xfId="1" applyNumberFormat="1" applyFont="1" applyBorder="1" applyAlignment="1">
      <alignment horizontal="center" vertical="center" wrapText="1"/>
    </xf>
    <xf numFmtId="0" fontId="26" fillId="0" borderId="2" xfId="1" quotePrefix="1" applyFont="1" applyFill="1" applyBorder="1" applyAlignment="1">
      <alignment horizontal="center" vertical="center" wrapText="1"/>
    </xf>
    <xf numFmtId="0" fontId="26" fillId="0" borderId="3" xfId="1" applyFont="1" applyFill="1" applyBorder="1" applyAlignment="1">
      <alignment horizontal="center" vertical="center" wrapText="1"/>
    </xf>
    <xf numFmtId="0" fontId="26" fillId="0" borderId="4" xfId="1" applyFont="1" applyFill="1" applyBorder="1" applyAlignment="1">
      <alignment horizontal="center" vertical="center" wrapText="1"/>
    </xf>
    <xf numFmtId="0" fontId="46" fillId="0" borderId="0" xfId="0" applyFont="1" applyAlignment="1">
      <alignment horizontal="left" wrapText="1"/>
    </xf>
    <xf numFmtId="0" fontId="21" fillId="0" borderId="0" xfId="1" quotePrefix="1" applyFont="1" applyFill="1" applyAlignment="1">
      <alignment horizontal="center" vertical="center"/>
    </xf>
    <xf numFmtId="0" fontId="13" fillId="0" borderId="1" xfId="1" applyFont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3" fontId="13" fillId="0" borderId="1" xfId="1" applyNumberFormat="1" applyFont="1" applyBorder="1" applyAlignment="1">
      <alignment horizontal="center" vertical="center" wrapText="1"/>
    </xf>
    <xf numFmtId="3" fontId="13" fillId="0" borderId="6" xfId="1" applyNumberFormat="1" applyFont="1" applyBorder="1" applyAlignment="1">
      <alignment horizontal="center" vertical="center" wrapText="1"/>
    </xf>
    <xf numFmtId="0" fontId="3" fillId="0" borderId="2" xfId="1" quotePrefix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6" fillId="0" borderId="0" xfId="3" quotePrefix="1" applyFont="1" applyFill="1" applyAlignment="1">
      <alignment horizontal="center" vertical="center"/>
    </xf>
    <xf numFmtId="0" fontId="21" fillId="0" borderId="0" xfId="3" quotePrefix="1" applyFont="1" applyFill="1" applyAlignment="1">
      <alignment horizontal="center" vertical="center"/>
    </xf>
    <xf numFmtId="0" fontId="13" fillId="0" borderId="1" xfId="3" applyFont="1" applyBorder="1" applyAlignment="1">
      <alignment horizontal="center" vertical="center" wrapText="1"/>
    </xf>
    <xf numFmtId="0" fontId="13" fillId="0" borderId="6" xfId="3" applyFont="1" applyBorder="1" applyAlignment="1">
      <alignment horizontal="center" vertical="center" wrapText="1"/>
    </xf>
    <xf numFmtId="3" fontId="13" fillId="0" borderId="1" xfId="3" applyNumberFormat="1" applyFont="1" applyBorder="1" applyAlignment="1">
      <alignment horizontal="center" vertical="center" wrapText="1"/>
    </xf>
    <xf numFmtId="3" fontId="13" fillId="0" borderId="6" xfId="3" applyNumberFormat="1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 wrapText="1"/>
    </xf>
    <xf numFmtId="0" fontId="8" fillId="0" borderId="6" xfId="3" applyFont="1" applyBorder="1" applyAlignment="1">
      <alignment horizontal="center" vertical="center" wrapText="1"/>
    </xf>
    <xf numFmtId="3" fontId="8" fillId="0" borderId="1" xfId="3" applyNumberFormat="1" applyFont="1" applyBorder="1" applyAlignment="1">
      <alignment horizontal="center" vertical="center" wrapText="1"/>
    </xf>
    <xf numFmtId="3" fontId="8" fillId="0" borderId="6" xfId="3" applyNumberFormat="1" applyFont="1" applyBorder="1" applyAlignment="1">
      <alignment horizontal="center" vertical="center" wrapText="1"/>
    </xf>
    <xf numFmtId="0" fontId="26" fillId="0" borderId="2" xfId="1" quotePrefix="1" applyFont="1" applyBorder="1" applyAlignment="1">
      <alignment horizontal="center" vertical="center" wrapText="1"/>
    </xf>
    <xf numFmtId="0" fontId="26" fillId="0" borderId="3" xfId="1" applyFont="1" applyBorder="1" applyAlignment="1">
      <alignment horizontal="center" vertical="center" wrapText="1"/>
    </xf>
    <xf numFmtId="0" fontId="26" fillId="0" borderId="4" xfId="1" applyFont="1" applyBorder="1" applyAlignment="1">
      <alignment horizontal="center" vertical="center" wrapText="1"/>
    </xf>
    <xf numFmtId="0" fontId="10" fillId="0" borderId="2" xfId="0" quotePrefix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24" fillId="0" borderId="1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3" fontId="24" fillId="0" borderId="1" xfId="0" applyNumberFormat="1" applyFont="1" applyBorder="1" applyAlignment="1">
      <alignment horizontal="center" vertical="center" wrapText="1"/>
    </xf>
    <xf numFmtId="3" fontId="24" fillId="0" borderId="16" xfId="0" applyNumberFormat="1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3" fontId="24" fillId="0" borderId="6" xfId="0" applyNumberFormat="1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</cellXfs>
  <cellStyles count="7">
    <cellStyle name="Normal" xfId="0" builtinId="0"/>
    <cellStyle name="Normal 2" xfId="3" xr:uid="{FA76D76C-7B9E-4868-90EA-CF9B6719A9CF}"/>
    <cellStyle name="Normal 3" xfId="6" xr:uid="{AF8B9CEE-B351-4AA1-BAA8-4AEC1B3B0890}"/>
    <cellStyle name="Normal 5" xfId="1" xr:uid="{813739DF-AB6A-4D02-8053-884BE14F0052}"/>
    <cellStyle name="Percent 2" xfId="2" xr:uid="{1159C263-979B-4FEE-97A2-1AC741559FB6}"/>
    <cellStyle name="Percent 2 2" xfId="5" xr:uid="{BE93FAD6-2497-4546-A22D-D0503CE34B83}"/>
    <cellStyle name="Style 1" xfId="4" xr:uid="{55FD440D-3F68-462F-B741-7634799E8E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-itd-01\vsaa\VSAA_FVD_Kopdarbi\Di&#257;na\BUD&#381;ETS\2024\Bud&#382;eta%20b&#257;ze\UZ_LM\b&#257;zes_versija\uz_LM_komplekts\2.pielikums_SB_bazes_projekts_2025-2028.g.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.local\SHARED\FAD\FVD\Baze_2015\Spec_budzets\Nos&#363;t&#299;ts%20VSAA\Pielik_LMvest_(1_6pielik)_sb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.local\Users\Iuzix\Downloads\SB_6.pielikums_2016-20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.local\Users\Iuzix\Desktop\Darbi%20uz%2022.08\VSAA\Pielik_LMvest_(1_6pielik)_s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piel_2025.gads"/>
      <sheetName val="2.piel_2026.gads"/>
      <sheetName val="2.piel_2027.gads"/>
      <sheetName val="2.piel_2028.gads"/>
      <sheetName val="3.piel_2025.gads"/>
      <sheetName val="3.piel_2026.gads"/>
      <sheetName val="3.piel_2027.gads"/>
      <sheetName val="3.piel_2028.gads"/>
      <sheetName val="4.piel."/>
      <sheetName val="5.piel_6(sb)"/>
      <sheetName val="6.piel_index2024"/>
      <sheetName val="6.piel_index2025"/>
      <sheetName val="6.piel_index2026"/>
      <sheetName val="6.piel_index2027"/>
      <sheetName val="6.piel_index202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ecB.izd_faktori(+,-)"/>
      <sheetName val="VSAA_faktori(+,-)"/>
      <sheetName val="Izmaiņas"/>
      <sheetName val="soc.pabalsti"/>
      <sheetName val="indeks"/>
      <sheetName val="transf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_pielikums"/>
      <sheetName val="7_pielikums"/>
      <sheetName val="8.1_pielikums"/>
      <sheetName val="8.2_pielikums"/>
      <sheetName val="9_pielikums(10(pb)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ecB.izd_faktori(+,-)"/>
      <sheetName val="VSAA_faktori(+,-)"/>
      <sheetName val="Izmaiņas"/>
      <sheetName val="soc.pabalsti"/>
      <sheetName val="indeks"/>
      <sheetName val="transf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4B630-4774-483F-B04D-6E54622020D7}">
  <dimension ref="A1:E21"/>
  <sheetViews>
    <sheetView zoomScaleNormal="100" workbookViewId="0">
      <selection activeCell="H6" sqref="H6"/>
    </sheetView>
  </sheetViews>
  <sheetFormatPr defaultRowHeight="13"/>
  <cols>
    <col min="1" max="1" width="65.26953125" style="71" customWidth="1"/>
    <col min="2" max="3" width="11.26953125" style="71" bestFit="1" customWidth="1"/>
    <col min="4" max="4" width="12.453125" style="71" bestFit="1" customWidth="1"/>
    <col min="5" max="5" width="11.54296875" style="71" customWidth="1"/>
    <col min="6" max="16384" width="8.7265625" style="71"/>
  </cols>
  <sheetData>
    <row r="1" spans="1:5" ht="14">
      <c r="E1" s="286" t="s">
        <v>100</v>
      </c>
    </row>
    <row r="2" spans="1:5" ht="14">
      <c r="E2" s="286" t="s">
        <v>105</v>
      </c>
    </row>
    <row r="3" spans="1:5" ht="14">
      <c r="E3" s="286" t="s">
        <v>91</v>
      </c>
    </row>
    <row r="4" spans="1:5" ht="14">
      <c r="E4" s="286"/>
    </row>
    <row r="5" spans="1:5" ht="15">
      <c r="A5" s="303" t="s">
        <v>92</v>
      </c>
      <c r="B5" s="303"/>
      <c r="C5" s="303"/>
      <c r="D5" s="303"/>
      <c r="E5" s="303"/>
    </row>
    <row r="7" spans="1:5">
      <c r="A7" s="276" t="s">
        <v>75</v>
      </c>
      <c r="B7" s="276" t="s">
        <v>76</v>
      </c>
      <c r="C7" s="276" t="s">
        <v>77</v>
      </c>
      <c r="D7" s="276" t="s">
        <v>78</v>
      </c>
      <c r="E7" s="276" t="s">
        <v>79</v>
      </c>
    </row>
    <row r="8" spans="1:5">
      <c r="A8" s="281" t="s">
        <v>85</v>
      </c>
      <c r="B8" s="278">
        <f>B9+B11</f>
        <v>5724501</v>
      </c>
      <c r="C8" s="278">
        <f t="shared" ref="C8:E8" si="0">C9+C11</f>
        <v>27258236</v>
      </c>
      <c r="D8" s="278">
        <f t="shared" si="0"/>
        <v>44085632</v>
      </c>
      <c r="E8" s="278">
        <f t="shared" si="0"/>
        <v>60080284</v>
      </c>
    </row>
    <row r="9" spans="1:5">
      <c r="A9" s="281" t="s">
        <v>84</v>
      </c>
      <c r="B9" s="278">
        <f>B10</f>
        <v>267381</v>
      </c>
      <c r="C9" s="278">
        <f t="shared" ref="C9:E9" si="1">C10</f>
        <v>1316786</v>
      </c>
      <c r="D9" s="278">
        <f t="shared" si="1"/>
        <v>2229967</v>
      </c>
      <c r="E9" s="278">
        <f t="shared" si="1"/>
        <v>3153576</v>
      </c>
    </row>
    <row r="10" spans="1:5" s="284" customFormat="1">
      <c r="A10" s="282" t="s">
        <v>86</v>
      </c>
      <c r="B10" s="283">
        <f>LM_izdienas_pens!I11</f>
        <v>267381</v>
      </c>
      <c r="C10" s="283">
        <f>LM_izdienas_pens!I18</f>
        <v>1316786</v>
      </c>
      <c r="D10" s="283">
        <f>LM_izdienas_pens!I26</f>
        <v>2229967</v>
      </c>
      <c r="E10" s="283">
        <f>LM_izdienas_pens!I35</f>
        <v>3153576</v>
      </c>
    </row>
    <row r="11" spans="1:5">
      <c r="A11" s="281" t="s">
        <v>87</v>
      </c>
      <c r="B11" s="278">
        <f>SUM(B12:B14)</f>
        <v>5457120</v>
      </c>
      <c r="C11" s="278">
        <f>SUM(C12:C14)</f>
        <v>25941450</v>
      </c>
      <c r="D11" s="278">
        <f>SUM(D12:D14)</f>
        <v>41855665</v>
      </c>
      <c r="E11" s="278">
        <f>SUM(E12:E14)</f>
        <v>56926708</v>
      </c>
    </row>
    <row r="12" spans="1:5">
      <c r="A12" s="279" t="s">
        <v>80</v>
      </c>
      <c r="B12" s="274">
        <f>SB_index2025!I14+SB_index2025!I15+SB_index2025!I16+SB_index2025!I18+SB_index2025!I19+SB_index2025!I20</f>
        <v>5255523</v>
      </c>
      <c r="C12" s="274">
        <f>SB_index2026!I14+SB_index2026!I15+SB_index2026!I16+SB_index2026!I18+SB_index2026!I19+SB_index2026!I20+SB_index2026!I33+SB_index2026!I34+SB_index2026!I35+SB_index2026!I37+SB_index2026!I38+SB_index2026!I39</f>
        <v>24954350</v>
      </c>
      <c r="D12" s="274">
        <f>SB_index2027!I14+SB_index2027!I15+SB_index2027!I16+SB_index2027!I18+SB_index2027!I19+SB_index2027!I20+SB_index2027!I32+SB_index2027!I33+SB_index2027!I34+SB_index2027!I36+SB_index2027!I37+SB_index2027!I38+SB_index2027!I50+SB_index2027!I51+SB_index2027!I52+SB_index2027!I55+SB_index2027!I56</f>
        <v>40250726</v>
      </c>
      <c r="E12" s="274">
        <f>SB_index2028!I68+SB_index2028!I69+SB_index2028!I70+SB_index2028!I72+SB_index2028!I73+SB_index2028!I74+SB_index2028!I14+SB_index2028!I15+SB_index2028!I16+SB_index2028!I18+SB_index2028!I19+SB_index2028!I20+SB_index2028!I32+SB_index2028!I33+SB_index2028!I34+SB_index2028!I36+SB_index2028!I37+SB_index2028!I38+SB_index2028!I50+SB_index2028!I51+SB_index2028!I52+SB_index2028!I54+SB_index2028!I55+SB_index2028!I56</f>
        <v>54870833</v>
      </c>
    </row>
    <row r="13" spans="1:5">
      <c r="A13" s="279" t="s">
        <v>81</v>
      </c>
      <c r="B13" s="274">
        <f>SB_index2025!I21+SB_index2025!I22</f>
        <v>106686</v>
      </c>
      <c r="C13" s="290">
        <f>SB_index2026!I21+SB_index2026!I22+SB_index2026!I40+SB_index2026!I41</f>
        <v>534107</v>
      </c>
      <c r="D13" s="290">
        <f>SB_index2027!I21+SB_index2027!I22+SB_index2027!I39+SB_index2027!I40+SB_index2027!I57+SB_index2027!I58</f>
        <v>874704</v>
      </c>
      <c r="E13" s="290">
        <f>SB_index2028!I21+SB_index2028!I22+SB_index2028!I39+SB_index2028!I40+SB_index2028!I57+SB_index2028!I58+SB_index2028!I75+SB_index2028!I76</f>
        <v>1106513</v>
      </c>
    </row>
    <row r="14" spans="1:5" ht="26">
      <c r="A14" s="279" t="s">
        <v>82</v>
      </c>
      <c r="B14" s="274">
        <f>SB_index2025!I17</f>
        <v>94911</v>
      </c>
      <c r="C14" s="274">
        <f>SB_index2026!I17+SB_index2026!I36</f>
        <v>452993</v>
      </c>
      <c r="D14" s="274">
        <f>SB_index2027!I17+SB_index2027!I35+SB_index2027!I53</f>
        <v>730235</v>
      </c>
      <c r="E14" s="274">
        <f>SB_index2028!I17+SB_index2028!I35+SB_index2028!I53+SB_index2028!I71</f>
        <v>949362</v>
      </c>
    </row>
    <row r="15" spans="1:5" s="280" customFormat="1">
      <c r="A15" s="277" t="s">
        <v>89</v>
      </c>
      <c r="B15" s="285">
        <f>B16</f>
        <v>59670</v>
      </c>
      <c r="C15" s="285">
        <f t="shared" ref="C15:E15" si="2">C16</f>
        <v>300921</v>
      </c>
      <c r="D15" s="285">
        <f t="shared" si="2"/>
        <v>552563</v>
      </c>
      <c r="E15" s="285">
        <f t="shared" si="2"/>
        <v>814669</v>
      </c>
    </row>
    <row r="16" spans="1:5" s="284" customFormat="1" ht="15.5" customHeight="1">
      <c r="A16" s="279" t="s">
        <v>88</v>
      </c>
      <c r="B16" s="274">
        <f>AiM_izdienas_pens!E8</f>
        <v>59670</v>
      </c>
      <c r="C16" s="274">
        <f>AiM_izdienas_pens!E12</f>
        <v>300921</v>
      </c>
      <c r="D16" s="274">
        <f>AiM_izdienas_pens!E17</f>
        <v>552563</v>
      </c>
      <c r="E16" s="274">
        <f>AiM_izdienas_pens!E23</f>
        <v>814669</v>
      </c>
    </row>
    <row r="17" spans="1:5">
      <c r="A17" s="277" t="s">
        <v>83</v>
      </c>
      <c r="B17" s="278">
        <f>B8+B15</f>
        <v>5784171</v>
      </c>
      <c r="C17" s="278">
        <f t="shared" ref="C17:E17" si="3">C8+C15</f>
        <v>27559157</v>
      </c>
      <c r="D17" s="278">
        <f t="shared" si="3"/>
        <v>44638195</v>
      </c>
      <c r="E17" s="278">
        <f t="shared" si="3"/>
        <v>60894953</v>
      </c>
    </row>
    <row r="18" spans="1:5">
      <c r="B18" s="275"/>
      <c r="C18" s="275"/>
      <c r="D18" s="275"/>
      <c r="E18" s="275"/>
    </row>
    <row r="19" spans="1:5">
      <c r="B19" s="275"/>
      <c r="C19" s="275"/>
    </row>
    <row r="20" spans="1:5" s="218" customFormat="1" ht="54.5" customHeight="1">
      <c r="A20" s="304" t="s">
        <v>98</v>
      </c>
      <c r="B20" s="304"/>
      <c r="C20" s="304"/>
      <c r="D20" s="304"/>
      <c r="E20" s="304"/>
    </row>
    <row r="21" spans="1:5">
      <c r="B21" s="275"/>
      <c r="C21" s="275"/>
      <c r="D21" s="275"/>
      <c r="E21" s="275"/>
    </row>
  </sheetData>
  <mergeCells count="2">
    <mergeCell ref="A5:E5"/>
    <mergeCell ref="A20:E20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720BC-0700-4884-ACFC-A33E183EC0B3}">
  <sheetPr codeName="Sheet12">
    <pageSetUpPr fitToPage="1"/>
  </sheetPr>
  <dimension ref="A1:J26"/>
  <sheetViews>
    <sheetView zoomScale="85" zoomScaleNormal="85" workbookViewId="0">
      <selection activeCell="I2" sqref="I2"/>
    </sheetView>
  </sheetViews>
  <sheetFormatPr defaultColWidth="9.1796875" defaultRowHeight="14.5"/>
  <cols>
    <col min="1" max="1" width="34.54296875" style="5" customWidth="1"/>
    <col min="2" max="2" width="9.453125" style="5" bestFit="1" customWidth="1"/>
    <col min="3" max="3" width="10.08984375" style="5" customWidth="1"/>
    <col min="4" max="5" width="9.453125" style="5" bestFit="1" customWidth="1"/>
    <col min="6" max="6" width="10.1796875" style="5" customWidth="1"/>
    <col min="7" max="7" width="10.54296875" style="5" customWidth="1"/>
    <col min="8" max="8" width="12.54296875" style="5" customWidth="1"/>
    <col min="9" max="9" width="11.54296875" style="5" customWidth="1"/>
    <col min="10" max="10" width="10.1796875" style="5" bestFit="1" customWidth="1"/>
    <col min="11" max="16384" width="9.1796875" style="5"/>
  </cols>
  <sheetData>
    <row r="1" spans="1:10">
      <c r="I1" s="286" t="s">
        <v>100</v>
      </c>
    </row>
    <row r="2" spans="1:10">
      <c r="I2" s="286" t="s">
        <v>105</v>
      </c>
    </row>
    <row r="3" spans="1:10">
      <c r="A3" s="1"/>
      <c r="B3" s="2"/>
      <c r="C3" s="3"/>
      <c r="D3" s="1"/>
      <c r="E3" s="3"/>
      <c r="F3" s="1"/>
      <c r="G3" s="4"/>
      <c r="I3" s="286" t="s">
        <v>93</v>
      </c>
    </row>
    <row r="4" spans="1:10">
      <c r="A4" s="1"/>
      <c r="B4" s="2"/>
      <c r="C4" s="3"/>
      <c r="D4" s="1"/>
      <c r="E4" s="3"/>
      <c r="F4" s="1"/>
      <c r="G4" s="4"/>
      <c r="I4" s="286"/>
    </row>
    <row r="5" spans="1:10" ht="17.5">
      <c r="A5" s="305" t="s">
        <v>36</v>
      </c>
      <c r="B5" s="305"/>
      <c r="C5" s="305"/>
      <c r="D5" s="305"/>
      <c r="E5" s="305"/>
      <c r="F5" s="305"/>
      <c r="G5" s="305"/>
      <c r="H5" s="305"/>
      <c r="I5" s="305"/>
    </row>
    <row r="6" spans="1:10">
      <c r="A6" s="6"/>
      <c r="B6" s="6"/>
      <c r="C6" s="6"/>
      <c r="D6" s="6"/>
      <c r="E6" s="6"/>
      <c r="F6" s="6"/>
      <c r="G6" s="6"/>
    </row>
    <row r="7" spans="1:10" ht="15">
      <c r="A7" s="306" t="s">
        <v>0</v>
      </c>
      <c r="B7" s="307"/>
      <c r="C7" s="307"/>
      <c r="D7" s="307"/>
      <c r="E7" s="307"/>
      <c r="F7" s="307"/>
      <c r="G7" s="307"/>
      <c r="H7" s="307"/>
      <c r="I7" s="307"/>
    </row>
    <row r="8" spans="1:10" ht="15" thickBot="1">
      <c r="A8" s="7"/>
      <c r="B8" s="7"/>
      <c r="C8" s="7"/>
      <c r="D8" s="7"/>
      <c r="E8" s="7"/>
      <c r="F8" s="7"/>
      <c r="G8" s="7"/>
    </row>
    <row r="9" spans="1:10" s="195" customFormat="1" ht="56.25" customHeight="1">
      <c r="A9" s="308" t="s">
        <v>1</v>
      </c>
      <c r="B9" s="310" t="s">
        <v>2</v>
      </c>
      <c r="C9" s="312" t="s">
        <v>32</v>
      </c>
      <c r="D9" s="313"/>
      <c r="E9" s="313"/>
      <c r="F9" s="313"/>
      <c r="G9" s="314"/>
      <c r="H9" s="294" t="s">
        <v>101</v>
      </c>
      <c r="I9" s="315" t="s">
        <v>103</v>
      </c>
    </row>
    <row r="10" spans="1:10" s="195" customFormat="1" ht="78.5" thickBot="1">
      <c r="A10" s="309"/>
      <c r="B10" s="311"/>
      <c r="C10" s="196" t="s">
        <v>3</v>
      </c>
      <c r="D10" s="197" t="s">
        <v>4</v>
      </c>
      <c r="E10" s="198" t="s">
        <v>5</v>
      </c>
      <c r="F10" s="199" t="s">
        <v>6</v>
      </c>
      <c r="G10" s="200" t="s">
        <v>7</v>
      </c>
      <c r="H10" s="201" t="s">
        <v>7</v>
      </c>
      <c r="I10" s="316"/>
    </row>
    <row r="11" spans="1:10">
      <c r="A11" s="10" t="s">
        <v>8</v>
      </c>
      <c r="B11" s="11"/>
      <c r="C11" s="12"/>
      <c r="D11" s="13"/>
      <c r="E11" s="14"/>
      <c r="F11" s="14"/>
      <c r="G11" s="15">
        <f>G12+G19+G20+G21+G22</f>
        <v>67691072</v>
      </c>
      <c r="H11" s="15">
        <f>H12+H19+H20+H21+H22</f>
        <v>62233952</v>
      </c>
      <c r="I11" s="16">
        <f>G11-H11</f>
        <v>5457120</v>
      </c>
      <c r="J11" s="17"/>
    </row>
    <row r="12" spans="1:10">
      <c r="A12" s="19" t="s">
        <v>9</v>
      </c>
      <c r="B12" s="20">
        <f>B14+B15+B16+B17+B18</f>
        <v>517293</v>
      </c>
      <c r="C12" s="21">
        <v>574.42999999999995</v>
      </c>
      <c r="D12" s="22">
        <v>1.0736000000000001</v>
      </c>
      <c r="E12" s="23">
        <v>42.26</v>
      </c>
      <c r="F12" s="23">
        <v>616.69000000000005</v>
      </c>
      <c r="G12" s="24">
        <f>G14+G15+G16+G17+G18</f>
        <v>65589506</v>
      </c>
      <c r="H12" s="24">
        <f>H14+H15+H16+H17+H18</f>
        <v>60311693</v>
      </c>
      <c r="I12" s="25">
        <f t="shared" ref="I12:I22" si="0">G12-H12</f>
        <v>5277813</v>
      </c>
      <c r="J12" s="18"/>
    </row>
    <row r="13" spans="1:10">
      <c r="A13" s="26" t="s">
        <v>10</v>
      </c>
      <c r="B13" s="27"/>
      <c r="C13" s="28"/>
      <c r="D13" s="29"/>
      <c r="E13" s="30"/>
      <c r="F13" s="30"/>
      <c r="G13" s="31"/>
      <c r="H13" s="31"/>
      <c r="I13" s="32"/>
      <c r="J13" s="18"/>
    </row>
    <row r="14" spans="1:10">
      <c r="A14" s="33" t="s">
        <v>11</v>
      </c>
      <c r="B14" s="27">
        <v>425375</v>
      </c>
      <c r="C14" s="28">
        <v>624.41999999999996</v>
      </c>
      <c r="D14" s="22">
        <v>1.0750999999999999</v>
      </c>
      <c r="E14" s="23">
        <v>46.9</v>
      </c>
      <c r="F14" s="23">
        <v>671.32</v>
      </c>
      <c r="G14" s="34">
        <v>59850224</v>
      </c>
      <c r="H14" s="34">
        <v>54712738</v>
      </c>
      <c r="I14" s="35">
        <f t="shared" si="0"/>
        <v>5137486</v>
      </c>
      <c r="J14" s="18"/>
    </row>
    <row r="15" spans="1:10">
      <c r="A15" s="33" t="s">
        <v>12</v>
      </c>
      <c r="B15" s="27">
        <v>14972</v>
      </c>
      <c r="C15" s="28">
        <v>371.95</v>
      </c>
      <c r="D15" s="22">
        <v>1.0608</v>
      </c>
      <c r="E15" s="23">
        <v>22.61</v>
      </c>
      <c r="F15" s="23">
        <v>394.56</v>
      </c>
      <c r="G15" s="34">
        <v>1015504</v>
      </c>
      <c r="H15" s="34">
        <v>989337</v>
      </c>
      <c r="I15" s="36">
        <f t="shared" si="0"/>
        <v>26167</v>
      </c>
      <c r="J15" s="18"/>
    </row>
    <row r="16" spans="1:10">
      <c r="A16" s="33" t="s">
        <v>13</v>
      </c>
      <c r="B16" s="27">
        <v>1111</v>
      </c>
      <c r="C16" s="28">
        <v>711.47</v>
      </c>
      <c r="D16" s="22">
        <v>1.0588</v>
      </c>
      <c r="E16" s="23">
        <v>41.84</v>
      </c>
      <c r="F16" s="23">
        <v>753.31</v>
      </c>
      <c r="G16" s="34">
        <v>139464</v>
      </c>
      <c r="H16" s="34">
        <v>120215</v>
      </c>
      <c r="I16" s="37">
        <f t="shared" si="0"/>
        <v>19249</v>
      </c>
      <c r="J16" s="18"/>
    </row>
    <row r="17" spans="1:10">
      <c r="A17" s="38" t="s">
        <v>14</v>
      </c>
      <c r="B17" s="27">
        <v>75216</v>
      </c>
      <c r="C17" s="28">
        <v>334.12</v>
      </c>
      <c r="D17" s="22">
        <v>1.0607</v>
      </c>
      <c r="E17" s="23">
        <v>20.28</v>
      </c>
      <c r="F17" s="23">
        <v>354.4</v>
      </c>
      <c r="G17" s="31">
        <v>4576428</v>
      </c>
      <c r="H17" s="31">
        <v>4481517</v>
      </c>
      <c r="I17" s="37">
        <f t="shared" si="0"/>
        <v>94911</v>
      </c>
      <c r="J17" s="18"/>
    </row>
    <row r="18" spans="1:10" ht="39.5" thickBot="1">
      <c r="A18" s="39" t="s">
        <v>15</v>
      </c>
      <c r="B18" s="40">
        <v>619</v>
      </c>
      <c r="C18" s="41">
        <v>69.62</v>
      </c>
      <c r="D18" s="42">
        <v>1.0609999999999999</v>
      </c>
      <c r="E18" s="43">
        <v>4.25</v>
      </c>
      <c r="F18" s="43">
        <v>73.87</v>
      </c>
      <c r="G18" s="44">
        <v>7886</v>
      </c>
      <c r="H18" s="44">
        <v>7886</v>
      </c>
      <c r="I18" s="45">
        <f t="shared" si="0"/>
        <v>0</v>
      </c>
      <c r="J18" s="18"/>
    </row>
    <row r="19" spans="1:10" ht="23.5">
      <c r="A19" s="46" t="s">
        <v>16</v>
      </c>
      <c r="B19" s="47">
        <v>2000</v>
      </c>
      <c r="C19" s="48">
        <v>963.47</v>
      </c>
      <c r="D19" s="49">
        <v>1.0760000000000001</v>
      </c>
      <c r="E19" s="50">
        <v>73.22</v>
      </c>
      <c r="F19" s="50">
        <v>1036.69</v>
      </c>
      <c r="G19" s="51">
        <v>439342</v>
      </c>
      <c r="H19" s="51">
        <v>399455</v>
      </c>
      <c r="I19" s="36">
        <f t="shared" si="0"/>
        <v>39887</v>
      </c>
      <c r="J19" s="18"/>
    </row>
    <row r="20" spans="1:10" ht="23.5">
      <c r="A20" s="52" t="s">
        <v>17</v>
      </c>
      <c r="B20" s="53">
        <v>6000</v>
      </c>
      <c r="C20" s="54">
        <v>263.56</v>
      </c>
      <c r="D20" s="22">
        <v>1.0760000000000001</v>
      </c>
      <c r="E20" s="23">
        <v>20.03</v>
      </c>
      <c r="F20" s="23">
        <v>283.58999999999997</v>
      </c>
      <c r="G20" s="31">
        <v>360550</v>
      </c>
      <c r="H20" s="31">
        <v>327816</v>
      </c>
      <c r="I20" s="37">
        <f t="shared" si="0"/>
        <v>32734</v>
      </c>
      <c r="J20" s="18"/>
    </row>
    <row r="21" spans="1:10" ht="23.5">
      <c r="A21" s="55" t="s">
        <v>18</v>
      </c>
      <c r="B21" s="53">
        <v>14032</v>
      </c>
      <c r="C21" s="54">
        <v>522.6</v>
      </c>
      <c r="D21" s="22">
        <v>1.0589</v>
      </c>
      <c r="E21" s="23">
        <v>30.8</v>
      </c>
      <c r="F21" s="23">
        <v>553.4</v>
      </c>
      <c r="G21" s="31">
        <v>1296489</v>
      </c>
      <c r="H21" s="31">
        <v>1190268</v>
      </c>
      <c r="I21" s="37">
        <f t="shared" si="0"/>
        <v>106221</v>
      </c>
      <c r="J21" s="18"/>
    </row>
    <row r="22" spans="1:10" ht="24" thickBot="1">
      <c r="A22" s="56" t="s">
        <v>19</v>
      </c>
      <c r="B22" s="57">
        <v>55</v>
      </c>
      <c r="C22" s="58">
        <v>515.16</v>
      </c>
      <c r="D22" s="42">
        <v>1.0609999999999999</v>
      </c>
      <c r="E22" s="43">
        <v>31.42</v>
      </c>
      <c r="F22" s="43">
        <v>546.58000000000004</v>
      </c>
      <c r="G22" s="44">
        <v>5185</v>
      </c>
      <c r="H22" s="44">
        <v>4720</v>
      </c>
      <c r="I22" s="45">
        <f t="shared" si="0"/>
        <v>465</v>
      </c>
      <c r="J22" s="18"/>
    </row>
    <row r="23" spans="1:10" s="60" customFormat="1">
      <c r="A23" s="192" t="s">
        <v>102</v>
      </c>
      <c r="B23" s="193"/>
      <c r="C23" s="193"/>
      <c r="D23" s="194"/>
      <c r="E23" s="194"/>
      <c r="F23" s="194"/>
      <c r="G23" s="295"/>
      <c r="H23" s="295"/>
      <c r="I23" s="295"/>
    </row>
    <row r="24" spans="1:10">
      <c r="A24" s="61"/>
      <c r="B24" s="62"/>
      <c r="C24" s="62"/>
      <c r="D24" s="62"/>
      <c r="E24" s="62"/>
      <c r="F24" s="62"/>
      <c r="G24" s="128"/>
      <c r="H24" s="18"/>
    </row>
    <row r="25" spans="1:10">
      <c r="A25" s="63"/>
      <c r="B25" s="63"/>
      <c r="C25" s="63"/>
      <c r="D25" s="63"/>
      <c r="E25" s="63"/>
      <c r="F25" s="63"/>
      <c r="G25" s="63"/>
      <c r="H25" s="18"/>
    </row>
    <row r="26" spans="1:10" s="218" customFormat="1" ht="54.5" customHeight="1">
      <c r="A26" s="304" t="s">
        <v>98</v>
      </c>
      <c r="B26" s="304"/>
      <c r="C26" s="304"/>
      <c r="D26" s="304"/>
      <c r="E26" s="304"/>
    </row>
  </sheetData>
  <mergeCells count="7">
    <mergeCell ref="A26:E26"/>
    <mergeCell ref="A5:I5"/>
    <mergeCell ref="A7:I7"/>
    <mergeCell ref="A9:A10"/>
    <mergeCell ref="B9:B10"/>
    <mergeCell ref="C9:G9"/>
    <mergeCell ref="I9:I10"/>
  </mergeCells>
  <printOptions horizontalCentered="1"/>
  <pageMargins left="0" right="0" top="0.74803149606299213" bottom="0.74803149606299213" header="0.31496062992125984" footer="0.31496062992125984"/>
  <pageSetup paperSize="9" scale="84" orientation="portrait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01E14-5831-4760-9A55-938613F0EBFC}">
  <sheetPr codeName="Sheet13">
    <pageSetUpPr fitToPage="1"/>
  </sheetPr>
  <dimension ref="A1:J44"/>
  <sheetViews>
    <sheetView zoomScale="80" zoomScaleNormal="80" workbookViewId="0">
      <selection activeCell="I2" sqref="I2"/>
    </sheetView>
  </sheetViews>
  <sheetFormatPr defaultColWidth="9.1796875" defaultRowHeight="14.5"/>
  <cols>
    <col min="1" max="1" width="34.54296875" style="296" customWidth="1"/>
    <col min="2" max="2" width="9.453125" style="296" bestFit="1" customWidth="1"/>
    <col min="3" max="5" width="9.453125" style="178" bestFit="1" customWidth="1"/>
    <col min="6" max="6" width="9.54296875" style="178" customWidth="1"/>
    <col min="7" max="7" width="10.54296875" style="178" customWidth="1"/>
    <col min="8" max="8" width="14" style="296" customWidth="1"/>
    <col min="9" max="9" width="11.54296875" style="296" customWidth="1"/>
    <col min="10" max="10" width="10.08984375" style="296" bestFit="1" customWidth="1"/>
    <col min="11" max="16384" width="9.1796875" style="296"/>
  </cols>
  <sheetData>
    <row r="1" spans="1:10">
      <c r="I1" s="286" t="s">
        <v>100</v>
      </c>
    </row>
    <row r="2" spans="1:10">
      <c r="A2" s="297"/>
      <c r="B2" s="297"/>
      <c r="C2" s="287"/>
      <c r="D2" s="287"/>
      <c r="E2" s="287"/>
      <c r="F2" s="287"/>
      <c r="G2" s="287"/>
      <c r="H2" s="297"/>
      <c r="I2" s="286" t="s">
        <v>105</v>
      </c>
    </row>
    <row r="3" spans="1:10" ht="13.4" customHeight="1">
      <c r="A3" s="1"/>
      <c r="B3" s="2"/>
      <c r="C3" s="129"/>
      <c r="D3" s="130"/>
      <c r="E3" s="129"/>
      <c r="F3" s="130"/>
      <c r="G3" s="131"/>
      <c r="I3" s="286" t="s">
        <v>94</v>
      </c>
    </row>
    <row r="4" spans="1:10" ht="13.4" customHeight="1">
      <c r="A4" s="1"/>
      <c r="B4" s="2"/>
      <c r="C4" s="129"/>
      <c r="D4" s="130"/>
      <c r="E4" s="129"/>
      <c r="F4" s="130"/>
      <c r="G4" s="131"/>
      <c r="I4" s="286"/>
    </row>
    <row r="5" spans="1:10" ht="17.5">
      <c r="A5" s="305" t="s">
        <v>37</v>
      </c>
      <c r="B5" s="305"/>
      <c r="C5" s="305"/>
      <c r="D5" s="305"/>
      <c r="E5" s="305"/>
      <c r="F5" s="305"/>
      <c r="G5" s="305"/>
      <c r="H5" s="305"/>
      <c r="I5" s="305"/>
    </row>
    <row r="6" spans="1:10">
      <c r="A6" s="6"/>
      <c r="B6" s="6"/>
      <c r="C6" s="6"/>
      <c r="D6" s="6"/>
      <c r="E6" s="6"/>
      <c r="F6" s="6"/>
      <c r="G6" s="6"/>
    </row>
    <row r="7" spans="1:10" ht="15">
      <c r="A7" s="306" t="s">
        <v>22</v>
      </c>
      <c r="B7" s="307"/>
      <c r="C7" s="307"/>
      <c r="D7" s="307"/>
      <c r="E7" s="307"/>
      <c r="F7" s="307"/>
      <c r="G7" s="307"/>
      <c r="H7" s="307"/>
      <c r="I7" s="307"/>
      <c r="J7" s="298"/>
    </row>
    <row r="8" spans="1:10" ht="15" thickBot="1">
      <c r="A8" s="7"/>
      <c r="B8" s="7"/>
      <c r="C8" s="7"/>
      <c r="D8" s="7"/>
      <c r="E8" s="7"/>
      <c r="F8" s="7"/>
      <c r="G8" s="7"/>
      <c r="I8" s="298"/>
    </row>
    <row r="9" spans="1:10" ht="64.5" customHeight="1">
      <c r="A9" s="317" t="s">
        <v>1</v>
      </c>
      <c r="B9" s="319" t="s">
        <v>2</v>
      </c>
      <c r="C9" s="321" t="s">
        <v>34</v>
      </c>
      <c r="D9" s="322"/>
      <c r="E9" s="322"/>
      <c r="F9" s="322"/>
      <c r="G9" s="323"/>
      <c r="H9" s="294" t="s">
        <v>101</v>
      </c>
      <c r="I9" s="315" t="s">
        <v>103</v>
      </c>
    </row>
    <row r="10" spans="1:10" ht="69.5" thickBot="1">
      <c r="A10" s="318"/>
      <c r="B10" s="320"/>
      <c r="C10" s="132" t="s">
        <v>3</v>
      </c>
      <c r="D10" s="133" t="s">
        <v>4</v>
      </c>
      <c r="E10" s="134" t="s">
        <v>5</v>
      </c>
      <c r="F10" s="135" t="s">
        <v>6</v>
      </c>
      <c r="G10" s="136" t="s">
        <v>7</v>
      </c>
      <c r="H10" s="9" t="s">
        <v>7</v>
      </c>
      <c r="I10" s="316"/>
    </row>
    <row r="11" spans="1:10">
      <c r="A11" s="10" t="s">
        <v>8</v>
      </c>
      <c r="B11" s="73"/>
      <c r="C11" s="137"/>
      <c r="D11" s="138"/>
      <c r="E11" s="139"/>
      <c r="F11" s="139"/>
      <c r="G11" s="84">
        <f>G12+G19+G20+G21+G22</f>
        <v>49231211</v>
      </c>
      <c r="H11" s="74">
        <f>H12+H19+H20+H21+H22</f>
        <v>45291651</v>
      </c>
      <c r="I11" s="75">
        <f t="shared" ref="I11:I22" si="0">G11-H11</f>
        <v>3939560</v>
      </c>
      <c r="J11" s="299"/>
    </row>
    <row r="12" spans="1:10">
      <c r="A12" s="19" t="s">
        <v>9</v>
      </c>
      <c r="B12" s="20">
        <f>B14+B15+B16+B17+B18</f>
        <v>520214</v>
      </c>
      <c r="C12" s="140">
        <v>628.41999999999996</v>
      </c>
      <c r="D12" s="141">
        <v>1.0486</v>
      </c>
      <c r="E12" s="118">
        <v>30.52</v>
      </c>
      <c r="F12" s="118">
        <v>658.94</v>
      </c>
      <c r="G12" s="24">
        <f>G14+G15+G16+G17+G18</f>
        <v>47619571</v>
      </c>
      <c r="H12" s="24">
        <f>H14+H15+H16+H17+H18</f>
        <v>43815574</v>
      </c>
      <c r="I12" s="25">
        <f t="shared" si="0"/>
        <v>3803997</v>
      </c>
      <c r="J12" s="299"/>
    </row>
    <row r="13" spans="1:10">
      <c r="A13" s="26" t="s">
        <v>10</v>
      </c>
      <c r="B13" s="27"/>
      <c r="C13" s="163"/>
      <c r="D13" s="164"/>
      <c r="E13" s="124"/>
      <c r="F13" s="124"/>
      <c r="G13" s="24"/>
      <c r="H13" s="31"/>
      <c r="I13" s="37"/>
      <c r="J13" s="299"/>
    </row>
    <row r="14" spans="1:10">
      <c r="A14" s="33" t="s">
        <v>11</v>
      </c>
      <c r="B14" s="27">
        <v>428171</v>
      </c>
      <c r="C14" s="142">
        <v>683.76</v>
      </c>
      <c r="D14" s="143">
        <v>1.0491999999999999</v>
      </c>
      <c r="E14" s="144">
        <v>33.65</v>
      </c>
      <c r="F14" s="144">
        <v>717.41</v>
      </c>
      <c r="G14" s="145">
        <v>43223770</v>
      </c>
      <c r="H14" s="31">
        <v>39525833</v>
      </c>
      <c r="I14" s="35">
        <f t="shared" si="0"/>
        <v>3697937</v>
      </c>
      <c r="J14" s="299"/>
    </row>
    <row r="15" spans="1:10">
      <c r="A15" s="33" t="s">
        <v>12</v>
      </c>
      <c r="B15" s="27">
        <v>14972</v>
      </c>
      <c r="C15" s="142">
        <v>421.99</v>
      </c>
      <c r="D15" s="143">
        <v>1.0429999999999999</v>
      </c>
      <c r="E15" s="144">
        <v>18.13</v>
      </c>
      <c r="F15" s="144">
        <v>440.12</v>
      </c>
      <c r="G15" s="145">
        <v>814331</v>
      </c>
      <c r="H15" s="31">
        <v>793979</v>
      </c>
      <c r="I15" s="36">
        <f t="shared" si="0"/>
        <v>20352</v>
      </c>
      <c r="J15" s="299"/>
    </row>
    <row r="16" spans="1:10">
      <c r="A16" s="33" t="s">
        <v>13</v>
      </c>
      <c r="B16" s="27">
        <v>1022</v>
      </c>
      <c r="C16" s="142">
        <v>768.19</v>
      </c>
      <c r="D16" s="143">
        <v>1.0417000000000001</v>
      </c>
      <c r="E16" s="144">
        <v>32</v>
      </c>
      <c r="F16" s="144">
        <v>800.19</v>
      </c>
      <c r="G16" s="145">
        <v>98117</v>
      </c>
      <c r="H16" s="31">
        <v>84796</v>
      </c>
      <c r="I16" s="37">
        <f t="shared" si="0"/>
        <v>13321</v>
      </c>
      <c r="J16" s="299"/>
    </row>
    <row r="17" spans="1:10">
      <c r="A17" s="38" t="s">
        <v>14</v>
      </c>
      <c r="B17" s="76">
        <v>75517</v>
      </c>
      <c r="C17" s="142">
        <v>357.66</v>
      </c>
      <c r="D17" s="143">
        <v>1.0428999999999999</v>
      </c>
      <c r="E17" s="144">
        <v>15.36</v>
      </c>
      <c r="F17" s="144">
        <v>373.02</v>
      </c>
      <c r="G17" s="24">
        <v>3478538</v>
      </c>
      <c r="H17" s="31">
        <v>3406151</v>
      </c>
      <c r="I17" s="37">
        <f t="shared" si="0"/>
        <v>72387</v>
      </c>
      <c r="J17" s="299"/>
    </row>
    <row r="18" spans="1:10" ht="39.5" thickBot="1">
      <c r="A18" s="39" t="s">
        <v>15</v>
      </c>
      <c r="B18" s="77">
        <v>532</v>
      </c>
      <c r="C18" s="146">
        <v>70</v>
      </c>
      <c r="D18" s="147">
        <v>1.0430999999999999</v>
      </c>
      <c r="E18" s="148">
        <v>3.02</v>
      </c>
      <c r="F18" s="148">
        <v>73.02</v>
      </c>
      <c r="G18" s="70">
        <v>4815</v>
      </c>
      <c r="H18" s="44">
        <v>4815</v>
      </c>
      <c r="I18" s="45">
        <f t="shared" si="0"/>
        <v>0</v>
      </c>
      <c r="J18" s="299"/>
    </row>
    <row r="19" spans="1:10" ht="23.5">
      <c r="A19" s="78" t="s">
        <v>16</v>
      </c>
      <c r="B19" s="79">
        <v>2000</v>
      </c>
      <c r="C19" s="149">
        <v>1050.82</v>
      </c>
      <c r="D19" s="150">
        <v>1.0496000000000001</v>
      </c>
      <c r="E19" s="151">
        <v>52.12</v>
      </c>
      <c r="F19" s="151">
        <v>1102.94</v>
      </c>
      <c r="G19" s="88">
        <v>312724</v>
      </c>
      <c r="H19" s="51">
        <v>285023</v>
      </c>
      <c r="I19" s="36">
        <f t="shared" si="0"/>
        <v>27701</v>
      </c>
      <c r="J19" s="299"/>
    </row>
    <row r="20" spans="1:10" ht="23.5">
      <c r="A20" s="55" t="s">
        <v>17</v>
      </c>
      <c r="B20" s="80">
        <v>6000</v>
      </c>
      <c r="C20" s="152">
        <v>295.24</v>
      </c>
      <c r="D20" s="143">
        <v>1.0496000000000001</v>
      </c>
      <c r="E20" s="144">
        <v>14.64</v>
      </c>
      <c r="F20" s="144">
        <v>309.88</v>
      </c>
      <c r="G20" s="24">
        <v>263590</v>
      </c>
      <c r="H20" s="31">
        <v>240270</v>
      </c>
      <c r="I20" s="37">
        <f t="shared" si="0"/>
        <v>23320</v>
      </c>
      <c r="J20" s="299"/>
    </row>
    <row r="21" spans="1:10" ht="23.5">
      <c r="A21" s="81" t="s">
        <v>18</v>
      </c>
      <c r="B21" s="80">
        <v>14803</v>
      </c>
      <c r="C21" s="152">
        <v>553.61</v>
      </c>
      <c r="D21" s="143">
        <v>1.0419</v>
      </c>
      <c r="E21" s="144">
        <v>23.22</v>
      </c>
      <c r="F21" s="144">
        <v>576.83000000000004</v>
      </c>
      <c r="G21" s="24">
        <v>1031281</v>
      </c>
      <c r="H21" s="31">
        <v>947185</v>
      </c>
      <c r="I21" s="37">
        <f t="shared" si="0"/>
        <v>84096</v>
      </c>
      <c r="J21" s="299"/>
    </row>
    <row r="22" spans="1:10" ht="24" thickBot="1">
      <c r="A22" s="56" t="s">
        <v>19</v>
      </c>
      <c r="B22" s="82">
        <v>57</v>
      </c>
      <c r="C22" s="153">
        <v>548.82000000000005</v>
      </c>
      <c r="D22" s="147">
        <v>1.0430999999999999</v>
      </c>
      <c r="E22" s="148">
        <v>23.65</v>
      </c>
      <c r="F22" s="148">
        <v>572.47</v>
      </c>
      <c r="G22" s="70">
        <v>4045</v>
      </c>
      <c r="H22" s="44">
        <v>3599</v>
      </c>
      <c r="I22" s="45">
        <f t="shared" si="0"/>
        <v>446</v>
      </c>
      <c r="J22" s="299"/>
    </row>
    <row r="23" spans="1:10" s="178" customFormat="1">
      <c r="A23" s="192" t="s">
        <v>102</v>
      </c>
      <c r="B23" s="193"/>
      <c r="C23" s="193"/>
      <c r="D23" s="194"/>
      <c r="E23" s="194"/>
      <c r="F23" s="194"/>
      <c r="G23" s="295"/>
      <c r="H23" s="295"/>
      <c r="I23" s="295"/>
      <c r="J23" s="299"/>
    </row>
    <row r="24" spans="1:10">
      <c r="A24" s="61"/>
      <c r="B24" s="62"/>
      <c r="C24" s="154"/>
      <c r="D24" s="154"/>
      <c r="E24" s="154"/>
      <c r="F24" s="154"/>
      <c r="G24" s="155"/>
      <c r="J24" s="299"/>
    </row>
    <row r="25" spans="1:10">
      <c r="A25" s="63"/>
      <c r="B25" s="63"/>
      <c r="C25" s="63"/>
      <c r="D25" s="63"/>
      <c r="E25" s="63"/>
      <c r="F25" s="63"/>
      <c r="G25" s="63"/>
      <c r="J25" s="299"/>
    </row>
    <row r="26" spans="1:10" ht="15">
      <c r="A26" s="325" t="s">
        <v>23</v>
      </c>
      <c r="B26" s="325"/>
      <c r="C26" s="325"/>
      <c r="D26" s="325"/>
      <c r="E26" s="325"/>
      <c r="F26" s="325"/>
      <c r="G26" s="325"/>
      <c r="H26" s="325"/>
      <c r="I26" s="325"/>
      <c r="J26" s="299"/>
    </row>
    <row r="27" spans="1:10" ht="15" thickBot="1">
      <c r="A27" s="63"/>
      <c r="B27" s="64"/>
      <c r="C27" s="65"/>
      <c r="D27" s="63"/>
      <c r="E27" s="65"/>
      <c r="F27" s="63"/>
      <c r="G27" s="64"/>
      <c r="J27" s="299"/>
    </row>
    <row r="28" spans="1:10" ht="60.75" customHeight="1">
      <c r="A28" s="326" t="s">
        <v>1</v>
      </c>
      <c r="B28" s="328" t="s">
        <v>2</v>
      </c>
      <c r="C28" s="330" t="s">
        <v>32</v>
      </c>
      <c r="D28" s="331"/>
      <c r="E28" s="331"/>
      <c r="F28" s="331"/>
      <c r="G28" s="332"/>
      <c r="H28" s="294" t="s">
        <v>101</v>
      </c>
      <c r="I28" s="315" t="s">
        <v>103</v>
      </c>
      <c r="J28" s="299"/>
    </row>
    <row r="29" spans="1:10" ht="69.5" thickBot="1">
      <c r="A29" s="327"/>
      <c r="B29" s="329"/>
      <c r="C29" s="156" t="s">
        <v>3</v>
      </c>
      <c r="D29" s="157" t="s">
        <v>20</v>
      </c>
      <c r="E29" s="134" t="s">
        <v>5</v>
      </c>
      <c r="F29" s="158" t="s">
        <v>6</v>
      </c>
      <c r="G29" s="159" t="s">
        <v>21</v>
      </c>
      <c r="H29" s="66" t="s">
        <v>21</v>
      </c>
      <c r="I29" s="316"/>
      <c r="J29" s="299"/>
    </row>
    <row r="30" spans="1:10">
      <c r="A30" s="10" t="s">
        <v>8</v>
      </c>
      <c r="B30" s="83"/>
      <c r="C30" s="160"/>
      <c r="D30" s="161"/>
      <c r="E30" s="162"/>
      <c r="F30" s="161"/>
      <c r="G30" s="84">
        <f>G31+G38+G39+G40+G41</f>
        <v>272647037</v>
      </c>
      <c r="H30" s="74">
        <f>H31+H38+H39+H40+H41</f>
        <v>250645147</v>
      </c>
      <c r="I30" s="85">
        <f t="shared" ref="I30:I41" si="1">G30-H30</f>
        <v>22001890</v>
      </c>
      <c r="J30" s="299"/>
    </row>
    <row r="31" spans="1:10">
      <c r="A31" s="67" t="s">
        <v>9</v>
      </c>
      <c r="B31" s="20">
        <f>B33+B34+B35+B36+B37</f>
        <v>520214</v>
      </c>
      <c r="C31" s="140">
        <v>574.42999999999995</v>
      </c>
      <c r="D31" s="141">
        <v>1.0736000000000001</v>
      </c>
      <c r="E31" s="118">
        <v>42.26</v>
      </c>
      <c r="F31" s="118">
        <v>616.69000000000005</v>
      </c>
      <c r="G31" s="24">
        <f>G33+G34+G35+G36+G37</f>
        <v>263954917</v>
      </c>
      <c r="H31" s="24">
        <f>H33+H34+H35+H36+H37</f>
        <v>242692992</v>
      </c>
      <c r="I31" s="25">
        <f t="shared" si="1"/>
        <v>21261925</v>
      </c>
      <c r="J31" s="299"/>
    </row>
    <row r="32" spans="1:10">
      <c r="A32" s="26" t="s">
        <v>10</v>
      </c>
      <c r="B32" s="27"/>
      <c r="C32" s="163"/>
      <c r="D32" s="164"/>
      <c r="E32" s="124"/>
      <c r="F32" s="124"/>
      <c r="G32" s="68"/>
      <c r="H32" s="24"/>
      <c r="I32" s="37"/>
      <c r="J32" s="299"/>
    </row>
    <row r="33" spans="1:10">
      <c r="A33" s="33" t="s">
        <v>11</v>
      </c>
      <c r="B33" s="27">
        <v>428171</v>
      </c>
      <c r="C33" s="163">
        <v>624.41999999999996</v>
      </c>
      <c r="D33" s="141">
        <v>1.0750999999999999</v>
      </c>
      <c r="E33" s="118">
        <v>46.9</v>
      </c>
      <c r="F33" s="118">
        <v>671.32</v>
      </c>
      <c r="G33" s="165">
        <v>240974639</v>
      </c>
      <c r="H33" s="24">
        <v>220268289</v>
      </c>
      <c r="I33" s="35">
        <f t="shared" si="1"/>
        <v>20706350</v>
      </c>
      <c r="J33" s="299"/>
    </row>
    <row r="34" spans="1:10">
      <c r="A34" s="33" t="s">
        <v>12</v>
      </c>
      <c r="B34" s="27">
        <v>14972</v>
      </c>
      <c r="C34" s="163">
        <v>371.95</v>
      </c>
      <c r="D34" s="141">
        <v>1.0608</v>
      </c>
      <c r="E34" s="118">
        <v>22.61</v>
      </c>
      <c r="F34" s="118">
        <v>394.56</v>
      </c>
      <c r="G34" s="165">
        <v>4062203</v>
      </c>
      <c r="H34" s="24">
        <v>3957998</v>
      </c>
      <c r="I34" s="36">
        <f t="shared" si="1"/>
        <v>104205</v>
      </c>
      <c r="J34" s="299"/>
    </row>
    <row r="35" spans="1:10">
      <c r="A35" s="33" t="s">
        <v>13</v>
      </c>
      <c r="B35" s="27">
        <v>1022</v>
      </c>
      <c r="C35" s="163">
        <v>711.47</v>
      </c>
      <c r="D35" s="141">
        <v>1.0588</v>
      </c>
      <c r="E35" s="118">
        <v>41.84</v>
      </c>
      <c r="F35" s="118">
        <v>753.31</v>
      </c>
      <c r="G35" s="165">
        <v>513126</v>
      </c>
      <c r="H35" s="24">
        <v>442362</v>
      </c>
      <c r="I35" s="37">
        <f t="shared" si="1"/>
        <v>70764</v>
      </c>
      <c r="J35" s="299"/>
    </row>
    <row r="36" spans="1:10">
      <c r="A36" s="86" t="s">
        <v>14</v>
      </c>
      <c r="B36" s="76">
        <v>75517</v>
      </c>
      <c r="C36" s="163">
        <v>334.12</v>
      </c>
      <c r="D36" s="141">
        <v>1.0607</v>
      </c>
      <c r="E36" s="118">
        <v>20.28</v>
      </c>
      <c r="F36" s="118">
        <v>354.4</v>
      </c>
      <c r="G36" s="166">
        <v>18377817</v>
      </c>
      <c r="H36" s="24">
        <v>17997211</v>
      </c>
      <c r="I36" s="37">
        <f t="shared" si="1"/>
        <v>380606</v>
      </c>
      <c r="J36" s="299"/>
    </row>
    <row r="37" spans="1:10" ht="39.5" thickBot="1">
      <c r="A37" s="87" t="s">
        <v>15</v>
      </c>
      <c r="B37" s="77">
        <v>532</v>
      </c>
      <c r="C37" s="167">
        <v>69.62</v>
      </c>
      <c r="D37" s="168">
        <v>1.0609999999999999</v>
      </c>
      <c r="E37" s="169">
        <v>4.25</v>
      </c>
      <c r="F37" s="169">
        <v>73.87</v>
      </c>
      <c r="G37" s="170">
        <v>27132</v>
      </c>
      <c r="H37" s="70">
        <v>27132</v>
      </c>
      <c r="I37" s="45">
        <f t="shared" si="1"/>
        <v>0</v>
      </c>
      <c r="J37" s="299"/>
    </row>
    <row r="38" spans="1:10" ht="23.5">
      <c r="A38" s="46" t="s">
        <v>16</v>
      </c>
      <c r="B38" s="79">
        <v>2000</v>
      </c>
      <c r="C38" s="171">
        <v>963.47</v>
      </c>
      <c r="D38" s="172">
        <v>1.0760000000000001</v>
      </c>
      <c r="E38" s="173">
        <v>73.22</v>
      </c>
      <c r="F38" s="173">
        <v>1036.69</v>
      </c>
      <c r="G38" s="174">
        <v>1757280</v>
      </c>
      <c r="H38" s="88">
        <v>1597920</v>
      </c>
      <c r="I38" s="36">
        <f t="shared" si="1"/>
        <v>159360</v>
      </c>
      <c r="J38" s="299"/>
    </row>
    <row r="39" spans="1:10" ht="23.5">
      <c r="A39" s="55" t="s">
        <v>17</v>
      </c>
      <c r="B39" s="80">
        <v>6000</v>
      </c>
      <c r="C39" s="175">
        <v>263.56</v>
      </c>
      <c r="D39" s="141">
        <v>1.0760000000000001</v>
      </c>
      <c r="E39" s="118">
        <v>20.03</v>
      </c>
      <c r="F39" s="118">
        <v>283.58999999999997</v>
      </c>
      <c r="G39" s="166">
        <v>1442160</v>
      </c>
      <c r="H39" s="24">
        <v>1311120</v>
      </c>
      <c r="I39" s="291">
        <f t="shared" si="1"/>
        <v>131040</v>
      </c>
      <c r="J39" s="299"/>
    </row>
    <row r="40" spans="1:10" ht="23.5">
      <c r="A40" s="52" t="s">
        <v>18</v>
      </c>
      <c r="B40" s="80">
        <v>14803</v>
      </c>
      <c r="C40" s="175">
        <v>522.6</v>
      </c>
      <c r="D40" s="141">
        <v>1.0589</v>
      </c>
      <c r="E40" s="118">
        <v>30.8</v>
      </c>
      <c r="F40" s="118">
        <v>553.4</v>
      </c>
      <c r="G40" s="166">
        <v>5471189</v>
      </c>
      <c r="H40" s="24">
        <v>5023546</v>
      </c>
      <c r="I40" s="291">
        <f t="shared" si="1"/>
        <v>447643</v>
      </c>
      <c r="J40" s="299"/>
    </row>
    <row r="41" spans="1:10" ht="24" thickBot="1">
      <c r="A41" s="69" t="s">
        <v>19</v>
      </c>
      <c r="B41" s="82">
        <v>57</v>
      </c>
      <c r="C41" s="176">
        <v>515.16</v>
      </c>
      <c r="D41" s="168">
        <v>1.0609999999999999</v>
      </c>
      <c r="E41" s="169">
        <v>31.42</v>
      </c>
      <c r="F41" s="169">
        <v>546.58000000000004</v>
      </c>
      <c r="G41" s="170">
        <v>21491</v>
      </c>
      <c r="H41" s="70">
        <v>19569</v>
      </c>
      <c r="I41" s="45">
        <f t="shared" si="1"/>
        <v>1922</v>
      </c>
      <c r="J41" s="299"/>
    </row>
    <row r="42" spans="1:10" s="178" customFormat="1">
      <c r="A42" s="192" t="s">
        <v>102</v>
      </c>
      <c r="B42" s="193"/>
      <c r="C42" s="193"/>
      <c r="D42" s="194"/>
      <c r="E42" s="194"/>
      <c r="F42" s="194"/>
      <c r="G42" s="59"/>
      <c r="H42" s="59"/>
      <c r="I42" s="59"/>
    </row>
    <row r="43" spans="1:10">
      <c r="A43" s="89"/>
      <c r="B43" s="89"/>
      <c r="C43" s="177"/>
      <c r="D43" s="177"/>
      <c r="E43" s="177"/>
      <c r="F43" s="177"/>
      <c r="G43" s="126"/>
    </row>
    <row r="44" spans="1:10" s="218" customFormat="1" ht="54.5" customHeight="1">
      <c r="A44" s="324" t="s">
        <v>98</v>
      </c>
      <c r="B44" s="324"/>
      <c r="C44" s="324"/>
      <c r="D44" s="324"/>
      <c r="E44" s="324"/>
    </row>
  </sheetData>
  <mergeCells count="12">
    <mergeCell ref="A44:E44"/>
    <mergeCell ref="A26:I26"/>
    <mergeCell ref="A28:A29"/>
    <mergeCell ref="B28:B29"/>
    <mergeCell ref="C28:G28"/>
    <mergeCell ref="I28:I29"/>
    <mergeCell ref="A5:I5"/>
    <mergeCell ref="A7:I7"/>
    <mergeCell ref="A9:A10"/>
    <mergeCell ref="B9:B10"/>
    <mergeCell ref="C9:G9"/>
    <mergeCell ref="I9:I10"/>
  </mergeCells>
  <printOptions horizontalCentered="1"/>
  <pageMargins left="0" right="0" top="0.74803149606299213" bottom="0.74803149606299213" header="0.31496062992125984" footer="0.31496062992125984"/>
  <pageSetup paperSize="9" scale="72" orientation="portrait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2D3C2-9939-4563-963B-6BC946FAFC8B}">
  <sheetPr codeName="Sheet14"/>
  <dimension ref="A1:J62"/>
  <sheetViews>
    <sheetView zoomScale="90" zoomScaleNormal="90" workbookViewId="0">
      <selection activeCell="I2" sqref="I2"/>
    </sheetView>
  </sheetViews>
  <sheetFormatPr defaultColWidth="9.1796875" defaultRowHeight="12.5"/>
  <cols>
    <col min="1" max="1" width="34.54296875" style="90" customWidth="1"/>
    <col min="2" max="2" width="9.453125" style="90" bestFit="1" customWidth="1"/>
    <col min="3" max="6" width="9.453125" style="72" bestFit="1" customWidth="1"/>
    <col min="7" max="7" width="10.54296875" style="72" customWidth="1"/>
    <col min="8" max="8" width="10.1796875" style="90" customWidth="1"/>
    <col min="9" max="9" width="10.54296875" style="90" customWidth="1"/>
    <col min="10" max="10" width="10" style="90" bestFit="1" customWidth="1"/>
    <col min="11" max="16384" width="9.1796875" style="90"/>
  </cols>
  <sheetData>
    <row r="1" spans="1:10" ht="14">
      <c r="I1" s="286" t="s">
        <v>100</v>
      </c>
    </row>
    <row r="2" spans="1:10" ht="14">
      <c r="I2" s="286" t="s">
        <v>105</v>
      </c>
    </row>
    <row r="3" spans="1:10" ht="14">
      <c r="I3" s="286" t="s">
        <v>95</v>
      </c>
    </row>
    <row r="4" spans="1:10" ht="14">
      <c r="I4" s="286"/>
    </row>
    <row r="5" spans="1:10" ht="17.5">
      <c r="A5" s="305" t="s">
        <v>38</v>
      </c>
      <c r="B5" s="305"/>
      <c r="C5" s="305"/>
      <c r="D5" s="305"/>
      <c r="E5" s="305"/>
      <c r="F5" s="305"/>
      <c r="G5" s="305"/>
      <c r="H5" s="305"/>
      <c r="I5" s="305"/>
    </row>
    <row r="6" spans="1:10">
      <c r="A6" s="91"/>
      <c r="B6" s="91"/>
      <c r="C6" s="91"/>
      <c r="D6" s="91"/>
      <c r="E6" s="91"/>
      <c r="F6" s="91"/>
      <c r="G6" s="91"/>
      <c r="I6" s="91"/>
    </row>
    <row r="7" spans="1:10" ht="15">
      <c r="A7" s="333" t="s">
        <v>24</v>
      </c>
      <c r="B7" s="333"/>
      <c r="C7" s="333"/>
      <c r="D7" s="333"/>
      <c r="E7" s="333"/>
      <c r="F7" s="333"/>
      <c r="G7" s="333"/>
      <c r="H7" s="333"/>
      <c r="I7" s="333"/>
    </row>
    <row r="8" spans="1:10" ht="13" thickBot="1">
      <c r="A8" s="92"/>
      <c r="B8" s="92"/>
      <c r="C8" s="92"/>
      <c r="D8" s="92"/>
      <c r="E8" s="92"/>
      <c r="F8" s="92"/>
      <c r="G8" s="92"/>
      <c r="I8" s="202"/>
    </row>
    <row r="9" spans="1:10" ht="58.5" customHeight="1">
      <c r="A9" s="339" t="s">
        <v>1</v>
      </c>
      <c r="B9" s="341" t="s">
        <v>2</v>
      </c>
      <c r="C9" s="321" t="s">
        <v>104</v>
      </c>
      <c r="D9" s="322"/>
      <c r="E9" s="322"/>
      <c r="F9" s="322"/>
      <c r="G9" s="323"/>
      <c r="H9" s="294" t="s">
        <v>101</v>
      </c>
      <c r="I9" s="315" t="s">
        <v>103</v>
      </c>
    </row>
    <row r="10" spans="1:10" ht="69.5" thickBot="1">
      <c r="A10" s="340"/>
      <c r="B10" s="342"/>
      <c r="C10" s="179" t="s">
        <v>3</v>
      </c>
      <c r="D10" s="180" t="s">
        <v>4</v>
      </c>
      <c r="E10" s="181" t="s">
        <v>5</v>
      </c>
      <c r="F10" s="182" t="s">
        <v>6</v>
      </c>
      <c r="G10" s="136" t="s">
        <v>25</v>
      </c>
      <c r="H10" s="9" t="s">
        <v>7</v>
      </c>
      <c r="I10" s="316"/>
    </row>
    <row r="11" spans="1:10" ht="14.5">
      <c r="A11" s="93" t="s">
        <v>8</v>
      </c>
      <c r="B11" s="94"/>
      <c r="C11" s="183"/>
      <c r="D11" s="138"/>
      <c r="E11" s="184"/>
      <c r="F11" s="184"/>
      <c r="G11" s="15">
        <f>G12+G19+G20+G21+G22</f>
        <v>52843222</v>
      </c>
      <c r="H11" s="74">
        <f>H12+H19+H20+H21+H22</f>
        <v>49002736</v>
      </c>
      <c r="I11" s="75">
        <f t="shared" ref="I11:I22" si="0">G11-H11</f>
        <v>3840486</v>
      </c>
      <c r="J11" s="300"/>
    </row>
    <row r="12" spans="1:10" ht="14.5">
      <c r="A12" s="95" t="s">
        <v>9</v>
      </c>
      <c r="B12" s="96">
        <f>B14+B15+B16+B17+B18</f>
        <v>522946</v>
      </c>
      <c r="C12" s="140">
        <v>672.17</v>
      </c>
      <c r="D12" s="141">
        <v>1.0485</v>
      </c>
      <c r="E12" s="118">
        <v>32.58</v>
      </c>
      <c r="F12" s="185">
        <v>704.75</v>
      </c>
      <c r="G12" s="24">
        <f>G14+G15+G16+G17+G18</f>
        <v>51110394</v>
      </c>
      <c r="H12" s="24">
        <f>H14+H15+H16+H17+H18</f>
        <v>47365788</v>
      </c>
      <c r="I12" s="25">
        <f t="shared" si="0"/>
        <v>3744606</v>
      </c>
      <c r="J12" s="301"/>
    </row>
    <row r="13" spans="1:10" ht="14.5">
      <c r="A13" s="97" t="s">
        <v>10</v>
      </c>
      <c r="B13" s="98"/>
      <c r="C13" s="163"/>
      <c r="D13" s="164"/>
      <c r="E13" s="124"/>
      <c r="F13" s="124"/>
      <c r="G13" s="24"/>
      <c r="H13" s="31"/>
      <c r="I13" s="37"/>
      <c r="J13" s="301"/>
    </row>
    <row r="14" spans="1:10" ht="14.5">
      <c r="A14" s="99" t="s">
        <v>11</v>
      </c>
      <c r="B14" s="98">
        <v>430757</v>
      </c>
      <c r="C14" s="163">
        <v>729.96</v>
      </c>
      <c r="D14" s="141">
        <v>1.0490999999999999</v>
      </c>
      <c r="E14" s="118">
        <v>35.86</v>
      </c>
      <c r="F14" s="118">
        <v>765.82</v>
      </c>
      <c r="G14" s="24">
        <v>46343734</v>
      </c>
      <c r="H14" s="31">
        <v>42687737</v>
      </c>
      <c r="I14" s="35">
        <f t="shared" si="0"/>
        <v>3655997</v>
      </c>
      <c r="J14" s="301"/>
    </row>
    <row r="15" spans="1:10" ht="14.5">
      <c r="A15" s="99" t="s">
        <v>12</v>
      </c>
      <c r="B15" s="98">
        <v>14972</v>
      </c>
      <c r="C15" s="142">
        <v>462.98</v>
      </c>
      <c r="D15" s="143">
        <v>1.0428999999999999</v>
      </c>
      <c r="E15" s="144">
        <v>19.86</v>
      </c>
      <c r="F15" s="144">
        <v>482.84</v>
      </c>
      <c r="G15" s="24">
        <v>892217</v>
      </c>
      <c r="H15" s="31">
        <v>872389</v>
      </c>
      <c r="I15" s="36">
        <f t="shared" si="0"/>
        <v>19828</v>
      </c>
      <c r="J15" s="301"/>
    </row>
    <row r="16" spans="1:10" ht="14.5">
      <c r="A16" s="99" t="s">
        <v>13</v>
      </c>
      <c r="B16" s="98">
        <v>940</v>
      </c>
      <c r="C16" s="142">
        <v>810.97</v>
      </c>
      <c r="D16" s="143">
        <v>1.0417000000000001</v>
      </c>
      <c r="E16" s="144">
        <v>33.840000000000003</v>
      </c>
      <c r="F16" s="144">
        <v>844.81</v>
      </c>
      <c r="G16" s="24">
        <v>95421</v>
      </c>
      <c r="H16" s="31">
        <v>83602</v>
      </c>
      <c r="I16" s="37">
        <f t="shared" si="0"/>
        <v>11819</v>
      </c>
      <c r="J16" s="301"/>
    </row>
    <row r="17" spans="1:10" ht="14.5">
      <c r="A17" s="100" t="s">
        <v>14</v>
      </c>
      <c r="B17" s="98">
        <v>75819</v>
      </c>
      <c r="C17" s="163">
        <v>387.08</v>
      </c>
      <c r="D17" s="141">
        <v>1.0428999999999999</v>
      </c>
      <c r="E17" s="118">
        <v>16.59</v>
      </c>
      <c r="F17" s="118">
        <v>403.67</v>
      </c>
      <c r="G17" s="24">
        <v>3774611</v>
      </c>
      <c r="H17" s="31">
        <v>3717649</v>
      </c>
      <c r="I17" s="37">
        <f t="shared" si="0"/>
        <v>56962</v>
      </c>
      <c r="J17" s="301"/>
    </row>
    <row r="18" spans="1:10" ht="39.5" thickBot="1">
      <c r="A18" s="101" t="s">
        <v>15</v>
      </c>
      <c r="B18" s="102">
        <v>458</v>
      </c>
      <c r="C18" s="146">
        <v>74.66</v>
      </c>
      <c r="D18" s="147">
        <v>1.0429999999999999</v>
      </c>
      <c r="E18" s="148">
        <v>3.21</v>
      </c>
      <c r="F18" s="148">
        <v>77.87</v>
      </c>
      <c r="G18" s="70">
        <v>4411</v>
      </c>
      <c r="H18" s="44">
        <v>4411</v>
      </c>
      <c r="I18" s="45">
        <f t="shared" si="0"/>
        <v>0</v>
      </c>
      <c r="J18" s="301"/>
    </row>
    <row r="19" spans="1:10" ht="23.5">
      <c r="A19" s="103" t="s">
        <v>16</v>
      </c>
      <c r="B19" s="104">
        <v>2000</v>
      </c>
      <c r="C19" s="171">
        <v>1118.95</v>
      </c>
      <c r="D19" s="172">
        <v>1.0495000000000001</v>
      </c>
      <c r="E19" s="173">
        <v>55.39</v>
      </c>
      <c r="F19" s="173">
        <v>1174.3399999999999</v>
      </c>
      <c r="G19" s="88">
        <v>332328</v>
      </c>
      <c r="H19" s="51">
        <v>304319</v>
      </c>
      <c r="I19" s="36">
        <f t="shared" si="0"/>
        <v>28009</v>
      </c>
      <c r="J19" s="301"/>
    </row>
    <row r="20" spans="1:10" ht="23.5">
      <c r="A20" s="105" t="s">
        <v>17</v>
      </c>
      <c r="B20" s="106">
        <v>6000</v>
      </c>
      <c r="C20" s="175">
        <v>312.64999999999998</v>
      </c>
      <c r="D20" s="141">
        <v>1.0495000000000001</v>
      </c>
      <c r="E20" s="118">
        <v>15.47</v>
      </c>
      <c r="F20" s="118">
        <v>328.12</v>
      </c>
      <c r="G20" s="24">
        <v>278568</v>
      </c>
      <c r="H20" s="31">
        <v>255119</v>
      </c>
      <c r="I20" s="37">
        <f t="shared" si="0"/>
        <v>23449</v>
      </c>
      <c r="J20" s="301"/>
    </row>
    <row r="21" spans="1:10" ht="23.5">
      <c r="A21" s="107" t="s">
        <v>18</v>
      </c>
      <c r="B21" s="106">
        <v>15617</v>
      </c>
      <c r="C21" s="175">
        <v>566.91999999999996</v>
      </c>
      <c r="D21" s="141">
        <v>1.0421</v>
      </c>
      <c r="E21" s="118">
        <v>23.86</v>
      </c>
      <c r="F21" s="118">
        <v>590.78</v>
      </c>
      <c r="G21" s="24">
        <v>1117539</v>
      </c>
      <c r="H21" s="31">
        <v>1073509</v>
      </c>
      <c r="I21" s="37">
        <f t="shared" si="0"/>
        <v>44030</v>
      </c>
      <c r="J21" s="301"/>
    </row>
    <row r="22" spans="1:10" ht="24" thickBot="1">
      <c r="A22" s="108" t="s">
        <v>19</v>
      </c>
      <c r="B22" s="109">
        <v>59</v>
      </c>
      <c r="C22" s="176">
        <v>577.14</v>
      </c>
      <c r="D22" s="168">
        <v>1.0429999999999999</v>
      </c>
      <c r="E22" s="169">
        <v>24.82</v>
      </c>
      <c r="F22" s="169">
        <v>601.96</v>
      </c>
      <c r="G22" s="70">
        <v>4393</v>
      </c>
      <c r="H22" s="44">
        <v>4001</v>
      </c>
      <c r="I22" s="45">
        <f t="shared" si="0"/>
        <v>392</v>
      </c>
      <c r="J22" s="301"/>
    </row>
    <row r="23" spans="1:10" s="178" customFormat="1" ht="14.5">
      <c r="A23" s="192" t="s">
        <v>102</v>
      </c>
      <c r="B23" s="193"/>
      <c r="C23" s="193"/>
      <c r="D23" s="194"/>
      <c r="E23" s="194"/>
      <c r="F23" s="194"/>
      <c r="G23" s="59"/>
      <c r="H23" s="59"/>
      <c r="I23" s="59"/>
      <c r="J23" s="301"/>
    </row>
    <row r="24" spans="1:10" ht="14.5">
      <c r="A24" s="113"/>
      <c r="B24" s="113"/>
      <c r="C24" s="113"/>
      <c r="D24" s="113"/>
      <c r="E24" s="113"/>
      <c r="F24" s="113"/>
      <c r="G24" s="113"/>
      <c r="I24" s="302"/>
      <c r="J24" s="301"/>
    </row>
    <row r="25" spans="1:10" ht="15">
      <c r="A25" s="334" t="s">
        <v>26</v>
      </c>
      <c r="B25" s="334"/>
      <c r="C25" s="334"/>
      <c r="D25" s="334"/>
      <c r="E25" s="334"/>
      <c r="F25" s="334"/>
      <c r="G25" s="334"/>
      <c r="H25" s="334"/>
      <c r="I25" s="334"/>
      <c r="J25" s="301"/>
    </row>
    <row r="26" spans="1:10" ht="15" thickBot="1">
      <c r="A26" s="113"/>
      <c r="B26" s="114"/>
      <c r="C26" s="115"/>
      <c r="D26" s="113"/>
      <c r="E26" s="115"/>
      <c r="F26" s="113"/>
      <c r="G26" s="114"/>
      <c r="I26" s="302"/>
      <c r="J26" s="301"/>
    </row>
    <row r="27" spans="1:10" ht="69.75" customHeight="1">
      <c r="A27" s="335" t="s">
        <v>1</v>
      </c>
      <c r="B27" s="337" t="s">
        <v>2</v>
      </c>
      <c r="C27" s="321" t="s">
        <v>34</v>
      </c>
      <c r="D27" s="322"/>
      <c r="E27" s="322"/>
      <c r="F27" s="322"/>
      <c r="G27" s="323"/>
      <c r="H27" s="294" t="s">
        <v>101</v>
      </c>
      <c r="I27" s="315" t="s">
        <v>103</v>
      </c>
      <c r="J27" s="301"/>
    </row>
    <row r="28" spans="1:10" ht="69.5" thickBot="1">
      <c r="A28" s="336"/>
      <c r="B28" s="338"/>
      <c r="C28" s="188" t="s">
        <v>3</v>
      </c>
      <c r="D28" s="189" t="s">
        <v>20</v>
      </c>
      <c r="E28" s="181" t="s">
        <v>5</v>
      </c>
      <c r="F28" s="190" t="s">
        <v>6</v>
      </c>
      <c r="G28" s="191" t="s">
        <v>21</v>
      </c>
      <c r="H28" s="191" t="s">
        <v>21</v>
      </c>
      <c r="I28" s="316"/>
      <c r="J28" s="301"/>
    </row>
    <row r="29" spans="1:10" ht="14.5">
      <c r="A29" s="93" t="s">
        <v>8</v>
      </c>
      <c r="B29" s="94"/>
      <c r="C29" s="183"/>
      <c r="D29" s="138"/>
      <c r="E29" s="184"/>
      <c r="F29" s="184"/>
      <c r="G29" s="15">
        <f>G30+G37+G38+G39+G40</f>
        <v>198213628</v>
      </c>
      <c r="H29" s="74">
        <f>H30+H37+H38+H39+H40</f>
        <v>182345923</v>
      </c>
      <c r="I29" s="75">
        <f t="shared" ref="I29:I30" si="1">G29-H29</f>
        <v>15867705</v>
      </c>
      <c r="J29" s="301"/>
    </row>
    <row r="30" spans="1:10" ht="14.5">
      <c r="A30" s="117" t="s">
        <v>9</v>
      </c>
      <c r="B30" s="96">
        <f>B32+B33+B34+B35+B36</f>
        <v>522946</v>
      </c>
      <c r="C30" s="140">
        <v>628.41999999999996</v>
      </c>
      <c r="D30" s="141">
        <v>1.0486</v>
      </c>
      <c r="E30" s="118">
        <v>30.52</v>
      </c>
      <c r="F30" s="118">
        <v>658.94</v>
      </c>
      <c r="G30" s="24">
        <f>G32+G33+G34+G35+G36</f>
        <v>191540403</v>
      </c>
      <c r="H30" s="24">
        <f>H32+H33+H34+H35+H36</f>
        <v>176232493</v>
      </c>
      <c r="I30" s="25">
        <f t="shared" si="1"/>
        <v>15307910</v>
      </c>
      <c r="J30" s="301"/>
    </row>
    <row r="31" spans="1:10" ht="14.5">
      <c r="A31" s="97" t="s">
        <v>10</v>
      </c>
      <c r="B31" s="98"/>
      <c r="C31" s="163"/>
      <c r="D31" s="164"/>
      <c r="E31" s="124"/>
      <c r="F31" s="124"/>
      <c r="G31" s="24"/>
      <c r="H31" s="31"/>
      <c r="I31" s="37"/>
      <c r="J31" s="301"/>
    </row>
    <row r="32" spans="1:10" ht="14.5">
      <c r="A32" s="99" t="s">
        <v>11</v>
      </c>
      <c r="B32" s="98">
        <v>430757</v>
      </c>
      <c r="C32" s="142">
        <v>683.76</v>
      </c>
      <c r="D32" s="143">
        <v>1.0491999999999999</v>
      </c>
      <c r="E32" s="144">
        <v>33.65</v>
      </c>
      <c r="F32" s="144">
        <v>717.41</v>
      </c>
      <c r="G32" s="24">
        <v>173939677</v>
      </c>
      <c r="H32" s="31">
        <v>159052715</v>
      </c>
      <c r="I32" s="35">
        <f t="shared" ref="I32:I40" si="2">G32-H32</f>
        <v>14886962</v>
      </c>
      <c r="J32" s="301"/>
    </row>
    <row r="33" spans="1:10" ht="14.5">
      <c r="A33" s="99" t="s">
        <v>12</v>
      </c>
      <c r="B33" s="98">
        <v>14972</v>
      </c>
      <c r="C33" s="142">
        <v>421.99</v>
      </c>
      <c r="D33" s="143">
        <v>1.0429999999999999</v>
      </c>
      <c r="E33" s="144">
        <v>18.13</v>
      </c>
      <c r="F33" s="144">
        <v>440.12</v>
      </c>
      <c r="G33" s="24">
        <v>3257308</v>
      </c>
      <c r="H33" s="31">
        <v>3176460</v>
      </c>
      <c r="I33" s="36">
        <f t="shared" si="2"/>
        <v>80848</v>
      </c>
      <c r="J33" s="301"/>
    </row>
    <row r="34" spans="1:10" ht="14.5">
      <c r="A34" s="99" t="s">
        <v>13</v>
      </c>
      <c r="B34" s="98">
        <v>940</v>
      </c>
      <c r="C34" s="142">
        <v>768.19</v>
      </c>
      <c r="D34" s="143">
        <v>1.0417000000000001</v>
      </c>
      <c r="E34" s="144">
        <v>32</v>
      </c>
      <c r="F34" s="144">
        <v>800.19</v>
      </c>
      <c r="G34" s="24">
        <v>360960</v>
      </c>
      <c r="H34" s="31">
        <v>312005</v>
      </c>
      <c r="I34" s="37">
        <f t="shared" si="2"/>
        <v>48955</v>
      </c>
      <c r="J34" s="301"/>
    </row>
    <row r="35" spans="1:10" ht="14.5">
      <c r="A35" s="119" t="s">
        <v>14</v>
      </c>
      <c r="B35" s="98">
        <v>75819</v>
      </c>
      <c r="C35" s="142">
        <v>357.66</v>
      </c>
      <c r="D35" s="143">
        <v>1.0428999999999999</v>
      </c>
      <c r="E35" s="144">
        <v>15.36</v>
      </c>
      <c r="F35" s="144">
        <v>373.02</v>
      </c>
      <c r="G35" s="24">
        <v>13965860</v>
      </c>
      <c r="H35" s="31">
        <v>13674715</v>
      </c>
      <c r="I35" s="37">
        <f t="shared" si="2"/>
        <v>291145</v>
      </c>
      <c r="J35" s="301"/>
    </row>
    <row r="36" spans="1:10" ht="39.5" thickBot="1">
      <c r="A36" s="120" t="s">
        <v>15</v>
      </c>
      <c r="B36" s="102">
        <v>458</v>
      </c>
      <c r="C36" s="146">
        <v>70</v>
      </c>
      <c r="D36" s="147">
        <v>1.0430999999999999</v>
      </c>
      <c r="E36" s="148">
        <v>3.02</v>
      </c>
      <c r="F36" s="148">
        <v>73.02</v>
      </c>
      <c r="G36" s="70">
        <v>16598</v>
      </c>
      <c r="H36" s="44">
        <v>16598</v>
      </c>
      <c r="I36" s="45">
        <f t="shared" si="2"/>
        <v>0</v>
      </c>
      <c r="J36" s="301"/>
    </row>
    <row r="37" spans="1:10" ht="23.5">
      <c r="A37" s="121" t="s">
        <v>16</v>
      </c>
      <c r="B37" s="104">
        <v>2000</v>
      </c>
      <c r="C37" s="149">
        <v>1050.82</v>
      </c>
      <c r="D37" s="150">
        <v>1.0496000000000001</v>
      </c>
      <c r="E37" s="151">
        <v>52.12</v>
      </c>
      <c r="F37" s="151">
        <v>1102.94</v>
      </c>
      <c r="G37" s="88">
        <v>1250880</v>
      </c>
      <c r="H37" s="51">
        <v>1140000</v>
      </c>
      <c r="I37" s="36">
        <f t="shared" si="2"/>
        <v>110880</v>
      </c>
      <c r="J37" s="301"/>
    </row>
    <row r="38" spans="1:10" ht="23.5">
      <c r="A38" s="105" t="s">
        <v>17</v>
      </c>
      <c r="B38" s="106">
        <v>6000</v>
      </c>
      <c r="C38" s="152">
        <v>295.24</v>
      </c>
      <c r="D38" s="143">
        <v>1.0496000000000001</v>
      </c>
      <c r="E38" s="144">
        <v>14.64</v>
      </c>
      <c r="F38" s="144">
        <v>309.88</v>
      </c>
      <c r="G38" s="24">
        <v>1054080</v>
      </c>
      <c r="H38" s="31">
        <v>961200</v>
      </c>
      <c r="I38" s="37">
        <f t="shared" si="2"/>
        <v>92880</v>
      </c>
      <c r="J38" s="301"/>
    </row>
    <row r="39" spans="1:10" ht="23.5">
      <c r="A39" s="122" t="s">
        <v>18</v>
      </c>
      <c r="B39" s="106">
        <v>15617</v>
      </c>
      <c r="C39" s="152">
        <v>553.61</v>
      </c>
      <c r="D39" s="143">
        <v>1.0419</v>
      </c>
      <c r="E39" s="144">
        <v>23.22</v>
      </c>
      <c r="F39" s="144">
        <v>576.83000000000004</v>
      </c>
      <c r="G39" s="24">
        <v>4351521</v>
      </c>
      <c r="H39" s="31">
        <v>3997327</v>
      </c>
      <c r="I39" s="37">
        <f t="shared" si="2"/>
        <v>354194</v>
      </c>
      <c r="J39" s="301"/>
    </row>
    <row r="40" spans="1:10" ht="24" thickBot="1">
      <c r="A40" s="123" t="s">
        <v>19</v>
      </c>
      <c r="B40" s="109">
        <v>59</v>
      </c>
      <c r="C40" s="153">
        <v>548.82000000000005</v>
      </c>
      <c r="D40" s="147">
        <v>1.0430999999999999</v>
      </c>
      <c r="E40" s="148">
        <v>23.65</v>
      </c>
      <c r="F40" s="148">
        <v>572.47</v>
      </c>
      <c r="G40" s="70">
        <v>16744</v>
      </c>
      <c r="H40" s="44">
        <v>14903</v>
      </c>
      <c r="I40" s="45">
        <f t="shared" si="2"/>
        <v>1841</v>
      </c>
      <c r="J40" s="301"/>
    </row>
    <row r="41" spans="1:10" s="178" customFormat="1" ht="14.5">
      <c r="A41" s="192" t="s">
        <v>102</v>
      </c>
      <c r="B41" s="193"/>
      <c r="C41" s="193"/>
      <c r="D41" s="194"/>
      <c r="E41" s="194"/>
      <c r="F41" s="194"/>
      <c r="G41" s="59"/>
      <c r="H41" s="59"/>
      <c r="I41" s="59"/>
      <c r="J41" s="301"/>
    </row>
    <row r="42" spans="1:10" ht="27" customHeight="1">
      <c r="A42" s="127"/>
      <c r="B42" s="127"/>
      <c r="C42" s="127"/>
      <c r="D42" s="127"/>
      <c r="E42" s="127"/>
      <c r="F42" s="127"/>
      <c r="G42" s="127"/>
      <c r="I42" s="302"/>
      <c r="J42" s="301"/>
    </row>
    <row r="43" spans="1:10" ht="15">
      <c r="A43" s="334" t="s">
        <v>27</v>
      </c>
      <c r="B43" s="334"/>
      <c r="C43" s="334"/>
      <c r="D43" s="334"/>
      <c r="E43" s="334"/>
      <c r="F43" s="334"/>
      <c r="G43" s="334"/>
      <c r="H43" s="334"/>
      <c r="I43" s="334"/>
      <c r="J43" s="301"/>
    </row>
    <row r="44" spans="1:10" ht="15" thickBot="1">
      <c r="A44" s="113"/>
      <c r="B44" s="114"/>
      <c r="C44" s="115"/>
      <c r="D44" s="113"/>
      <c r="E44" s="115"/>
      <c r="F44" s="113"/>
      <c r="G44" s="114"/>
      <c r="I44" s="302"/>
      <c r="J44" s="301"/>
    </row>
    <row r="45" spans="1:10" ht="66" customHeight="1">
      <c r="A45" s="335" t="s">
        <v>1</v>
      </c>
      <c r="B45" s="337" t="s">
        <v>2</v>
      </c>
      <c r="C45" s="330" t="s">
        <v>32</v>
      </c>
      <c r="D45" s="331"/>
      <c r="E45" s="331"/>
      <c r="F45" s="331"/>
      <c r="G45" s="332"/>
      <c r="H45" s="294" t="s">
        <v>101</v>
      </c>
      <c r="I45" s="315" t="s">
        <v>103</v>
      </c>
      <c r="J45" s="301"/>
    </row>
    <row r="46" spans="1:10" ht="69.5" thickBot="1">
      <c r="A46" s="336"/>
      <c r="B46" s="338"/>
      <c r="C46" s="188" t="s">
        <v>3</v>
      </c>
      <c r="D46" s="189" t="s">
        <v>20</v>
      </c>
      <c r="E46" s="181" t="s">
        <v>5</v>
      </c>
      <c r="F46" s="190" t="s">
        <v>6</v>
      </c>
      <c r="G46" s="191" t="s">
        <v>21</v>
      </c>
      <c r="H46" s="191" t="s">
        <v>21</v>
      </c>
      <c r="I46" s="316"/>
      <c r="J46" s="301"/>
    </row>
    <row r="47" spans="1:10" ht="14.5">
      <c r="A47" s="93" t="s">
        <v>8</v>
      </c>
      <c r="B47" s="94"/>
      <c r="C47" s="183"/>
      <c r="D47" s="138"/>
      <c r="E47" s="184"/>
      <c r="F47" s="184"/>
      <c r="G47" s="15">
        <f>G48+G55+G56+G57+G58</f>
        <v>274432596</v>
      </c>
      <c r="H47" s="74">
        <f>H48+H55+H56+H57+H58</f>
        <v>252285122</v>
      </c>
      <c r="I47" s="75">
        <f t="shared" ref="I47:I48" si="3">G47-H47</f>
        <v>22147474</v>
      </c>
      <c r="J47" s="301"/>
    </row>
    <row r="48" spans="1:10" ht="14.5">
      <c r="A48" s="117" t="s">
        <v>9</v>
      </c>
      <c r="B48" s="96">
        <f>B50+B51+B52+B53+B54</f>
        <v>522946</v>
      </c>
      <c r="C48" s="140">
        <v>574.42999999999995</v>
      </c>
      <c r="D48" s="141">
        <v>1.0736000000000001</v>
      </c>
      <c r="E48" s="118">
        <v>42.26</v>
      </c>
      <c r="F48" s="118">
        <v>616.69000000000005</v>
      </c>
      <c r="G48" s="24">
        <f>G50+G51+G52+G53+G54</f>
        <v>265438868</v>
      </c>
      <c r="H48" s="24">
        <f>H50+H51+H52+H53+H54</f>
        <v>244056041</v>
      </c>
      <c r="I48" s="25">
        <f t="shared" si="3"/>
        <v>21382827</v>
      </c>
      <c r="J48" s="301"/>
    </row>
    <row r="49" spans="1:10" ht="14.5">
      <c r="A49" s="97" t="s">
        <v>10</v>
      </c>
      <c r="B49" s="98"/>
      <c r="C49" s="163"/>
      <c r="D49" s="164"/>
      <c r="E49" s="124"/>
      <c r="F49" s="124"/>
      <c r="G49" s="24"/>
      <c r="H49" s="31"/>
      <c r="I49" s="37"/>
      <c r="J49" s="301"/>
    </row>
    <row r="50" spans="1:10" ht="14.5">
      <c r="A50" s="99" t="s">
        <v>11</v>
      </c>
      <c r="B50" s="98">
        <v>430757</v>
      </c>
      <c r="C50" s="163">
        <v>624.41999999999996</v>
      </c>
      <c r="D50" s="141">
        <v>1.0750999999999999</v>
      </c>
      <c r="E50" s="118">
        <v>46.9</v>
      </c>
      <c r="F50" s="118">
        <v>671.32</v>
      </c>
      <c r="G50" s="24">
        <v>242430040</v>
      </c>
      <c r="H50" s="31">
        <v>221598631</v>
      </c>
      <c r="I50" s="35">
        <f t="shared" ref="I50:I58" si="4">G50-H50</f>
        <v>20831409</v>
      </c>
      <c r="J50" s="301"/>
    </row>
    <row r="51" spans="1:10" ht="14.5">
      <c r="A51" s="99" t="s">
        <v>12</v>
      </c>
      <c r="B51" s="98">
        <v>14972</v>
      </c>
      <c r="C51" s="163">
        <v>371.95</v>
      </c>
      <c r="D51" s="141">
        <v>1.0608</v>
      </c>
      <c r="E51" s="118">
        <v>22.61</v>
      </c>
      <c r="F51" s="118">
        <v>394.56</v>
      </c>
      <c r="G51" s="24">
        <v>4062203</v>
      </c>
      <c r="H51" s="31">
        <v>3957998</v>
      </c>
      <c r="I51" s="36">
        <f t="shared" si="4"/>
        <v>104205</v>
      </c>
      <c r="J51" s="301"/>
    </row>
    <row r="52" spans="1:10" ht="14.5">
      <c r="A52" s="99" t="s">
        <v>13</v>
      </c>
      <c r="B52" s="98">
        <v>940</v>
      </c>
      <c r="C52" s="163">
        <v>711.47</v>
      </c>
      <c r="D52" s="141">
        <v>1.0588</v>
      </c>
      <c r="E52" s="118">
        <v>41.84</v>
      </c>
      <c r="F52" s="118">
        <v>753.31</v>
      </c>
      <c r="G52" s="24">
        <v>471955</v>
      </c>
      <c r="H52" s="31">
        <v>406870</v>
      </c>
      <c r="I52" s="37">
        <f t="shared" si="4"/>
        <v>65085</v>
      </c>
      <c r="J52" s="301"/>
    </row>
    <row r="53" spans="1:10" ht="14.5">
      <c r="A53" s="100" t="s">
        <v>14</v>
      </c>
      <c r="B53" s="98">
        <v>75819</v>
      </c>
      <c r="C53" s="163">
        <v>334.12</v>
      </c>
      <c r="D53" s="141">
        <v>1.0607</v>
      </c>
      <c r="E53" s="118">
        <v>20.28</v>
      </c>
      <c r="F53" s="118">
        <v>354.4</v>
      </c>
      <c r="G53" s="24">
        <v>18451312</v>
      </c>
      <c r="H53" s="31">
        <v>18069184</v>
      </c>
      <c r="I53" s="37">
        <f t="shared" si="4"/>
        <v>382128</v>
      </c>
      <c r="J53" s="301"/>
    </row>
    <row r="54" spans="1:10" ht="39.5" thickBot="1">
      <c r="A54" s="101" t="s">
        <v>15</v>
      </c>
      <c r="B54" s="102">
        <v>458</v>
      </c>
      <c r="C54" s="167">
        <v>69.62</v>
      </c>
      <c r="D54" s="168">
        <v>1.0609999999999999</v>
      </c>
      <c r="E54" s="169">
        <v>4.25</v>
      </c>
      <c r="F54" s="169">
        <v>73.87</v>
      </c>
      <c r="G54" s="70">
        <v>23358</v>
      </c>
      <c r="H54" s="44">
        <v>23358</v>
      </c>
      <c r="I54" s="45">
        <f t="shared" si="4"/>
        <v>0</v>
      </c>
      <c r="J54" s="301"/>
    </row>
    <row r="55" spans="1:10" ht="23.5">
      <c r="A55" s="103" t="s">
        <v>16</v>
      </c>
      <c r="B55" s="104">
        <v>2000</v>
      </c>
      <c r="C55" s="171">
        <v>963.47</v>
      </c>
      <c r="D55" s="172">
        <v>1.0760000000000001</v>
      </c>
      <c r="E55" s="173">
        <v>73.22</v>
      </c>
      <c r="F55" s="173">
        <v>1036.69</v>
      </c>
      <c r="G55" s="88">
        <v>1757280</v>
      </c>
      <c r="H55" s="51">
        <v>1597920</v>
      </c>
      <c r="I55" s="36">
        <f t="shared" si="4"/>
        <v>159360</v>
      </c>
      <c r="J55" s="301"/>
    </row>
    <row r="56" spans="1:10" ht="23.5">
      <c r="A56" s="125" t="s">
        <v>17</v>
      </c>
      <c r="B56" s="106">
        <v>6000</v>
      </c>
      <c r="C56" s="175">
        <v>263.56</v>
      </c>
      <c r="D56" s="141">
        <v>1.0760000000000001</v>
      </c>
      <c r="E56" s="118">
        <v>20.03</v>
      </c>
      <c r="F56" s="118">
        <v>283.58999999999997</v>
      </c>
      <c r="G56" s="24">
        <v>1442160</v>
      </c>
      <c r="H56" s="31">
        <v>1311120</v>
      </c>
      <c r="I56" s="37">
        <f t="shared" si="4"/>
        <v>131040</v>
      </c>
      <c r="J56" s="301"/>
    </row>
    <row r="57" spans="1:10" ht="23.5">
      <c r="A57" s="125" t="s">
        <v>18</v>
      </c>
      <c r="B57" s="106">
        <v>15617</v>
      </c>
      <c r="C57" s="175">
        <v>522.6</v>
      </c>
      <c r="D57" s="141">
        <v>1.0589</v>
      </c>
      <c r="E57" s="118">
        <v>30.8</v>
      </c>
      <c r="F57" s="118">
        <v>553.4</v>
      </c>
      <c r="G57" s="24">
        <v>5772043</v>
      </c>
      <c r="H57" s="24">
        <v>5299785</v>
      </c>
      <c r="I57" s="291">
        <f t="shared" si="4"/>
        <v>472258</v>
      </c>
      <c r="J57" s="301"/>
    </row>
    <row r="58" spans="1:10" ht="24" thickBot="1">
      <c r="A58" s="123" t="s">
        <v>19</v>
      </c>
      <c r="B58" s="109">
        <v>59</v>
      </c>
      <c r="C58" s="176">
        <v>515.16</v>
      </c>
      <c r="D58" s="168">
        <v>1.0609999999999999</v>
      </c>
      <c r="E58" s="169">
        <v>31.42</v>
      </c>
      <c r="F58" s="169">
        <v>546.58000000000004</v>
      </c>
      <c r="G58" s="70">
        <v>22245</v>
      </c>
      <c r="H58" s="44">
        <v>20256</v>
      </c>
      <c r="I58" s="45">
        <f t="shared" si="4"/>
        <v>1989</v>
      </c>
      <c r="J58" s="301"/>
    </row>
    <row r="59" spans="1:10" s="178" customFormat="1" ht="14.5">
      <c r="A59" s="192" t="s">
        <v>102</v>
      </c>
      <c r="B59" s="193"/>
      <c r="C59" s="193"/>
      <c r="D59" s="194"/>
      <c r="E59" s="194"/>
      <c r="F59" s="194"/>
      <c r="G59" s="59"/>
      <c r="H59" s="59"/>
      <c r="I59" s="59"/>
    </row>
    <row r="60" spans="1:10" ht="14.5">
      <c r="A60" s="110"/>
      <c r="B60" s="111"/>
      <c r="C60" s="186"/>
      <c r="D60" s="186"/>
      <c r="E60" s="186"/>
      <c r="F60" s="186"/>
      <c r="G60" s="187"/>
      <c r="I60" s="302"/>
      <c r="J60" s="302"/>
    </row>
    <row r="61" spans="1:10" ht="14.5">
      <c r="I61" s="302"/>
      <c r="J61" s="302"/>
    </row>
    <row r="62" spans="1:10" s="218" customFormat="1" ht="54.5" customHeight="1">
      <c r="A62" s="324" t="s">
        <v>98</v>
      </c>
      <c r="B62" s="324"/>
      <c r="C62" s="324"/>
      <c r="D62" s="324"/>
      <c r="E62" s="324"/>
    </row>
  </sheetData>
  <mergeCells count="17">
    <mergeCell ref="B27:B28"/>
    <mergeCell ref="C27:G27"/>
    <mergeCell ref="A5:I5"/>
    <mergeCell ref="I9:I10"/>
    <mergeCell ref="A62:E62"/>
    <mergeCell ref="I27:I28"/>
    <mergeCell ref="I45:I46"/>
    <mergeCell ref="A7:I7"/>
    <mergeCell ref="A25:I25"/>
    <mergeCell ref="A43:I43"/>
    <mergeCell ref="A45:A46"/>
    <mergeCell ref="B45:B46"/>
    <mergeCell ref="C45:G45"/>
    <mergeCell ref="A9:A10"/>
    <mergeCell ref="B9:B10"/>
    <mergeCell ref="C9:G9"/>
    <mergeCell ref="A27:A28"/>
  </mergeCells>
  <printOptions horizontalCentered="1"/>
  <pageMargins left="0" right="0" top="0.74803149606299213" bottom="0.74803149606299213" header="0.31496062992125984" footer="0.31496062992125984"/>
  <pageSetup paperSize="9" scale="78" fitToHeight="2" orientation="portrait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EFE35-1B8C-47D5-BCB0-0D39B6D26596}">
  <sheetPr codeName="Sheet15"/>
  <dimension ref="A1:J79"/>
  <sheetViews>
    <sheetView zoomScale="90" zoomScaleNormal="90" workbookViewId="0">
      <selection activeCell="I2" sqref="I2"/>
    </sheetView>
  </sheetViews>
  <sheetFormatPr defaultColWidth="9.1796875" defaultRowHeight="12.5"/>
  <cols>
    <col min="1" max="1" width="34.54296875" style="90" customWidth="1"/>
    <col min="2" max="2" width="9.453125" style="90" bestFit="1" customWidth="1"/>
    <col min="3" max="6" width="9.453125" style="72" bestFit="1" customWidth="1"/>
    <col min="7" max="7" width="11" style="90" customWidth="1"/>
    <col min="8" max="8" width="10.1796875" style="90" customWidth="1"/>
    <col min="9" max="9" width="10.453125" style="90" customWidth="1"/>
    <col min="10" max="10" width="10" style="90" bestFit="1" customWidth="1"/>
    <col min="11" max="16384" width="9.1796875" style="90"/>
  </cols>
  <sheetData>
    <row r="1" spans="1:10" ht="14">
      <c r="I1" s="286" t="s">
        <v>100</v>
      </c>
    </row>
    <row r="2" spans="1:10" ht="14">
      <c r="I2" s="286" t="s">
        <v>105</v>
      </c>
    </row>
    <row r="3" spans="1:10" ht="14">
      <c r="I3" s="286" t="s">
        <v>96</v>
      </c>
    </row>
    <row r="4" spans="1:10" ht="14">
      <c r="I4" s="286"/>
    </row>
    <row r="5" spans="1:10" ht="17.5">
      <c r="A5" s="305" t="s">
        <v>39</v>
      </c>
      <c r="B5" s="305"/>
      <c r="C5" s="305"/>
      <c r="D5" s="305"/>
      <c r="E5" s="305"/>
      <c r="F5" s="305"/>
      <c r="G5" s="305"/>
      <c r="H5" s="305"/>
      <c r="I5" s="305"/>
    </row>
    <row r="6" spans="1:10">
      <c r="A6" s="91"/>
      <c r="B6" s="91"/>
      <c r="C6" s="91"/>
      <c r="D6" s="91"/>
      <c r="E6" s="91"/>
      <c r="F6" s="91"/>
      <c r="G6" s="91"/>
    </row>
    <row r="7" spans="1:10" ht="15">
      <c r="A7" s="333" t="s">
        <v>28</v>
      </c>
      <c r="B7" s="333"/>
      <c r="C7" s="333"/>
      <c r="D7" s="333"/>
      <c r="E7" s="333"/>
      <c r="F7" s="333"/>
      <c r="G7" s="333"/>
      <c r="H7" s="333"/>
      <c r="I7" s="333"/>
    </row>
    <row r="8" spans="1:10" ht="13" thickBot="1">
      <c r="A8" s="92"/>
      <c r="B8" s="92"/>
      <c r="C8" s="92"/>
      <c r="D8" s="92"/>
      <c r="E8" s="92"/>
      <c r="F8" s="92"/>
      <c r="G8" s="92"/>
      <c r="I8" s="203"/>
    </row>
    <row r="9" spans="1:10" ht="54" customHeight="1">
      <c r="A9" s="339" t="s">
        <v>1</v>
      </c>
      <c r="B9" s="341" t="s">
        <v>2</v>
      </c>
      <c r="C9" s="343" t="s">
        <v>35</v>
      </c>
      <c r="D9" s="344"/>
      <c r="E9" s="344"/>
      <c r="F9" s="344"/>
      <c r="G9" s="345"/>
      <c r="H9" s="294" t="s">
        <v>101</v>
      </c>
      <c r="I9" s="315" t="s">
        <v>103</v>
      </c>
    </row>
    <row r="10" spans="1:10" ht="69.5" thickBot="1">
      <c r="A10" s="340"/>
      <c r="B10" s="342"/>
      <c r="C10" s="179" t="s">
        <v>3</v>
      </c>
      <c r="D10" s="180" t="s">
        <v>4</v>
      </c>
      <c r="E10" s="181" t="s">
        <v>5</v>
      </c>
      <c r="F10" s="182" t="s">
        <v>6</v>
      </c>
      <c r="G10" s="8" t="s">
        <v>25</v>
      </c>
      <c r="H10" s="9" t="s">
        <v>7</v>
      </c>
      <c r="I10" s="316"/>
    </row>
    <row r="11" spans="1:10" ht="13">
      <c r="A11" s="93" t="s">
        <v>8</v>
      </c>
      <c r="B11" s="94"/>
      <c r="C11" s="183"/>
      <c r="D11" s="138"/>
      <c r="E11" s="184"/>
      <c r="F11" s="184"/>
      <c r="G11" s="15">
        <f>G12+G19+G20+G21+G22</f>
        <v>48348896</v>
      </c>
      <c r="H11" s="74">
        <f>H12+H19+H20+H21+H22</f>
        <v>44999680</v>
      </c>
      <c r="I11" s="75">
        <f t="shared" ref="I11:I22" si="0">G11-H11</f>
        <v>3349216</v>
      </c>
      <c r="J11" s="203"/>
    </row>
    <row r="12" spans="1:10" ht="13">
      <c r="A12" s="95" t="s">
        <v>9</v>
      </c>
      <c r="B12" s="96">
        <v>525281</v>
      </c>
      <c r="C12" s="140">
        <v>716.89</v>
      </c>
      <c r="D12" s="141">
        <v>1.0412999999999999</v>
      </c>
      <c r="E12" s="118">
        <v>29.62</v>
      </c>
      <c r="F12" s="185">
        <v>746.51</v>
      </c>
      <c r="G12" s="24">
        <f>G14+G15+G16+G17+G18</f>
        <v>46682687</v>
      </c>
      <c r="H12" s="24">
        <f>H14+H15+H16+H17+H18</f>
        <v>43423326</v>
      </c>
      <c r="I12" s="25">
        <f t="shared" si="0"/>
        <v>3259361</v>
      </c>
      <c r="J12" s="292"/>
    </row>
    <row r="13" spans="1:10">
      <c r="A13" s="97" t="s">
        <v>10</v>
      </c>
      <c r="B13" s="98"/>
      <c r="C13" s="163"/>
      <c r="D13" s="164"/>
      <c r="E13" s="124"/>
      <c r="F13" s="124"/>
      <c r="G13" s="31"/>
      <c r="H13" s="31"/>
      <c r="I13" s="37"/>
      <c r="J13" s="292"/>
    </row>
    <row r="14" spans="1:10" ht="13">
      <c r="A14" s="99" t="s">
        <v>11</v>
      </c>
      <c r="B14" s="98">
        <v>432928</v>
      </c>
      <c r="C14" s="163">
        <v>777.25</v>
      </c>
      <c r="D14" s="141">
        <v>1.0418000000000001</v>
      </c>
      <c r="E14" s="118">
        <v>32.479999999999997</v>
      </c>
      <c r="F14" s="118">
        <v>809.73</v>
      </c>
      <c r="G14" s="31">
        <v>42187041</v>
      </c>
      <c r="H14" s="31">
        <v>38999576</v>
      </c>
      <c r="I14" s="35">
        <f t="shared" si="0"/>
        <v>3187465</v>
      </c>
      <c r="J14" s="292"/>
    </row>
    <row r="15" spans="1:10" ht="13">
      <c r="A15" s="99" t="s">
        <v>12</v>
      </c>
      <c r="B15" s="98">
        <v>14972</v>
      </c>
      <c r="C15" s="163">
        <v>504.07</v>
      </c>
      <c r="D15" s="141">
        <v>1.0374000000000001</v>
      </c>
      <c r="E15" s="118">
        <v>18.87</v>
      </c>
      <c r="F15" s="118">
        <v>522.94000000000005</v>
      </c>
      <c r="G15" s="31">
        <v>847416</v>
      </c>
      <c r="H15" s="31">
        <v>830111</v>
      </c>
      <c r="I15" s="36">
        <f t="shared" si="0"/>
        <v>17305</v>
      </c>
      <c r="J15" s="292"/>
    </row>
    <row r="16" spans="1:10" ht="13">
      <c r="A16" s="99" t="s">
        <v>13</v>
      </c>
      <c r="B16" s="98">
        <v>865</v>
      </c>
      <c r="C16" s="163">
        <v>864.98</v>
      </c>
      <c r="D16" s="141">
        <v>1.0365</v>
      </c>
      <c r="E16" s="118">
        <v>31.56</v>
      </c>
      <c r="F16" s="118">
        <v>896.54</v>
      </c>
      <c r="G16" s="31">
        <v>81877</v>
      </c>
      <c r="H16" s="31">
        <v>72319</v>
      </c>
      <c r="I16" s="37">
        <f t="shared" si="0"/>
        <v>9558</v>
      </c>
      <c r="J16" s="292"/>
    </row>
    <row r="17" spans="1:10" ht="13">
      <c r="A17" s="100" t="s">
        <v>14</v>
      </c>
      <c r="B17" s="98">
        <v>76122</v>
      </c>
      <c r="C17" s="163">
        <v>417.09</v>
      </c>
      <c r="D17" s="141">
        <v>1.0374000000000001</v>
      </c>
      <c r="E17" s="118">
        <v>15.6</v>
      </c>
      <c r="F17" s="118">
        <v>432.69</v>
      </c>
      <c r="G17" s="31">
        <v>3562896</v>
      </c>
      <c r="H17" s="31">
        <v>3517863</v>
      </c>
      <c r="I17" s="37">
        <f t="shared" si="0"/>
        <v>45033</v>
      </c>
      <c r="J17" s="292"/>
    </row>
    <row r="18" spans="1:10" ht="39.5" thickBot="1">
      <c r="A18" s="101" t="s">
        <v>15</v>
      </c>
      <c r="B18" s="102">
        <v>394</v>
      </c>
      <c r="C18" s="167">
        <v>78</v>
      </c>
      <c r="D18" s="168">
        <v>1.0375000000000001</v>
      </c>
      <c r="E18" s="169">
        <v>2.93</v>
      </c>
      <c r="F18" s="169">
        <v>80.930000000000007</v>
      </c>
      <c r="G18" s="44">
        <v>3457</v>
      </c>
      <c r="H18" s="44">
        <v>3457</v>
      </c>
      <c r="I18" s="45">
        <f t="shared" si="0"/>
        <v>0</v>
      </c>
      <c r="J18" s="292"/>
    </row>
    <row r="19" spans="1:10" ht="23.5">
      <c r="A19" s="103" t="s">
        <v>16</v>
      </c>
      <c r="B19" s="104">
        <v>2000</v>
      </c>
      <c r="C19" s="171">
        <v>1192.99</v>
      </c>
      <c r="D19" s="172">
        <v>1.0421</v>
      </c>
      <c r="E19" s="173">
        <v>50.22</v>
      </c>
      <c r="F19" s="173">
        <v>1243.21</v>
      </c>
      <c r="G19" s="51">
        <v>301349</v>
      </c>
      <c r="H19" s="51">
        <v>276044</v>
      </c>
      <c r="I19" s="36">
        <f t="shared" si="0"/>
        <v>25305</v>
      </c>
      <c r="J19" s="292"/>
    </row>
    <row r="20" spans="1:10" ht="23.5">
      <c r="A20" s="105" t="s">
        <v>17</v>
      </c>
      <c r="B20" s="106">
        <v>6000</v>
      </c>
      <c r="C20" s="175">
        <v>336.77</v>
      </c>
      <c r="D20" s="141">
        <v>1.0421</v>
      </c>
      <c r="E20" s="118">
        <v>14.18</v>
      </c>
      <c r="F20" s="118">
        <v>350.95</v>
      </c>
      <c r="G20" s="31">
        <v>255204</v>
      </c>
      <c r="H20" s="31">
        <v>233823</v>
      </c>
      <c r="I20" s="37">
        <f t="shared" si="0"/>
        <v>21381</v>
      </c>
      <c r="J20" s="292"/>
    </row>
    <row r="21" spans="1:10" ht="23.5">
      <c r="A21" s="107" t="s">
        <v>18</v>
      </c>
      <c r="B21" s="106">
        <v>16476</v>
      </c>
      <c r="C21" s="175">
        <v>607.15</v>
      </c>
      <c r="D21" s="141">
        <v>1.0367999999999999</v>
      </c>
      <c r="E21" s="118">
        <v>22.37</v>
      </c>
      <c r="F21" s="118">
        <v>629.52</v>
      </c>
      <c r="G21" s="31">
        <v>1105509</v>
      </c>
      <c r="H21" s="31">
        <v>1062591</v>
      </c>
      <c r="I21" s="37">
        <f t="shared" si="0"/>
        <v>42918</v>
      </c>
      <c r="J21" s="292"/>
    </row>
    <row r="22" spans="1:10" ht="24" thickBot="1">
      <c r="A22" s="108" t="s">
        <v>19</v>
      </c>
      <c r="B22" s="109">
        <v>61</v>
      </c>
      <c r="C22" s="176">
        <v>604.37</v>
      </c>
      <c r="D22" s="168">
        <v>1.0375000000000001</v>
      </c>
      <c r="E22" s="169">
        <v>22.66</v>
      </c>
      <c r="F22" s="169">
        <v>627.03</v>
      </c>
      <c r="G22" s="44">
        <v>4147</v>
      </c>
      <c r="H22" s="44">
        <v>3896</v>
      </c>
      <c r="I22" s="45">
        <f t="shared" si="0"/>
        <v>251</v>
      </c>
      <c r="J22" s="292"/>
    </row>
    <row r="23" spans="1:10" s="178" customFormat="1" ht="14.5">
      <c r="A23" s="192" t="s">
        <v>102</v>
      </c>
      <c r="B23" s="193"/>
      <c r="C23" s="193"/>
      <c r="D23" s="194"/>
      <c r="E23" s="194"/>
      <c r="F23" s="194"/>
      <c r="G23" s="59"/>
      <c r="H23" s="59"/>
      <c r="I23" s="59"/>
      <c r="J23" s="292"/>
    </row>
    <row r="24" spans="1:10">
      <c r="A24" s="91"/>
      <c r="B24" s="91"/>
      <c r="C24" s="91"/>
      <c r="D24" s="91"/>
      <c r="E24" s="91"/>
      <c r="F24" s="91"/>
      <c r="G24" s="91"/>
      <c r="J24" s="292"/>
    </row>
    <row r="25" spans="1:10" ht="15">
      <c r="A25" s="333" t="s">
        <v>29</v>
      </c>
      <c r="B25" s="333"/>
      <c r="C25" s="333"/>
      <c r="D25" s="333"/>
      <c r="E25" s="333"/>
      <c r="F25" s="333"/>
      <c r="G25" s="333"/>
      <c r="H25" s="333"/>
      <c r="I25" s="333"/>
      <c r="J25" s="292"/>
    </row>
    <row r="26" spans="1:10" ht="13" thickBot="1">
      <c r="A26" s="92"/>
      <c r="B26" s="92"/>
      <c r="C26" s="92"/>
      <c r="D26" s="92"/>
      <c r="E26" s="92"/>
      <c r="F26" s="92"/>
      <c r="G26" s="92"/>
      <c r="J26" s="292"/>
    </row>
    <row r="27" spans="1:10" ht="58.5" customHeight="1">
      <c r="A27" s="339" t="s">
        <v>1</v>
      </c>
      <c r="B27" s="341" t="s">
        <v>2</v>
      </c>
      <c r="C27" s="343" t="s">
        <v>33</v>
      </c>
      <c r="D27" s="344"/>
      <c r="E27" s="344"/>
      <c r="F27" s="344"/>
      <c r="G27" s="345"/>
      <c r="H27" s="294" t="s">
        <v>101</v>
      </c>
      <c r="I27" s="315" t="s">
        <v>103</v>
      </c>
      <c r="J27" s="292"/>
    </row>
    <row r="28" spans="1:10" ht="69.5" thickBot="1">
      <c r="A28" s="340"/>
      <c r="B28" s="342"/>
      <c r="C28" s="179" t="s">
        <v>3</v>
      </c>
      <c r="D28" s="180" t="s">
        <v>4</v>
      </c>
      <c r="E28" s="181" t="s">
        <v>5</v>
      </c>
      <c r="F28" s="182" t="s">
        <v>6</v>
      </c>
      <c r="G28" s="8" t="s">
        <v>21</v>
      </c>
      <c r="H28" s="191" t="s">
        <v>21</v>
      </c>
      <c r="I28" s="316"/>
      <c r="J28" s="292"/>
    </row>
    <row r="29" spans="1:10" ht="13">
      <c r="A29" s="93" t="s">
        <v>8</v>
      </c>
      <c r="B29" s="94"/>
      <c r="C29" s="183"/>
      <c r="D29" s="138"/>
      <c r="E29" s="184"/>
      <c r="F29" s="184"/>
      <c r="G29" s="15">
        <f>G30+G37+G38+G39+G40</f>
        <v>212460124</v>
      </c>
      <c r="H29" s="74">
        <f>H30+H37+H38+H39+H40</f>
        <v>197117008</v>
      </c>
      <c r="I29" s="75">
        <f t="shared" ref="I29:I30" si="1">G29-H29</f>
        <v>15343116</v>
      </c>
      <c r="J29" s="292"/>
    </row>
    <row r="30" spans="1:10" ht="13">
      <c r="A30" s="95" t="s">
        <v>9</v>
      </c>
      <c r="B30" s="96">
        <v>525281</v>
      </c>
      <c r="C30" s="140">
        <v>672.17</v>
      </c>
      <c r="D30" s="141">
        <v>1.0485</v>
      </c>
      <c r="E30" s="118">
        <v>32.58</v>
      </c>
      <c r="F30" s="185">
        <v>704.75</v>
      </c>
      <c r="G30" s="24">
        <f>G32+G33+G34+G35+G36</f>
        <v>205282605</v>
      </c>
      <c r="H30" s="24">
        <f>H32+H33+H34+H35+H36</f>
        <v>190333363</v>
      </c>
      <c r="I30" s="25">
        <f t="shared" si="1"/>
        <v>14949242</v>
      </c>
      <c r="J30" s="292"/>
    </row>
    <row r="31" spans="1:10">
      <c r="A31" s="97" t="s">
        <v>10</v>
      </c>
      <c r="B31" s="98"/>
      <c r="C31" s="163"/>
      <c r="D31" s="164"/>
      <c r="E31" s="124"/>
      <c r="F31" s="124"/>
      <c r="G31" s="31"/>
      <c r="H31" s="31"/>
      <c r="I31" s="37"/>
      <c r="J31" s="292"/>
    </row>
    <row r="32" spans="1:10" ht="13">
      <c r="A32" s="99" t="s">
        <v>11</v>
      </c>
      <c r="B32" s="98">
        <v>432928</v>
      </c>
      <c r="C32" s="163">
        <v>729.42</v>
      </c>
      <c r="D32" s="141">
        <v>1.0490999999999999</v>
      </c>
      <c r="E32" s="118">
        <v>35.840000000000003</v>
      </c>
      <c r="F32" s="118">
        <v>765.26</v>
      </c>
      <c r="G32" s="31">
        <v>186193674</v>
      </c>
      <c r="H32" s="31">
        <v>171595342</v>
      </c>
      <c r="I32" s="35">
        <f t="shared" ref="I32:I40" si="2">G32-H32</f>
        <v>14598332</v>
      </c>
      <c r="J32" s="292"/>
    </row>
    <row r="33" spans="1:10" ht="13">
      <c r="A33" s="99" t="s">
        <v>12</v>
      </c>
      <c r="B33" s="98">
        <v>14972</v>
      </c>
      <c r="C33" s="142">
        <v>462.98</v>
      </c>
      <c r="D33" s="143">
        <v>1.0428999999999999</v>
      </c>
      <c r="E33" s="144">
        <v>19.86</v>
      </c>
      <c r="F33" s="144">
        <v>482.84</v>
      </c>
      <c r="G33" s="31">
        <v>3568127</v>
      </c>
      <c r="H33" s="31">
        <v>3489075</v>
      </c>
      <c r="I33" s="36">
        <f t="shared" si="2"/>
        <v>79052</v>
      </c>
      <c r="J33" s="292"/>
    </row>
    <row r="34" spans="1:10" ht="13">
      <c r="A34" s="99" t="s">
        <v>13</v>
      </c>
      <c r="B34" s="98">
        <v>865</v>
      </c>
      <c r="C34" s="142">
        <v>810.97</v>
      </c>
      <c r="D34" s="143">
        <v>1.0417000000000001</v>
      </c>
      <c r="E34" s="144">
        <v>33.840000000000003</v>
      </c>
      <c r="F34" s="144">
        <v>844.81</v>
      </c>
      <c r="G34" s="31">
        <v>351259</v>
      </c>
      <c r="H34" s="31">
        <v>307767</v>
      </c>
      <c r="I34" s="37">
        <f t="shared" si="2"/>
        <v>43492</v>
      </c>
      <c r="J34" s="292"/>
    </row>
    <row r="35" spans="1:10" ht="13">
      <c r="A35" s="100" t="s">
        <v>14</v>
      </c>
      <c r="B35" s="98">
        <v>76122</v>
      </c>
      <c r="C35" s="163">
        <v>387.08</v>
      </c>
      <c r="D35" s="141">
        <v>1.0428999999999999</v>
      </c>
      <c r="E35" s="118">
        <v>16.59</v>
      </c>
      <c r="F35" s="118">
        <v>403.67</v>
      </c>
      <c r="G35" s="31">
        <v>15154368</v>
      </c>
      <c r="H35" s="31">
        <v>14926002</v>
      </c>
      <c r="I35" s="37">
        <f t="shared" si="2"/>
        <v>228366</v>
      </c>
      <c r="J35" s="292"/>
    </row>
    <row r="36" spans="1:10" ht="39.5" thickBot="1">
      <c r="A36" s="101" t="s">
        <v>15</v>
      </c>
      <c r="B36" s="102">
        <v>394</v>
      </c>
      <c r="C36" s="146">
        <v>74.66</v>
      </c>
      <c r="D36" s="147">
        <v>1.0429999999999999</v>
      </c>
      <c r="E36" s="148">
        <v>3.21</v>
      </c>
      <c r="F36" s="148">
        <v>77.87</v>
      </c>
      <c r="G36" s="44">
        <v>15177</v>
      </c>
      <c r="H36" s="44">
        <v>15177</v>
      </c>
      <c r="I36" s="45">
        <f t="shared" si="2"/>
        <v>0</v>
      </c>
      <c r="J36" s="292"/>
    </row>
    <row r="37" spans="1:10" ht="23.5">
      <c r="A37" s="103" t="s">
        <v>16</v>
      </c>
      <c r="B37" s="104">
        <v>2000</v>
      </c>
      <c r="C37" s="171">
        <v>1118.95</v>
      </c>
      <c r="D37" s="172">
        <v>1.0495000000000001</v>
      </c>
      <c r="E37" s="173">
        <v>55.39</v>
      </c>
      <c r="F37" s="173">
        <v>1174.3399999999999</v>
      </c>
      <c r="G37" s="51">
        <v>1329360</v>
      </c>
      <c r="H37" s="51">
        <v>1217280</v>
      </c>
      <c r="I37" s="36">
        <f t="shared" si="2"/>
        <v>112080</v>
      </c>
      <c r="J37" s="292"/>
    </row>
    <row r="38" spans="1:10" ht="23.5">
      <c r="A38" s="105" t="s">
        <v>17</v>
      </c>
      <c r="B38" s="106">
        <v>6000</v>
      </c>
      <c r="C38" s="175">
        <v>312.64999999999998</v>
      </c>
      <c r="D38" s="141">
        <v>1.0495000000000001</v>
      </c>
      <c r="E38" s="118">
        <v>15.47</v>
      </c>
      <c r="F38" s="118">
        <v>328.12</v>
      </c>
      <c r="G38" s="31">
        <v>1114560</v>
      </c>
      <c r="H38" s="31">
        <v>1020240</v>
      </c>
      <c r="I38" s="37">
        <f t="shared" si="2"/>
        <v>94320</v>
      </c>
      <c r="J38" s="292"/>
    </row>
    <row r="39" spans="1:10" ht="23.5">
      <c r="A39" s="107" t="s">
        <v>18</v>
      </c>
      <c r="B39" s="106">
        <v>16476</v>
      </c>
      <c r="C39" s="175">
        <v>566.91999999999996</v>
      </c>
      <c r="D39" s="141">
        <v>1.0421</v>
      </c>
      <c r="E39" s="118">
        <v>23.86</v>
      </c>
      <c r="F39" s="118">
        <v>590.78</v>
      </c>
      <c r="G39" s="31">
        <v>4715431</v>
      </c>
      <c r="H39" s="31">
        <v>4529582</v>
      </c>
      <c r="I39" s="37">
        <f t="shared" si="2"/>
        <v>185849</v>
      </c>
      <c r="J39" s="292"/>
    </row>
    <row r="40" spans="1:10" ht="24" thickBot="1">
      <c r="A40" s="108" t="s">
        <v>19</v>
      </c>
      <c r="B40" s="109">
        <v>61</v>
      </c>
      <c r="C40" s="176">
        <v>577.14</v>
      </c>
      <c r="D40" s="168">
        <v>1.0429999999999999</v>
      </c>
      <c r="E40" s="169">
        <v>24.82</v>
      </c>
      <c r="F40" s="169">
        <v>601.96</v>
      </c>
      <c r="G40" s="44">
        <v>18168</v>
      </c>
      <c r="H40" s="44">
        <v>16543</v>
      </c>
      <c r="I40" s="45">
        <f t="shared" si="2"/>
        <v>1625</v>
      </c>
      <c r="J40" s="292"/>
    </row>
    <row r="41" spans="1:10" s="178" customFormat="1" ht="14.5">
      <c r="A41" s="192" t="s">
        <v>102</v>
      </c>
      <c r="B41" s="193"/>
      <c r="C41" s="193"/>
      <c r="D41" s="194"/>
      <c r="E41" s="194"/>
      <c r="F41" s="194"/>
      <c r="G41" s="59"/>
      <c r="H41" s="59"/>
      <c r="I41" s="59"/>
      <c r="J41" s="292"/>
    </row>
    <row r="42" spans="1:10">
      <c r="A42" s="113"/>
      <c r="B42" s="113"/>
      <c r="C42" s="113"/>
      <c r="D42" s="113"/>
      <c r="E42" s="113"/>
      <c r="F42" s="113"/>
      <c r="G42" s="113"/>
      <c r="J42" s="292"/>
    </row>
    <row r="43" spans="1:10" ht="15">
      <c r="A43" s="334" t="s">
        <v>30</v>
      </c>
      <c r="B43" s="334"/>
      <c r="C43" s="334"/>
      <c r="D43" s="334"/>
      <c r="E43" s="334"/>
      <c r="F43" s="334"/>
      <c r="G43" s="334"/>
      <c r="H43" s="334"/>
      <c r="I43" s="334"/>
      <c r="J43" s="292"/>
    </row>
    <row r="44" spans="1:10" ht="13" thickBot="1">
      <c r="A44" s="113"/>
      <c r="B44" s="114"/>
      <c r="C44" s="115"/>
      <c r="D44" s="113"/>
      <c r="E44" s="115"/>
      <c r="F44" s="113"/>
      <c r="G44" s="114"/>
      <c r="J44" s="292"/>
    </row>
    <row r="45" spans="1:10" ht="69.75" customHeight="1">
      <c r="A45" s="335" t="s">
        <v>1</v>
      </c>
      <c r="B45" s="337" t="s">
        <v>2</v>
      </c>
      <c r="C45" s="343" t="s">
        <v>34</v>
      </c>
      <c r="D45" s="344"/>
      <c r="E45" s="344"/>
      <c r="F45" s="344"/>
      <c r="G45" s="345"/>
      <c r="H45" s="294" t="s">
        <v>101</v>
      </c>
      <c r="I45" s="315" t="s">
        <v>103</v>
      </c>
      <c r="J45" s="292"/>
    </row>
    <row r="46" spans="1:10" ht="69.5" thickBot="1">
      <c r="A46" s="336"/>
      <c r="B46" s="338"/>
      <c r="C46" s="188" t="s">
        <v>3</v>
      </c>
      <c r="D46" s="189" t="s">
        <v>20</v>
      </c>
      <c r="E46" s="181" t="s">
        <v>5</v>
      </c>
      <c r="F46" s="190" t="s">
        <v>6</v>
      </c>
      <c r="G46" s="116" t="s">
        <v>21</v>
      </c>
      <c r="H46" s="191" t="s">
        <v>21</v>
      </c>
      <c r="I46" s="316"/>
      <c r="J46" s="292"/>
    </row>
    <row r="47" spans="1:10" ht="13">
      <c r="A47" s="93" t="s">
        <v>8</v>
      </c>
      <c r="B47" s="94"/>
      <c r="C47" s="183"/>
      <c r="D47" s="138"/>
      <c r="E47" s="184"/>
      <c r="F47" s="184"/>
      <c r="G47" s="15">
        <f>G48+G55+G56+G57+G58</f>
        <v>199354890</v>
      </c>
      <c r="H47" s="74">
        <f>H48+H55+H56+H57+H58</f>
        <v>183395355</v>
      </c>
      <c r="I47" s="75">
        <f t="shared" ref="I47:I48" si="3">G47-H47</f>
        <v>15959535</v>
      </c>
      <c r="J47" s="292"/>
    </row>
    <row r="48" spans="1:10" ht="13">
      <c r="A48" s="117" t="s">
        <v>9</v>
      </c>
      <c r="B48" s="96">
        <v>525281</v>
      </c>
      <c r="C48" s="140">
        <v>628.41999999999996</v>
      </c>
      <c r="D48" s="141">
        <v>1.0486</v>
      </c>
      <c r="E48" s="118">
        <v>30.52</v>
      </c>
      <c r="F48" s="118">
        <v>658.94</v>
      </c>
      <c r="G48" s="24">
        <f>G50+G51+G52+G53+G54</f>
        <v>192441745</v>
      </c>
      <c r="H48" s="24">
        <f>H50+H51+H52+H53+H54</f>
        <v>177061549</v>
      </c>
      <c r="I48" s="25">
        <f t="shared" si="3"/>
        <v>15380196</v>
      </c>
      <c r="J48" s="292"/>
    </row>
    <row r="49" spans="1:10">
      <c r="A49" s="97" t="s">
        <v>10</v>
      </c>
      <c r="B49" s="98"/>
      <c r="C49" s="163"/>
      <c r="D49" s="164"/>
      <c r="E49" s="124"/>
      <c r="F49" s="124"/>
      <c r="G49" s="31"/>
      <c r="H49" s="31"/>
      <c r="I49" s="37"/>
      <c r="J49" s="292"/>
    </row>
    <row r="50" spans="1:10" ht="13">
      <c r="A50" s="99" t="s">
        <v>11</v>
      </c>
      <c r="B50" s="98">
        <v>432928</v>
      </c>
      <c r="C50" s="142">
        <v>683.76</v>
      </c>
      <c r="D50" s="143">
        <v>1.0491999999999999</v>
      </c>
      <c r="E50" s="144">
        <v>33.65</v>
      </c>
      <c r="F50" s="144">
        <v>717.41</v>
      </c>
      <c r="G50" s="31">
        <v>174816326</v>
      </c>
      <c r="H50" s="31">
        <v>159854335</v>
      </c>
      <c r="I50" s="35">
        <f t="shared" ref="I50:I58" si="4">G50-H50</f>
        <v>14961991</v>
      </c>
      <c r="J50" s="292"/>
    </row>
    <row r="51" spans="1:10" ht="13">
      <c r="A51" s="99" t="s">
        <v>12</v>
      </c>
      <c r="B51" s="98">
        <v>14972</v>
      </c>
      <c r="C51" s="142">
        <v>421.99</v>
      </c>
      <c r="D51" s="143">
        <v>1.0429999999999999</v>
      </c>
      <c r="E51" s="144">
        <v>18.13</v>
      </c>
      <c r="F51" s="144">
        <v>440.12</v>
      </c>
      <c r="G51" s="31">
        <v>3257308</v>
      </c>
      <c r="H51" s="31">
        <v>3176460</v>
      </c>
      <c r="I51" s="36">
        <f t="shared" si="4"/>
        <v>80848</v>
      </c>
      <c r="J51" s="292"/>
    </row>
    <row r="52" spans="1:10" ht="13">
      <c r="A52" s="99" t="s">
        <v>13</v>
      </c>
      <c r="B52" s="98">
        <v>865</v>
      </c>
      <c r="C52" s="142">
        <v>768.19</v>
      </c>
      <c r="D52" s="143">
        <v>1.0417000000000001</v>
      </c>
      <c r="E52" s="144">
        <v>32</v>
      </c>
      <c r="F52" s="144">
        <v>800.19</v>
      </c>
      <c r="G52" s="31">
        <v>332160</v>
      </c>
      <c r="H52" s="31">
        <v>287111</v>
      </c>
      <c r="I52" s="37">
        <f t="shared" si="4"/>
        <v>45049</v>
      </c>
      <c r="J52" s="292"/>
    </row>
    <row r="53" spans="1:10" ht="13">
      <c r="A53" s="119" t="s">
        <v>14</v>
      </c>
      <c r="B53" s="98">
        <v>76122</v>
      </c>
      <c r="C53" s="142">
        <v>357.66</v>
      </c>
      <c r="D53" s="143">
        <v>1.0428999999999999</v>
      </c>
      <c r="E53" s="144">
        <v>15.36</v>
      </c>
      <c r="F53" s="144">
        <v>373.02</v>
      </c>
      <c r="G53" s="31">
        <v>14021672</v>
      </c>
      <c r="H53" s="31">
        <v>13729364</v>
      </c>
      <c r="I53" s="37">
        <f t="shared" si="4"/>
        <v>292308</v>
      </c>
      <c r="J53" s="292"/>
    </row>
    <row r="54" spans="1:10" ht="39.5" thickBot="1">
      <c r="A54" s="120" t="s">
        <v>15</v>
      </c>
      <c r="B54" s="102">
        <v>394</v>
      </c>
      <c r="C54" s="146">
        <v>70</v>
      </c>
      <c r="D54" s="147">
        <v>1.0430999999999999</v>
      </c>
      <c r="E54" s="148">
        <v>3.02</v>
      </c>
      <c r="F54" s="148">
        <v>73.02</v>
      </c>
      <c r="G54" s="44">
        <v>14279</v>
      </c>
      <c r="H54" s="44">
        <v>14279</v>
      </c>
      <c r="I54" s="45">
        <f t="shared" si="4"/>
        <v>0</v>
      </c>
      <c r="J54" s="292"/>
    </row>
    <row r="55" spans="1:10" ht="23.5">
      <c r="A55" s="121" t="s">
        <v>16</v>
      </c>
      <c r="B55" s="104">
        <v>2000</v>
      </c>
      <c r="C55" s="149">
        <v>1050.82</v>
      </c>
      <c r="D55" s="150">
        <v>1.0496000000000001</v>
      </c>
      <c r="E55" s="151">
        <v>52.12</v>
      </c>
      <c r="F55" s="151">
        <v>1102.94</v>
      </c>
      <c r="G55" s="51">
        <v>1250880</v>
      </c>
      <c r="H55" s="51">
        <v>1140000</v>
      </c>
      <c r="I55" s="36">
        <f t="shared" si="4"/>
        <v>110880</v>
      </c>
      <c r="J55" s="292"/>
    </row>
    <row r="56" spans="1:10" ht="23.5">
      <c r="A56" s="105" t="s">
        <v>17</v>
      </c>
      <c r="B56" s="106">
        <v>6000</v>
      </c>
      <c r="C56" s="152">
        <v>295.24</v>
      </c>
      <c r="D56" s="143">
        <v>1.0496000000000001</v>
      </c>
      <c r="E56" s="144">
        <v>14.64</v>
      </c>
      <c r="F56" s="144">
        <v>309.88</v>
      </c>
      <c r="G56" s="31">
        <v>1054080</v>
      </c>
      <c r="H56" s="31">
        <v>961200</v>
      </c>
      <c r="I56" s="37">
        <f t="shared" si="4"/>
        <v>92880</v>
      </c>
      <c r="J56" s="292"/>
    </row>
    <row r="57" spans="1:10" ht="23.5">
      <c r="A57" s="122" t="s">
        <v>18</v>
      </c>
      <c r="B57" s="106">
        <v>16476</v>
      </c>
      <c r="C57" s="152">
        <v>553.61</v>
      </c>
      <c r="D57" s="143">
        <v>1.0419</v>
      </c>
      <c r="E57" s="144">
        <v>23.22</v>
      </c>
      <c r="F57" s="144">
        <v>576.83000000000004</v>
      </c>
      <c r="G57" s="31">
        <v>4590873</v>
      </c>
      <c r="H57" s="31">
        <v>4217197</v>
      </c>
      <c r="I57" s="37">
        <f t="shared" si="4"/>
        <v>373676</v>
      </c>
      <c r="J57" s="292"/>
    </row>
    <row r="58" spans="1:10" ht="24" thickBot="1">
      <c r="A58" s="123" t="s">
        <v>19</v>
      </c>
      <c r="B58" s="109">
        <v>61</v>
      </c>
      <c r="C58" s="153">
        <v>548.82000000000005</v>
      </c>
      <c r="D58" s="147">
        <v>1.0430999999999999</v>
      </c>
      <c r="E58" s="148">
        <v>23.65</v>
      </c>
      <c r="F58" s="148">
        <v>572.47</v>
      </c>
      <c r="G58" s="44">
        <v>17312</v>
      </c>
      <c r="H58" s="44">
        <v>15409</v>
      </c>
      <c r="I58" s="45">
        <f t="shared" si="4"/>
        <v>1903</v>
      </c>
      <c r="J58" s="292"/>
    </row>
    <row r="59" spans="1:10" s="178" customFormat="1" ht="14.5">
      <c r="A59" s="192" t="s">
        <v>102</v>
      </c>
      <c r="B59" s="193"/>
      <c r="C59" s="193"/>
      <c r="D59" s="194"/>
      <c r="E59" s="194"/>
      <c r="F59" s="194"/>
      <c r="G59" s="59"/>
      <c r="H59" s="59"/>
      <c r="I59" s="59"/>
      <c r="J59" s="292"/>
    </row>
    <row r="60" spans="1:10" ht="27" customHeight="1">
      <c r="A60" s="127"/>
      <c r="B60" s="127"/>
      <c r="C60" s="127"/>
      <c r="D60" s="127"/>
      <c r="E60" s="127"/>
      <c r="F60" s="127"/>
      <c r="G60" s="127"/>
      <c r="J60" s="292"/>
    </row>
    <row r="61" spans="1:10" ht="15">
      <c r="A61" s="334" t="s">
        <v>31</v>
      </c>
      <c r="B61" s="334"/>
      <c r="C61" s="334"/>
      <c r="D61" s="334"/>
      <c r="E61" s="334"/>
      <c r="F61" s="334"/>
      <c r="G61" s="334"/>
      <c r="H61" s="334"/>
      <c r="I61" s="334"/>
      <c r="J61" s="292"/>
    </row>
    <row r="62" spans="1:10" ht="13" thickBot="1">
      <c r="A62" s="113"/>
      <c r="B62" s="114"/>
      <c r="C62" s="115"/>
      <c r="D62" s="113"/>
      <c r="E62" s="115"/>
      <c r="F62" s="113"/>
      <c r="G62" s="114"/>
      <c r="J62" s="292"/>
    </row>
    <row r="63" spans="1:10" ht="66" customHeight="1">
      <c r="A63" s="335" t="s">
        <v>1</v>
      </c>
      <c r="B63" s="337" t="s">
        <v>2</v>
      </c>
      <c r="C63" s="312" t="s">
        <v>32</v>
      </c>
      <c r="D63" s="313"/>
      <c r="E63" s="313"/>
      <c r="F63" s="313"/>
      <c r="G63" s="314"/>
      <c r="H63" s="294" t="s">
        <v>101</v>
      </c>
      <c r="I63" s="315" t="s">
        <v>103</v>
      </c>
      <c r="J63" s="292"/>
    </row>
    <row r="64" spans="1:10" ht="69.5" thickBot="1">
      <c r="A64" s="336"/>
      <c r="B64" s="338"/>
      <c r="C64" s="188" t="s">
        <v>3</v>
      </c>
      <c r="D64" s="189" t="s">
        <v>20</v>
      </c>
      <c r="E64" s="181" t="s">
        <v>5</v>
      </c>
      <c r="F64" s="190" t="s">
        <v>6</v>
      </c>
      <c r="G64" s="116" t="s">
        <v>21</v>
      </c>
      <c r="H64" s="191" t="s">
        <v>21</v>
      </c>
      <c r="I64" s="316"/>
      <c r="J64" s="292"/>
    </row>
    <row r="65" spans="1:10" ht="13">
      <c r="A65" s="93" t="s">
        <v>8</v>
      </c>
      <c r="B65" s="94"/>
      <c r="C65" s="183"/>
      <c r="D65" s="138"/>
      <c r="E65" s="184"/>
      <c r="F65" s="184"/>
      <c r="G65" s="15">
        <f>G66+G73+G74+G75+G76</f>
        <v>276005493</v>
      </c>
      <c r="H65" s="74">
        <f>H66+H73+H74+H75+H76</f>
        <v>253730652</v>
      </c>
      <c r="I65" s="75">
        <f t="shared" ref="I65:I66" si="5">G65-H65</f>
        <v>22274841</v>
      </c>
      <c r="J65" s="292"/>
    </row>
    <row r="66" spans="1:10" ht="13">
      <c r="A66" s="117" t="s">
        <v>9</v>
      </c>
      <c r="B66" s="96">
        <v>525281</v>
      </c>
      <c r="C66" s="140">
        <v>574.42999999999995</v>
      </c>
      <c r="D66" s="141">
        <v>1.0736000000000001</v>
      </c>
      <c r="E66" s="118">
        <v>42.26</v>
      </c>
      <c r="F66" s="118">
        <v>616.69000000000005</v>
      </c>
      <c r="G66" s="24">
        <f>G68+G69+G70+G71+G72</f>
        <v>266693524</v>
      </c>
      <c r="H66" s="24">
        <f>H68+H69+H70+H71+H72</f>
        <v>245209374</v>
      </c>
      <c r="I66" s="25">
        <f t="shared" si="5"/>
        <v>21484150</v>
      </c>
      <c r="J66" s="292"/>
    </row>
    <row r="67" spans="1:10">
      <c r="A67" s="97" t="s">
        <v>10</v>
      </c>
      <c r="B67" s="98"/>
      <c r="C67" s="163"/>
      <c r="D67" s="164"/>
      <c r="E67" s="124"/>
      <c r="F67" s="124"/>
      <c r="G67" s="31"/>
      <c r="H67" s="31"/>
      <c r="I67" s="37"/>
      <c r="J67" s="292"/>
    </row>
    <row r="68" spans="1:10" ht="13">
      <c r="A68" s="99" t="s">
        <v>11</v>
      </c>
      <c r="B68" s="98">
        <v>432928</v>
      </c>
      <c r="C68" s="163">
        <v>624.41999999999996</v>
      </c>
      <c r="D68" s="141">
        <v>1.0750999999999999</v>
      </c>
      <c r="E68" s="118">
        <v>46.9</v>
      </c>
      <c r="F68" s="118">
        <v>671.32</v>
      </c>
      <c r="G68" s="31">
        <v>243651878</v>
      </c>
      <c r="H68" s="31">
        <v>222715480</v>
      </c>
      <c r="I68" s="35">
        <f t="shared" ref="I68:I76" si="6">G68-H68</f>
        <v>20936398</v>
      </c>
      <c r="J68" s="292"/>
    </row>
    <row r="69" spans="1:10" ht="13">
      <c r="A69" s="99" t="s">
        <v>12</v>
      </c>
      <c r="B69" s="98">
        <v>14972</v>
      </c>
      <c r="C69" s="163">
        <v>371.95</v>
      </c>
      <c r="D69" s="141">
        <v>1.0608</v>
      </c>
      <c r="E69" s="118">
        <v>22.61</v>
      </c>
      <c r="F69" s="118">
        <v>394.56</v>
      </c>
      <c r="G69" s="31">
        <v>4062203</v>
      </c>
      <c r="H69" s="31">
        <v>3957998</v>
      </c>
      <c r="I69" s="36">
        <f t="shared" si="6"/>
        <v>104205</v>
      </c>
      <c r="J69" s="292"/>
    </row>
    <row r="70" spans="1:10" ht="13">
      <c r="A70" s="99" t="s">
        <v>13</v>
      </c>
      <c r="B70" s="98">
        <v>865</v>
      </c>
      <c r="C70" s="163">
        <v>711.47</v>
      </c>
      <c r="D70" s="141">
        <v>1.0588</v>
      </c>
      <c r="E70" s="118">
        <v>41.84</v>
      </c>
      <c r="F70" s="118">
        <v>753.31</v>
      </c>
      <c r="G70" s="31">
        <v>434299</v>
      </c>
      <c r="H70" s="31">
        <v>374407</v>
      </c>
      <c r="I70" s="37">
        <f t="shared" si="6"/>
        <v>59892</v>
      </c>
      <c r="J70" s="292"/>
    </row>
    <row r="71" spans="1:10" ht="13">
      <c r="A71" s="100" t="s">
        <v>14</v>
      </c>
      <c r="B71" s="98">
        <v>76122</v>
      </c>
      <c r="C71" s="163">
        <v>334.12</v>
      </c>
      <c r="D71" s="141">
        <v>1.0607</v>
      </c>
      <c r="E71" s="118">
        <v>20.28</v>
      </c>
      <c r="F71" s="118">
        <v>354.4</v>
      </c>
      <c r="G71" s="31">
        <v>18525050</v>
      </c>
      <c r="H71" s="31">
        <v>18141395</v>
      </c>
      <c r="I71" s="37">
        <f t="shared" si="6"/>
        <v>383655</v>
      </c>
      <c r="J71" s="292"/>
    </row>
    <row r="72" spans="1:10" ht="39.5" thickBot="1">
      <c r="A72" s="101" t="s">
        <v>15</v>
      </c>
      <c r="B72" s="102">
        <v>394</v>
      </c>
      <c r="C72" s="167">
        <v>69.62</v>
      </c>
      <c r="D72" s="168">
        <v>1.0609999999999999</v>
      </c>
      <c r="E72" s="169">
        <v>4.25</v>
      </c>
      <c r="F72" s="169">
        <v>73.87</v>
      </c>
      <c r="G72" s="44">
        <v>20094</v>
      </c>
      <c r="H72" s="44">
        <v>20094</v>
      </c>
      <c r="I72" s="45">
        <f t="shared" si="6"/>
        <v>0</v>
      </c>
      <c r="J72" s="292"/>
    </row>
    <row r="73" spans="1:10" ht="23.5">
      <c r="A73" s="103" t="s">
        <v>16</v>
      </c>
      <c r="B73" s="104">
        <v>2000</v>
      </c>
      <c r="C73" s="171">
        <v>963.47</v>
      </c>
      <c r="D73" s="172">
        <v>1.0760000000000001</v>
      </c>
      <c r="E73" s="173">
        <v>73.22</v>
      </c>
      <c r="F73" s="173">
        <v>1036.69</v>
      </c>
      <c r="G73" s="51">
        <v>1757280</v>
      </c>
      <c r="H73" s="51">
        <v>1597920</v>
      </c>
      <c r="I73" s="36">
        <f t="shared" si="6"/>
        <v>159360</v>
      </c>
      <c r="J73" s="292"/>
    </row>
    <row r="74" spans="1:10" ht="23.5">
      <c r="A74" s="125" t="s">
        <v>17</v>
      </c>
      <c r="B74" s="106">
        <v>6000</v>
      </c>
      <c r="C74" s="175">
        <v>263.56</v>
      </c>
      <c r="D74" s="141">
        <v>1.0760000000000001</v>
      </c>
      <c r="E74" s="118">
        <v>20.03</v>
      </c>
      <c r="F74" s="118">
        <v>283.58999999999997</v>
      </c>
      <c r="G74" s="31">
        <v>1442160</v>
      </c>
      <c r="H74" s="31">
        <v>1311120</v>
      </c>
      <c r="I74" s="37">
        <f t="shared" si="6"/>
        <v>131040</v>
      </c>
      <c r="J74" s="292"/>
    </row>
    <row r="75" spans="1:10" ht="23.5">
      <c r="A75" s="125" t="s">
        <v>18</v>
      </c>
      <c r="B75" s="106">
        <v>16476</v>
      </c>
      <c r="C75" s="175">
        <v>522.6</v>
      </c>
      <c r="D75" s="141">
        <v>1.0589</v>
      </c>
      <c r="E75" s="118">
        <v>30.8</v>
      </c>
      <c r="F75" s="118">
        <v>553.4</v>
      </c>
      <c r="G75" s="31">
        <v>6089530</v>
      </c>
      <c r="H75" s="24">
        <v>5591295</v>
      </c>
      <c r="I75" s="291">
        <f t="shared" si="6"/>
        <v>498235</v>
      </c>
      <c r="J75" s="292"/>
    </row>
    <row r="76" spans="1:10" ht="24" thickBot="1">
      <c r="A76" s="123" t="s">
        <v>19</v>
      </c>
      <c r="B76" s="109">
        <v>61</v>
      </c>
      <c r="C76" s="176">
        <v>515.16</v>
      </c>
      <c r="D76" s="168">
        <v>1.0609999999999999</v>
      </c>
      <c r="E76" s="169">
        <v>31.42</v>
      </c>
      <c r="F76" s="169">
        <v>546.58000000000004</v>
      </c>
      <c r="G76" s="44">
        <v>22999</v>
      </c>
      <c r="H76" s="44">
        <v>20943</v>
      </c>
      <c r="I76" s="45">
        <f t="shared" si="6"/>
        <v>2056</v>
      </c>
      <c r="J76" s="292"/>
    </row>
    <row r="77" spans="1:10" s="178" customFormat="1" ht="14.5">
      <c r="A77" s="192" t="s">
        <v>102</v>
      </c>
      <c r="B77" s="193"/>
      <c r="C77" s="193"/>
      <c r="D77" s="194"/>
      <c r="E77" s="194"/>
      <c r="F77" s="194"/>
      <c r="G77" s="59"/>
      <c r="H77" s="59"/>
      <c r="I77" s="59"/>
    </row>
    <row r="78" spans="1:10" ht="13">
      <c r="A78" s="110"/>
      <c r="B78" s="111"/>
      <c r="C78" s="186"/>
      <c r="D78" s="186"/>
      <c r="E78" s="186"/>
      <c r="F78" s="186"/>
      <c r="G78" s="112"/>
    </row>
    <row r="79" spans="1:10" s="218" customFormat="1" ht="54.5" customHeight="1">
      <c r="A79" s="324" t="s">
        <v>98</v>
      </c>
      <c r="B79" s="324"/>
      <c r="C79" s="324"/>
      <c r="D79" s="324"/>
      <c r="E79" s="324"/>
    </row>
  </sheetData>
  <mergeCells count="22">
    <mergeCell ref="A79:E79"/>
    <mergeCell ref="I27:I28"/>
    <mergeCell ref="I45:I46"/>
    <mergeCell ref="I63:I64"/>
    <mergeCell ref="A7:I7"/>
    <mergeCell ref="A25:I25"/>
    <mergeCell ref="A43:I43"/>
    <mergeCell ref="A61:I61"/>
    <mergeCell ref="A63:A64"/>
    <mergeCell ref="B63:B64"/>
    <mergeCell ref="C63:G63"/>
    <mergeCell ref="A27:A28"/>
    <mergeCell ref="B27:B28"/>
    <mergeCell ref="C27:G27"/>
    <mergeCell ref="A45:A46"/>
    <mergeCell ref="B45:B46"/>
    <mergeCell ref="C45:G45"/>
    <mergeCell ref="A9:A10"/>
    <mergeCell ref="B9:B10"/>
    <mergeCell ref="C9:G9"/>
    <mergeCell ref="A5:I5"/>
    <mergeCell ref="I9:I10"/>
  </mergeCells>
  <printOptions horizontalCentered="1"/>
  <pageMargins left="0" right="0" top="0.74803149606299213" bottom="0.74803149606299213" header="0.31496062992125984" footer="0.31496062992125984"/>
  <pageSetup paperSize="9" scale="80" fitToHeight="0" orientation="portrait" r:id="rId1"/>
  <headerFooter alignWithMargins="0">
    <oddFooter>&amp;C&amp;P</oddFooter>
  </headerFooter>
  <rowBreaks count="1" manualBreakCount="1">
    <brk id="4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B0B43-F05A-45F9-82BF-B91E40136E01}">
  <sheetPr>
    <pageSetUpPr fitToPage="1"/>
  </sheetPr>
  <dimension ref="A1:L38"/>
  <sheetViews>
    <sheetView zoomScale="90" zoomScaleNormal="90" workbookViewId="0">
      <selection activeCell="I2" sqref="I2"/>
    </sheetView>
  </sheetViews>
  <sheetFormatPr defaultColWidth="9.1796875" defaultRowHeight="14.5"/>
  <cols>
    <col min="1" max="1" width="40.453125" style="204" customWidth="1"/>
    <col min="2" max="2" width="9.453125" style="204" customWidth="1"/>
    <col min="3" max="3" width="10.54296875" style="204" customWidth="1"/>
    <col min="4" max="4" width="12" style="204" bestFit="1" customWidth="1"/>
    <col min="5" max="5" width="10.1796875" style="204" customWidth="1"/>
    <col min="6" max="6" width="9.81640625" style="204" bestFit="1" customWidth="1"/>
    <col min="7" max="7" width="13.54296875" style="204" customWidth="1"/>
    <col min="8" max="8" width="11.453125" style="204" customWidth="1"/>
    <col min="9" max="9" width="11.1796875" style="204" customWidth="1"/>
    <col min="10" max="10" width="10.81640625" style="204" customWidth="1"/>
    <col min="11" max="16384" width="9.1796875" style="204"/>
  </cols>
  <sheetData>
    <row r="1" spans="1:11">
      <c r="I1" s="286" t="s">
        <v>100</v>
      </c>
    </row>
    <row r="2" spans="1:11">
      <c r="I2" s="286" t="s">
        <v>105</v>
      </c>
    </row>
    <row r="3" spans="1:11" ht="15" customHeight="1">
      <c r="H3" s="288"/>
      <c r="I3" s="286" t="s">
        <v>90</v>
      </c>
    </row>
    <row r="4" spans="1:11" ht="15" customHeight="1">
      <c r="H4" s="288"/>
      <c r="I4" s="286"/>
    </row>
    <row r="5" spans="1:11" ht="15" customHeight="1">
      <c r="A5" s="351" t="s">
        <v>72</v>
      </c>
      <c r="B5" s="351"/>
      <c r="C5" s="351"/>
      <c r="D5" s="351"/>
      <c r="E5" s="351"/>
      <c r="F5" s="351"/>
      <c r="G5" s="351"/>
      <c r="H5" s="351"/>
      <c r="I5" s="351"/>
    </row>
    <row r="6" spans="1:11" ht="15" customHeight="1">
      <c r="A6" s="205"/>
      <c r="B6" s="206"/>
      <c r="C6" s="207"/>
      <c r="D6" s="208"/>
      <c r="E6" s="207"/>
      <c r="F6" s="207"/>
      <c r="G6" s="209"/>
      <c r="H6" s="210"/>
      <c r="I6" s="211"/>
    </row>
    <row r="7" spans="1:11" ht="15" customHeight="1" thickBot="1">
      <c r="A7" s="218"/>
      <c r="B7" s="218"/>
      <c r="C7" s="218"/>
      <c r="D7" s="218"/>
      <c r="E7" s="218"/>
      <c r="F7" s="218"/>
      <c r="G7" s="218"/>
      <c r="H7" s="218"/>
      <c r="I7" s="211" t="s">
        <v>40</v>
      </c>
    </row>
    <row r="8" spans="1:11" ht="26.5" customHeight="1">
      <c r="A8" s="352" t="s">
        <v>1</v>
      </c>
      <c r="B8" s="354" t="s">
        <v>2</v>
      </c>
      <c r="C8" s="346" t="s">
        <v>45</v>
      </c>
      <c r="D8" s="347"/>
      <c r="E8" s="347"/>
      <c r="F8" s="347"/>
      <c r="G8" s="348"/>
      <c r="H8" s="289" t="s">
        <v>101</v>
      </c>
      <c r="I8" s="349" t="s">
        <v>103</v>
      </c>
    </row>
    <row r="9" spans="1:11" ht="58" thickBot="1">
      <c r="A9" s="353"/>
      <c r="B9" s="355"/>
      <c r="C9" s="219" t="s">
        <v>41</v>
      </c>
      <c r="D9" s="220" t="s">
        <v>42</v>
      </c>
      <c r="E9" s="221" t="s">
        <v>43</v>
      </c>
      <c r="F9" s="222" t="s">
        <v>44</v>
      </c>
      <c r="G9" s="223" t="s">
        <v>46</v>
      </c>
      <c r="H9" s="224" t="s">
        <v>47</v>
      </c>
      <c r="I9" s="350"/>
    </row>
    <row r="10" spans="1:11" ht="15" customHeight="1">
      <c r="A10" s="212" t="s">
        <v>48</v>
      </c>
      <c r="B10" s="213">
        <v>10805</v>
      </c>
      <c r="C10" s="225">
        <v>820.9</v>
      </c>
      <c r="D10" s="226">
        <v>1.0592999999999999</v>
      </c>
      <c r="E10" s="225">
        <v>48.67</v>
      </c>
      <c r="F10" s="225">
        <v>869.57</v>
      </c>
      <c r="G10" s="227">
        <v>1577796</v>
      </c>
      <c r="H10" s="213">
        <v>1310415</v>
      </c>
      <c r="I10" s="228">
        <f>G10-H10</f>
        <v>267381</v>
      </c>
      <c r="J10" s="293"/>
    </row>
    <row r="11" spans="1:11" s="217" customFormat="1" ht="15" thickBot="1">
      <c r="A11" s="231" t="s">
        <v>64</v>
      </c>
      <c r="B11" s="232"/>
      <c r="C11" s="232"/>
      <c r="D11" s="232"/>
      <c r="E11" s="232"/>
      <c r="F11" s="232"/>
      <c r="G11" s="215">
        <f>G10</f>
        <v>1577796</v>
      </c>
      <c r="H11" s="215">
        <f t="shared" ref="H11:I11" si="0">H10</f>
        <v>1310415</v>
      </c>
      <c r="I11" s="273">
        <f t="shared" si="0"/>
        <v>267381</v>
      </c>
      <c r="J11" s="293"/>
      <c r="K11" s="233"/>
    </row>
    <row r="12" spans="1:11" s="253" customFormat="1">
      <c r="A12" s="192" t="s">
        <v>102</v>
      </c>
      <c r="B12" s="250"/>
      <c r="C12" s="250"/>
      <c r="D12" s="251"/>
      <c r="E12" s="251"/>
      <c r="F12" s="251"/>
      <c r="G12" s="252"/>
      <c r="H12" s="252"/>
      <c r="I12" s="252"/>
      <c r="J12" s="293"/>
    </row>
    <row r="13" spans="1:11" ht="15" customHeight="1" thickBot="1">
      <c r="A13" s="218"/>
      <c r="B13" s="218"/>
      <c r="C13" s="218"/>
      <c r="D13" s="218"/>
      <c r="E13" s="218"/>
      <c r="F13" s="218"/>
      <c r="G13" s="218"/>
      <c r="H13" s="218"/>
      <c r="I13" s="211" t="s">
        <v>40</v>
      </c>
      <c r="J13" s="293"/>
    </row>
    <row r="14" spans="1:11" ht="28" customHeight="1">
      <c r="A14" s="352" t="s">
        <v>1</v>
      </c>
      <c r="B14" s="354" t="s">
        <v>2</v>
      </c>
      <c r="C14" s="346" t="s">
        <v>49</v>
      </c>
      <c r="D14" s="347"/>
      <c r="E14" s="347"/>
      <c r="F14" s="347"/>
      <c r="G14" s="348"/>
      <c r="H14" s="289" t="s">
        <v>101</v>
      </c>
      <c r="I14" s="349" t="s">
        <v>103</v>
      </c>
      <c r="J14" s="293"/>
    </row>
    <row r="15" spans="1:11" ht="58" thickBot="1">
      <c r="A15" s="356"/>
      <c r="B15" s="357"/>
      <c r="C15" s="219" t="s">
        <v>41</v>
      </c>
      <c r="D15" s="220" t="s">
        <v>42</v>
      </c>
      <c r="E15" s="221" t="s">
        <v>43</v>
      </c>
      <c r="F15" s="222" t="s">
        <v>50</v>
      </c>
      <c r="G15" s="234" t="s">
        <v>46</v>
      </c>
      <c r="H15" s="224" t="s">
        <v>47</v>
      </c>
      <c r="I15" s="350"/>
      <c r="J15" s="293"/>
    </row>
    <row r="16" spans="1:11" ht="15" customHeight="1">
      <c r="A16" s="212" t="s">
        <v>51</v>
      </c>
      <c r="B16" s="214">
        <v>11231</v>
      </c>
      <c r="C16" s="235">
        <v>871.66</v>
      </c>
      <c r="D16" s="236">
        <v>1.0419</v>
      </c>
      <c r="E16" s="235">
        <v>36.51</v>
      </c>
      <c r="F16" s="235">
        <v>908.17</v>
      </c>
      <c r="G16" s="213">
        <v>1230252</v>
      </c>
      <c r="H16" s="213">
        <v>1023987</v>
      </c>
      <c r="I16" s="228">
        <f>G16-H16</f>
        <v>206265</v>
      </c>
      <c r="J16" s="293"/>
    </row>
    <row r="17" spans="1:12" ht="15" customHeight="1">
      <c r="A17" s="229" t="s">
        <v>52</v>
      </c>
      <c r="B17" s="237">
        <v>11231</v>
      </c>
      <c r="C17" s="238">
        <v>820.9</v>
      </c>
      <c r="D17" s="239">
        <v>1.0592999999999999</v>
      </c>
      <c r="E17" s="238">
        <v>48.67</v>
      </c>
      <c r="F17" s="238">
        <v>869.57</v>
      </c>
      <c r="G17" s="230">
        <v>6559353</v>
      </c>
      <c r="H17" s="237">
        <v>5448832</v>
      </c>
      <c r="I17" s="240">
        <f>G17-H17</f>
        <v>1110521</v>
      </c>
      <c r="J17" s="293"/>
    </row>
    <row r="18" spans="1:12" s="217" customFormat="1" ht="27" thickBot="1">
      <c r="A18" s="231" t="s">
        <v>65</v>
      </c>
      <c r="B18" s="232"/>
      <c r="C18" s="232"/>
      <c r="D18" s="232"/>
      <c r="E18" s="232"/>
      <c r="F18" s="232"/>
      <c r="G18" s="215">
        <f>G16+G17</f>
        <v>7789605</v>
      </c>
      <c r="H18" s="215">
        <f t="shared" ref="H18:I18" si="1">H16+H17</f>
        <v>6472819</v>
      </c>
      <c r="I18" s="273">
        <f t="shared" si="1"/>
        <v>1316786</v>
      </c>
      <c r="J18" s="293"/>
      <c r="K18" s="233"/>
    </row>
    <row r="19" spans="1:12" s="253" customFormat="1">
      <c r="A19" s="192" t="s">
        <v>102</v>
      </c>
      <c r="B19" s="250"/>
      <c r="C19" s="250"/>
      <c r="D19" s="251"/>
      <c r="E19" s="251"/>
      <c r="F19" s="251"/>
      <c r="G19" s="252"/>
      <c r="H19" s="252"/>
      <c r="I19" s="252"/>
      <c r="J19" s="293"/>
    </row>
    <row r="20" spans="1:12" ht="15" customHeight="1" thickBot="1">
      <c r="G20" s="211"/>
      <c r="I20" s="211" t="s">
        <v>40</v>
      </c>
      <c r="J20" s="293"/>
    </row>
    <row r="21" spans="1:12" ht="28.5" customHeight="1">
      <c r="A21" s="352" t="s">
        <v>1</v>
      </c>
      <c r="B21" s="354" t="s">
        <v>2</v>
      </c>
      <c r="C21" s="346" t="s">
        <v>53</v>
      </c>
      <c r="D21" s="347"/>
      <c r="E21" s="347"/>
      <c r="F21" s="347"/>
      <c r="G21" s="348"/>
      <c r="H21" s="289" t="s">
        <v>101</v>
      </c>
      <c r="I21" s="349" t="s">
        <v>103</v>
      </c>
      <c r="J21" s="293"/>
    </row>
    <row r="22" spans="1:12" ht="70.5" customHeight="1" thickBot="1">
      <c r="A22" s="356"/>
      <c r="B22" s="355"/>
      <c r="C22" s="219" t="s">
        <v>41</v>
      </c>
      <c r="D22" s="220" t="s">
        <v>42</v>
      </c>
      <c r="E22" s="221" t="s">
        <v>43</v>
      </c>
      <c r="F22" s="222" t="s">
        <v>50</v>
      </c>
      <c r="G22" s="234" t="s">
        <v>46</v>
      </c>
      <c r="H22" s="224" t="s">
        <v>47</v>
      </c>
      <c r="I22" s="350"/>
      <c r="J22" s="293"/>
    </row>
    <row r="23" spans="1:12" ht="15" customHeight="1">
      <c r="A23" s="212" t="s">
        <v>54</v>
      </c>
      <c r="B23" s="241">
        <v>11717</v>
      </c>
      <c r="C23" s="235">
        <v>909.13</v>
      </c>
      <c r="D23" s="236">
        <v>1.0419</v>
      </c>
      <c r="E23" s="235">
        <v>38.130000000000003</v>
      </c>
      <c r="F23" s="235">
        <v>947.26</v>
      </c>
      <c r="G23" s="228">
        <v>1340409</v>
      </c>
      <c r="H23" s="228">
        <v>1129515</v>
      </c>
      <c r="I23" s="228">
        <f>G23-H23</f>
        <v>210894</v>
      </c>
      <c r="J23" s="293"/>
    </row>
    <row r="24" spans="1:12" ht="15" customHeight="1">
      <c r="A24" s="229" t="s">
        <v>55</v>
      </c>
      <c r="B24" s="237">
        <v>11717</v>
      </c>
      <c r="C24" s="242">
        <v>871.66</v>
      </c>
      <c r="D24" s="243">
        <v>1.0419</v>
      </c>
      <c r="E24" s="242">
        <v>36.51</v>
      </c>
      <c r="F24" s="242">
        <v>908.17</v>
      </c>
      <c r="G24" s="240">
        <v>5133452</v>
      </c>
      <c r="H24" s="240">
        <v>4272956</v>
      </c>
      <c r="I24" s="240">
        <f t="shared" ref="I24:I25" si="2">G24-H24</f>
        <v>860496</v>
      </c>
      <c r="J24" s="293"/>
    </row>
    <row r="25" spans="1:12" ht="15" customHeight="1">
      <c r="A25" s="229" t="s">
        <v>56</v>
      </c>
      <c r="B25" s="237">
        <v>11717</v>
      </c>
      <c r="C25" s="238">
        <v>820.9</v>
      </c>
      <c r="D25" s="239">
        <v>1.0592999999999999</v>
      </c>
      <c r="E25" s="238">
        <v>48.67</v>
      </c>
      <c r="F25" s="238">
        <v>869.57</v>
      </c>
      <c r="G25" s="240">
        <v>6843197</v>
      </c>
      <c r="H25" s="240">
        <v>5684620</v>
      </c>
      <c r="I25" s="240">
        <f t="shared" si="2"/>
        <v>1158577</v>
      </c>
      <c r="J25" s="293"/>
    </row>
    <row r="26" spans="1:12" ht="30.75" customHeight="1" thickBot="1">
      <c r="A26" s="231" t="s">
        <v>57</v>
      </c>
      <c r="B26" s="232"/>
      <c r="C26" s="232"/>
      <c r="D26" s="232"/>
      <c r="E26" s="232"/>
      <c r="F26" s="232"/>
      <c r="G26" s="216">
        <f>G23+G24+G25</f>
        <v>13317058</v>
      </c>
      <c r="H26" s="216">
        <f t="shared" ref="H26:I26" si="3">H23+H24+H25</f>
        <v>11087091</v>
      </c>
      <c r="I26" s="273">
        <f t="shared" si="3"/>
        <v>2229967</v>
      </c>
      <c r="J26" s="293"/>
      <c r="K26" s="233"/>
    </row>
    <row r="27" spans="1:12" s="253" customFormat="1">
      <c r="A27" s="192" t="s">
        <v>102</v>
      </c>
      <c r="B27" s="250"/>
      <c r="C27" s="250"/>
      <c r="D27" s="251"/>
      <c r="E27" s="251"/>
      <c r="F27" s="251"/>
      <c r="G27" s="252"/>
      <c r="H27" s="252"/>
      <c r="I27" s="252"/>
      <c r="J27" s="293"/>
    </row>
    <row r="28" spans="1:12" ht="15" customHeight="1" thickBot="1">
      <c r="A28"/>
      <c r="B28"/>
      <c r="C28"/>
      <c r="D28"/>
      <c r="E28"/>
      <c r="F28"/>
      <c r="G28" s="211"/>
      <c r="H28"/>
      <c r="I28" s="211" t="s">
        <v>40</v>
      </c>
      <c r="J28" s="293"/>
    </row>
    <row r="29" spans="1:12" ht="26">
      <c r="A29" s="352" t="s">
        <v>1</v>
      </c>
      <c r="B29" s="354" t="s">
        <v>2</v>
      </c>
      <c r="C29" s="346" t="s">
        <v>58</v>
      </c>
      <c r="D29" s="347"/>
      <c r="E29" s="347"/>
      <c r="F29" s="347"/>
      <c r="G29" s="348"/>
      <c r="H29" s="289" t="s">
        <v>101</v>
      </c>
      <c r="I29" s="349" t="s">
        <v>103</v>
      </c>
      <c r="J29" s="293"/>
    </row>
    <row r="30" spans="1:12" ht="58" thickBot="1">
      <c r="A30" s="356"/>
      <c r="B30" s="355"/>
      <c r="C30" s="219" t="s">
        <v>41</v>
      </c>
      <c r="D30" s="220" t="s">
        <v>42</v>
      </c>
      <c r="E30" s="221" t="s">
        <v>43</v>
      </c>
      <c r="F30" s="222" t="s">
        <v>50</v>
      </c>
      <c r="G30" s="234" t="s">
        <v>46</v>
      </c>
      <c r="H30" s="224" t="s">
        <v>47</v>
      </c>
      <c r="I30" s="350"/>
      <c r="J30" s="293"/>
      <c r="K30" s="244"/>
      <c r="L30" s="244"/>
    </row>
    <row r="31" spans="1:12" ht="15" customHeight="1">
      <c r="A31" s="212" t="s">
        <v>59</v>
      </c>
      <c r="B31" s="241">
        <v>12132</v>
      </c>
      <c r="C31" s="235">
        <v>947.65</v>
      </c>
      <c r="D31" s="236">
        <v>1.0367</v>
      </c>
      <c r="E31" s="235">
        <v>34.75</v>
      </c>
      <c r="F31" s="235">
        <v>982.4</v>
      </c>
      <c r="G31" s="245">
        <v>1264752</v>
      </c>
      <c r="H31" s="228">
        <v>1075266</v>
      </c>
      <c r="I31" s="228">
        <f>G31-H31</f>
        <v>189486</v>
      </c>
      <c r="J31" s="293"/>
    </row>
    <row r="32" spans="1:12" ht="15" customHeight="1">
      <c r="A32" s="229" t="s">
        <v>60</v>
      </c>
      <c r="B32" s="237">
        <v>12132</v>
      </c>
      <c r="C32" s="242">
        <v>909.13</v>
      </c>
      <c r="D32" s="243">
        <v>1.0419</v>
      </c>
      <c r="E32" s="242">
        <v>38.130000000000003</v>
      </c>
      <c r="F32" s="242">
        <v>947.26</v>
      </c>
      <c r="G32" s="240">
        <v>5551118</v>
      </c>
      <c r="H32" s="240">
        <v>4677614</v>
      </c>
      <c r="I32" s="240">
        <f t="shared" ref="I32:I33" si="4">G32-H32</f>
        <v>873504</v>
      </c>
      <c r="J32" s="293"/>
    </row>
    <row r="33" spans="1:11" ht="15" customHeight="1">
      <c r="A33" s="229" t="s">
        <v>61</v>
      </c>
      <c r="B33" s="237">
        <v>12132</v>
      </c>
      <c r="C33" s="242">
        <v>871.66</v>
      </c>
      <c r="D33" s="243">
        <v>1.0419</v>
      </c>
      <c r="E33" s="242">
        <v>36.51</v>
      </c>
      <c r="F33" s="242">
        <v>908.17</v>
      </c>
      <c r="G33" s="240">
        <v>5315272</v>
      </c>
      <c r="H33" s="240">
        <v>4424298</v>
      </c>
      <c r="I33" s="240">
        <f t="shared" si="4"/>
        <v>890974</v>
      </c>
      <c r="J33" s="293"/>
    </row>
    <row r="34" spans="1:11" ht="15" customHeight="1">
      <c r="A34" s="229" t="s">
        <v>62</v>
      </c>
      <c r="B34" s="237">
        <v>12132</v>
      </c>
      <c r="C34" s="238">
        <v>820.9</v>
      </c>
      <c r="D34" s="239">
        <v>1.0592999999999999</v>
      </c>
      <c r="E34" s="238">
        <v>48.67</v>
      </c>
      <c r="F34" s="238">
        <v>869.57</v>
      </c>
      <c r="G34" s="240">
        <v>7085573</v>
      </c>
      <c r="H34" s="240">
        <v>5885961</v>
      </c>
      <c r="I34" s="240">
        <f t="shared" ref="I34" si="5">G34-H34</f>
        <v>1199612</v>
      </c>
      <c r="J34" s="293"/>
    </row>
    <row r="35" spans="1:11" s="217" customFormat="1" ht="27" thickBot="1">
      <c r="A35" s="231" t="s">
        <v>63</v>
      </c>
      <c r="B35" s="232"/>
      <c r="C35" s="232"/>
      <c r="D35" s="232"/>
      <c r="E35" s="232"/>
      <c r="F35" s="232"/>
      <c r="G35" s="216">
        <f>SUM(G31:G34)</f>
        <v>19216715</v>
      </c>
      <c r="H35" s="216">
        <f t="shared" ref="H35:I35" si="6">SUM(H31:H34)</f>
        <v>16063139</v>
      </c>
      <c r="I35" s="273">
        <f t="shared" si="6"/>
        <v>3153576</v>
      </c>
      <c r="J35" s="293"/>
      <c r="K35" s="233"/>
    </row>
    <row r="36" spans="1:11" s="253" customFormat="1" ht="11.5">
      <c r="A36" s="192" t="s">
        <v>102</v>
      </c>
      <c r="B36" s="250"/>
      <c r="C36" s="250"/>
      <c r="D36" s="251"/>
      <c r="E36" s="251"/>
      <c r="F36" s="251"/>
      <c r="G36" s="252"/>
      <c r="H36" s="252"/>
      <c r="I36" s="252"/>
    </row>
    <row r="37" spans="1:11" s="248" customFormat="1">
      <c r="A37" s="246"/>
      <c r="B37" s="246"/>
      <c r="C37" s="246"/>
      <c r="D37" s="246"/>
      <c r="E37" s="247"/>
      <c r="F37" s="247"/>
    </row>
    <row r="38" spans="1:11" s="218" customFormat="1" ht="54.5" customHeight="1">
      <c r="A38" s="304" t="s">
        <v>98</v>
      </c>
      <c r="B38" s="304"/>
      <c r="C38" s="304"/>
      <c r="D38" s="304"/>
      <c r="E38" s="304"/>
    </row>
  </sheetData>
  <mergeCells count="18">
    <mergeCell ref="A38:E38"/>
    <mergeCell ref="A21:A22"/>
    <mergeCell ref="B21:B22"/>
    <mergeCell ref="C21:G21"/>
    <mergeCell ref="A29:A30"/>
    <mergeCell ref="B29:B30"/>
    <mergeCell ref="C29:G29"/>
    <mergeCell ref="C14:G14"/>
    <mergeCell ref="I14:I15"/>
    <mergeCell ref="I21:I22"/>
    <mergeCell ref="I29:I30"/>
    <mergeCell ref="A5:I5"/>
    <mergeCell ref="A8:A9"/>
    <mergeCell ref="B8:B9"/>
    <mergeCell ref="C8:G8"/>
    <mergeCell ref="I8:I9"/>
    <mergeCell ref="A14:A15"/>
    <mergeCell ref="B14:B15"/>
  </mergeCells>
  <printOptions horizontalCentered="1"/>
  <pageMargins left="0.74803149606299213" right="0.74803149606299213" top="0.98425196850393704" bottom="0.98425196850393704" header="0.51181102362204722" footer="0.51181102362204722"/>
  <pageSetup paperSize="9" scale="67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3EDB8-A9AC-4315-AB50-956D4EE77CB3}">
  <dimension ref="A1:I26"/>
  <sheetViews>
    <sheetView tabSelected="1" workbookViewId="0">
      <selection activeCell="G16" sqref="G15:G16"/>
    </sheetView>
  </sheetViews>
  <sheetFormatPr defaultRowHeight="12.5"/>
  <cols>
    <col min="1" max="1" width="45.7265625" style="255" customWidth="1"/>
    <col min="2" max="16384" width="8.7265625" style="255"/>
  </cols>
  <sheetData>
    <row r="1" spans="1:9" ht="14">
      <c r="E1" s="286" t="s">
        <v>100</v>
      </c>
    </row>
    <row r="2" spans="1:9" ht="14">
      <c r="E2" s="286" t="s">
        <v>105</v>
      </c>
    </row>
    <row r="3" spans="1:9" ht="14">
      <c r="E3" s="286" t="s">
        <v>97</v>
      </c>
    </row>
    <row r="4" spans="1:9" ht="14">
      <c r="E4" s="286"/>
    </row>
    <row r="5" spans="1:9" ht="32" customHeight="1">
      <c r="A5" s="358" t="s">
        <v>73</v>
      </c>
      <c r="B5" s="358"/>
      <c r="C5" s="358"/>
      <c r="D5" s="358"/>
      <c r="E5" s="358"/>
      <c r="F5" s="249"/>
      <c r="G5" s="249"/>
      <c r="H5" s="249"/>
      <c r="I5" s="249"/>
    </row>
    <row r="6" spans="1:9" ht="13">
      <c r="A6" s="254"/>
    </row>
    <row r="7" spans="1:9" ht="63">
      <c r="A7" s="256" t="s">
        <v>1</v>
      </c>
      <c r="B7" s="257" t="s">
        <v>66</v>
      </c>
      <c r="C7" s="258" t="s">
        <v>67</v>
      </c>
      <c r="D7" s="257" t="s">
        <v>68</v>
      </c>
      <c r="E7" s="258" t="s">
        <v>69</v>
      </c>
    </row>
    <row r="8" spans="1:9" ht="13">
      <c r="A8" s="259" t="s">
        <v>48</v>
      </c>
      <c r="B8" s="260">
        <v>1130</v>
      </c>
      <c r="C8" s="261">
        <v>1.0609999999999999</v>
      </c>
      <c r="D8" s="262">
        <v>17.601684955752205</v>
      </c>
      <c r="E8" s="266">
        <v>59670</v>
      </c>
    </row>
    <row r="9" spans="1:9" ht="13">
      <c r="A9" s="259"/>
      <c r="B9" s="260"/>
      <c r="C9" s="263"/>
      <c r="D9" s="262"/>
      <c r="E9" s="260"/>
    </row>
    <row r="10" spans="1:9" ht="13">
      <c r="A10" s="259" t="s">
        <v>51</v>
      </c>
      <c r="B10" s="260">
        <v>1130</v>
      </c>
      <c r="C10" s="263">
        <v>1.0430999999999999</v>
      </c>
      <c r="D10" s="262">
        <v>18.360317577345121</v>
      </c>
      <c r="E10" s="264">
        <v>62242</v>
      </c>
    </row>
    <row r="11" spans="1:9" ht="13">
      <c r="A11" s="259" t="s">
        <v>52</v>
      </c>
      <c r="B11" s="260">
        <v>1130</v>
      </c>
      <c r="C11" s="263">
        <v>1.0609999999999999</v>
      </c>
      <c r="D11" s="262">
        <v>17.601684955752205</v>
      </c>
      <c r="E11" s="264">
        <v>238679</v>
      </c>
    </row>
    <row r="12" spans="1:9" s="270" customFormat="1" ht="13">
      <c r="A12" s="267" t="s">
        <v>65</v>
      </c>
      <c r="B12" s="264"/>
      <c r="C12" s="268"/>
      <c r="D12" s="269"/>
      <c r="E12" s="266">
        <v>300921</v>
      </c>
    </row>
    <row r="13" spans="1:9" ht="13">
      <c r="A13" s="259"/>
      <c r="B13" s="260"/>
      <c r="C13" s="263"/>
      <c r="D13" s="262"/>
      <c r="E13" s="260"/>
    </row>
    <row r="14" spans="1:9" ht="13">
      <c r="A14" s="259" t="s">
        <v>54</v>
      </c>
      <c r="B14" s="260">
        <v>1130</v>
      </c>
      <c r="C14" s="263">
        <v>1.0429999999999999</v>
      </c>
      <c r="D14" s="262">
        <v>19.149811233170965</v>
      </c>
      <c r="E14" s="264">
        <v>64918</v>
      </c>
    </row>
    <row r="15" spans="1:9" ht="13">
      <c r="A15" s="259" t="s">
        <v>55</v>
      </c>
      <c r="B15" s="260">
        <v>1130</v>
      </c>
      <c r="C15" s="263">
        <v>1.0430999999999999</v>
      </c>
      <c r="D15" s="262">
        <v>18.360317577345121</v>
      </c>
      <c r="E15" s="264">
        <v>248966</v>
      </c>
    </row>
    <row r="16" spans="1:9" ht="13">
      <c r="A16" s="259" t="s">
        <v>56</v>
      </c>
      <c r="B16" s="260">
        <v>1130</v>
      </c>
      <c r="C16" s="263">
        <v>1.0609999999999999</v>
      </c>
      <c r="D16" s="262">
        <v>17.601684955752205</v>
      </c>
      <c r="E16" s="264">
        <v>238679</v>
      </c>
    </row>
    <row r="17" spans="1:5" s="270" customFormat="1" ht="13">
      <c r="A17" s="267" t="s">
        <v>70</v>
      </c>
      <c r="B17" s="264"/>
      <c r="C17" s="268"/>
      <c r="D17" s="269"/>
      <c r="E17" s="266">
        <v>552563</v>
      </c>
    </row>
    <row r="18" spans="1:5">
      <c r="A18" s="265"/>
      <c r="B18" s="265"/>
      <c r="C18" s="265"/>
      <c r="D18" s="265"/>
      <c r="E18" s="265"/>
    </row>
    <row r="19" spans="1:5" ht="13">
      <c r="A19" s="259" t="s">
        <v>59</v>
      </c>
      <c r="B19" s="260">
        <v>1130</v>
      </c>
      <c r="C19" s="263">
        <v>1.0375000000000001</v>
      </c>
      <c r="D19" s="262">
        <v>19.867929154414878</v>
      </c>
      <c r="E19" s="264">
        <v>67352</v>
      </c>
    </row>
    <row r="20" spans="1:5" ht="13">
      <c r="A20" s="259" t="s">
        <v>60</v>
      </c>
      <c r="B20" s="260">
        <v>1130</v>
      </c>
      <c r="C20" s="263">
        <v>1.0429999999999999</v>
      </c>
      <c r="D20" s="262">
        <v>19.149811233170965</v>
      </c>
      <c r="E20" s="264">
        <v>259672</v>
      </c>
    </row>
    <row r="21" spans="1:5" ht="13">
      <c r="A21" s="259" t="s">
        <v>61</v>
      </c>
      <c r="B21" s="260">
        <v>1130</v>
      </c>
      <c r="C21" s="263">
        <v>1.0430999999999999</v>
      </c>
      <c r="D21" s="262">
        <v>18.360317577345121</v>
      </c>
      <c r="E21" s="264">
        <v>248966</v>
      </c>
    </row>
    <row r="22" spans="1:5" ht="13">
      <c r="A22" s="259" t="s">
        <v>62</v>
      </c>
      <c r="B22" s="260">
        <v>1130</v>
      </c>
      <c r="C22" s="263">
        <v>1.0609999999999999</v>
      </c>
      <c r="D22" s="262">
        <v>17.601684955752205</v>
      </c>
      <c r="E22" s="264">
        <v>238679</v>
      </c>
    </row>
    <row r="23" spans="1:5" s="270" customFormat="1" ht="13">
      <c r="A23" s="267" t="s">
        <v>71</v>
      </c>
      <c r="B23" s="271"/>
      <c r="C23" s="271"/>
      <c r="D23" s="271"/>
      <c r="E23" s="266">
        <v>814669</v>
      </c>
    </row>
    <row r="24" spans="1:5">
      <c r="A24" s="272" t="s">
        <v>74</v>
      </c>
    </row>
    <row r="26" spans="1:5" s="218" customFormat="1" ht="54.5" customHeight="1">
      <c r="A26" s="304" t="s">
        <v>99</v>
      </c>
      <c r="B26" s="304"/>
      <c r="C26" s="304"/>
      <c r="D26" s="304"/>
      <c r="E26" s="304"/>
    </row>
  </sheetData>
  <mergeCells count="2">
    <mergeCell ref="A5:E5"/>
    <mergeCell ref="A26:E2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Kopsavilkums</vt:lpstr>
      <vt:lpstr>SB_index2025</vt:lpstr>
      <vt:lpstr>SB_index2026</vt:lpstr>
      <vt:lpstr>SB_index2027</vt:lpstr>
      <vt:lpstr>SB_index2028</vt:lpstr>
      <vt:lpstr>LM_izdienas_pens</vt:lpstr>
      <vt:lpstr>AiM_izdienas_pens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Zanda ViksneOzolina</dc:creator>
  <cp:lastModifiedBy>Ilze Štrausa</cp:lastModifiedBy>
  <cp:lastPrinted>2024-09-03T16:21:35Z</cp:lastPrinted>
  <dcterms:created xsi:type="dcterms:W3CDTF">2024-08-28T13:38:01Z</dcterms:created>
  <dcterms:modified xsi:type="dcterms:W3CDTF">2024-09-18T10:38:56Z</dcterms:modified>
</cp:coreProperties>
</file>